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6" yWindow="576" windowWidth="19416" windowHeight="7272" tabRatio="750"/>
  </bookViews>
  <sheets>
    <sheet name="Summary - Exhibit KO-7" sheetId="7" r:id="rId1"/>
    <sheet name="data CA" sheetId="6" r:id="rId2"/>
    <sheet name="Forecast CWIP" sheetId="4" r:id="rId3"/>
    <sheet name="CAP_CWIP_Summary_by_Clause,_FE" sheetId="1" r:id="rId4"/>
    <sheet name="Summary by BA (F&amp;B)" sheetId="8" r:id="rId5"/>
  </sheets>
  <externalReferences>
    <externalReference r:id="rId6"/>
  </externalReferences>
  <definedNames>
    <definedName name="_xlnm.Print_Area" localSheetId="4">'Summary by BA (F&amp;B)'!$A$4:$I$48</definedName>
    <definedName name="_xlnm.Print_Titles" localSheetId="3">'CAP_CWIP_Summary_by_Clause,_FE'!$A:$A,'CAP_CWIP_Summary_by_Clause,_FE'!$5:$5</definedName>
    <definedName name="_xlnm.Print_Titles" localSheetId="1">'data CA'!$A:$D</definedName>
    <definedName name="_xlnm.Print_Titles" localSheetId="2">'Forecast CWIP'!$A:$A,'Forecast CWIP'!$5:$5</definedName>
    <definedName name="_xlnm.Print_Titles" localSheetId="4">'Summary by BA (F&amp;B)'!$B:$B,'Summary by BA (F&amp;B)'!$4:$7</definedName>
    <definedName name="proj_info">[1]sys_proj!$C:$H</definedName>
  </definedNames>
  <calcPr calcId="145621"/>
</workbook>
</file>

<file path=xl/calcChain.xml><?xml version="1.0" encoding="utf-8"?>
<calcChain xmlns="http://schemas.openxmlformats.org/spreadsheetml/2006/main">
  <c r="A47" i="7" l="1"/>
  <c r="A48" i="7"/>
  <c r="A49" i="7"/>
  <c r="A50" i="7" s="1"/>
  <c r="A9" i="7" l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S61" i="4" l="1"/>
  <c r="T61" i="4"/>
  <c r="U61" i="4"/>
  <c r="V61" i="4"/>
  <c r="W61" i="4"/>
  <c r="X61" i="4"/>
  <c r="Y61" i="4"/>
  <c r="Z61" i="4"/>
  <c r="AA61" i="4"/>
  <c r="AB61" i="4"/>
  <c r="AC61" i="4"/>
  <c r="R61" i="4"/>
  <c r="P61" i="4"/>
  <c r="F61" i="4"/>
  <c r="G61" i="4"/>
  <c r="H61" i="4"/>
  <c r="I61" i="4"/>
  <c r="J61" i="4"/>
  <c r="K61" i="4"/>
  <c r="L61" i="4"/>
  <c r="M61" i="4"/>
  <c r="N61" i="4"/>
  <c r="O61" i="4"/>
  <c r="E61" i="4"/>
  <c r="C61" i="4"/>
  <c r="F93" i="4"/>
  <c r="G93" i="4"/>
  <c r="H93" i="4"/>
  <c r="I93" i="4"/>
  <c r="J93" i="4"/>
  <c r="E93" i="4"/>
  <c r="T15" i="6"/>
  <c r="T48" i="6" s="1"/>
  <c r="U15" i="6"/>
  <c r="U48" i="6" s="1"/>
  <c r="V15" i="6"/>
  <c r="V48" i="6" s="1"/>
  <c r="W15" i="6"/>
  <c r="W48" i="6" s="1"/>
  <c r="X15" i="6"/>
  <c r="X48" i="6" s="1"/>
  <c r="Y15" i="6"/>
  <c r="Y48" i="6" s="1"/>
  <c r="Z15" i="6"/>
  <c r="Z48" i="6" s="1"/>
  <c r="AA15" i="6"/>
  <c r="AA48" i="6" s="1"/>
  <c r="AB15" i="6"/>
  <c r="AB48" i="6" s="1"/>
  <c r="AC15" i="6"/>
  <c r="AC48" i="6" s="1"/>
  <c r="AD15" i="6"/>
  <c r="S15" i="6"/>
  <c r="S48" i="6" s="1"/>
  <c r="G15" i="6"/>
  <c r="G48" i="6" s="1"/>
  <c r="H15" i="6"/>
  <c r="H48" i="6" s="1"/>
  <c r="I15" i="6"/>
  <c r="I48" i="6" s="1"/>
  <c r="J15" i="6"/>
  <c r="J48" i="6" s="1"/>
  <c r="K15" i="6"/>
  <c r="K48" i="6" s="1"/>
  <c r="L15" i="6"/>
  <c r="L48" i="6" s="1"/>
  <c r="M15" i="6"/>
  <c r="M48" i="6" s="1"/>
  <c r="N15" i="6"/>
  <c r="N48" i="6" s="1"/>
  <c r="O15" i="6"/>
  <c r="O48" i="6" s="1"/>
  <c r="P15" i="6"/>
  <c r="P48" i="6" s="1"/>
  <c r="Q15" i="6"/>
  <c r="F15" i="6"/>
  <c r="F48" i="6" s="1"/>
  <c r="E15" i="6"/>
  <c r="E48" i="6" s="1"/>
  <c r="T14" i="6"/>
  <c r="U14" i="6"/>
  <c r="V14" i="6"/>
  <c r="W14" i="6"/>
  <c r="X14" i="6"/>
  <c r="Y14" i="6"/>
  <c r="Z14" i="6"/>
  <c r="AA14" i="6"/>
  <c r="AB14" i="6"/>
  <c r="AC14" i="6"/>
  <c r="AD14" i="6"/>
  <c r="S14" i="6"/>
  <c r="G14" i="6"/>
  <c r="H14" i="6"/>
  <c r="I14" i="6"/>
  <c r="J14" i="6"/>
  <c r="K14" i="6"/>
  <c r="L14" i="6"/>
  <c r="M14" i="6"/>
  <c r="N14" i="6"/>
  <c r="O14" i="6"/>
  <c r="P14" i="6"/>
  <c r="Q14" i="6"/>
  <c r="F14" i="6"/>
  <c r="E14" i="6"/>
  <c r="R18" i="6"/>
  <c r="P62" i="4" l="1"/>
  <c r="AC62" i="4"/>
  <c r="F43" i="8"/>
  <c r="G43" i="8" s="1"/>
  <c r="Q48" i="6"/>
  <c r="R48" i="6" s="1"/>
  <c r="H43" i="8"/>
  <c r="I43" i="8" s="1"/>
  <c r="AD48" i="6"/>
  <c r="F38" i="8"/>
  <c r="G38" i="8" s="1"/>
  <c r="H38" i="8"/>
  <c r="I38" i="8" s="1"/>
  <c r="R15" i="6"/>
  <c r="AE15" i="6"/>
  <c r="AC21" i="4"/>
  <c r="AD17" i="6" s="1"/>
  <c r="AB21" i="4"/>
  <c r="AC17" i="6" s="1"/>
  <c r="AA21" i="4"/>
  <c r="AB17" i="6" s="1"/>
  <c r="Z21" i="4"/>
  <c r="AA17" i="6" s="1"/>
  <c r="Y21" i="4"/>
  <c r="Z17" i="6" s="1"/>
  <c r="X21" i="4"/>
  <c r="Y17" i="6" s="1"/>
  <c r="W21" i="4"/>
  <c r="X17" i="6" s="1"/>
  <c r="V21" i="4"/>
  <c r="W17" i="6" s="1"/>
  <c r="U21" i="4"/>
  <c r="V17" i="6" s="1"/>
  <c r="T21" i="4"/>
  <c r="U17" i="6" s="1"/>
  <c r="S21" i="4"/>
  <c r="T17" i="6" s="1"/>
  <c r="R21" i="4"/>
  <c r="S17" i="6" s="1"/>
  <c r="P21" i="4"/>
  <c r="Q17" i="6" s="1"/>
  <c r="O21" i="4"/>
  <c r="P17" i="6" s="1"/>
  <c r="N21" i="4"/>
  <c r="O17" i="6" s="1"/>
  <c r="M21" i="4"/>
  <c r="N17" i="6" s="1"/>
  <c r="L21" i="4"/>
  <c r="M17" i="6" s="1"/>
  <c r="K21" i="4"/>
  <c r="L17" i="6" s="1"/>
  <c r="J21" i="4"/>
  <c r="K17" i="6" s="1"/>
  <c r="I21" i="4"/>
  <c r="J17" i="6" s="1"/>
  <c r="H21" i="4"/>
  <c r="I17" i="6" s="1"/>
  <c r="G21" i="4"/>
  <c r="H17" i="6" s="1"/>
  <c r="F21" i="4"/>
  <c r="G17" i="6" s="1"/>
  <c r="E21" i="4"/>
  <c r="F17" i="6" s="1"/>
  <c r="C21" i="4"/>
  <c r="E17" i="6" s="1"/>
  <c r="AC15" i="4"/>
  <c r="AD16" i="6" s="1"/>
  <c r="AB15" i="4"/>
  <c r="AC16" i="6" s="1"/>
  <c r="AA15" i="4"/>
  <c r="AB16" i="6" s="1"/>
  <c r="Z15" i="4"/>
  <c r="AA16" i="6" s="1"/>
  <c r="Y15" i="4"/>
  <c r="Z16" i="6" s="1"/>
  <c r="X15" i="4"/>
  <c r="Y16" i="6" s="1"/>
  <c r="W15" i="4"/>
  <c r="X16" i="6" s="1"/>
  <c r="V15" i="4"/>
  <c r="W16" i="6" s="1"/>
  <c r="U15" i="4"/>
  <c r="V16" i="6" s="1"/>
  <c r="T15" i="4"/>
  <c r="U16" i="6" s="1"/>
  <c r="S15" i="4"/>
  <c r="T16" i="6" s="1"/>
  <c r="R15" i="4"/>
  <c r="S16" i="6" s="1"/>
  <c r="P15" i="4"/>
  <c r="Q16" i="6" s="1"/>
  <c r="O15" i="4"/>
  <c r="P16" i="6" s="1"/>
  <c r="N15" i="4"/>
  <c r="O16" i="6" s="1"/>
  <c r="M15" i="4"/>
  <c r="N16" i="6" s="1"/>
  <c r="L15" i="4"/>
  <c r="M16" i="6" s="1"/>
  <c r="K15" i="4"/>
  <c r="L16" i="6" s="1"/>
  <c r="J15" i="4"/>
  <c r="K16" i="6" s="1"/>
  <c r="I15" i="4"/>
  <c r="J16" i="6" s="1"/>
  <c r="H15" i="4"/>
  <c r="I16" i="6" s="1"/>
  <c r="G15" i="4"/>
  <c r="H16" i="6" s="1"/>
  <c r="F15" i="4"/>
  <c r="G16" i="6" s="1"/>
  <c r="E15" i="4"/>
  <c r="F16" i="6" s="1"/>
  <c r="C15" i="4"/>
  <c r="E16" i="6" s="1"/>
  <c r="T27" i="6"/>
  <c r="T47" i="6" s="1"/>
  <c r="U27" i="6"/>
  <c r="U47" i="6" s="1"/>
  <c r="V27" i="6"/>
  <c r="V47" i="6" s="1"/>
  <c r="W27" i="6"/>
  <c r="W47" i="6" s="1"/>
  <c r="X27" i="6"/>
  <c r="X47" i="6" s="1"/>
  <c r="Y27" i="6"/>
  <c r="Y47" i="6" s="1"/>
  <c r="Z27" i="6"/>
  <c r="Z47" i="6" s="1"/>
  <c r="AA27" i="6"/>
  <c r="AA47" i="6" s="1"/>
  <c r="AB27" i="6"/>
  <c r="AB47" i="6" s="1"/>
  <c r="AC27" i="6"/>
  <c r="AC47" i="6" s="1"/>
  <c r="AD27" i="6"/>
  <c r="H35" i="8" s="1"/>
  <c r="I35" i="8" s="1"/>
  <c r="S27" i="6"/>
  <c r="S47" i="6" s="1"/>
  <c r="Q27" i="6"/>
  <c r="F35" i="8" s="1"/>
  <c r="G35" i="8" s="1"/>
  <c r="G27" i="6"/>
  <c r="G47" i="6" s="1"/>
  <c r="H27" i="6"/>
  <c r="H47" i="6" s="1"/>
  <c r="I27" i="6"/>
  <c r="I47" i="6" s="1"/>
  <c r="J27" i="6"/>
  <c r="J47" i="6" s="1"/>
  <c r="K27" i="6"/>
  <c r="K47" i="6" s="1"/>
  <c r="L27" i="6"/>
  <c r="L47" i="6" s="1"/>
  <c r="M27" i="6"/>
  <c r="M47" i="6" s="1"/>
  <c r="N27" i="6"/>
  <c r="N47" i="6" s="1"/>
  <c r="O27" i="6"/>
  <c r="O47" i="6" s="1"/>
  <c r="P27" i="6"/>
  <c r="P47" i="6" s="1"/>
  <c r="F27" i="6"/>
  <c r="F47" i="6" s="1"/>
  <c r="E27" i="6"/>
  <c r="E47" i="6" s="1"/>
  <c r="T42" i="6"/>
  <c r="T53" i="6" s="1"/>
  <c r="U42" i="6"/>
  <c r="U53" i="6" s="1"/>
  <c r="V42" i="6"/>
  <c r="V53" i="6" s="1"/>
  <c r="W42" i="6"/>
  <c r="W53" i="6" s="1"/>
  <c r="X42" i="6"/>
  <c r="X53" i="6" s="1"/>
  <c r="Y42" i="6"/>
  <c r="Y53" i="6" s="1"/>
  <c r="Z42" i="6"/>
  <c r="Z53" i="6" s="1"/>
  <c r="AA42" i="6"/>
  <c r="AA53" i="6" s="1"/>
  <c r="AB42" i="6"/>
  <c r="AB53" i="6" s="1"/>
  <c r="AC42" i="6"/>
  <c r="AC53" i="6" s="1"/>
  <c r="AD42" i="6"/>
  <c r="S42" i="6"/>
  <c r="S53" i="6" s="1"/>
  <c r="Q42" i="6"/>
  <c r="G42" i="6"/>
  <c r="G53" i="6" s="1"/>
  <c r="H42" i="6"/>
  <c r="H53" i="6" s="1"/>
  <c r="I42" i="6"/>
  <c r="I53" i="6" s="1"/>
  <c r="J42" i="6"/>
  <c r="J53" i="6" s="1"/>
  <c r="K42" i="6"/>
  <c r="K53" i="6" s="1"/>
  <c r="L42" i="6"/>
  <c r="L53" i="6" s="1"/>
  <c r="M42" i="6"/>
  <c r="M53" i="6" s="1"/>
  <c r="N42" i="6"/>
  <c r="N53" i="6" s="1"/>
  <c r="O42" i="6"/>
  <c r="O53" i="6" s="1"/>
  <c r="P42" i="6"/>
  <c r="P53" i="6" s="1"/>
  <c r="F42" i="6"/>
  <c r="F53" i="6" s="1"/>
  <c r="E42" i="6"/>
  <c r="E53" i="6" s="1"/>
  <c r="T34" i="6"/>
  <c r="U34" i="6"/>
  <c r="V34" i="6"/>
  <c r="W34" i="6"/>
  <c r="X34" i="6"/>
  <c r="Y34" i="6"/>
  <c r="Z34" i="6"/>
  <c r="AA34" i="6"/>
  <c r="AB34" i="6"/>
  <c r="AC34" i="6"/>
  <c r="AD34" i="6"/>
  <c r="S34" i="6"/>
  <c r="G34" i="6"/>
  <c r="H34" i="6"/>
  <c r="I34" i="6"/>
  <c r="J34" i="6"/>
  <c r="K34" i="6"/>
  <c r="L34" i="6"/>
  <c r="M34" i="6"/>
  <c r="N34" i="6"/>
  <c r="O34" i="6"/>
  <c r="P34" i="6"/>
  <c r="Q34" i="6"/>
  <c r="F34" i="6"/>
  <c r="E34" i="6"/>
  <c r="T33" i="6"/>
  <c r="U33" i="6"/>
  <c r="V33" i="6"/>
  <c r="W33" i="6"/>
  <c r="X33" i="6"/>
  <c r="Y33" i="6"/>
  <c r="Z33" i="6"/>
  <c r="AA33" i="6"/>
  <c r="AB33" i="6"/>
  <c r="AC33" i="6"/>
  <c r="AD33" i="6"/>
  <c r="S33" i="6"/>
  <c r="G33" i="6"/>
  <c r="H33" i="6"/>
  <c r="I33" i="6"/>
  <c r="J33" i="6"/>
  <c r="K33" i="6"/>
  <c r="L33" i="6"/>
  <c r="M33" i="6"/>
  <c r="N33" i="6"/>
  <c r="O33" i="6"/>
  <c r="P33" i="6"/>
  <c r="Q33" i="6"/>
  <c r="F33" i="6"/>
  <c r="E33" i="6"/>
  <c r="T32" i="6"/>
  <c r="U32" i="6"/>
  <c r="V32" i="6"/>
  <c r="W32" i="6"/>
  <c r="X32" i="6"/>
  <c r="Y32" i="6"/>
  <c r="Z32" i="6"/>
  <c r="AA32" i="6"/>
  <c r="AB32" i="6"/>
  <c r="AC32" i="6"/>
  <c r="AD32" i="6"/>
  <c r="S32" i="6"/>
  <c r="G32" i="6"/>
  <c r="H32" i="6"/>
  <c r="I32" i="6"/>
  <c r="J32" i="6"/>
  <c r="K32" i="6"/>
  <c r="L32" i="6"/>
  <c r="M32" i="6"/>
  <c r="N32" i="6"/>
  <c r="O32" i="6"/>
  <c r="P32" i="6"/>
  <c r="Q32" i="6"/>
  <c r="F32" i="6"/>
  <c r="E32" i="6"/>
  <c r="T29" i="6"/>
  <c r="U29" i="6"/>
  <c r="V29" i="6"/>
  <c r="W29" i="6"/>
  <c r="X29" i="6"/>
  <c r="Y29" i="6"/>
  <c r="Z29" i="6"/>
  <c r="AA29" i="6"/>
  <c r="AB29" i="6"/>
  <c r="AC29" i="6"/>
  <c r="AD29" i="6"/>
  <c r="S29" i="6"/>
  <c r="G29" i="6"/>
  <c r="H29" i="6"/>
  <c r="I29" i="6"/>
  <c r="J29" i="6"/>
  <c r="K29" i="6"/>
  <c r="L29" i="6"/>
  <c r="M29" i="6"/>
  <c r="N29" i="6"/>
  <c r="O29" i="6"/>
  <c r="P29" i="6"/>
  <c r="Q29" i="6"/>
  <c r="F29" i="6"/>
  <c r="E29" i="6"/>
  <c r="T30" i="6"/>
  <c r="U30" i="6"/>
  <c r="V30" i="6"/>
  <c r="W30" i="6"/>
  <c r="X30" i="6"/>
  <c r="Y30" i="6"/>
  <c r="Z30" i="6"/>
  <c r="AA30" i="6"/>
  <c r="AB30" i="6"/>
  <c r="AC30" i="6"/>
  <c r="AD30" i="6"/>
  <c r="S30" i="6"/>
  <c r="T41" i="6"/>
  <c r="U41" i="6"/>
  <c r="V41" i="6"/>
  <c r="W41" i="6"/>
  <c r="X41" i="6"/>
  <c r="Y41" i="6"/>
  <c r="Z41" i="6"/>
  <c r="AA41" i="6"/>
  <c r="AB41" i="6"/>
  <c r="AC41" i="6"/>
  <c r="AD41" i="6"/>
  <c r="S41" i="6"/>
  <c r="G41" i="6"/>
  <c r="H41" i="6"/>
  <c r="I41" i="6"/>
  <c r="J41" i="6"/>
  <c r="K41" i="6"/>
  <c r="L41" i="6"/>
  <c r="M41" i="6"/>
  <c r="N41" i="6"/>
  <c r="O41" i="6"/>
  <c r="P41" i="6"/>
  <c r="Q41" i="6"/>
  <c r="F41" i="6"/>
  <c r="E41" i="6"/>
  <c r="T40" i="6"/>
  <c r="U40" i="6"/>
  <c r="V40" i="6"/>
  <c r="W40" i="6"/>
  <c r="X40" i="6"/>
  <c r="Y40" i="6"/>
  <c r="Z40" i="6"/>
  <c r="AA40" i="6"/>
  <c r="AB40" i="6"/>
  <c r="AC40" i="6"/>
  <c r="AD40" i="6"/>
  <c r="S40" i="6"/>
  <c r="G40" i="6"/>
  <c r="H40" i="6"/>
  <c r="I40" i="6"/>
  <c r="J40" i="6"/>
  <c r="K40" i="6"/>
  <c r="L40" i="6"/>
  <c r="M40" i="6"/>
  <c r="N40" i="6"/>
  <c r="O40" i="6"/>
  <c r="P40" i="6"/>
  <c r="Q40" i="6"/>
  <c r="F40" i="6"/>
  <c r="E40" i="6"/>
  <c r="E49" i="6" l="1"/>
  <c r="I49" i="6"/>
  <c r="M49" i="6"/>
  <c r="V49" i="6"/>
  <c r="Z49" i="6"/>
  <c r="AD47" i="6"/>
  <c r="F49" i="6"/>
  <c r="J49" i="6"/>
  <c r="N49" i="6"/>
  <c r="S49" i="6"/>
  <c r="W49" i="6"/>
  <c r="AA49" i="6"/>
  <c r="R17" i="6"/>
  <c r="E16" i="7" s="1"/>
  <c r="G16" i="7" s="1"/>
  <c r="AE17" i="6"/>
  <c r="I16" i="7" s="1"/>
  <c r="K16" i="7" s="1"/>
  <c r="G49" i="6"/>
  <c r="K49" i="6"/>
  <c r="O49" i="6"/>
  <c r="T49" i="6"/>
  <c r="X49" i="6"/>
  <c r="AB49" i="6"/>
  <c r="Q47" i="6"/>
  <c r="R47" i="6" s="1"/>
  <c r="H13" i="8"/>
  <c r="I13" i="8" s="1"/>
  <c r="AD49" i="6"/>
  <c r="E14" i="7"/>
  <c r="G14" i="7" s="1"/>
  <c r="F32" i="8"/>
  <c r="G32" i="8" s="1"/>
  <c r="Q53" i="6"/>
  <c r="H32" i="8"/>
  <c r="I32" i="8" s="1"/>
  <c r="AD53" i="6"/>
  <c r="F13" i="8"/>
  <c r="G13" i="8" s="1"/>
  <c r="Q49" i="6"/>
  <c r="I14" i="7"/>
  <c r="K14" i="7" s="1"/>
  <c r="H49" i="6"/>
  <c r="L49" i="6"/>
  <c r="P49" i="6"/>
  <c r="U49" i="6"/>
  <c r="Y49" i="6"/>
  <c r="AC49" i="6"/>
  <c r="AE48" i="6"/>
  <c r="R16" i="6"/>
  <c r="AE16" i="6"/>
  <c r="P16" i="4"/>
  <c r="AC16" i="4"/>
  <c r="AE27" i="6"/>
  <c r="R27" i="6"/>
  <c r="AE42" i="6"/>
  <c r="R42" i="6"/>
  <c r="AE34" i="6"/>
  <c r="R34" i="6"/>
  <c r="AE33" i="6"/>
  <c r="R33" i="6"/>
  <c r="R32" i="6"/>
  <c r="AE32" i="6"/>
  <c r="AE29" i="6"/>
  <c r="R29" i="6"/>
  <c r="AE40" i="6"/>
  <c r="R40" i="6"/>
  <c r="E39" i="7" s="1"/>
  <c r="G39" i="7" s="1"/>
  <c r="T36" i="6"/>
  <c r="U36" i="6"/>
  <c r="V36" i="6"/>
  <c r="W36" i="6"/>
  <c r="X36" i="6"/>
  <c r="Y36" i="6"/>
  <c r="Z36" i="6"/>
  <c r="AA36" i="6"/>
  <c r="AB36" i="6"/>
  <c r="AC36" i="6"/>
  <c r="AD36" i="6"/>
  <c r="S36" i="6"/>
  <c r="G36" i="6"/>
  <c r="H36" i="6"/>
  <c r="I36" i="6"/>
  <c r="J36" i="6"/>
  <c r="K36" i="6"/>
  <c r="L36" i="6"/>
  <c r="M36" i="6"/>
  <c r="N36" i="6"/>
  <c r="O36" i="6"/>
  <c r="P36" i="6"/>
  <c r="Q36" i="6"/>
  <c r="F36" i="6"/>
  <c r="E36" i="6"/>
  <c r="T25" i="6"/>
  <c r="U25" i="6"/>
  <c r="V25" i="6"/>
  <c r="W25" i="6"/>
  <c r="X25" i="6"/>
  <c r="Y25" i="6"/>
  <c r="Z25" i="6"/>
  <c r="AA25" i="6"/>
  <c r="AB25" i="6"/>
  <c r="AC25" i="6"/>
  <c r="AD25" i="6"/>
  <c r="S25" i="6"/>
  <c r="G25" i="6"/>
  <c r="H25" i="6"/>
  <c r="I25" i="6"/>
  <c r="J25" i="6"/>
  <c r="K25" i="6"/>
  <c r="L25" i="6"/>
  <c r="M25" i="6"/>
  <c r="N25" i="6"/>
  <c r="O25" i="6"/>
  <c r="P25" i="6"/>
  <c r="Q25" i="6"/>
  <c r="F25" i="6"/>
  <c r="E25" i="6"/>
  <c r="T22" i="6"/>
  <c r="U22" i="6"/>
  <c r="V22" i="6"/>
  <c r="W22" i="6"/>
  <c r="X22" i="6"/>
  <c r="Y22" i="6"/>
  <c r="Z22" i="6"/>
  <c r="AA22" i="6"/>
  <c r="AB22" i="6"/>
  <c r="AC22" i="6"/>
  <c r="AD22" i="6"/>
  <c r="S22" i="6"/>
  <c r="G22" i="6"/>
  <c r="H22" i="6"/>
  <c r="I22" i="6"/>
  <c r="J22" i="6"/>
  <c r="K22" i="6"/>
  <c r="L22" i="6"/>
  <c r="M22" i="6"/>
  <c r="N22" i="6"/>
  <c r="O22" i="6"/>
  <c r="P22" i="6"/>
  <c r="Q22" i="6"/>
  <c r="F22" i="6"/>
  <c r="E22" i="6"/>
  <c r="T38" i="6"/>
  <c r="U38" i="6"/>
  <c r="V38" i="6"/>
  <c r="W38" i="6"/>
  <c r="X38" i="6"/>
  <c r="Y38" i="6"/>
  <c r="Z38" i="6"/>
  <c r="AA38" i="6"/>
  <c r="AB38" i="6"/>
  <c r="AC38" i="6"/>
  <c r="AD38" i="6"/>
  <c r="S38" i="6"/>
  <c r="G38" i="6"/>
  <c r="H38" i="6"/>
  <c r="I38" i="6"/>
  <c r="J38" i="6"/>
  <c r="K38" i="6"/>
  <c r="L38" i="6"/>
  <c r="M38" i="6"/>
  <c r="N38" i="6"/>
  <c r="O38" i="6"/>
  <c r="P38" i="6"/>
  <c r="Q38" i="6"/>
  <c r="F38" i="6"/>
  <c r="E38" i="6"/>
  <c r="T39" i="6"/>
  <c r="U39" i="6"/>
  <c r="V39" i="6"/>
  <c r="W39" i="6"/>
  <c r="X39" i="6"/>
  <c r="Y39" i="6"/>
  <c r="Z39" i="6"/>
  <c r="AA39" i="6"/>
  <c r="AB39" i="6"/>
  <c r="AC39" i="6"/>
  <c r="AD39" i="6"/>
  <c r="S39" i="6"/>
  <c r="G39" i="6"/>
  <c r="H39" i="6"/>
  <c r="I39" i="6"/>
  <c r="J39" i="6"/>
  <c r="K39" i="6"/>
  <c r="L39" i="6"/>
  <c r="M39" i="6"/>
  <c r="N39" i="6"/>
  <c r="O39" i="6"/>
  <c r="P39" i="6"/>
  <c r="Q39" i="6"/>
  <c r="F39" i="6"/>
  <c r="E39" i="6"/>
  <c r="AE47" i="6" l="1"/>
  <c r="AE49" i="6"/>
  <c r="AE53" i="6"/>
  <c r="R49" i="6"/>
  <c r="I32" i="7"/>
  <c r="I31" i="7"/>
  <c r="K31" i="7" s="1"/>
  <c r="L31" i="7" s="1"/>
  <c r="I15" i="7"/>
  <c r="K15" i="7" s="1"/>
  <c r="L15" i="7" s="1"/>
  <c r="I39" i="7"/>
  <c r="K39" i="7" s="1"/>
  <c r="L39" i="7" s="1"/>
  <c r="E31" i="7"/>
  <c r="G31" i="7" s="1"/>
  <c r="H31" i="7" s="1"/>
  <c r="I33" i="7"/>
  <c r="K33" i="7" s="1"/>
  <c r="L33" i="7" s="1"/>
  <c r="I26" i="7"/>
  <c r="E15" i="7"/>
  <c r="G15" i="7" s="1"/>
  <c r="H15" i="7" s="1"/>
  <c r="R53" i="6"/>
  <c r="I28" i="7"/>
  <c r="I41" i="7"/>
  <c r="K41" i="7" s="1"/>
  <c r="L41" i="7" s="1"/>
  <c r="E33" i="7"/>
  <c r="G33" i="7" s="1"/>
  <c r="H33" i="7" s="1"/>
  <c r="E26" i="7"/>
  <c r="E28" i="7"/>
  <c r="G28" i="7" s="1"/>
  <c r="E32" i="7"/>
  <c r="G32" i="7" s="1"/>
  <c r="H32" i="7" s="1"/>
  <c r="E41" i="7"/>
  <c r="G41" i="7" s="1"/>
  <c r="H41" i="7" s="1"/>
  <c r="T12" i="6"/>
  <c r="U12" i="6"/>
  <c r="V12" i="6"/>
  <c r="W12" i="6"/>
  <c r="X12" i="6"/>
  <c r="Y12" i="6"/>
  <c r="Z12" i="6"/>
  <c r="AA12" i="6"/>
  <c r="AB12" i="6"/>
  <c r="AC12" i="6"/>
  <c r="AD12" i="6"/>
  <c r="S12" i="6"/>
  <c r="G12" i="6"/>
  <c r="H12" i="6"/>
  <c r="I12" i="6"/>
  <c r="J12" i="6"/>
  <c r="K12" i="6"/>
  <c r="L12" i="6"/>
  <c r="M12" i="6"/>
  <c r="N12" i="6"/>
  <c r="O12" i="6"/>
  <c r="P12" i="6"/>
  <c r="Q12" i="6"/>
  <c r="F12" i="6"/>
  <c r="E12" i="6"/>
  <c r="H39" i="7"/>
  <c r="L16" i="7"/>
  <c r="H16" i="7"/>
  <c r="L14" i="7"/>
  <c r="H14" i="7"/>
  <c r="R7" i="6"/>
  <c r="AE7" i="6"/>
  <c r="R14" i="6"/>
  <c r="AE14" i="6"/>
  <c r="R22" i="6"/>
  <c r="AE22" i="6"/>
  <c r="R25" i="6"/>
  <c r="AE25" i="6"/>
  <c r="R36" i="6"/>
  <c r="AE36" i="6"/>
  <c r="R38" i="6"/>
  <c r="AE38" i="6"/>
  <c r="R39" i="6"/>
  <c r="AE39" i="6"/>
  <c r="R41" i="6"/>
  <c r="AE41" i="6"/>
  <c r="G26" i="7" l="1"/>
  <c r="H26" i="7" s="1"/>
  <c r="I38" i="7"/>
  <c r="I21" i="7"/>
  <c r="J21" i="7" s="1"/>
  <c r="E35" i="7"/>
  <c r="K26" i="7"/>
  <c r="L26" i="7" s="1"/>
  <c r="I37" i="7"/>
  <c r="K37" i="7" s="1"/>
  <c r="L37" i="7" s="1"/>
  <c r="I24" i="7"/>
  <c r="J24" i="7" s="1"/>
  <c r="L24" i="7" s="1"/>
  <c r="I13" i="7"/>
  <c r="K13" i="7" s="1"/>
  <c r="L13" i="7" s="1"/>
  <c r="H28" i="7"/>
  <c r="K28" i="7"/>
  <c r="L28" i="7" s="1"/>
  <c r="K32" i="7"/>
  <c r="L32" i="7" s="1"/>
  <c r="I35" i="7"/>
  <c r="K35" i="7" s="1"/>
  <c r="L35" i="7" s="1"/>
  <c r="E38" i="7"/>
  <c r="G38" i="7" s="1"/>
  <c r="H38" i="7" s="1"/>
  <c r="E21" i="7"/>
  <c r="I40" i="7"/>
  <c r="K40" i="7" s="1"/>
  <c r="L40" i="7" s="1"/>
  <c r="E40" i="7"/>
  <c r="G40" i="7" s="1"/>
  <c r="H40" i="7" s="1"/>
  <c r="E37" i="7"/>
  <c r="G37" i="7" s="1"/>
  <c r="H37" i="7" s="1"/>
  <c r="E24" i="7"/>
  <c r="E13" i="7"/>
  <c r="G13" i="7" s="1"/>
  <c r="H13" i="7" s="1"/>
  <c r="AE12" i="6"/>
  <c r="I11" i="7" s="1"/>
  <c r="R12" i="6"/>
  <c r="E11" i="7" s="1"/>
  <c r="F24" i="7" l="1"/>
  <c r="H24" i="7" s="1"/>
  <c r="F21" i="7"/>
  <c r="H21" i="7" s="1"/>
  <c r="G35" i="7"/>
  <c r="H35" i="7" s="1"/>
  <c r="K38" i="7"/>
  <c r="L38" i="7" s="1"/>
  <c r="L21" i="7"/>
  <c r="J11" i="7"/>
  <c r="L11" i="7" s="1"/>
  <c r="F11" i="7"/>
  <c r="H11" i="7" s="1"/>
  <c r="AC223" i="4"/>
  <c r="P223" i="4"/>
  <c r="AC216" i="4"/>
  <c r="P216" i="4"/>
  <c r="AC229" i="4"/>
  <c r="AD19" i="6" s="1"/>
  <c r="H44" i="8" s="1"/>
  <c r="I44" i="8" s="1"/>
  <c r="AB229" i="4"/>
  <c r="AC19" i="6" s="1"/>
  <c r="AA229" i="4"/>
  <c r="AB19" i="6" s="1"/>
  <c r="Z229" i="4"/>
  <c r="AA19" i="6" s="1"/>
  <c r="Y229" i="4"/>
  <c r="Z19" i="6" s="1"/>
  <c r="X229" i="4"/>
  <c r="Y19" i="6" s="1"/>
  <c r="W229" i="4"/>
  <c r="X19" i="6" s="1"/>
  <c r="V229" i="4"/>
  <c r="W19" i="6" s="1"/>
  <c r="U229" i="4"/>
  <c r="V19" i="6" s="1"/>
  <c r="T229" i="4"/>
  <c r="U19" i="6" s="1"/>
  <c r="S229" i="4"/>
  <c r="T19" i="6" s="1"/>
  <c r="R229" i="4"/>
  <c r="S19" i="6" s="1"/>
  <c r="P229" i="4"/>
  <c r="Q19" i="6" s="1"/>
  <c r="F44" i="8" s="1"/>
  <c r="O229" i="4"/>
  <c r="P19" i="6" s="1"/>
  <c r="N229" i="4"/>
  <c r="O19" i="6" s="1"/>
  <c r="M229" i="4"/>
  <c r="N19" i="6" s="1"/>
  <c r="L229" i="4"/>
  <c r="M19" i="6" s="1"/>
  <c r="K229" i="4"/>
  <c r="L19" i="6" s="1"/>
  <c r="J229" i="4"/>
  <c r="K19" i="6" s="1"/>
  <c r="I229" i="4"/>
  <c r="J19" i="6" s="1"/>
  <c r="H229" i="4"/>
  <c r="I19" i="6" s="1"/>
  <c r="G229" i="4"/>
  <c r="H19" i="6" s="1"/>
  <c r="F229" i="4"/>
  <c r="G19" i="6" s="1"/>
  <c r="E229" i="4"/>
  <c r="F19" i="6" s="1"/>
  <c r="C229" i="4"/>
  <c r="E19" i="6" s="1"/>
  <c r="AC208" i="4"/>
  <c r="AD20" i="6" s="1"/>
  <c r="AB208" i="4"/>
  <c r="AC20" i="6" s="1"/>
  <c r="AA208" i="4"/>
  <c r="AB20" i="6" s="1"/>
  <c r="Z208" i="4"/>
  <c r="AA20" i="6" s="1"/>
  <c r="Y208" i="4"/>
  <c r="Z20" i="6" s="1"/>
  <c r="X208" i="4"/>
  <c r="Y20" i="6" s="1"/>
  <c r="W208" i="4"/>
  <c r="X20" i="6" s="1"/>
  <c r="V208" i="4"/>
  <c r="W20" i="6" s="1"/>
  <c r="U208" i="4"/>
  <c r="V20" i="6" s="1"/>
  <c r="T208" i="4"/>
  <c r="U20" i="6" s="1"/>
  <c r="S208" i="4"/>
  <c r="T20" i="6" s="1"/>
  <c r="R208" i="4"/>
  <c r="S20" i="6" s="1"/>
  <c r="P208" i="4"/>
  <c r="Q20" i="6" s="1"/>
  <c r="O208" i="4"/>
  <c r="P20" i="6" s="1"/>
  <c r="N208" i="4"/>
  <c r="O20" i="6" s="1"/>
  <c r="M208" i="4"/>
  <c r="N20" i="6" s="1"/>
  <c r="L208" i="4"/>
  <c r="M20" i="6" s="1"/>
  <c r="K208" i="4"/>
  <c r="L20" i="6" s="1"/>
  <c r="J208" i="4"/>
  <c r="K20" i="6" s="1"/>
  <c r="I208" i="4"/>
  <c r="J20" i="6" s="1"/>
  <c r="H208" i="4"/>
  <c r="I20" i="6" s="1"/>
  <c r="G208" i="4"/>
  <c r="H20" i="6" s="1"/>
  <c r="F208" i="4"/>
  <c r="G20" i="6" s="1"/>
  <c r="E208" i="4"/>
  <c r="F20" i="6" s="1"/>
  <c r="C208" i="4"/>
  <c r="E20" i="6" s="1"/>
  <c r="AC201" i="4"/>
  <c r="AD21" i="6" s="1"/>
  <c r="AB201" i="4"/>
  <c r="AC21" i="6" s="1"/>
  <c r="AA201" i="4"/>
  <c r="AB21" i="6" s="1"/>
  <c r="Z201" i="4"/>
  <c r="AA21" i="6" s="1"/>
  <c r="Y201" i="4"/>
  <c r="Z21" i="6" s="1"/>
  <c r="X201" i="4"/>
  <c r="Y21" i="6" s="1"/>
  <c r="W201" i="4"/>
  <c r="X21" i="6" s="1"/>
  <c r="V201" i="4"/>
  <c r="W21" i="6" s="1"/>
  <c r="U201" i="4"/>
  <c r="V21" i="6" s="1"/>
  <c r="T201" i="4"/>
  <c r="U21" i="6" s="1"/>
  <c r="S201" i="4"/>
  <c r="T21" i="6" s="1"/>
  <c r="R201" i="4"/>
  <c r="S21" i="6" s="1"/>
  <c r="P201" i="4"/>
  <c r="Q21" i="6" s="1"/>
  <c r="O201" i="4"/>
  <c r="P21" i="6" s="1"/>
  <c r="N201" i="4"/>
  <c r="O21" i="6" s="1"/>
  <c r="M201" i="4"/>
  <c r="N21" i="6" s="1"/>
  <c r="L201" i="4"/>
  <c r="M21" i="6" s="1"/>
  <c r="K201" i="4"/>
  <c r="L21" i="6" s="1"/>
  <c r="J201" i="4"/>
  <c r="K21" i="6" s="1"/>
  <c r="I201" i="4"/>
  <c r="J21" i="6" s="1"/>
  <c r="H201" i="4"/>
  <c r="I21" i="6" s="1"/>
  <c r="G201" i="4"/>
  <c r="H21" i="6" s="1"/>
  <c r="F201" i="4"/>
  <c r="G21" i="6" s="1"/>
  <c r="E201" i="4"/>
  <c r="F21" i="6" s="1"/>
  <c r="C201" i="4"/>
  <c r="E21" i="6" s="1"/>
  <c r="AC177" i="4"/>
  <c r="AD31" i="6" s="1"/>
  <c r="AD51" i="6" s="1"/>
  <c r="AB177" i="4"/>
  <c r="AC31" i="6" s="1"/>
  <c r="AC51" i="6" s="1"/>
  <c r="AA177" i="4"/>
  <c r="AB31" i="6" s="1"/>
  <c r="AB51" i="6" s="1"/>
  <c r="Z177" i="4"/>
  <c r="AA31" i="6" s="1"/>
  <c r="AA51" i="6" s="1"/>
  <c r="Y177" i="4"/>
  <c r="Z31" i="6" s="1"/>
  <c r="Z51" i="6" s="1"/>
  <c r="X177" i="4"/>
  <c r="Y31" i="6" s="1"/>
  <c r="Y51" i="6" s="1"/>
  <c r="W177" i="4"/>
  <c r="X31" i="6" s="1"/>
  <c r="X51" i="6" s="1"/>
  <c r="V177" i="4"/>
  <c r="W31" i="6" s="1"/>
  <c r="W51" i="6" s="1"/>
  <c r="U177" i="4"/>
  <c r="V31" i="6" s="1"/>
  <c r="V51" i="6" s="1"/>
  <c r="T177" i="4"/>
  <c r="U31" i="6" s="1"/>
  <c r="U51" i="6" s="1"/>
  <c r="S177" i="4"/>
  <c r="T31" i="6" s="1"/>
  <c r="T51" i="6" s="1"/>
  <c r="R177" i="4"/>
  <c r="S31" i="6" s="1"/>
  <c r="S51" i="6" s="1"/>
  <c r="C177" i="4"/>
  <c r="E31" i="6" s="1"/>
  <c r="E51" i="6" s="1"/>
  <c r="O177" i="4"/>
  <c r="P31" i="6" s="1"/>
  <c r="P51" i="6" s="1"/>
  <c r="N177" i="4"/>
  <c r="O31" i="6" s="1"/>
  <c r="O51" i="6" s="1"/>
  <c r="M177" i="4"/>
  <c r="N31" i="6" s="1"/>
  <c r="N51" i="6" s="1"/>
  <c r="L177" i="4"/>
  <c r="M31" i="6" s="1"/>
  <c r="M51" i="6" s="1"/>
  <c r="K177" i="4"/>
  <c r="L31" i="6" s="1"/>
  <c r="L51" i="6" s="1"/>
  <c r="J177" i="4"/>
  <c r="K31" i="6" s="1"/>
  <c r="K51" i="6" s="1"/>
  <c r="I177" i="4"/>
  <c r="J31" i="6" s="1"/>
  <c r="J51" i="6" s="1"/>
  <c r="H177" i="4"/>
  <c r="I31" i="6" s="1"/>
  <c r="I51" i="6" s="1"/>
  <c r="G177" i="4"/>
  <c r="H31" i="6" s="1"/>
  <c r="H51" i="6" s="1"/>
  <c r="F177" i="4"/>
  <c r="G31" i="6" s="1"/>
  <c r="G51" i="6" s="1"/>
  <c r="E177" i="4"/>
  <c r="F31" i="6" s="1"/>
  <c r="F51" i="6" s="1"/>
  <c r="P177" i="4"/>
  <c r="Q31" i="6" s="1"/>
  <c r="Q51" i="6" s="1"/>
  <c r="AC195" i="4"/>
  <c r="P195" i="4"/>
  <c r="AC189" i="4"/>
  <c r="P189" i="4"/>
  <c r="AC183" i="4"/>
  <c r="P183" i="4"/>
  <c r="AC164" i="4"/>
  <c r="P164" i="4"/>
  <c r="AC142" i="4"/>
  <c r="AD28" i="6" s="1"/>
  <c r="AB142" i="4"/>
  <c r="AC28" i="6" s="1"/>
  <c r="AC50" i="6" s="1"/>
  <c r="AA142" i="4"/>
  <c r="AB28" i="6" s="1"/>
  <c r="AB50" i="6" s="1"/>
  <c r="Z142" i="4"/>
  <c r="AA28" i="6" s="1"/>
  <c r="AA50" i="6" s="1"/>
  <c r="Y142" i="4"/>
  <c r="Z28" i="6" s="1"/>
  <c r="Z50" i="6" s="1"/>
  <c r="X142" i="4"/>
  <c r="Y28" i="6" s="1"/>
  <c r="Y50" i="6" s="1"/>
  <c r="W142" i="4"/>
  <c r="X28" i="6" s="1"/>
  <c r="X50" i="6" s="1"/>
  <c r="V142" i="4"/>
  <c r="W28" i="6" s="1"/>
  <c r="W50" i="6" s="1"/>
  <c r="U142" i="4"/>
  <c r="V28" i="6" s="1"/>
  <c r="V50" i="6" s="1"/>
  <c r="T142" i="4"/>
  <c r="U28" i="6" s="1"/>
  <c r="U50" i="6" s="1"/>
  <c r="S142" i="4"/>
  <c r="T28" i="6" s="1"/>
  <c r="T50" i="6" s="1"/>
  <c r="R142" i="4"/>
  <c r="S28" i="6" s="1"/>
  <c r="S50" i="6" s="1"/>
  <c r="P142" i="4"/>
  <c r="Q28" i="6" s="1"/>
  <c r="O142" i="4"/>
  <c r="P28" i="6" s="1"/>
  <c r="N142" i="4"/>
  <c r="O28" i="6" s="1"/>
  <c r="M142" i="4"/>
  <c r="N28" i="6" s="1"/>
  <c r="L142" i="4"/>
  <c r="M28" i="6" s="1"/>
  <c r="K142" i="4"/>
  <c r="L28" i="6" s="1"/>
  <c r="J142" i="4"/>
  <c r="K28" i="6" s="1"/>
  <c r="I142" i="4"/>
  <c r="J28" i="6" s="1"/>
  <c r="H142" i="4"/>
  <c r="I28" i="6" s="1"/>
  <c r="G142" i="4"/>
  <c r="H28" i="6" s="1"/>
  <c r="F142" i="4"/>
  <c r="G28" i="6" s="1"/>
  <c r="E142" i="4"/>
  <c r="F28" i="6" s="1"/>
  <c r="C142" i="4"/>
  <c r="E28" i="6" s="1"/>
  <c r="H22" i="8" l="1"/>
  <c r="I22" i="8" s="1"/>
  <c r="AD50" i="6"/>
  <c r="AE51" i="6"/>
  <c r="R51" i="6"/>
  <c r="F28" i="8"/>
  <c r="G28" i="8" s="1"/>
  <c r="H28" i="8"/>
  <c r="I28" i="8" s="1"/>
  <c r="R21" i="6"/>
  <c r="AE31" i="6"/>
  <c r="AE21" i="6"/>
  <c r="I20" i="7" s="1"/>
  <c r="R20" i="6"/>
  <c r="E19" i="7" s="1"/>
  <c r="R28" i="6"/>
  <c r="E27" i="7" s="1"/>
  <c r="AE20" i="6"/>
  <c r="I19" i="7" s="1"/>
  <c r="R19" i="6"/>
  <c r="E18" i="7" s="1"/>
  <c r="AE28" i="6"/>
  <c r="I27" i="7" s="1"/>
  <c r="R31" i="6"/>
  <c r="E30" i="7" s="1"/>
  <c r="AE19" i="6"/>
  <c r="I18" i="7" s="1"/>
  <c r="P202" i="4"/>
  <c r="AC202" i="4"/>
  <c r="AC209" i="4"/>
  <c r="P230" i="4"/>
  <c r="AC230" i="4"/>
  <c r="P209" i="4"/>
  <c r="P178" i="4"/>
  <c r="AC178" i="4"/>
  <c r="P143" i="4"/>
  <c r="AC143" i="4"/>
  <c r="AC135" i="4"/>
  <c r="P135" i="4"/>
  <c r="AC130" i="4"/>
  <c r="P130" i="4"/>
  <c r="AC124" i="4"/>
  <c r="AD24" i="6" s="1"/>
  <c r="AB124" i="4"/>
  <c r="AC24" i="6" s="1"/>
  <c r="AA124" i="4"/>
  <c r="AB24" i="6" s="1"/>
  <c r="Z124" i="4"/>
  <c r="AA24" i="6" s="1"/>
  <c r="Y124" i="4"/>
  <c r="Z24" i="6" s="1"/>
  <c r="X124" i="4"/>
  <c r="Y24" i="6" s="1"/>
  <c r="W124" i="4"/>
  <c r="X24" i="6" s="1"/>
  <c r="V124" i="4"/>
  <c r="W24" i="6" s="1"/>
  <c r="U124" i="4"/>
  <c r="V24" i="6" s="1"/>
  <c r="T124" i="4"/>
  <c r="U24" i="6" s="1"/>
  <c r="S124" i="4"/>
  <c r="T24" i="6" s="1"/>
  <c r="R124" i="4"/>
  <c r="S24" i="6" s="1"/>
  <c r="P124" i="4"/>
  <c r="Q24" i="6" s="1"/>
  <c r="O124" i="4"/>
  <c r="P24" i="6" s="1"/>
  <c r="N124" i="4"/>
  <c r="O24" i="6" s="1"/>
  <c r="M124" i="4"/>
  <c r="N24" i="6" s="1"/>
  <c r="L124" i="4"/>
  <c r="M24" i="6" s="1"/>
  <c r="K124" i="4"/>
  <c r="L24" i="6" s="1"/>
  <c r="J124" i="4"/>
  <c r="K24" i="6" s="1"/>
  <c r="I124" i="4"/>
  <c r="J24" i="6" s="1"/>
  <c r="H124" i="4"/>
  <c r="I24" i="6" s="1"/>
  <c r="G124" i="4"/>
  <c r="H24" i="6" s="1"/>
  <c r="F124" i="4"/>
  <c r="G24" i="6" s="1"/>
  <c r="E124" i="4"/>
  <c r="F24" i="6" s="1"/>
  <c r="C124" i="4"/>
  <c r="AC117" i="4"/>
  <c r="AD23" i="6" s="1"/>
  <c r="AB117" i="4"/>
  <c r="AC23" i="6" s="1"/>
  <c r="AA117" i="4"/>
  <c r="AB23" i="6" s="1"/>
  <c r="Z117" i="4"/>
  <c r="AA23" i="6" s="1"/>
  <c r="Y117" i="4"/>
  <c r="Z23" i="6" s="1"/>
  <c r="X117" i="4"/>
  <c r="Y23" i="6" s="1"/>
  <c r="W117" i="4"/>
  <c r="X23" i="6" s="1"/>
  <c r="V117" i="4"/>
  <c r="W23" i="6" s="1"/>
  <c r="U117" i="4"/>
  <c r="V23" i="6" s="1"/>
  <c r="T117" i="4"/>
  <c r="U23" i="6" s="1"/>
  <c r="S117" i="4"/>
  <c r="T23" i="6" s="1"/>
  <c r="R117" i="4"/>
  <c r="S23" i="6" s="1"/>
  <c r="P117" i="4"/>
  <c r="Q23" i="6" s="1"/>
  <c r="O117" i="4"/>
  <c r="P23" i="6" s="1"/>
  <c r="N117" i="4"/>
  <c r="O23" i="6" s="1"/>
  <c r="M117" i="4"/>
  <c r="N23" i="6" s="1"/>
  <c r="L117" i="4"/>
  <c r="M23" i="6" s="1"/>
  <c r="K117" i="4"/>
  <c r="L23" i="6" s="1"/>
  <c r="J117" i="4"/>
  <c r="K23" i="6" s="1"/>
  <c r="I117" i="4"/>
  <c r="J23" i="6" s="1"/>
  <c r="H117" i="4"/>
  <c r="I23" i="6" s="1"/>
  <c r="G117" i="4"/>
  <c r="H23" i="6" s="1"/>
  <c r="F117" i="4"/>
  <c r="G23" i="6" s="1"/>
  <c r="E117" i="4"/>
  <c r="F23" i="6" s="1"/>
  <c r="C117" i="4"/>
  <c r="E23" i="6" s="1"/>
  <c r="AC109" i="4"/>
  <c r="P109" i="4"/>
  <c r="S88" i="4"/>
  <c r="T35" i="6" s="1"/>
  <c r="T88" i="4"/>
  <c r="U35" i="6" s="1"/>
  <c r="U88" i="4"/>
  <c r="V35" i="6" s="1"/>
  <c r="V88" i="4"/>
  <c r="W35" i="6" s="1"/>
  <c r="W88" i="4"/>
  <c r="X35" i="6" s="1"/>
  <c r="X88" i="4"/>
  <c r="Y35" i="6" s="1"/>
  <c r="Y88" i="4"/>
  <c r="Z35" i="6" s="1"/>
  <c r="Z88" i="4"/>
  <c r="AA35" i="6" s="1"/>
  <c r="AA88" i="4"/>
  <c r="AB35" i="6" s="1"/>
  <c r="AB88" i="4"/>
  <c r="AC35" i="6" s="1"/>
  <c r="AC88" i="4"/>
  <c r="AD35" i="6" s="1"/>
  <c r="R88" i="4"/>
  <c r="S35" i="6" s="1"/>
  <c r="P88" i="4"/>
  <c r="Q35" i="6" s="1"/>
  <c r="O88" i="4"/>
  <c r="P35" i="6" s="1"/>
  <c r="N88" i="4"/>
  <c r="O35" i="6" s="1"/>
  <c r="M88" i="4"/>
  <c r="N35" i="6" s="1"/>
  <c r="L88" i="4"/>
  <c r="M35" i="6" s="1"/>
  <c r="K88" i="4"/>
  <c r="L35" i="6" s="1"/>
  <c r="J88" i="4"/>
  <c r="K35" i="6" s="1"/>
  <c r="I88" i="4"/>
  <c r="J35" i="6" s="1"/>
  <c r="H88" i="4"/>
  <c r="I35" i="6" s="1"/>
  <c r="G88" i="4"/>
  <c r="H35" i="6" s="1"/>
  <c r="F88" i="4"/>
  <c r="G35" i="6" s="1"/>
  <c r="E88" i="4"/>
  <c r="F35" i="6" s="1"/>
  <c r="C88" i="4"/>
  <c r="E35" i="6" s="1"/>
  <c r="AC104" i="4"/>
  <c r="P104" i="4"/>
  <c r="AC99" i="4"/>
  <c r="P99" i="4"/>
  <c r="AC94" i="4"/>
  <c r="P94" i="4"/>
  <c r="AC75" i="4"/>
  <c r="AD37" i="6" s="1"/>
  <c r="AB75" i="4"/>
  <c r="AC37" i="6" s="1"/>
  <c r="AA75" i="4"/>
  <c r="AB37" i="6" s="1"/>
  <c r="Z75" i="4"/>
  <c r="AA37" i="6" s="1"/>
  <c r="Y75" i="4"/>
  <c r="Z37" i="6" s="1"/>
  <c r="X75" i="4"/>
  <c r="Y37" i="6" s="1"/>
  <c r="W75" i="4"/>
  <c r="X37" i="6" s="1"/>
  <c r="V75" i="4"/>
  <c r="W37" i="6" s="1"/>
  <c r="U75" i="4"/>
  <c r="V37" i="6" s="1"/>
  <c r="T75" i="4"/>
  <c r="U37" i="6" s="1"/>
  <c r="S75" i="4"/>
  <c r="T37" i="6" s="1"/>
  <c r="R75" i="4"/>
  <c r="S37" i="6" s="1"/>
  <c r="P75" i="4"/>
  <c r="Q37" i="6" s="1"/>
  <c r="O75" i="4"/>
  <c r="P37" i="6" s="1"/>
  <c r="N75" i="4"/>
  <c r="O37" i="6" s="1"/>
  <c r="M75" i="4"/>
  <c r="N37" i="6" s="1"/>
  <c r="L75" i="4"/>
  <c r="M37" i="6" s="1"/>
  <c r="K75" i="4"/>
  <c r="L37" i="6" s="1"/>
  <c r="J75" i="4"/>
  <c r="K37" i="6" s="1"/>
  <c r="I75" i="4"/>
  <c r="J37" i="6" s="1"/>
  <c r="H75" i="4"/>
  <c r="I37" i="6" s="1"/>
  <c r="G75" i="4"/>
  <c r="H37" i="6" s="1"/>
  <c r="F75" i="4"/>
  <c r="G37" i="6" s="1"/>
  <c r="E75" i="4"/>
  <c r="F37" i="6" s="1"/>
  <c r="C75" i="4"/>
  <c r="E37" i="6" s="1"/>
  <c r="AC80" i="4"/>
  <c r="P80" i="4"/>
  <c r="E24" i="6" l="1"/>
  <c r="P125" i="4"/>
  <c r="F52" i="6"/>
  <c r="J52" i="6"/>
  <c r="N52" i="6"/>
  <c r="S52" i="6"/>
  <c r="S54" i="6" s="1"/>
  <c r="AA52" i="6"/>
  <c r="AA54" i="6" s="1"/>
  <c r="W52" i="6"/>
  <c r="W54" i="6" s="1"/>
  <c r="E52" i="6"/>
  <c r="I52" i="6"/>
  <c r="M52" i="6"/>
  <c r="Q52" i="6"/>
  <c r="AB52" i="6"/>
  <c r="AB54" i="6" s="1"/>
  <c r="X52" i="6"/>
  <c r="X54" i="6" s="1"/>
  <c r="T52" i="6"/>
  <c r="T54" i="6" s="1"/>
  <c r="E20" i="7"/>
  <c r="F20" i="7" s="1"/>
  <c r="H20" i="7" s="1"/>
  <c r="G52" i="6"/>
  <c r="K52" i="6"/>
  <c r="O52" i="6"/>
  <c r="AD52" i="6"/>
  <c r="AD54" i="6" s="1"/>
  <c r="Z52" i="6"/>
  <c r="Z54" i="6" s="1"/>
  <c r="V52" i="6"/>
  <c r="V54" i="6" s="1"/>
  <c r="H52" i="6"/>
  <c r="L52" i="6"/>
  <c r="P52" i="6"/>
  <c r="AC52" i="6"/>
  <c r="AC54" i="6" s="1"/>
  <c r="Y52" i="6"/>
  <c r="Y54" i="6" s="1"/>
  <c r="U52" i="6"/>
  <c r="U54" i="6" s="1"/>
  <c r="F17" i="8"/>
  <c r="G17" i="8" s="1"/>
  <c r="H17" i="8"/>
  <c r="I17" i="8" s="1"/>
  <c r="I30" i="7"/>
  <c r="K30" i="7" s="1"/>
  <c r="L30" i="7" s="1"/>
  <c r="AE37" i="6"/>
  <c r="F18" i="7"/>
  <c r="H18" i="7" s="1"/>
  <c r="J19" i="7"/>
  <c r="L19" i="7" s="1"/>
  <c r="R37" i="6"/>
  <c r="E36" i="7" s="1"/>
  <c r="AE35" i="6"/>
  <c r="I34" i="7" s="1"/>
  <c r="AE24" i="6"/>
  <c r="I23" i="7" s="1"/>
  <c r="K27" i="7"/>
  <c r="L27" i="7" s="1"/>
  <c r="F19" i="7"/>
  <c r="H19" i="7" s="1"/>
  <c r="J20" i="7"/>
  <c r="L20" i="7" s="1"/>
  <c r="R23" i="6"/>
  <c r="E22" i="7" s="1"/>
  <c r="J18" i="7"/>
  <c r="L18" i="7" s="1"/>
  <c r="R35" i="6"/>
  <c r="E34" i="7" s="1"/>
  <c r="AE23" i="6"/>
  <c r="I22" i="7" s="1"/>
  <c r="R24" i="6"/>
  <c r="E23" i="7" s="1"/>
  <c r="G30" i="7"/>
  <c r="H30" i="7" s="1"/>
  <c r="G27" i="7"/>
  <c r="H27" i="7" s="1"/>
  <c r="AC125" i="4"/>
  <c r="P118" i="4"/>
  <c r="AC118" i="4"/>
  <c r="AC76" i="4"/>
  <c r="P89" i="4"/>
  <c r="AC89" i="4"/>
  <c r="P76" i="4"/>
  <c r="P157" i="4"/>
  <c r="O157" i="4"/>
  <c r="P30" i="6" s="1"/>
  <c r="P50" i="6" s="1"/>
  <c r="N157" i="4"/>
  <c r="O30" i="6" s="1"/>
  <c r="O50" i="6" s="1"/>
  <c r="M157" i="4"/>
  <c r="N30" i="6" s="1"/>
  <c r="N50" i="6" s="1"/>
  <c r="L157" i="4"/>
  <c r="M30" i="6" s="1"/>
  <c r="M50" i="6" s="1"/>
  <c r="K157" i="4"/>
  <c r="L30" i="6" s="1"/>
  <c r="L50" i="6" s="1"/>
  <c r="J157" i="4"/>
  <c r="K30" i="6" s="1"/>
  <c r="K50" i="6" s="1"/>
  <c r="I157" i="4"/>
  <c r="J30" i="6" s="1"/>
  <c r="J50" i="6" s="1"/>
  <c r="H157" i="4"/>
  <c r="I30" i="6" s="1"/>
  <c r="I50" i="6" s="1"/>
  <c r="G157" i="4"/>
  <c r="H30" i="6" s="1"/>
  <c r="H50" i="6" s="1"/>
  <c r="F157" i="4"/>
  <c r="G30" i="6" s="1"/>
  <c r="G50" i="6" s="1"/>
  <c r="E157" i="4"/>
  <c r="F30" i="6" s="1"/>
  <c r="F50" i="6" s="1"/>
  <c r="F54" i="6" s="1"/>
  <c r="C157" i="4"/>
  <c r="E30" i="6" s="1"/>
  <c r="E50" i="6" s="1"/>
  <c r="P67" i="4"/>
  <c r="Q11" i="6" s="1"/>
  <c r="F27" i="8" s="1"/>
  <c r="G27" i="8" s="1"/>
  <c r="O67" i="4"/>
  <c r="P11" i="6" s="1"/>
  <c r="N67" i="4"/>
  <c r="O11" i="6" s="1"/>
  <c r="M67" i="4"/>
  <c r="N11" i="6" s="1"/>
  <c r="L67" i="4"/>
  <c r="M11" i="6" s="1"/>
  <c r="K67" i="4"/>
  <c r="L11" i="6" s="1"/>
  <c r="J67" i="4"/>
  <c r="K11" i="6" s="1"/>
  <c r="I67" i="4"/>
  <c r="J11" i="6" s="1"/>
  <c r="H67" i="4"/>
  <c r="I11" i="6" s="1"/>
  <c r="G67" i="4"/>
  <c r="H11" i="6" s="1"/>
  <c r="F67" i="4"/>
  <c r="G11" i="6" s="1"/>
  <c r="E67" i="4"/>
  <c r="F11" i="6" s="1"/>
  <c r="C67" i="4"/>
  <c r="E11" i="6" s="1"/>
  <c r="AC57" i="4"/>
  <c r="AD10" i="6" s="1"/>
  <c r="H21" i="8" s="1"/>
  <c r="I21" i="8" s="1"/>
  <c r="AB57" i="4"/>
  <c r="AC10" i="6" s="1"/>
  <c r="AA57" i="4"/>
  <c r="AB10" i="6" s="1"/>
  <c r="Z57" i="4"/>
  <c r="AA10" i="6" s="1"/>
  <c r="Y57" i="4"/>
  <c r="Z10" i="6" s="1"/>
  <c r="X57" i="4"/>
  <c r="Y10" i="6" s="1"/>
  <c r="W57" i="4"/>
  <c r="X10" i="6" s="1"/>
  <c r="V57" i="4"/>
  <c r="W10" i="6" s="1"/>
  <c r="U57" i="4"/>
  <c r="V10" i="6" s="1"/>
  <c r="T57" i="4"/>
  <c r="U10" i="6" s="1"/>
  <c r="S57" i="4"/>
  <c r="T10" i="6" s="1"/>
  <c r="R57" i="4"/>
  <c r="S10" i="6" s="1"/>
  <c r="P57" i="4"/>
  <c r="Q10" i="6" s="1"/>
  <c r="F21" i="8" s="1"/>
  <c r="G21" i="8" s="1"/>
  <c r="O57" i="4"/>
  <c r="P10" i="6" s="1"/>
  <c r="N57" i="4"/>
  <c r="O10" i="6" s="1"/>
  <c r="M57" i="4"/>
  <c r="N10" i="6" s="1"/>
  <c r="L57" i="4"/>
  <c r="M10" i="6" s="1"/>
  <c r="K57" i="4"/>
  <c r="L10" i="6" s="1"/>
  <c r="J57" i="4"/>
  <c r="K10" i="6" s="1"/>
  <c r="I57" i="4"/>
  <c r="J10" i="6" s="1"/>
  <c r="H57" i="4"/>
  <c r="I10" i="6" s="1"/>
  <c r="G57" i="4"/>
  <c r="H10" i="6" s="1"/>
  <c r="F57" i="4"/>
  <c r="G10" i="6" s="1"/>
  <c r="E57" i="4"/>
  <c r="F10" i="6" s="1"/>
  <c r="C57" i="4"/>
  <c r="E10" i="6" s="1"/>
  <c r="AC67" i="4"/>
  <c r="AD11" i="6" s="1"/>
  <c r="H27" i="8" s="1"/>
  <c r="I27" i="8" s="1"/>
  <c r="AB67" i="4"/>
  <c r="AC11" i="6" s="1"/>
  <c r="AA67" i="4"/>
  <c r="AB11" i="6" s="1"/>
  <c r="Z67" i="4"/>
  <c r="AA11" i="6" s="1"/>
  <c r="Y67" i="4"/>
  <c r="Z11" i="6" s="1"/>
  <c r="X67" i="4"/>
  <c r="Y11" i="6" s="1"/>
  <c r="W67" i="4"/>
  <c r="X11" i="6" s="1"/>
  <c r="V67" i="4"/>
  <c r="W11" i="6" s="1"/>
  <c r="U67" i="4"/>
  <c r="V11" i="6" s="1"/>
  <c r="T67" i="4"/>
  <c r="U11" i="6" s="1"/>
  <c r="S67" i="4"/>
  <c r="T11" i="6" s="1"/>
  <c r="R67" i="4"/>
  <c r="S11" i="6" s="1"/>
  <c r="S43" i="4"/>
  <c r="T9" i="6" s="1"/>
  <c r="T43" i="4"/>
  <c r="U9" i="6" s="1"/>
  <c r="U43" i="4"/>
  <c r="V9" i="6" s="1"/>
  <c r="V43" i="4"/>
  <c r="W9" i="6" s="1"/>
  <c r="W43" i="4"/>
  <c r="X9" i="6" s="1"/>
  <c r="X43" i="4"/>
  <c r="Y9" i="6" s="1"/>
  <c r="Y43" i="4"/>
  <c r="Z9" i="6" s="1"/>
  <c r="Z43" i="4"/>
  <c r="AA9" i="6" s="1"/>
  <c r="AA43" i="4"/>
  <c r="AB9" i="6" s="1"/>
  <c r="AB43" i="4"/>
  <c r="AC9" i="6" s="1"/>
  <c r="AC43" i="4"/>
  <c r="AD9" i="6" s="1"/>
  <c r="H16" i="8" s="1"/>
  <c r="R43" i="4"/>
  <c r="S9" i="6" s="1"/>
  <c r="P43" i="4"/>
  <c r="Q9" i="6" s="1"/>
  <c r="F16" i="8" s="1"/>
  <c r="O43" i="4"/>
  <c r="P9" i="6" s="1"/>
  <c r="N43" i="4"/>
  <c r="O9" i="6" s="1"/>
  <c r="M43" i="4"/>
  <c r="N9" i="6" s="1"/>
  <c r="L43" i="4"/>
  <c r="M9" i="6" s="1"/>
  <c r="K43" i="4"/>
  <c r="L9" i="6" s="1"/>
  <c r="J43" i="4"/>
  <c r="K9" i="6" s="1"/>
  <c r="I43" i="4"/>
  <c r="J9" i="6" s="1"/>
  <c r="H43" i="4"/>
  <c r="I9" i="6" s="1"/>
  <c r="G43" i="4"/>
  <c r="H9" i="6" s="1"/>
  <c r="F43" i="4"/>
  <c r="G9" i="6" s="1"/>
  <c r="E43" i="4"/>
  <c r="F9" i="6" s="1"/>
  <c r="C43" i="4"/>
  <c r="E9" i="6" s="1"/>
  <c r="AC36" i="4"/>
  <c r="P36" i="4"/>
  <c r="AC30" i="4"/>
  <c r="P30" i="4"/>
  <c r="K54" i="6" l="1"/>
  <c r="N54" i="6"/>
  <c r="J54" i="6"/>
  <c r="G54" i="6"/>
  <c r="O54" i="6"/>
  <c r="I54" i="6"/>
  <c r="M54" i="6"/>
  <c r="H54" i="6"/>
  <c r="R52" i="6"/>
  <c r="I16" i="8"/>
  <c r="I48" i="8" s="1"/>
  <c r="H48" i="8"/>
  <c r="L54" i="6"/>
  <c r="P54" i="6"/>
  <c r="AE52" i="6"/>
  <c r="G16" i="8"/>
  <c r="E54" i="6"/>
  <c r="I36" i="7"/>
  <c r="K36" i="7" s="1"/>
  <c r="L36" i="7" s="1"/>
  <c r="AA43" i="6"/>
  <c r="W43" i="6"/>
  <c r="N43" i="6"/>
  <c r="AE11" i="6"/>
  <c r="F43" i="6"/>
  <c r="J43" i="6"/>
  <c r="R10" i="6"/>
  <c r="AC43" i="6"/>
  <c r="Y43" i="6"/>
  <c r="F23" i="7"/>
  <c r="H23" i="7" s="1"/>
  <c r="G43" i="6"/>
  <c r="O43" i="6"/>
  <c r="Z43" i="6"/>
  <c r="R11" i="6"/>
  <c r="J22" i="7"/>
  <c r="L22" i="7" s="1"/>
  <c r="F22" i="7"/>
  <c r="H22" i="7" s="1"/>
  <c r="J23" i="7"/>
  <c r="L23" i="7" s="1"/>
  <c r="H43" i="6"/>
  <c r="L43" i="6"/>
  <c r="P43" i="6"/>
  <c r="U43" i="6"/>
  <c r="AC158" i="4"/>
  <c r="Q30" i="6"/>
  <c r="G34" i="7"/>
  <c r="H34" i="7" s="1"/>
  <c r="K34" i="7"/>
  <c r="L34" i="7" s="1"/>
  <c r="K43" i="6"/>
  <c r="AD43" i="6"/>
  <c r="V43" i="6"/>
  <c r="AE10" i="6"/>
  <c r="E43" i="6"/>
  <c r="I43" i="6"/>
  <c r="M43" i="6"/>
  <c r="AB43" i="6"/>
  <c r="X43" i="6"/>
  <c r="T43" i="6"/>
  <c r="G36" i="7"/>
  <c r="H36" i="7" s="1"/>
  <c r="R9" i="6"/>
  <c r="E8" i="7" s="1"/>
  <c r="AE9" i="6"/>
  <c r="I8" i="7" s="1"/>
  <c r="S43" i="6"/>
  <c r="P158" i="4"/>
  <c r="P58" i="4"/>
  <c r="AC58" i="4"/>
  <c r="P44" i="4"/>
  <c r="P68" i="4"/>
  <c r="AC68" i="4"/>
  <c r="AC44" i="4"/>
  <c r="AC22" i="4"/>
  <c r="P22" i="4"/>
  <c r="I10" i="7" l="1"/>
  <c r="J10" i="7" s="1"/>
  <c r="L10" i="7" s="1"/>
  <c r="AE30" i="6"/>
  <c r="I29" i="7" s="1"/>
  <c r="F22" i="8"/>
  <c r="Q50" i="6"/>
  <c r="E9" i="7"/>
  <c r="F9" i="7" s="1"/>
  <c r="H9" i="7" s="1"/>
  <c r="E10" i="7"/>
  <c r="F10" i="7" s="1"/>
  <c r="H10" i="7" s="1"/>
  <c r="I9" i="7"/>
  <c r="J9" i="7" s="1"/>
  <c r="L9" i="7" s="1"/>
  <c r="Q43" i="6"/>
  <c r="R30" i="6"/>
  <c r="E29" i="7" s="1"/>
  <c r="K29" i="7"/>
  <c r="K45" i="7" s="1"/>
  <c r="AE43" i="6" l="1"/>
  <c r="AE50" i="6"/>
  <c r="AE54" i="6" s="1"/>
  <c r="Q54" i="6"/>
  <c r="R50" i="6"/>
  <c r="R54" i="6" s="1"/>
  <c r="G22" i="8"/>
  <c r="G48" i="8" s="1"/>
  <c r="F48" i="8"/>
  <c r="K48" i="7"/>
  <c r="K50" i="7" s="1"/>
  <c r="L29" i="7"/>
  <c r="G29" i="7"/>
  <c r="G45" i="7" s="1"/>
  <c r="G48" i="7" s="1"/>
  <c r="R43" i="6"/>
  <c r="F8" i="7"/>
  <c r="F45" i="7" s="1"/>
  <c r="E45" i="7"/>
  <c r="J8" i="7"/>
  <c r="J45" i="7" s="1"/>
  <c r="I45" i="7"/>
  <c r="K54" i="7" l="1"/>
  <c r="K52" i="7"/>
  <c r="G50" i="7"/>
  <c r="G54" i="7" s="1"/>
  <c r="H29" i="7"/>
  <c r="H8" i="7"/>
  <c r="L8" i="7"/>
  <c r="L45" i="7" s="1"/>
  <c r="K55" i="7" l="1"/>
  <c r="K57" i="7" s="1"/>
  <c r="G52" i="7"/>
  <c r="G55" i="7" s="1"/>
  <c r="G57" i="7" s="1"/>
  <c r="H45" i="7"/>
</calcChain>
</file>

<file path=xl/sharedStrings.xml><?xml version="1.0" encoding="utf-8"?>
<sst xmlns="http://schemas.openxmlformats.org/spreadsheetml/2006/main" count="1037" uniqueCount="458">
  <si>
    <t>CAP: CWIP Summary by Clause, FERC Function, Plant Site</t>
  </si>
  <si>
    <t>Dec - 2016</t>
  </si>
  <si>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</si>
  <si>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</si>
  <si>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</si>
  <si>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</si>
  <si>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</si>
  <si>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</si>
  <si>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</si>
  <si>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</si>
  <si>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</si>
  <si>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</si>
  <si>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</si>
  <si>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</si>
  <si>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2017</t>
  </si>
  <si>
    <t>Jan - 2018</t>
  </si>
  <si>
    <t>Feb - 2018</t>
  </si>
  <si>
    <t>Mar - 2018</t>
  </si>
  <si>
    <t>Apr - 2018</t>
  </si>
  <si>
    <t>May - 2018</t>
  </si>
  <si>
    <t>Jun - 2018</t>
  </si>
  <si>
    <t>Jul - 2018</t>
  </si>
  <si>
    <t>Aug - 2018</t>
  </si>
  <si>
    <t>Sep - 2018</t>
  </si>
  <si>
    <t>Oct - 2018</t>
  </si>
  <si>
    <t>Nov - 2018</t>
  </si>
  <si>
    <t>Dec - 2018</t>
  </si>
  <si>
    <t>2018</t>
  </si>
  <si>
    <t>A02: ECCR</t>
  </si>
  <si>
    <t>000: Intangible</t>
  </si>
  <si>
    <t>000: NON-PRODUCTION PLANT</t>
  </si>
  <si>
    <t>APD02: APD02</t>
  </si>
  <si>
    <t>UIMS.00000244.01.01.01: DSM DSMS Mandated -Dev Install</t>
  </si>
  <si>
    <t>UIMS.00000317.03.01.01: SAMS Replacement -Dev Install</t>
  </si>
  <si>
    <t>UIMS.00000581.02.01.01: 7703A FFA Upgd and Merge w FMOS-Inst</t>
  </si>
  <si>
    <t>UIMS.00000582.02.01.01: 7704 FFA Data Mart-Inst</t>
  </si>
  <si>
    <t>UIMS.00000832.03.01.01: 8701 CAMP Ph 2 - Inst</t>
  </si>
  <si>
    <t>Sub-Total APD02: APD02</t>
  </si>
  <si>
    <t>CUS04: CUS04</t>
  </si>
  <si>
    <t>UCUS.00000076.01.01.01: Install</t>
  </si>
  <si>
    <t>Sub-Total CUS04: CUS04</t>
  </si>
  <si>
    <t>ECCR029: Residential Home Energy Survey</t>
  </si>
  <si>
    <t>UCUS.00000174.02.01.01: INSTALL 9901</t>
  </si>
  <si>
    <t>UIMS.00000778.01.01.01: 9804 - New Energy Survey - Install</t>
  </si>
  <si>
    <t>Sub-Total ECCR029: Residential Home Energy Survey</t>
  </si>
  <si>
    <t>006: Distribution Substation</t>
  </si>
  <si>
    <t>ECCR031: ECCR031</t>
  </si>
  <si>
    <t>UCUS.00000092.51.01.01: RLC ECCR Cap-LCT Purch/Install Debit/M&amp;S</t>
  </si>
  <si>
    <t>UCUS.00000092.55.01.01: LMS Sub, TX New/Change M&amp;S</t>
  </si>
  <si>
    <t>Sub-Total ECCR031: ECCR031</t>
  </si>
  <si>
    <t>008: General Plant Equipment</t>
  </si>
  <si>
    <t>ECCR011: ECCR011</t>
  </si>
  <si>
    <t>UCUS.00000094.19.01.01: INSTALL 9901</t>
  </si>
  <si>
    <t>Sub-Total ECCR011: ECCR011</t>
  </si>
  <si>
    <t>A05: Capacity</t>
  </si>
  <si>
    <t>001: Steam Generation</t>
  </si>
  <si>
    <t>PGD06R: PGD06R</t>
  </si>
  <si>
    <t>UPGD.00002333.01.01.01: Capital Forecast: Other - Capacity - Ins</t>
  </si>
  <si>
    <t>Sub-Total PGD06R: PGD06R</t>
  </si>
  <si>
    <t>170: MANATEE</t>
  </si>
  <si>
    <t>UPGD.00004216.01.01.01: PMT NERC CIP Capacity Capital - Install</t>
  </si>
  <si>
    <t>002: Nuclear Generation</t>
  </si>
  <si>
    <t>140: TURKEY POINT</t>
  </si>
  <si>
    <t>NU4: NU4</t>
  </si>
  <si>
    <t>UNUC.00000907.01.01.01: FOF PTN - Install</t>
  </si>
  <si>
    <t>UNUC.00000907.02.01.01: INSTALL</t>
  </si>
  <si>
    <t>UNUC.00000907.04.01.01: INSTALL</t>
  </si>
  <si>
    <t>UNUC.00000907.07.01.01: INSTALL</t>
  </si>
  <si>
    <t>UNUC.00000998.01.01.01: INSTALL</t>
  </si>
  <si>
    <t>Sub-Total NU4: NU4</t>
  </si>
  <si>
    <t>NU509: NU509</t>
  </si>
  <si>
    <t>UNUC.00000936.53.04.01: Install</t>
  </si>
  <si>
    <t>UNUC.00000936.54.04.01: Install</t>
  </si>
  <si>
    <t>UNUC.00000936.55.04.01: Install</t>
  </si>
  <si>
    <t>UNUC.00000936.56.04.01: Install</t>
  </si>
  <si>
    <t>UNUC.00000936.58.04.01: Install</t>
  </si>
  <si>
    <t>UNUC.00000936.92.01.01: PTN COM Fukushima PRODUCTION PLANT-INST</t>
  </si>
  <si>
    <t>Sub-Total NU509: NU509</t>
  </si>
  <si>
    <t>143: TURKEY POINT UNIT #3</t>
  </si>
  <si>
    <t>UNUC.00000936.32.04.01: Install</t>
  </si>
  <si>
    <t>UNUC.00000936.33.04.01: Install</t>
  </si>
  <si>
    <t>UNUC.00000936.34.04.01: Install</t>
  </si>
  <si>
    <t>UNUC.00000936.35.04.01: Install</t>
  </si>
  <si>
    <t>UNUC.00000936.39.04.01: Install</t>
  </si>
  <si>
    <t>UNUC.00000936.90.01.01: PTN3 Fukushima PRODUCTION PLANT-INST</t>
  </si>
  <si>
    <t>144: TURKEY POINT UNIT #4</t>
  </si>
  <si>
    <t>UNUC.00000936.42.04.01: Install</t>
  </si>
  <si>
    <t>UNUC.00000936.43.04.01: Install</t>
  </si>
  <si>
    <t>UNUC.00000936.44.04.01: Install</t>
  </si>
  <si>
    <t>UNUC.00000936.45.04.01: Install</t>
  </si>
  <si>
    <t>UNUC.00000936.49.04.01: Install</t>
  </si>
  <si>
    <t>150: ST LUCIE COMMON</t>
  </si>
  <si>
    <t>UNUC.00000906.01.01.01: FOF PSL - Install</t>
  </si>
  <si>
    <t>UNUC.00000995.01.01.01: INSTALL</t>
  </si>
  <si>
    <t>151: ST LUCIE UNIT #1</t>
  </si>
  <si>
    <t>UNUC.00000933.90.01.01: PSL1 Fukushima PRODUCTION PLANT-INSTALL</t>
  </si>
  <si>
    <t>UNUC.00000935.37.04.01: Install</t>
  </si>
  <si>
    <t>UNUC.00000935.38.04.01: Install</t>
  </si>
  <si>
    <t>UNUC.00000935.90.01.01: PSL1 Fukushima PRODUCTION PLANT-INSTALL</t>
  </si>
  <si>
    <t>152: ST LUCIE UNIT #2</t>
  </si>
  <si>
    <t>UNUC.00000935.47.04.01: Install</t>
  </si>
  <si>
    <t>UNUC.00000935.48.04.01: Install</t>
  </si>
  <si>
    <t>UNUC.00000935.91.01.01: PSL2 Fukushima PRODUCTION PLANT-INSTALL</t>
  </si>
  <si>
    <t>003: Other Generation</t>
  </si>
  <si>
    <t>190: WEST COUNTY ENERGY CENTER #1 &amp; #2</t>
  </si>
  <si>
    <t>UPGD.00003833.01.01.01: PWC 1&amp;2 NERC CIP Capacity Capital - Inst</t>
  </si>
  <si>
    <t>191: WEST COUNTY ENERGY CENTER #3</t>
  </si>
  <si>
    <t>UPGD.00003834.01.01.01: PWC 3 NERC CIP Capacity Capital - Instal</t>
  </si>
  <si>
    <t>A06: Below the Line</t>
  </si>
  <si>
    <t>MCC001: MCC001</t>
  </si>
  <si>
    <t>UCOR.00000691.01.01.01: Install</t>
  </si>
  <si>
    <t>Sub-Total MCC001: MCC001</t>
  </si>
  <si>
    <t>A08: ECRC</t>
  </si>
  <si>
    <t>ECRC008: ECRC008</t>
  </si>
  <si>
    <t>UPGD.00000338.01.01.01: 000000: OIL SPILL RESP EQUIP - Install</t>
  </si>
  <si>
    <t>Sub-Total ECRC008: ECRC008</t>
  </si>
  <si>
    <t>130: CAPE CANAVERAL</t>
  </si>
  <si>
    <t>ECRC041: ECRC041</t>
  </si>
  <si>
    <t>UPGD.00000347.01.01.01: CC1001: PCC MANATEE HEATNG SYS - Install</t>
  </si>
  <si>
    <t>Sub-Total ECRC041: ECRC041</t>
  </si>
  <si>
    <t>ECRC003: ECRC003</t>
  </si>
  <si>
    <t>UPGD.00002067.01.01.01: MT1209: PMT 1&amp;2 CEMS NOX ANLYZ Install</t>
  </si>
  <si>
    <t>UPGD.00004224.01.01.01: PMT1&amp;2: Capital ECRC CEMS - Install</t>
  </si>
  <si>
    <t>Sub-Total ECRC003: ECRC003</t>
  </si>
  <si>
    <t>UPGD.00004244.01.01.01: TMT - ECRC - Boat Launch - Install</t>
  </si>
  <si>
    <t>ECRC023: ECRC023</t>
  </si>
  <si>
    <t>UPGD.00004221.01.01.01: TMT SPCC-Spill Prevention - Install</t>
  </si>
  <si>
    <t>Sub-Total ECRC023: ECRC023</t>
  </si>
  <si>
    <t>ECRC024: Manatee Reburn</t>
  </si>
  <si>
    <t>UPGD.00004227.01.01.01: PMT1&amp;2: Capital ECRC Reburn - Install</t>
  </si>
  <si>
    <t>Sub-Total ECRC024: Manatee Reburn</t>
  </si>
  <si>
    <t>ECRC045: 800MW Unit ESP Installation</t>
  </si>
  <si>
    <t>UPGD.00004237.01.01.01: PMT 1&amp;2 ECRC ESP- Install</t>
  </si>
  <si>
    <t>Sub-Total ECRC045: 800MW Unit ESP Installation</t>
  </si>
  <si>
    <t>180: MARTIN</t>
  </si>
  <si>
    <t>UPGD.00002049.01.01.01: MR1225: U1 NOX ANALYZER REPL - Install</t>
  </si>
  <si>
    <t>UPGD.00002050.01.01.01: MR1226: U2 NOX ANALYZER REPL - Install</t>
  </si>
  <si>
    <t>UPGD.00002051.01.01.01: MR1228: 1&amp;2 CEMS SERVER REPL - Install</t>
  </si>
  <si>
    <t>ECRC005: ECRC005</t>
  </si>
  <si>
    <t>UPGD.00003644.01.01.01: PMR Stationary Abv-Grnd Tanks - Install</t>
  </si>
  <si>
    <t>Sub-Total ECRC005: ECRC005</t>
  </si>
  <si>
    <t>ENC004: ENC004</t>
  </si>
  <si>
    <t>UENC.00000050.01.01.01: Martin ESP U1 JES Support CWIP</t>
  </si>
  <si>
    <t>UENC.00000050.02.01.01: Martin ESP U1 E&amp;C Support CWIP</t>
  </si>
  <si>
    <t>UENC.00000050.03.01.01: Martin ESP U1 Devel Support CWIP</t>
  </si>
  <si>
    <t>UENC.00000050.06.01.01: Martin ESP U1 PGD Support CWIP</t>
  </si>
  <si>
    <t>UENC.00000050.07.01.01: Martin ESP U1 ESP Supply/Erect CWIP</t>
  </si>
  <si>
    <t>UENC.00000050.08.01.01: Martin ESP U1 Bal of Plant CWIP</t>
  </si>
  <si>
    <t>Sub-Total ENC004: ENC004</t>
  </si>
  <si>
    <t>500: SJRPP UNIT #1</t>
  </si>
  <si>
    <t>ECRC031: ECRC031</t>
  </si>
  <si>
    <t>UPGD.00004804.01.01.01: JK0504: U2 NOX REMOVAL SYSTEM - Install</t>
  </si>
  <si>
    <t>UPGD.00004805.01.01.01: JK0601: U1 NOX REMOVAL SYSTEM - Install</t>
  </si>
  <si>
    <t>Sub-Total ECRC031: ECRC031</t>
  </si>
  <si>
    <t>ECRC033: ECRC033</t>
  </si>
  <si>
    <t>UPGD.00004814.01.01.01: SJRPP MISC. CAMR PROJECTS - Install</t>
  </si>
  <si>
    <t>Sub-Total ECRC033: ECRC033</t>
  </si>
  <si>
    <t>505: SCHERER</t>
  </si>
  <si>
    <t>UPGD.00004801.01.01.01: SG0602: U4 SELECT CAT REDUCT - Install</t>
  </si>
  <si>
    <t>UPGD.00004802.01.01.01: SG0603: FLUE GAS DESULF CAIR - Install</t>
  </si>
  <si>
    <t>UPGD.00004812.01.01.01: SCHERER MISC. CAIR PROJECTS - INSTALL</t>
  </si>
  <si>
    <t>UPGD.00004803.01.01.01: PSG U4 BAGHOUSE ADDITION - Install</t>
  </si>
  <si>
    <t>UPGD.00004813.01.01.01: SCHERER MISC. CAMR PROJECTS - INSTALL</t>
  </si>
  <si>
    <t>ECRC050: Steam Electric Effluent Revised Rules</t>
  </si>
  <si>
    <t>UPGD.00004819.01.01.01: Scherer Steam Effluent Limitation - Inst</t>
  </si>
  <si>
    <t>Sub-Total ECRC050: Steam Electric Effluent Revised Rules</t>
  </si>
  <si>
    <t>ECRC054: Coal Combustion Residuals</t>
  </si>
  <si>
    <t>UPGD.00004818.01.01.01: PSG: Coal Combstn Residual Cap - Install</t>
  </si>
  <si>
    <t>Sub-Total ECRC054: Coal Combustion Residuals</t>
  </si>
  <si>
    <t>UNUC.00000953.10.01.01: INSTALL - ALT</t>
  </si>
  <si>
    <t>UNUC.00000953.20.01.01: INSTALL - ENG</t>
  </si>
  <si>
    <t>ECRC042: Turkey Point Cooling Canal Monitor Plan</t>
  </si>
  <si>
    <t>UCOR.00000040.02.01.01: Install</t>
  </si>
  <si>
    <t>UNUC.00000967.10.01.01: INSTALL - F1</t>
  </si>
  <si>
    <t>UNUC.00000967.20.01.01: INSTALL - F2</t>
  </si>
  <si>
    <t>UNUC.00000967.30.01.01: INSTALL - F3</t>
  </si>
  <si>
    <t>UNUC.00000967.40.01.01: INSTALL - F4</t>
  </si>
  <si>
    <t>UNUC.00000967.50.01.01: INSTALL - F5</t>
  </si>
  <si>
    <t>UNUC.00000967.60.01.01: INSTALL - F6</t>
  </si>
  <si>
    <t>UNUC.00000985.02.01.01: INSTALL - MAT</t>
  </si>
  <si>
    <t>UNUC.00000985.03.01.01: INSTALL - IMP</t>
  </si>
  <si>
    <t>UNUC.00000985.04.01.01: INSTALL - SUP</t>
  </si>
  <si>
    <t>UNUC.00000986.03.01.01: INSTALL - IMP</t>
  </si>
  <si>
    <t>UNUC.00000997.13.01.01: INSTALL - OTH</t>
  </si>
  <si>
    <t>UNUC.00000997.23.01.01: INSTALL - OTH</t>
  </si>
  <si>
    <t>UNUC.00001013.10.01.01: INSTALL - CAP</t>
  </si>
  <si>
    <t>Sub-Total ECRC042: Turkey Point Cooling Canal Monitor Plan</t>
  </si>
  <si>
    <t>ECRC034: St. Lucie Cooling Water Sys Insp &amp; Maint</t>
  </si>
  <si>
    <t>UNUC.00000033.01.01.01: PSL Int Vel Cap Turtle Excl - Install</t>
  </si>
  <si>
    <t>Sub-Total ECRC034: St. Lucie Cooling Water Sys Insp &amp; Maint</t>
  </si>
  <si>
    <t>PGD06A: PGD06A</t>
  </si>
  <si>
    <t>UPGD.00000032.05.03.01: Cap Fcst: Other - JB - Environ; Dummy</t>
  </si>
  <si>
    <t>Sub-Total PGD06A: PGD06A</t>
  </si>
  <si>
    <t>072: SANFORD COMBINED CYCLE</t>
  </si>
  <si>
    <t>UPGD.00002066.01.01.01: SR1208: 4&amp;5 CEMS SERVER REPL - Install</t>
  </si>
  <si>
    <t>080: FT LAUDERDALE COMBINED CYCLE</t>
  </si>
  <si>
    <t>UPGD.00001753.01.01.01: FL1205: CEMS SCADA REPLACE - Install</t>
  </si>
  <si>
    <t>UPGD.00002124.01.01.01: PFL00: LAUDERDALE INTAKE BOOM - Install</t>
  </si>
  <si>
    <t>121: PORT EVERGLADES COMBINED CYCLE</t>
  </si>
  <si>
    <t>UPGD.00003221.01.01.01: TPE SECOND CONTAIN FOR PIPING - Install</t>
  </si>
  <si>
    <t>131: CAPE CANAVERAL REPOWERING</t>
  </si>
  <si>
    <t>ECRC028: CWA 316(b) Phase II Rule</t>
  </si>
  <si>
    <t>UPGD.00005635.01.01.01: PCC Horseshoe Crab Deterrent - Install</t>
  </si>
  <si>
    <t>Sub-Total ECRC028: CWA 316(b) Phase II Rule</t>
  </si>
  <si>
    <t>UPGD.00002045.01.01.01: MG1213: U3 CEMS SERVER REPL - Install</t>
  </si>
  <si>
    <t>UPGD.00002046.01.01.01: MG1214: U3 NOX ANALYZER REPL - Install</t>
  </si>
  <si>
    <t>UPGD.00002047.01.01.01: MG1215: U4 CEMS SERVER REPL - Install</t>
  </si>
  <si>
    <t>UPGD.00002048.01.01.01: MG1216: U4 NOX ANALYZER REPL - Install</t>
  </si>
  <si>
    <t>188: MARTIN SOLAR ENERGY CENTER</t>
  </si>
  <si>
    <t>ECRC039: ECRC039</t>
  </si>
  <si>
    <t>UENC.00000002.13.01.01: Martin Solar Thermal Swyd and I/C CWIP</t>
  </si>
  <si>
    <t>UPGD.00000890.01.01.01: PMNMIRROR/TUBE/SKID/CAMERA/VLVACT/SENS</t>
  </si>
  <si>
    <t>UPGD.00001561.01.01.01: PMN SOLAR BOP CNTL &amp; PID LOOP SYS-INST</t>
  </si>
  <si>
    <t>Sub-Total ECRC039: ECRC039</t>
  </si>
  <si>
    <t>192: DESOTO SOLAR ENERGY CENTER</t>
  </si>
  <si>
    <t>ECRC037: ECRC037</t>
  </si>
  <si>
    <t>UPGD.00000398.01.01.01: DS0901: DESOTO SOLAR CAP ADDS - Install</t>
  </si>
  <si>
    <t>UPGD.00004433.01.01.01: PDO: General/Misc - Install</t>
  </si>
  <si>
    <t>UPGD.00005908.01.01.01: Desoto IT Hardware Eq - Install</t>
  </si>
  <si>
    <t>Sub-Total ECRC037: ECRC037</t>
  </si>
  <si>
    <t>004: Transmission</t>
  </si>
  <si>
    <t>UTRN.00000165.07.01.01: Install</t>
  </si>
  <si>
    <t>005: Distribution Line Facilities</t>
  </si>
  <si>
    <t>UDST.00000844.06.01.01: Install</t>
  </si>
  <si>
    <t>193: SPACECOAST SOLAR ENERGY CENTER</t>
  </si>
  <si>
    <t>ECRC038: ECRC038</t>
  </si>
  <si>
    <t>UPGD.00000339.01.01.01: SC1000: SC OFFICE FURNITURE - Install</t>
  </si>
  <si>
    <t>UPGD.00000388.01.01.01: SC0901: SPACE COAST SOLAR CA - Install</t>
  </si>
  <si>
    <t>Sub-Total ECRC038: ECRC038</t>
  </si>
  <si>
    <t>009: Transportation Equipment</t>
  </si>
  <si>
    <t>PD09A: Operations</t>
  </si>
  <si>
    <t>UFLT.00000015.02.01.01: Install</t>
  </si>
  <si>
    <t>Sub-Total PD09A: Operations</t>
  </si>
  <si>
    <t>A10: Budgeted Deferred Projects</t>
  </si>
  <si>
    <t>UNUC.00000742.02.01.01: PTN Fukushima Flooding Walkdown/Eval</t>
  </si>
  <si>
    <t>UNUC.00000736.02.01.01: PSL Fukushima Flooding Walkdown/Eval</t>
  </si>
  <si>
    <t>PRD08: Project Development Deferred</t>
  </si>
  <si>
    <t>UENC.00000080.01.01.01: FUTURE DEVELOPMENT PROJECTS</t>
  </si>
  <si>
    <t>UPRD.00000032.05.01.01: PFL NO2 COMPLIANCE E&amp;C SUPPORT</t>
  </si>
  <si>
    <t>UPRD.00000048.01.01.01: DESOTO PHASE III DEVELOPMENT SUPPORT</t>
  </si>
  <si>
    <t>Sub-Total PRD08: Project Development Deferred</t>
  </si>
  <si>
    <t>172: MANATEE PV SOLAR</t>
  </si>
  <si>
    <t>UPRD.00000035.01.01.01: MANATEE SOLAR PV DEVELOPMENT SUPPORT</t>
  </si>
  <si>
    <t>194: OKEECHOBEE SITE</t>
  </si>
  <si>
    <t>UPRD.00000036.01.01.01: OCEC DEVELOPMENT SUPPORT</t>
  </si>
  <si>
    <t>UPRD.00000036.02.01.01: OCEC JES SUPPORT</t>
  </si>
  <si>
    <t>UPRD.00000036.04.01.01: OCEC LEGAL SUPPORT</t>
  </si>
  <si>
    <t>UPRD.00000036.05.01.01: OCEC E&amp;C SUPPORT</t>
  </si>
  <si>
    <t>UPRD.00000036.06.01.01: OCEC CRE SUPPORT</t>
  </si>
  <si>
    <t>UPRD.00000036.08.01.01: OCEC M&amp;C SUPPORT</t>
  </si>
  <si>
    <t>UPRD.00000036.14.01.01: OCEC NON-EPC</t>
  </si>
  <si>
    <t>UPRD.00000036.16.01.01: OCEC SITE SUPPORT</t>
  </si>
  <si>
    <t>196: HENDRY COUNTY ENERGY CENTER</t>
  </si>
  <si>
    <t>UPRD.00000025.05.01.01: HCEC DEVELOPMENT SUPPORT</t>
  </si>
  <si>
    <t>197: BABCOCK RANCH SOLAR</t>
  </si>
  <si>
    <t>UPRD.00000005.09.01.01: BABCOCK RANCH PV DEVELOPMENT SUPPORT</t>
  </si>
  <si>
    <t>199: CITRUS PV SOLAR</t>
  </si>
  <si>
    <t>UPRD.00000003.09.01.01: CITRUS SOLAR DEVELOPMENT SUPPORT</t>
  </si>
  <si>
    <t>997: Renewable-Default</t>
  </si>
  <si>
    <t>UPRD.00000015.01.01.01: HENDRY COUNTY SOLAR DEVELOPMENT SUPPORT</t>
  </si>
  <si>
    <t>UPRD.00000049.01.01.01: OKEECHOBEE SOLAR DEVELOPMENT SUPPORT</t>
  </si>
  <si>
    <t>UPRD.00000053.01.01.01: SPRING VALLEY TRANSMISSION DEVELOPMENT</t>
  </si>
  <si>
    <t>UPRD.00000036.07.01.01: OCEC TRANS SUPPORT</t>
  </si>
  <si>
    <t>A18: New Nuclear (Above the Line)</t>
  </si>
  <si>
    <t>148: TURKEY POINT COMMON #6 &amp; #7</t>
  </si>
  <si>
    <t>ENC005: ENC005</t>
  </si>
  <si>
    <t>UENC.00000045.01.01.01: PTN 6&amp;7 ENC COLA Activities- Lic</t>
  </si>
  <si>
    <t>UENC.00000045.02.01.01: PTN 6&amp;7 ENC COLA Proj Management</t>
  </si>
  <si>
    <t>UENC.00000045.03.01.01: PTN 6&amp;7 ENC COLA Engineering</t>
  </si>
  <si>
    <t>UENC.00000045.04.01.01: PTN 6&amp;7 ENC COLA Licensing</t>
  </si>
  <si>
    <t>UENC.00000045.05.01.01: PTN 6&amp;7 ENC Project Controls</t>
  </si>
  <si>
    <t>UENC.00000045.08.01.01: PTN 6&amp;7 ENC Preconstruction Fees</t>
  </si>
  <si>
    <t>UENC.00000045.12.01.01: PTN 6&amp;7 ENC Contingency</t>
  </si>
  <si>
    <t>Sub-Total ENC005: ENC005</t>
  </si>
  <si>
    <t>ENC006: ENC006</t>
  </si>
  <si>
    <t>UENC.00000045.17.01.01: PTN 6&amp;7 ENC FPL Legal Support</t>
  </si>
  <si>
    <t>Sub-Total ENC006: ENC006</t>
  </si>
  <si>
    <t>ENC007: ENC007</t>
  </si>
  <si>
    <t>UENC.00000045.06.01.01: PTN 6&amp;7 ENC Precon Engineering</t>
  </si>
  <si>
    <t>UPRD.00000045.22.01.01: PTN 6&amp;7 Initial Assessments-Cat A</t>
  </si>
  <si>
    <t>UPRD.00000045.23.01.01: PTN 6&amp;7 Initial Assessments-Cat B</t>
  </si>
  <si>
    <t>Sub-Total ENC007: ENC007</t>
  </si>
  <si>
    <t>ENC012: ENC012</t>
  </si>
  <si>
    <t>UENC.00000045.21.01.01: PTN 6&amp;7 ENC Non-Incremental</t>
  </si>
  <si>
    <t>Sub-Total ENC012: ENC012</t>
  </si>
  <si>
    <t>PRD005: PRD005</t>
  </si>
  <si>
    <t>UPRD.00000045.01.01.01: PTN 6&amp;7 PRD Environmental</t>
  </si>
  <si>
    <t>UPRD.00000045.03.01.01: PTN 6&amp;7 PRD Legal Licensing</t>
  </si>
  <si>
    <t>UPRD.00000045.04.01.01: PTN 6&amp;7 PRD Regulatory Accounting</t>
  </si>
  <si>
    <t>UPRD.00000045.05.01.01: PTN 6&amp;7 PRD Regulatory Affairs</t>
  </si>
  <si>
    <t>UPRD.00000045.06.01.01: PTN 6&amp;7 PRD Corp Real Estate</t>
  </si>
  <si>
    <t>UPRD.00000045.07.01.01: PTN 6&amp;7 PRD Power Systems</t>
  </si>
  <si>
    <t>UPRD.00000045.17.01.01: PTN 6&amp;7 PRD Resource Alloc Planning</t>
  </si>
  <si>
    <t>Sub-Total PRD005: PRD005</t>
  </si>
  <si>
    <t>PRD006: PRD006</t>
  </si>
  <si>
    <t>UPRD.00000045.02.01.01: PTN 6&amp;7 PRD Corp Communication</t>
  </si>
  <si>
    <t>UPRD.00000045.08.01.01: PTN 6&amp;7 PRD Project Development</t>
  </si>
  <si>
    <t>UPRD.00000045.13.01.01: PTN 6&amp;7 PRD Contingency</t>
  </si>
  <si>
    <t>UPRD.00000045.15.01.01: PTN 6&amp;7 PRD Legal Permitting</t>
  </si>
  <si>
    <t>Sub-Total PRD006: PRD006</t>
  </si>
  <si>
    <t>PRD02: PRD02</t>
  </si>
  <si>
    <t>UPRD.00000045.20.01.01: PTN 6&amp;7 PRD Site Selection</t>
  </si>
  <si>
    <t>Sub-Total PRD02: PRD02</t>
  </si>
  <si>
    <t>PRD04: PRD04</t>
  </si>
  <si>
    <t>UPRD.00000045.21.01.01: PTN 6&amp;7 PRD Non-Incremental</t>
  </si>
  <si>
    <t>Sub-Total PRD04: PRD04</t>
  </si>
  <si>
    <t>FPLM: 2016 Rate Case Scenario</t>
  </si>
  <si>
    <t>FPLM: 2016 Rate Case Scenario - Provided by F&amp;B 11/30/2015</t>
  </si>
  <si>
    <t>Current project</t>
  </si>
  <si>
    <t>13-month Average</t>
  </si>
  <si>
    <t>A05: Capacity - Incremental Security &amp; Fukushima</t>
  </si>
  <si>
    <t>CA</t>
  </si>
  <si>
    <t>CA = Company Adjustment</t>
  </si>
  <si>
    <t>FPSC = Already earns a return through its clause</t>
  </si>
  <si>
    <t>FPSC</t>
  </si>
  <si>
    <t>TURKEY POINT &amp; PSL</t>
  </si>
  <si>
    <t>Sub-Total Other Generation (Incremental Security)</t>
  </si>
  <si>
    <t>Sub-Total Steam Generation (Incremental Security)</t>
  </si>
  <si>
    <t xml:space="preserve">Sub-Total  - Project ECRC008 Oil Spill Cleanup/Response Equipment </t>
  </si>
  <si>
    <t>Sub-Total  - Project ECRC 041: Manatee Temporary Heating</t>
  </si>
  <si>
    <t>Sub-Total  - Project ECRC - 003: Continuous Emission Monitoring</t>
  </si>
  <si>
    <t>Sub-Total  - Project ECRC023: Continuous Emission Monitoring</t>
  </si>
  <si>
    <t>Sub-Total Project ECRC024: Manatee Reburn</t>
  </si>
  <si>
    <t>Sub-Total Project ECRC045: 800MW Unit ESP Installation</t>
  </si>
  <si>
    <t>Sub-Total Project ECRC005: Maintenance of Above Ground Fuel Tanks</t>
  </si>
  <si>
    <t>Sub-Total Project ECRC031: CAIR</t>
  </si>
  <si>
    <t>Sub-Total Project ECRC033: CAMR</t>
  </si>
  <si>
    <t>Sub-Total Project ECRC054: Coal Combustion Residuals</t>
  </si>
  <si>
    <t>CA (New project)</t>
  </si>
  <si>
    <t>Sub-Total Project ECRC023: Spill Prevention Clean-Up &amp; Countermeasures</t>
  </si>
  <si>
    <t>Sub-Total Project ECRC003: Continous Emission Monitoring</t>
  </si>
  <si>
    <t>Sub-Total Project ECRC008: Oil Spill Cleanup/Response Equipment</t>
  </si>
  <si>
    <t>Sub-Total Project ECRC039: MARTIN SOLAR ENERGY CENTER</t>
  </si>
  <si>
    <t>Sub-Total Project ECRC037: DESOTO SOLAR ENERGY CENTER</t>
  </si>
  <si>
    <t>Total</t>
  </si>
  <si>
    <t>ECRC</t>
  </si>
  <si>
    <t>41 - Manatee Temporary Heating Systems</t>
  </si>
  <si>
    <t>45 - 800 MW ESPs for Manatee and Martin</t>
  </si>
  <si>
    <t>38 - Space Coast Solar</t>
  </si>
  <si>
    <t>37 - DeSoto Solar</t>
  </si>
  <si>
    <t>33 - CAMR</t>
  </si>
  <si>
    <t>31 - CAIR</t>
  </si>
  <si>
    <t xml:space="preserve">24 - Manatee Reburn </t>
  </si>
  <si>
    <t>ECCR</t>
  </si>
  <si>
    <t>Nuclear</t>
  </si>
  <si>
    <t>CAPACITY</t>
  </si>
  <si>
    <t>Intangible</t>
  </si>
  <si>
    <t>Other</t>
  </si>
  <si>
    <t>Gas Reserves</t>
  </si>
  <si>
    <t>FUEL</t>
  </si>
  <si>
    <t>2018
13-Mo Avg</t>
  </si>
  <si>
    <t>2017
13-Mo Avg</t>
  </si>
  <si>
    <t>Function</t>
  </si>
  <si>
    <t>Project</t>
  </si>
  <si>
    <t>Clause</t>
  </si>
  <si>
    <t>2016 RATE CASE
CLAUSE CWIP</t>
  </si>
  <si>
    <t>Per Book</t>
  </si>
  <si>
    <t>FPSC Adjustment</t>
  </si>
  <si>
    <t>Company Adjustment</t>
  </si>
  <si>
    <t>Steam</t>
  </si>
  <si>
    <t>Sub-Total Nuclear (Incremental Security)</t>
  </si>
  <si>
    <t>Other Generation</t>
  </si>
  <si>
    <t>50- Steam Electric Effluent Revised Rules</t>
  </si>
  <si>
    <t>54- Coal Combustion Residuals</t>
  </si>
  <si>
    <t>34- St. Lucie Cooling Water Sys Insp &amp; Maint</t>
  </si>
  <si>
    <t>28 - CWA 316(b) Phase II Rule</t>
  </si>
  <si>
    <t>Transmission</t>
  </si>
  <si>
    <t>Distribution</t>
  </si>
  <si>
    <t>General Plant</t>
  </si>
  <si>
    <t>Sub-Total General Plant - Solar PV for Schools</t>
  </si>
  <si>
    <t>Sub-Total Distribution Substation - Load Management - On Call (Residential)</t>
  </si>
  <si>
    <t>Sub-Total Intangible - Common Expenses</t>
  </si>
  <si>
    <t>Sub-Total Intangible - Residential Home Energy Survey</t>
  </si>
  <si>
    <t>Residential Home Energy Survey</t>
  </si>
  <si>
    <t>Common Expenses</t>
  </si>
  <si>
    <t>Sub-Total Nuclear - Fukushima</t>
  </si>
  <si>
    <t xml:space="preserve">Incremental Plant Security Costs </t>
  </si>
  <si>
    <t xml:space="preserve">Incremental Nuclear NRC Compliance Costs </t>
  </si>
  <si>
    <t>Solar PV for Schools</t>
  </si>
  <si>
    <t>Load Management: On-Call Program - Residential</t>
  </si>
  <si>
    <t>39 - Martin Solar Energy Center</t>
  </si>
  <si>
    <t xml:space="preserve">23 - Spill Prevention Clean-Up &amp; Countermeasures </t>
  </si>
  <si>
    <t>42 - PTN Cooling Canal Monitoring Systems</t>
  </si>
  <si>
    <t xml:space="preserve">03 - Continous Emission Monitoring              </t>
  </si>
  <si>
    <t xml:space="preserve">08 - Oil Spill Cleanup / Response Equipment   </t>
  </si>
  <si>
    <t xml:space="preserve">05 - Maintenance of Above Ground Fuel Tanks     </t>
  </si>
  <si>
    <t>34 - St. Lucie Cooling Water Sys Insp &amp; Maint</t>
  </si>
  <si>
    <t>Total by function - Highest level - for UI (Company Adjustment Input)</t>
  </si>
  <si>
    <t>FPSC or CA</t>
  </si>
  <si>
    <t>Co Adj</t>
  </si>
  <si>
    <t>Clause CWIP - Distribution</t>
  </si>
  <si>
    <t>Clause CWIP - General Plant</t>
  </si>
  <si>
    <t>Clause CWIP - Intangible</t>
  </si>
  <si>
    <t>Clause CWIP - Nuclear</t>
  </si>
  <si>
    <t>Clause CWIP - Other Generation</t>
  </si>
  <si>
    <t>Clause CWIP - Steam</t>
  </si>
  <si>
    <t>Clause CWIP - Transmission</t>
  </si>
  <si>
    <t>Line No.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</si>
  <si>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</si>
  <si>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</si>
  <si>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</si>
  <si>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</si>
  <si>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</si>
  <si>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</si>
  <si>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</si>
  <si>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</si>
  <si>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</si>
  <si>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</si>
  <si>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</si>
  <si>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CDR: 2016 Rate Case</t>
  </si>
  <si>
    <t>CAP: Capex/AFUDC by FERC Function</t>
  </si>
  <si>
    <t>Ending CWIP - Total</t>
  </si>
  <si>
    <t>Base</t>
  </si>
  <si>
    <t>Below the Line</t>
  </si>
  <si>
    <t>Capacity</t>
  </si>
  <si>
    <t>Budgeted Deferred Projects</t>
  </si>
  <si>
    <t>New Nuclear (Above the Line)</t>
  </si>
  <si>
    <t>007: Building, General Plant</t>
  </si>
  <si>
    <t>Sub-Total Ending CWIP - Total</t>
  </si>
  <si>
    <t>Per Summary - Exhibit KO-10</t>
  </si>
  <si>
    <t>Difference</t>
  </si>
  <si>
    <t>Notes:</t>
  </si>
  <si>
    <r>
      <t>Incremental Plant Security Costs</t>
    </r>
    <r>
      <rPr>
        <vertAlign val="superscript"/>
        <sz val="10"/>
        <color theme="1"/>
        <rFont val="Arial"/>
        <family val="2"/>
      </rPr>
      <t xml:space="preserve"> (1)</t>
    </r>
  </si>
  <si>
    <r>
      <rPr>
        <vertAlign val="superscript"/>
        <sz val="10"/>
        <color theme="1"/>
        <rFont val="Arial"/>
        <family val="2"/>
      </rPr>
      <t xml:space="preserve">(1) </t>
    </r>
    <r>
      <rPr>
        <sz val="10"/>
        <color theme="1"/>
        <rFont val="Arial"/>
        <family val="2"/>
      </rPr>
      <t>Company requested this treatment as reflected in the testimony of FPL witness Terry Keith effective 1/1/2014</t>
    </r>
  </si>
  <si>
    <r>
      <t xml:space="preserve">Incremental Nuclear NRC Compliance Costs </t>
    </r>
    <r>
      <rPr>
        <vertAlign val="superscript"/>
        <sz val="10"/>
        <color theme="1"/>
        <rFont val="Arial"/>
        <family val="2"/>
      </rPr>
      <t>(2)</t>
    </r>
  </si>
  <si>
    <r>
      <t xml:space="preserve">38 - Space Coast Solar </t>
    </r>
    <r>
      <rPr>
        <vertAlign val="superscript"/>
        <sz val="10"/>
        <color theme="1"/>
        <rFont val="Arial"/>
        <family val="2"/>
      </rPr>
      <t>(3)</t>
    </r>
  </si>
  <si>
    <r>
      <t xml:space="preserve">37 - DeSoto Solar </t>
    </r>
    <r>
      <rPr>
        <vertAlign val="superscript"/>
        <sz val="10"/>
        <color theme="1"/>
        <rFont val="Arial"/>
        <family val="2"/>
      </rPr>
      <t>(3)</t>
    </r>
  </si>
  <si>
    <r>
      <t>39 - Martin Solar Energy Center</t>
    </r>
    <r>
      <rPr>
        <vertAlign val="superscript"/>
        <sz val="10"/>
        <color theme="1"/>
        <rFont val="Arial"/>
        <family val="2"/>
      </rPr>
      <t xml:space="preserve"> (3)</t>
    </r>
  </si>
  <si>
    <r>
      <t>24 - Manatee Reburn</t>
    </r>
    <r>
      <rPr>
        <vertAlign val="superscript"/>
        <sz val="10"/>
        <color theme="1"/>
        <rFont val="Arial"/>
        <family val="2"/>
      </rPr>
      <t xml:space="preserve"> (4)</t>
    </r>
  </si>
  <si>
    <r>
      <t xml:space="preserve">31 - CAIR </t>
    </r>
    <r>
      <rPr>
        <vertAlign val="superscript"/>
        <sz val="10"/>
        <color theme="1"/>
        <rFont val="Arial"/>
        <family val="2"/>
      </rPr>
      <t>(5)</t>
    </r>
  </si>
  <si>
    <r>
      <t xml:space="preserve">33 - CAMR </t>
    </r>
    <r>
      <rPr>
        <vertAlign val="superscript"/>
        <sz val="10"/>
        <color theme="1"/>
        <rFont val="Arial"/>
        <family val="2"/>
      </rPr>
      <t>(6)</t>
    </r>
  </si>
  <si>
    <r>
      <t xml:space="preserve">45 - 800 MW ESPs for Manatee and Martin </t>
    </r>
    <r>
      <rPr>
        <vertAlign val="superscript"/>
        <sz val="10"/>
        <color theme="1"/>
        <rFont val="Arial"/>
        <family val="2"/>
      </rPr>
      <t>(7)</t>
    </r>
  </si>
  <si>
    <r>
      <rPr>
        <vertAlign val="superscript"/>
        <sz val="10"/>
        <color theme="1"/>
        <rFont val="Arial"/>
        <family val="2"/>
      </rPr>
      <t xml:space="preserve">(5) </t>
    </r>
    <r>
      <rPr>
        <sz val="10"/>
        <color theme="1"/>
        <rFont val="Arial"/>
        <family val="2"/>
      </rPr>
      <t xml:space="preserve">Approved in Order No. PSC-05-1251-FOF-EI </t>
    </r>
  </si>
  <si>
    <r>
      <rPr>
        <vertAlign val="superscript"/>
        <sz val="10"/>
        <color theme="1"/>
        <rFont val="Arial"/>
        <family val="2"/>
      </rPr>
      <t xml:space="preserve">(4) </t>
    </r>
    <r>
      <rPr>
        <sz val="10"/>
        <color theme="1"/>
        <rFont val="Arial"/>
        <family val="2"/>
      </rPr>
      <t xml:space="preserve">Approved in Order No. PSC-03-1348-FOF-EI </t>
    </r>
  </si>
  <si>
    <r>
      <rPr>
        <vertAlign val="superscript"/>
        <sz val="10"/>
        <color theme="1"/>
        <rFont val="Arial"/>
        <family val="2"/>
      </rPr>
      <t xml:space="preserve">(6) </t>
    </r>
    <r>
      <rPr>
        <sz val="10"/>
        <color theme="1"/>
        <rFont val="Arial"/>
        <family val="2"/>
      </rPr>
      <t xml:space="preserve">Approved in Order No. PSC-06-0972-FOF-EI </t>
    </r>
  </si>
  <si>
    <r>
      <rPr>
        <vertAlign val="superscript"/>
        <sz val="10"/>
        <color theme="1"/>
        <rFont val="Arial"/>
        <family val="2"/>
      </rPr>
      <t xml:space="preserve">(7) </t>
    </r>
    <r>
      <rPr>
        <sz val="10"/>
        <color theme="1"/>
        <rFont val="Arial"/>
        <family val="2"/>
      </rPr>
      <t xml:space="preserve">Approved in Order No. PSC-11-0083-FOF-EI </t>
    </r>
  </si>
  <si>
    <r>
      <t xml:space="preserve">(2) </t>
    </r>
    <r>
      <rPr>
        <sz val="10"/>
        <color theme="1"/>
        <rFont val="Arial"/>
        <family val="2"/>
      </rPr>
      <t>Approved in Order No. PSC-13-0665-FOF-EI</t>
    </r>
  </si>
  <si>
    <r>
      <rPr>
        <vertAlign val="superscript"/>
        <sz val="10"/>
        <color theme="1"/>
        <rFont val="Arial"/>
        <family val="2"/>
      </rPr>
      <t xml:space="preserve">(3) </t>
    </r>
    <r>
      <rPr>
        <sz val="10"/>
        <color theme="1"/>
        <rFont val="Arial"/>
        <family val="2"/>
      </rPr>
      <t>Approved in Order No. PSC-08-0491-PAA-EI</t>
    </r>
  </si>
  <si>
    <t>Docket No. 160021-EI
Clause Recoverable Projects CWIP - Company Adjustment
Exhibit KO-7, Page 1 of 1</t>
  </si>
  <si>
    <t>Company Adjustment Revenue Requirement Calculation:</t>
  </si>
  <si>
    <t xml:space="preserve">Retail Separation Factor </t>
  </si>
  <si>
    <t xml:space="preserve">     Decrease in Retail Rate Base (Line 41 x 42)</t>
  </si>
  <si>
    <t>Pre-Tax Cost of Capital</t>
  </si>
  <si>
    <t xml:space="preserve">     Decrease in Return on Rate Base (Line 43 x 44)</t>
  </si>
  <si>
    <t>Cost of Non-Equity Capital</t>
  </si>
  <si>
    <t>Interest Synch Adjustment ((Line -43 x 46 x 0.38575)/0.61425)</t>
  </si>
  <si>
    <t xml:space="preserve">     Subtotal (Sum of Lines 45+47)</t>
  </si>
  <si>
    <t>RAF and Bad Debt Multiplier</t>
  </si>
  <si>
    <t>Total Decrease in Revenue Requirements (Line 48 * 49)</t>
  </si>
  <si>
    <t xml:space="preserve">03 - Continuous Emission Monitoring              </t>
  </si>
  <si>
    <r>
      <t xml:space="preserve">Florida Power &amp; Light Company
Clause Recoverable Projects CWIP - FPSC &amp; Company Adjustment
Exhibit KO-7 
</t>
    </r>
    <r>
      <rPr>
        <b/>
        <sz val="14"/>
        <color rgb="FFFF0000"/>
        <rFont val="Arial"/>
        <family val="2"/>
      </rPr>
      <t xml:space="preserve">13-MONTH AVERAGE
</t>
    </r>
    <r>
      <rPr>
        <b/>
        <sz val="14"/>
        <rFont val="Arial"/>
        <family val="2"/>
      </rPr>
      <t>($000)</t>
    </r>
  </si>
  <si>
    <t>Decrease in Rate Base (Line 38)</t>
  </si>
  <si>
    <t>OPC 006884</t>
  </si>
  <si>
    <t>FPL RC-16</t>
  </si>
  <si>
    <t>OPC 006885</t>
  </si>
  <si>
    <t>OPC 006886</t>
  </si>
  <si>
    <t>OPC 006887</t>
  </si>
  <si>
    <t>OPC 006888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</si>
</sst>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_(* #,##0_);_(* \(#,##0\);_(* &quot;-&quot;??_);_(@_)"/>
    <numFmt numFmtId="166" formatCode="_(&quot;$&quot;* #,##0_);_(&quot;$&quot;* \(#,##0\);_(&quot;$&quot;* &quot;-&quot;??_);_(@_)"/>
    <numFmt numFmtId="167" formatCode="0.0000%"/>
    <numFmt numFmtId="168" formatCode="0.00000"/>
  </numFmts>
  <fonts count="2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2"/>
      <color theme="1"/>
      <name val="Times New Roman"/>
      <family val="1"/>
    </font>
    <font>
      <sz val="10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1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9" fillId="0" borderId="0" xfId="0" applyFont="1" applyAlignment="1">
      <alignment horizontal="left" indent="4"/>
    </xf>
    <xf numFmtId="164" fontId="10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indent="4"/>
    </xf>
    <xf numFmtId="0" fontId="3" fillId="2" borderId="0" xfId="0" applyFont="1" applyFill="1" applyAlignment="1">
      <alignment horizontal="left"/>
    </xf>
    <xf numFmtId="164" fontId="0" fillId="0" borderId="0" xfId="0" applyNumberFormat="1"/>
    <xf numFmtId="164" fontId="4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right" indent="4"/>
    </xf>
    <xf numFmtId="0" fontId="5" fillId="3" borderId="0" xfId="0" applyFont="1" applyFill="1" applyAlignment="1">
      <alignment horizontal="left" inden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indent="2"/>
    </xf>
    <xf numFmtId="164" fontId="4" fillId="2" borderId="0" xfId="0" applyNumberFormat="1" applyFont="1" applyFill="1" applyAlignment="1">
      <alignment horizontal="right"/>
    </xf>
    <xf numFmtId="0" fontId="0" fillId="2" borderId="0" xfId="0" applyFill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 indent="3"/>
    </xf>
    <xf numFmtId="0" fontId="6" fillId="4" borderId="0" xfId="0" applyFont="1" applyFill="1" applyAlignment="1">
      <alignment horizontal="left" indent="2"/>
    </xf>
    <xf numFmtId="164" fontId="4" fillId="4" borderId="0" xfId="0" applyNumberFormat="1" applyFont="1" applyFill="1" applyAlignment="1">
      <alignment horizontal="right"/>
    </xf>
    <xf numFmtId="0" fontId="0" fillId="4" borderId="0" xfId="0" applyFill="1"/>
    <xf numFmtId="0" fontId="7" fillId="4" borderId="0" xfId="0" applyFont="1" applyFill="1" applyAlignment="1">
      <alignment horizontal="left" indent="3"/>
    </xf>
    <xf numFmtId="0" fontId="8" fillId="4" borderId="0" xfId="0" applyFont="1" applyFill="1" applyAlignment="1">
      <alignment horizontal="left" indent="4"/>
    </xf>
    <xf numFmtId="0" fontId="9" fillId="4" borderId="0" xfId="0" applyFont="1" applyFill="1" applyAlignment="1">
      <alignment horizontal="left" indent="4"/>
    </xf>
    <xf numFmtId="164" fontId="10" fillId="4" borderId="1" xfId="0" applyNumberFormat="1" applyFont="1" applyFill="1" applyBorder="1" applyAlignment="1">
      <alignment horizontal="right"/>
    </xf>
    <xf numFmtId="17" fontId="2" fillId="0" borderId="2" xfId="0" applyNumberFormat="1" applyFont="1" applyBorder="1" applyAlignment="1">
      <alignment horizontal="center" vertical="center" wrapText="1"/>
    </xf>
    <xf numFmtId="0" fontId="12" fillId="0" borderId="0" xfId="1" applyFont="1"/>
    <xf numFmtId="0" fontId="12" fillId="0" borderId="0" xfId="1" applyFont="1" applyAlignment="1">
      <alignment horizontal="justify" vertical="center"/>
    </xf>
    <xf numFmtId="165" fontId="12" fillId="0" borderId="0" xfId="2" applyNumberFormat="1" applyFont="1"/>
    <xf numFmtId="0" fontId="13" fillId="0" borderId="0" xfId="1" applyFont="1"/>
    <xf numFmtId="166" fontId="13" fillId="0" borderId="4" xfId="3" applyNumberFormat="1" applyFont="1" applyBorder="1"/>
    <xf numFmtId="0" fontId="13" fillId="0" borderId="5" xfId="1" applyFont="1" applyBorder="1"/>
    <xf numFmtId="0" fontId="13" fillId="0" borderId="6" xfId="1" applyFont="1" applyBorder="1" applyAlignment="1">
      <alignment horizontal="justify" vertical="center"/>
    </xf>
    <xf numFmtId="165" fontId="12" fillId="0" borderId="4" xfId="2" applyNumberFormat="1" applyFont="1" applyFill="1" applyBorder="1"/>
    <xf numFmtId="0" fontId="12" fillId="0" borderId="4" xfId="1" applyFont="1" applyBorder="1"/>
    <xf numFmtId="165" fontId="12" fillId="0" borderId="7" xfId="2" applyNumberFormat="1" applyFont="1" applyFill="1" applyBorder="1"/>
    <xf numFmtId="0" fontId="12" fillId="0" borderId="7" xfId="1" applyFont="1" applyBorder="1"/>
    <xf numFmtId="166" fontId="12" fillId="0" borderId="7" xfId="3" applyNumberFormat="1" applyFont="1" applyFill="1" applyBorder="1"/>
    <xf numFmtId="17" fontId="13" fillId="0" borderId="7" xfId="1" applyNumberFormat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17" fontId="13" fillId="0" borderId="8" xfId="1" applyNumberFormat="1" applyFont="1" applyBorder="1" applyAlignment="1">
      <alignment horizontal="center" wrapText="1"/>
    </xf>
    <xf numFmtId="17" fontId="13" fillId="0" borderId="8" xfId="1" applyNumberFormat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2" fillId="0" borderId="12" xfId="1" applyFont="1" applyBorder="1"/>
    <xf numFmtId="0" fontId="13" fillId="0" borderId="4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2" fillId="0" borderId="16" xfId="1" applyFont="1" applyBorder="1"/>
    <xf numFmtId="0" fontId="12" fillId="0" borderId="17" xfId="1" applyFont="1" applyBorder="1" applyAlignment="1">
      <alignment horizontal="justify" vertical="center"/>
    </xf>
    <xf numFmtId="0" fontId="12" fillId="0" borderId="0" xfId="1" applyFont="1" applyBorder="1"/>
    <xf numFmtId="0" fontId="13" fillId="0" borderId="8" xfId="1" applyFont="1" applyFill="1" applyBorder="1" applyAlignment="1">
      <alignment horizontal="center"/>
    </xf>
    <xf numFmtId="0" fontId="13" fillId="0" borderId="7" xfId="1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/>
    </xf>
    <xf numFmtId="0" fontId="12" fillId="0" borderId="4" xfId="1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/>
    </xf>
    <xf numFmtId="0" fontId="12" fillId="0" borderId="0" xfId="1" applyFont="1" applyFill="1" applyAlignment="1">
      <alignment horizontal="center"/>
    </xf>
    <xf numFmtId="0" fontId="15" fillId="0" borderId="0" xfId="0" applyFont="1" applyAlignment="1">
      <alignment horizontal="left" indent="4"/>
    </xf>
    <xf numFmtId="164" fontId="15" fillId="0" borderId="1" xfId="0" applyNumberFormat="1" applyFont="1" applyBorder="1" applyAlignment="1">
      <alignment horizontal="right"/>
    </xf>
    <xf numFmtId="0" fontId="16" fillId="0" borderId="0" xfId="0" applyFont="1"/>
    <xf numFmtId="0" fontId="15" fillId="0" borderId="0" xfId="0" applyFont="1" applyAlignment="1">
      <alignment horizontal="right" indent="4"/>
    </xf>
    <xf numFmtId="164" fontId="16" fillId="0" borderId="0" xfId="0" applyNumberFormat="1" applyFont="1"/>
    <xf numFmtId="43" fontId="4" fillId="0" borderId="0" xfId="4" applyFont="1" applyAlignment="1">
      <alignment horizontal="right"/>
    </xf>
    <xf numFmtId="0" fontId="12" fillId="0" borderId="7" xfId="1" applyFont="1" applyFill="1" applyBorder="1"/>
    <xf numFmtId="0" fontId="12" fillId="0" borderId="0" xfId="1" applyFont="1" applyFill="1"/>
    <xf numFmtId="0" fontId="13" fillId="0" borderId="4" xfId="1" applyFont="1" applyFill="1" applyBorder="1" applyAlignment="1">
      <alignment horizontal="center"/>
    </xf>
    <xf numFmtId="0" fontId="13" fillId="0" borderId="6" xfId="1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 wrapText="1"/>
    </xf>
    <xf numFmtId="0" fontId="13" fillId="0" borderId="13" xfId="1" applyFont="1" applyFill="1" applyBorder="1" applyAlignment="1">
      <alignment horizontal="center"/>
    </xf>
    <xf numFmtId="0" fontId="12" fillId="0" borderId="14" xfId="1" applyFont="1" applyFill="1" applyBorder="1"/>
    <xf numFmtId="0" fontId="12" fillId="0" borderId="15" xfId="1" applyFont="1" applyFill="1" applyBorder="1"/>
    <xf numFmtId="0" fontId="12" fillId="0" borderId="16" xfId="1" applyFont="1" applyFill="1" applyBorder="1"/>
    <xf numFmtId="165" fontId="12" fillId="0" borderId="0" xfId="2" applyNumberFormat="1" applyFont="1" applyFill="1"/>
    <xf numFmtId="0" fontId="12" fillId="0" borderId="12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164" fontId="15" fillId="0" borderId="0" xfId="0" applyNumberFormat="1" applyFont="1" applyAlignment="1">
      <alignment horizontal="right"/>
    </xf>
    <xf numFmtId="0" fontId="2" fillId="0" borderId="0" xfId="0" applyFont="1" applyFill="1" applyAlignment="1">
      <alignment horizontal="left" indent="1"/>
    </xf>
    <xf numFmtId="164" fontId="4" fillId="0" borderId="0" xfId="0" applyNumberFormat="1" applyFont="1" applyFill="1" applyAlignment="1">
      <alignment horizontal="right"/>
    </xf>
    <xf numFmtId="0" fontId="0" fillId="0" borderId="0" xfId="0" applyFill="1"/>
    <xf numFmtId="43" fontId="15" fillId="0" borderId="1" xfId="4" applyFont="1" applyBorder="1" applyAlignment="1">
      <alignment horizontal="right"/>
    </xf>
    <xf numFmtId="43" fontId="16" fillId="0" borderId="0" xfId="4" applyFont="1"/>
    <xf numFmtId="165" fontId="4" fillId="0" borderId="0" xfId="4" applyNumberFormat="1" applyFont="1" applyAlignment="1">
      <alignment horizontal="right"/>
    </xf>
    <xf numFmtId="43" fontId="4" fillId="0" borderId="3" xfId="4" applyFont="1" applyBorder="1" applyAlignment="1">
      <alignment horizontal="right"/>
    </xf>
    <xf numFmtId="0" fontId="0" fillId="0" borderId="18" xfId="0" applyBorder="1" applyAlignment="1">
      <alignment horizontal="left"/>
    </xf>
    <xf numFmtId="0" fontId="2" fillId="0" borderId="19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/>
    </xf>
    <xf numFmtId="0" fontId="2" fillId="0" borderId="18" xfId="0" applyFont="1" applyBorder="1" applyAlignment="1">
      <alignment horizontal="left" indent="1"/>
    </xf>
    <xf numFmtId="0" fontId="2" fillId="0" borderId="18" xfId="0" applyFont="1" applyFill="1" applyBorder="1" applyAlignment="1">
      <alignment horizontal="left" indent="1"/>
    </xf>
    <xf numFmtId="0" fontId="2" fillId="0" borderId="18" xfId="0" applyFont="1" applyBorder="1" applyAlignment="1">
      <alignment horizontal="left" indent="4"/>
    </xf>
    <xf numFmtId="0" fontId="15" fillId="0" borderId="18" xfId="0" applyFont="1" applyBorder="1" applyAlignment="1">
      <alignment horizontal="left" indent="4"/>
    </xf>
    <xf numFmtId="0" fontId="16" fillId="0" borderId="18" xfId="0" applyFont="1" applyBorder="1"/>
    <xf numFmtId="0" fontId="5" fillId="0" borderId="18" xfId="0" applyFont="1" applyBorder="1" applyAlignment="1">
      <alignment horizontal="left" indent="1"/>
    </xf>
    <xf numFmtId="0" fontId="6" fillId="0" borderId="18" xfId="0" applyFont="1" applyBorder="1" applyAlignment="1">
      <alignment horizontal="left" indent="2"/>
    </xf>
    <xf numFmtId="0" fontId="7" fillId="0" borderId="18" xfId="0" applyFont="1" applyBorder="1" applyAlignment="1">
      <alignment horizontal="left" indent="3"/>
    </xf>
    <xf numFmtId="0" fontId="11" fillId="0" borderId="18" xfId="0" applyFont="1" applyBorder="1" applyAlignment="1">
      <alignment horizontal="left" indent="4"/>
    </xf>
    <xf numFmtId="0" fontId="8" fillId="0" borderId="18" xfId="0" applyFont="1" applyBorder="1" applyAlignment="1">
      <alignment horizontal="left" indent="4"/>
    </xf>
    <xf numFmtId="0" fontId="0" fillId="0" borderId="18" xfId="0" applyBorder="1"/>
    <xf numFmtId="0" fontId="11" fillId="0" borderId="18" xfId="0" applyFont="1" applyBorder="1" applyAlignment="1"/>
    <xf numFmtId="0" fontId="6" fillId="4" borderId="18" xfId="0" applyFont="1" applyFill="1" applyBorder="1" applyAlignment="1">
      <alignment horizontal="left" indent="2"/>
    </xf>
    <xf numFmtId="0" fontId="7" fillId="4" borderId="18" xfId="0" applyFont="1" applyFill="1" applyBorder="1" applyAlignment="1">
      <alignment horizontal="left" indent="3"/>
    </xf>
    <xf numFmtId="0" fontId="8" fillId="4" borderId="18" xfId="0" applyFont="1" applyFill="1" applyBorder="1" applyAlignment="1">
      <alignment horizontal="left" indent="4"/>
    </xf>
    <xf numFmtId="0" fontId="9" fillId="4" borderId="18" xfId="0" applyFont="1" applyFill="1" applyBorder="1" applyAlignment="1">
      <alignment horizontal="left" indent="4"/>
    </xf>
    <xf numFmtId="165" fontId="12" fillId="0" borderId="0" xfId="1" applyNumberFormat="1" applyFont="1"/>
    <xf numFmtId="0" fontId="13" fillId="0" borderId="8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5" fontId="12" fillId="5" borderId="7" xfId="2" applyNumberFormat="1" applyFont="1" applyFill="1" applyBorder="1"/>
    <xf numFmtId="0" fontId="12" fillId="5" borderId="7" xfId="1" applyFont="1" applyFill="1" applyBorder="1" applyAlignment="1">
      <alignment horizontal="center" vertical="center"/>
    </xf>
    <xf numFmtId="0" fontId="12" fillId="5" borderId="7" xfId="1" applyFont="1" applyFill="1" applyBorder="1" applyAlignment="1">
      <alignment horizontal="center"/>
    </xf>
    <xf numFmtId="0" fontId="12" fillId="5" borderId="4" xfId="1" applyFont="1" applyFill="1" applyBorder="1" applyAlignment="1">
      <alignment horizontal="center" vertical="center"/>
    </xf>
    <xf numFmtId="0" fontId="12" fillId="5" borderId="4" xfId="1" applyFont="1" applyFill="1" applyBorder="1" applyAlignment="1">
      <alignment horizontal="center"/>
    </xf>
    <xf numFmtId="165" fontId="12" fillId="5" borderId="4" xfId="2" applyNumberFormat="1" applyFont="1" applyFill="1" applyBorder="1"/>
    <xf numFmtId="0" fontId="2" fillId="0" borderId="0" xfId="0" applyFont="1" applyAlignment="1">
      <alignment horizontal="left"/>
    </xf>
    <xf numFmtId="165" fontId="12" fillId="5" borderId="0" xfId="1" applyNumberFormat="1" applyFont="1" applyFill="1"/>
    <xf numFmtId="0" fontId="13" fillId="0" borderId="0" xfId="1" applyFont="1" applyAlignment="1">
      <alignment horizontal="center"/>
    </xf>
    <xf numFmtId="0" fontId="12" fillId="0" borderId="12" xfId="1" quotePrefix="1" applyFont="1" applyBorder="1"/>
    <xf numFmtId="49" fontId="19" fillId="0" borderId="0" xfId="1" applyNumberFormat="1" applyFont="1" applyAlignment="1">
      <alignment horizontal="center"/>
    </xf>
    <xf numFmtId="49" fontId="19" fillId="0" borderId="14" xfId="1" applyNumberFormat="1" applyFont="1" applyBorder="1" applyAlignment="1">
      <alignment horizontal="center" vertical="center" wrapText="1"/>
    </xf>
    <xf numFmtId="49" fontId="19" fillId="0" borderId="15" xfId="1" applyNumberFormat="1" applyFont="1" applyBorder="1" applyAlignment="1">
      <alignment horizontal="center" vertical="center" wrapText="1"/>
    </xf>
    <xf numFmtId="49" fontId="19" fillId="0" borderId="5" xfId="1" applyNumberFormat="1" applyFont="1" applyBorder="1" applyAlignment="1">
      <alignment horizontal="center" vertical="center" wrapText="1"/>
    </xf>
    <xf numFmtId="49" fontId="19" fillId="0" borderId="13" xfId="1" applyNumberFormat="1" applyFont="1" applyBorder="1" applyAlignment="1">
      <alignment horizontal="center" vertical="center" wrapText="1"/>
    </xf>
    <xf numFmtId="49" fontId="20" fillId="0" borderId="0" xfId="1" applyNumberFormat="1" applyFont="1" applyBorder="1"/>
    <xf numFmtId="49" fontId="20" fillId="0" borderId="0" xfId="1" applyNumberFormat="1" applyFont="1"/>
    <xf numFmtId="0" fontId="0" fillId="0" borderId="20" xfId="0" applyBorder="1"/>
    <xf numFmtId="0" fontId="21" fillId="0" borderId="0" xfId="0" applyFont="1"/>
    <xf numFmtId="0" fontId="21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16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left" indent="1"/>
    </xf>
    <xf numFmtId="0" fontId="21" fillId="0" borderId="0" xfId="0" applyFont="1" applyAlignment="1">
      <alignment horizontal="left" indent="2"/>
    </xf>
    <xf numFmtId="0" fontId="21" fillId="0" borderId="0" xfId="0" applyFont="1" applyAlignment="1">
      <alignment horizontal="left"/>
    </xf>
    <xf numFmtId="164" fontId="21" fillId="0" borderId="1" xfId="0" applyNumberFormat="1" applyFont="1" applyBorder="1" applyAlignment="1">
      <alignment horizontal="right"/>
    </xf>
    <xf numFmtId="165" fontId="0" fillId="0" borderId="0" xfId="4" applyNumberFormat="1" applyFont="1"/>
    <xf numFmtId="165" fontId="21" fillId="0" borderId="2" xfId="4" applyNumberFormat="1" applyFont="1" applyBorder="1" applyAlignment="1">
      <alignment horizontal="center" vertical="center" wrapText="1"/>
    </xf>
    <xf numFmtId="0" fontId="21" fillId="6" borderId="0" xfId="0" applyFont="1" applyFill="1" applyAlignment="1">
      <alignment horizontal="left" indent="2"/>
    </xf>
    <xf numFmtId="164" fontId="21" fillId="6" borderId="0" xfId="0" applyNumberFormat="1" applyFont="1" applyFill="1" applyAlignment="1">
      <alignment horizontal="right"/>
    </xf>
    <xf numFmtId="0" fontId="0" fillId="6" borderId="0" xfId="0" applyFill="1"/>
    <xf numFmtId="165" fontId="0" fillId="6" borderId="0" xfId="4" applyNumberFormat="1" applyFont="1" applyFill="1"/>
    <xf numFmtId="0" fontId="23" fillId="0" borderId="0" xfId="1" applyFont="1" applyAlignment="1">
      <alignment horizontal="justify" vertical="center"/>
    </xf>
    <xf numFmtId="5" fontId="12" fillId="0" borderId="17" xfId="2" applyNumberFormat="1" applyFont="1" applyFill="1" applyBorder="1" applyAlignment="1"/>
    <xf numFmtId="5" fontId="12" fillId="0" borderId="0" xfId="2" applyNumberFormat="1" applyFont="1" applyFill="1" applyBorder="1" applyAlignment="1"/>
    <xf numFmtId="5" fontId="12" fillId="0" borderId="18" xfId="2" applyNumberFormat="1" applyFont="1" applyFill="1" applyBorder="1" applyAlignment="1"/>
    <xf numFmtId="5" fontId="12" fillId="0" borderId="18" xfId="2" applyNumberFormat="1" applyFont="1" applyBorder="1" applyAlignment="1"/>
    <xf numFmtId="165" fontId="12" fillId="0" borderId="17" xfId="2" applyNumberFormat="1" applyFont="1" applyFill="1" applyBorder="1" applyAlignment="1"/>
    <xf numFmtId="165" fontId="12" fillId="0" borderId="0" xfId="2" applyNumberFormat="1" applyFont="1" applyFill="1" applyBorder="1" applyAlignment="1"/>
    <xf numFmtId="165" fontId="12" fillId="0" borderId="18" xfId="2" applyNumberFormat="1" applyFont="1" applyFill="1" applyBorder="1" applyAlignment="1"/>
    <xf numFmtId="165" fontId="12" fillId="0" borderId="18" xfId="2" applyNumberFormat="1" applyFont="1" applyBorder="1" applyAlignment="1"/>
    <xf numFmtId="0" fontId="12" fillId="0" borderId="17" xfId="1" applyFont="1" applyFill="1" applyBorder="1" applyAlignment="1"/>
    <xf numFmtId="165" fontId="12" fillId="0" borderId="6" xfId="2" applyNumberFormat="1" applyFont="1" applyFill="1" applyBorder="1" applyAlignment="1"/>
    <xf numFmtId="165" fontId="12" fillId="0" borderId="5" xfId="2" applyNumberFormat="1" applyFont="1" applyFill="1" applyBorder="1" applyAlignment="1"/>
    <xf numFmtId="165" fontId="12" fillId="0" borderId="13" xfId="2" applyNumberFormat="1" applyFont="1" applyFill="1" applyBorder="1" applyAlignment="1"/>
    <xf numFmtId="165" fontId="12" fillId="0" borderId="13" xfId="2" applyNumberFormat="1" applyFont="1" applyBorder="1" applyAlignment="1"/>
    <xf numFmtId="166" fontId="13" fillId="0" borderId="5" xfId="3" applyNumberFormat="1" applyFont="1" applyFill="1" applyBorder="1" applyAlignment="1"/>
    <xf numFmtId="166" fontId="13" fillId="0" borderId="13" xfId="3" applyNumberFormat="1" applyFont="1" applyFill="1" applyBorder="1" applyAlignment="1"/>
    <xf numFmtId="166" fontId="13" fillId="0" borderId="13" xfId="3" applyNumberFormat="1" applyFont="1" applyBorder="1" applyAlignment="1"/>
    <xf numFmtId="0" fontId="13" fillId="0" borderId="0" xfId="1" applyFont="1" applyBorder="1"/>
    <xf numFmtId="166" fontId="13" fillId="0" borderId="0" xfId="3" applyNumberFormat="1" applyFont="1" applyFill="1" applyBorder="1" applyAlignment="1"/>
    <xf numFmtId="0" fontId="15" fillId="0" borderId="0" xfId="6" applyFont="1" applyFill="1"/>
    <xf numFmtId="0" fontId="13" fillId="0" borderId="14" xfId="1" applyFont="1" applyBorder="1" applyAlignment="1">
      <alignment horizontal="justify" vertical="center"/>
    </xf>
    <xf numFmtId="0" fontId="13" fillId="0" borderId="15" xfId="1" applyFont="1" applyBorder="1"/>
    <xf numFmtId="166" fontId="13" fillId="0" borderId="15" xfId="3" applyNumberFormat="1" applyFont="1" applyFill="1" applyBorder="1" applyAlignment="1"/>
    <xf numFmtId="166" fontId="13" fillId="0" borderId="16" xfId="3" applyNumberFormat="1" applyFont="1" applyBorder="1" applyAlignment="1"/>
    <xf numFmtId="0" fontId="23" fillId="0" borderId="17" xfId="1" applyFont="1" applyBorder="1" applyAlignment="1">
      <alignment horizontal="left" vertical="center"/>
    </xf>
    <xf numFmtId="0" fontId="22" fillId="0" borderId="0" xfId="6" applyFont="1" applyBorder="1" applyAlignment="1">
      <alignment horizontal="left"/>
    </xf>
    <xf numFmtId="166" fontId="13" fillId="0" borderId="18" xfId="3" applyNumberFormat="1" applyFont="1" applyBorder="1" applyAlignment="1"/>
    <xf numFmtId="0" fontId="13" fillId="0" borderId="17" xfId="1" applyFont="1" applyBorder="1" applyAlignment="1">
      <alignment horizontal="justify" vertical="center"/>
    </xf>
    <xf numFmtId="165" fontId="12" fillId="0" borderId="0" xfId="2" applyNumberFormat="1" applyFont="1" applyFill="1" applyBorder="1"/>
    <xf numFmtId="165" fontId="12" fillId="0" borderId="18" xfId="2" applyNumberFormat="1" applyFont="1" applyBorder="1"/>
    <xf numFmtId="0" fontId="12" fillId="0" borderId="6" xfId="1" applyFont="1" applyBorder="1" applyAlignment="1">
      <alignment horizontal="justify" vertical="center"/>
    </xf>
    <xf numFmtId="165" fontId="12" fillId="0" borderId="5" xfId="2" applyNumberFormat="1" applyFont="1" applyFill="1" applyBorder="1"/>
    <xf numFmtId="165" fontId="12" fillId="0" borderId="13" xfId="2" applyNumberFormat="1" applyFont="1" applyBorder="1"/>
    <xf numFmtId="166" fontId="13" fillId="0" borderId="10" xfId="3" applyNumberFormat="1" applyFont="1" applyFill="1" applyBorder="1" applyAlignment="1"/>
    <xf numFmtId="165" fontId="12" fillId="0" borderId="14" xfId="2" applyNumberFormat="1" applyFont="1" applyFill="1" applyBorder="1" applyAlignment="1"/>
    <xf numFmtId="165" fontId="12" fillId="0" borderId="15" xfId="2" applyNumberFormat="1" applyFont="1" applyFill="1" applyBorder="1" applyAlignment="1"/>
    <xf numFmtId="165" fontId="12" fillId="0" borderId="16" xfId="2" applyNumberFormat="1" applyFont="1" applyFill="1" applyBorder="1" applyAlignment="1"/>
    <xf numFmtId="166" fontId="13" fillId="0" borderId="6" xfId="3" applyNumberFormat="1" applyFont="1" applyFill="1" applyBorder="1" applyAlignment="1"/>
    <xf numFmtId="166" fontId="13" fillId="0" borderId="14" xfId="3" applyNumberFormat="1" applyFont="1" applyFill="1" applyBorder="1" applyAlignment="1"/>
    <xf numFmtId="166" fontId="13" fillId="0" borderId="16" xfId="3" applyNumberFormat="1" applyFont="1" applyFill="1" applyBorder="1" applyAlignment="1"/>
    <xf numFmtId="166" fontId="13" fillId="0" borderId="17" xfId="3" applyNumberFormat="1" applyFont="1" applyFill="1" applyBorder="1" applyAlignment="1"/>
    <xf numFmtId="166" fontId="13" fillId="0" borderId="18" xfId="3" applyNumberFormat="1" applyFont="1" applyFill="1" applyBorder="1" applyAlignment="1"/>
    <xf numFmtId="165" fontId="12" fillId="0" borderId="17" xfId="2" applyNumberFormat="1" applyFont="1" applyFill="1" applyBorder="1"/>
    <xf numFmtId="165" fontId="12" fillId="0" borderId="18" xfId="2" applyNumberFormat="1" applyFont="1" applyFill="1" applyBorder="1"/>
    <xf numFmtId="165" fontId="12" fillId="0" borderId="6" xfId="2" applyNumberFormat="1" applyFont="1" applyFill="1" applyBorder="1"/>
    <xf numFmtId="165" fontId="12" fillId="0" borderId="13" xfId="2" applyNumberFormat="1" applyFont="1" applyFill="1" applyBorder="1"/>
    <xf numFmtId="165" fontId="12" fillId="0" borderId="16" xfId="2" applyNumberFormat="1" applyFont="1" applyBorder="1" applyAlignment="1"/>
    <xf numFmtId="0" fontId="15" fillId="0" borderId="0" xfId="7" applyFont="1" applyBorder="1" applyAlignment="1">
      <alignment horizontal="left"/>
    </xf>
    <xf numFmtId="0" fontId="15" fillId="0" borderId="0" xfId="6" applyFont="1" applyBorder="1"/>
    <xf numFmtId="167" fontId="13" fillId="0" borderId="0" xfId="5" applyNumberFormat="1" applyFont="1" applyFill="1" applyBorder="1" applyAlignment="1"/>
    <xf numFmtId="167" fontId="13" fillId="0" borderId="0" xfId="5" applyNumberFormat="1" applyFont="1" applyFill="1" applyBorder="1"/>
    <xf numFmtId="165" fontId="13" fillId="0" borderId="0" xfId="2" applyNumberFormat="1" applyFont="1" applyFill="1" applyBorder="1"/>
    <xf numFmtId="165" fontId="13" fillId="0" borderId="10" xfId="2" applyNumberFormat="1" applyFont="1" applyFill="1" applyBorder="1"/>
    <xf numFmtId="168" fontId="13" fillId="0" borderId="0" xfId="5" applyNumberFormat="1" applyFont="1" applyFill="1" applyBorder="1"/>
    <xf numFmtId="0" fontId="12" fillId="0" borderId="18" xfId="1" applyFont="1" applyFill="1" applyBorder="1" applyAlignment="1">
      <alignment horizontal="center"/>
    </xf>
    <xf numFmtId="0" fontId="15" fillId="0" borderId="0" xfId="9" applyFont="1" applyBorder="1"/>
    <xf numFmtId="0" fontId="13" fillId="0" borderId="16" xfId="1" applyFont="1" applyFill="1" applyBorder="1" applyAlignment="1">
      <alignment horizontal="center"/>
    </xf>
    <xf numFmtId="0" fontId="15" fillId="0" borderId="0" xfId="7" applyFont="1" applyBorder="1"/>
    <xf numFmtId="0" fontId="12" fillId="0" borderId="13" xfId="1" applyFont="1" applyFill="1" applyBorder="1" applyAlignment="1">
      <alignment horizontal="center"/>
    </xf>
    <xf numFmtId="0" fontId="15" fillId="0" borderId="5" xfId="9" applyFont="1" applyBorder="1"/>
    <xf numFmtId="0" fontId="13" fillId="0" borderId="18" xfId="1" applyFont="1" applyFill="1" applyBorder="1" applyAlignment="1">
      <alignment horizontal="center"/>
    </xf>
    <xf numFmtId="0" fontId="0" fillId="7" borderId="0" xfId="0" applyFill="1"/>
    <xf numFmtId="0" fontId="2" fillId="7" borderId="2" xfId="0" applyFont="1" applyFill="1" applyBorder="1" applyAlignment="1">
      <alignment horizontal="center" vertical="center" wrapText="1"/>
    </xf>
    <xf numFmtId="164" fontId="4" fillId="7" borderId="0" xfId="0" applyNumberFormat="1" applyFont="1" applyFill="1" applyAlignment="1">
      <alignment horizontal="right"/>
    </xf>
    <xf numFmtId="43" fontId="4" fillId="7" borderId="0" xfId="4" applyFont="1" applyFill="1" applyAlignment="1">
      <alignment horizontal="right"/>
    </xf>
    <xf numFmtId="43" fontId="4" fillId="7" borderId="3" xfId="4" applyFont="1" applyFill="1" applyBorder="1" applyAlignment="1">
      <alignment horizontal="right"/>
    </xf>
    <xf numFmtId="164" fontId="15" fillId="7" borderId="0" xfId="0" applyNumberFormat="1" applyFont="1" applyFill="1" applyAlignment="1">
      <alignment horizontal="right"/>
    </xf>
    <xf numFmtId="164" fontId="4" fillId="7" borderId="3" xfId="0" applyNumberFormat="1" applyFont="1" applyFill="1" applyBorder="1" applyAlignment="1">
      <alignment horizontal="right"/>
    </xf>
    <xf numFmtId="164" fontId="15" fillId="7" borderId="1" xfId="0" applyNumberFormat="1" applyFont="1" applyFill="1" applyBorder="1" applyAlignment="1">
      <alignment horizontal="right"/>
    </xf>
    <xf numFmtId="164" fontId="10" fillId="7" borderId="1" xfId="0" applyNumberFormat="1" applyFont="1" applyFill="1" applyBorder="1" applyAlignment="1">
      <alignment horizontal="right"/>
    </xf>
    <xf numFmtId="43" fontId="15" fillId="7" borderId="1" xfId="4" applyFont="1" applyFill="1" applyBorder="1" applyAlignment="1">
      <alignment horizontal="right"/>
    </xf>
    <xf numFmtId="164" fontId="16" fillId="7" borderId="0" xfId="0" applyNumberFormat="1" applyFont="1" applyFill="1"/>
    <xf numFmtId="164" fontId="0" fillId="7" borderId="0" xfId="0" applyNumberFormat="1" applyFill="1"/>
    <xf numFmtId="165" fontId="4" fillId="7" borderId="0" xfId="4" applyNumberFormat="1" applyFont="1" applyFill="1" applyAlignment="1">
      <alignment horizontal="right"/>
    </xf>
    <xf numFmtId="0" fontId="25" fillId="0" borderId="0" xfId="1" applyFont="1" applyAlignment="1">
      <alignment horizontal="center" textRotation="180" wrapText="1"/>
    </xf>
    <xf numFmtId="0" fontId="12" fillId="0" borderId="0" xfId="1" applyFont="1" applyAlignment="1">
      <alignment horizontal="center" textRotation="180" wrapText="1"/>
    </xf>
    <xf numFmtId="0" fontId="14" fillId="0" borderId="9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/>
    </xf>
    <xf numFmtId="0" fontId="13" fillId="0" borderId="13" xfId="1" applyFont="1" applyFill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2" fillId="0" borderId="0" xfId="1" applyFont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4" fillId="0" borderId="6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/>
    </xf>
    <xf numFmtId="165" fontId="0" fillId="0" borderId="0" xfId="4" applyNumberFormat="1" applyFont="1" applyAlignment="1">
      <alignment horizontal="center"/>
    </xf>
    <xf numFmtId="0" fontId="13" fillId="0" borderId="0" xfId="1" applyFont="1" applyAlignment="1">
      <alignment horizontal="left" vertical="top"/>
    </xf>
    <xf numFmtId="0" fontId="16" fillId="0" borderId="0" xfId="0" applyFont="1" applyAlignment="1">
      <alignment horizontal="left" vertical="top"/>
    </xf>
  </cellXfs>
  <cellStyles count="15">
    <cellStyle name="Comma" xfId="4" builtinId="3"/>
    <cellStyle name="Comma 2" xfId="2"/>
    <cellStyle name="Comma 2 2" xfId="12"/>
    <cellStyle name="Comma 3" xfId="8"/>
    <cellStyle name="Currency 2" xfId="3"/>
    <cellStyle name="Currency 3" xfId="13"/>
    <cellStyle name="Normal" xfId="0" builtinId="0"/>
    <cellStyle name="Normal 2" xfId="1"/>
    <cellStyle name="Normal 2 2" xfId="9"/>
    <cellStyle name="Normal 3" xfId="11"/>
    <cellStyle name="Normal 4" xfId="7"/>
    <cellStyle name="Normal_~3893713" xfId="6"/>
    <cellStyle name="Percent" xfId="5" builtinId="5"/>
    <cellStyle name="Percent 2" xfId="10"/>
    <cellStyle name="Percent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1A%20CONSERV\AAA%20Cons%202015\ECCR_1510_Calc_Prel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NBC"/>
      <sheetName val="sys_header"/>
      <sheetName val="sys_desc"/>
      <sheetName val="sys_data"/>
      <sheetName val="sys_proj"/>
      <sheetName val="crit"/>
      <sheetName val="sys_control"/>
      <sheetName val="prior_period"/>
      <sheetName val="Revenue"/>
      <sheetName val="prior_period_old"/>
      <sheetName val="revenue_old"/>
      <sheetName val="emission"/>
      <sheetName val="SWA"/>
      <sheetName val="ROI_depr"/>
      <sheetName val="total_cost"/>
      <sheetName val="over_under"/>
      <sheetName val="entry_to_GL"/>
      <sheetName val="GL_ac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</row>
        <row r="2">
          <cell r="C2">
            <v>2001</v>
          </cell>
          <cell r="D2" t="str">
            <v>CAPITAL</v>
          </cell>
          <cell r="E2" t="str">
            <v>COMPUTER EQUIPMENT: 3-YEAR RECOVERABLE</v>
          </cell>
          <cell r="F2">
            <v>1</v>
          </cell>
          <cell r="G2">
            <v>0</v>
          </cell>
          <cell r="H2">
            <v>0</v>
          </cell>
        </row>
        <row r="3">
          <cell r="C3">
            <v>2003</v>
          </cell>
          <cell r="D3" t="str">
            <v>CAPITAL</v>
          </cell>
          <cell r="E3" t="str">
            <v>LOAD MANAGEMENT: ON-CALL PROGRAM (RESIDENTIAL)</v>
          </cell>
          <cell r="F3">
            <v>1</v>
          </cell>
          <cell r="G3">
            <v>0</v>
          </cell>
          <cell r="H3">
            <v>0</v>
          </cell>
        </row>
        <row r="4">
          <cell r="C4">
            <v>2006</v>
          </cell>
          <cell r="D4" t="str">
            <v>CAPITAL</v>
          </cell>
          <cell r="E4" t="str">
            <v>LOAD MANAGEMENT: ON-CALL PROGRAM (BUSINESS)</v>
          </cell>
          <cell r="F4">
            <v>1</v>
          </cell>
          <cell r="G4">
            <v>0</v>
          </cell>
          <cell r="H4">
            <v>0</v>
          </cell>
        </row>
        <row r="5">
          <cell r="C5">
            <v>2009</v>
          </cell>
          <cell r="D5" t="str">
            <v>CAPITAL</v>
          </cell>
          <cell r="E5" t="str">
            <v>COMMERCIAL INDUSTRIAL LOAD CONTROL</v>
          </cell>
          <cell r="F5">
            <v>1</v>
          </cell>
          <cell r="G5">
            <v>0</v>
          </cell>
          <cell r="H5">
            <v>0</v>
          </cell>
        </row>
        <row r="6">
          <cell r="C6">
            <v>2010</v>
          </cell>
          <cell r="D6" t="str">
            <v>CAPITAL</v>
          </cell>
          <cell r="E6" t="str">
            <v>COMMERCIAL INDUSTRIAL LOAD CONTROL</v>
          </cell>
          <cell r="F6">
            <v>1</v>
          </cell>
          <cell r="G6">
            <v>0</v>
          </cell>
          <cell r="H6">
            <v>0</v>
          </cell>
        </row>
        <row r="7">
          <cell r="C7">
            <v>2012</v>
          </cell>
          <cell r="D7" t="str">
            <v>CAPITAL</v>
          </cell>
          <cell r="E7" t="str">
            <v>COMMERCIAL INDUSTRIAL HVAC</v>
          </cell>
          <cell r="F7">
            <v>1</v>
          </cell>
          <cell r="G7">
            <v>0</v>
          </cell>
          <cell r="H7">
            <v>0</v>
          </cell>
        </row>
        <row r="8">
          <cell r="C8">
            <v>2019</v>
          </cell>
          <cell r="D8" t="str">
            <v>CAPITAL</v>
          </cell>
          <cell r="E8" t="str">
            <v>CAPITALIZED SOFTWARE</v>
          </cell>
          <cell r="F8">
            <v>1</v>
          </cell>
          <cell r="G8">
            <v>0</v>
          </cell>
          <cell r="H8">
            <v>0</v>
          </cell>
        </row>
        <row r="9">
          <cell r="C9">
            <v>2020</v>
          </cell>
          <cell r="D9" t="str">
            <v>CAPITAL</v>
          </cell>
          <cell r="E9" t="str">
            <v>COMMON EXPENSES</v>
          </cell>
          <cell r="F9">
            <v>1</v>
          </cell>
          <cell r="G9">
            <v>0</v>
          </cell>
          <cell r="H9">
            <v>0</v>
          </cell>
        </row>
        <row r="10">
          <cell r="C10">
            <v>2022</v>
          </cell>
          <cell r="D10" t="str">
            <v>CAPITAL</v>
          </cell>
          <cell r="E10" t="str">
            <v>SOLAR COMMON EXPENSES</v>
          </cell>
          <cell r="F10">
            <v>1</v>
          </cell>
          <cell r="G10">
            <v>0</v>
          </cell>
          <cell r="H10">
            <v>0</v>
          </cell>
        </row>
        <row r="11">
          <cell r="C11">
            <v>2023</v>
          </cell>
          <cell r="D11" t="str">
            <v>CAPITAL</v>
          </cell>
          <cell r="E11" t="str">
            <v>SOLAR PV FOR SCHOOLS</v>
          </cell>
          <cell r="F11">
            <v>1</v>
          </cell>
          <cell r="G11">
            <v>0</v>
          </cell>
          <cell r="H11">
            <v>0</v>
          </cell>
        </row>
        <row r="12">
          <cell r="C12">
            <v>2024</v>
          </cell>
          <cell r="D12" t="str">
            <v>CAPITAL</v>
          </cell>
          <cell r="E12" t="str">
            <v>RESIDENTIAL HOME ENERGY SURVEY</v>
          </cell>
          <cell r="F12">
            <v>1</v>
          </cell>
          <cell r="G12">
            <v>0</v>
          </cell>
          <cell r="H12">
            <v>0</v>
          </cell>
        </row>
        <row r="13">
          <cell r="C13">
            <v>161</v>
          </cell>
          <cell r="D13" t="str">
            <v>DEF_REV</v>
          </cell>
          <cell r="E13" t="str">
            <v>RESIDENTIAL GREEN POWER</v>
          </cell>
          <cell r="F13">
            <v>1</v>
          </cell>
          <cell r="G13">
            <v>0</v>
          </cell>
          <cell r="H13">
            <v>0</v>
          </cell>
        </row>
        <row r="14">
          <cell r="C14">
            <v>91</v>
          </cell>
          <cell r="D14" t="str">
            <v>OM_EXP</v>
          </cell>
          <cell r="E14" t="str">
            <v>RESIDENTIAL NEW CONSTRUCTION (BUILDSMART)</v>
          </cell>
          <cell r="F14">
            <v>1</v>
          </cell>
          <cell r="G14">
            <v>0</v>
          </cell>
          <cell r="H14">
            <v>0</v>
          </cell>
        </row>
        <row r="15">
          <cell r="C15">
            <v>92</v>
          </cell>
          <cell r="D15" t="str">
            <v>OM_EXP</v>
          </cell>
          <cell r="E15" t="str">
            <v>BUSINESS ENERGY EVALUATION</v>
          </cell>
          <cell r="F15">
            <v>1</v>
          </cell>
          <cell r="G15">
            <v>0</v>
          </cell>
          <cell r="H15">
            <v>0</v>
          </cell>
        </row>
        <row r="16">
          <cell r="C16">
            <v>93</v>
          </cell>
          <cell r="D16" t="str">
            <v>OM_EXP</v>
          </cell>
          <cell r="E16" t="str">
            <v>BUSINESS GREEN POWER</v>
          </cell>
          <cell r="F16">
            <v>1</v>
          </cell>
          <cell r="G16">
            <v>0</v>
          </cell>
          <cell r="H16">
            <v>0</v>
          </cell>
        </row>
        <row r="17">
          <cell r="C17">
            <v>94</v>
          </cell>
          <cell r="D17" t="str">
            <v>OM_EXP</v>
          </cell>
          <cell r="E17" t="str">
            <v>COMMERCIAL/INDUSTRIAL DEMAND REDUCTION</v>
          </cell>
          <cell r="F17">
            <v>1</v>
          </cell>
          <cell r="G17">
            <v>0</v>
          </cell>
          <cell r="H17">
            <v>0</v>
          </cell>
        </row>
        <row r="18">
          <cell r="C18">
            <v>95</v>
          </cell>
          <cell r="D18" t="str">
            <v>OM_EXP</v>
          </cell>
          <cell r="E18" t="str">
            <v>BUSINESS BUILDING ENVELOPE</v>
          </cell>
          <cell r="F18">
            <v>1</v>
          </cell>
          <cell r="G18">
            <v>0</v>
          </cell>
          <cell r="H18">
            <v>0</v>
          </cell>
        </row>
        <row r="19">
          <cell r="C19">
            <v>96</v>
          </cell>
          <cell r="D19" t="str">
            <v>OM_EXP</v>
          </cell>
          <cell r="E19" t="str">
            <v>C/I BUSINESS CUSTOM INCENTIVE</v>
          </cell>
          <cell r="F19">
            <v>1</v>
          </cell>
          <cell r="G19">
            <v>0</v>
          </cell>
          <cell r="H19">
            <v>0</v>
          </cell>
        </row>
        <row r="20">
          <cell r="C20">
            <v>97</v>
          </cell>
          <cell r="D20" t="str">
            <v>OM_EXP</v>
          </cell>
          <cell r="E20" t="str">
            <v>BUSINESS EFFICIENT LIGHTING</v>
          </cell>
          <cell r="F20">
            <v>1</v>
          </cell>
          <cell r="G20">
            <v>0</v>
          </cell>
          <cell r="H20">
            <v>0</v>
          </cell>
        </row>
        <row r="21">
          <cell r="C21">
            <v>98</v>
          </cell>
          <cell r="D21" t="str">
            <v>OM_EXP</v>
          </cell>
          <cell r="E21" t="str">
            <v xml:space="preserve">BUSINESS HEATING, VENTILATING &amp; AC </v>
          </cell>
          <cell r="F21">
            <v>1</v>
          </cell>
          <cell r="G21">
            <v>0</v>
          </cell>
          <cell r="H21">
            <v>0</v>
          </cell>
        </row>
        <row r="22">
          <cell r="C22">
            <v>99</v>
          </cell>
          <cell r="D22" t="str">
            <v>OM_EXP</v>
          </cell>
          <cell r="E22" t="str">
            <v>COMMERCIAL/INDUSTRIAL LOAD CONTROL</v>
          </cell>
          <cell r="F22">
            <v>1</v>
          </cell>
          <cell r="G22">
            <v>0</v>
          </cell>
          <cell r="H22">
            <v>0</v>
          </cell>
        </row>
        <row r="23">
          <cell r="C23">
            <v>100</v>
          </cell>
          <cell r="D23" t="str">
            <v>OM_EXP</v>
          </cell>
          <cell r="E23" t="str">
            <v>COGENERATION &amp; SMALL POWER PRODUCTION</v>
          </cell>
          <cell r="F23">
            <v>1</v>
          </cell>
          <cell r="G23">
            <v>0</v>
          </cell>
          <cell r="H23">
            <v>0</v>
          </cell>
        </row>
        <row r="24">
          <cell r="C24">
            <v>101</v>
          </cell>
          <cell r="D24" t="str">
            <v>OM_EXP</v>
          </cell>
          <cell r="E24" t="str">
            <v>COMMON EXPENSES</v>
          </cell>
          <cell r="F24">
            <v>1</v>
          </cell>
          <cell r="G24">
            <v>0</v>
          </cell>
          <cell r="H24">
            <v>0</v>
          </cell>
        </row>
        <row r="25">
          <cell r="C25">
            <v>102</v>
          </cell>
          <cell r="D25" t="str">
            <v>OM_EXP</v>
          </cell>
          <cell r="E25" t="str">
            <v>CONSERVATION RESEARCH &amp; DEVELOPMENT</v>
          </cell>
          <cell r="F25">
            <v>1</v>
          </cell>
          <cell r="G25">
            <v>0</v>
          </cell>
          <cell r="H25">
            <v>0</v>
          </cell>
        </row>
        <row r="26">
          <cell r="C26">
            <v>103</v>
          </cell>
          <cell r="D26" t="str">
            <v>OM_EXP</v>
          </cell>
          <cell r="E26" t="str">
            <v>DUCT SYSTEM TESTING &amp; REPAIR</v>
          </cell>
          <cell r="F26">
            <v>1</v>
          </cell>
          <cell r="G26">
            <v>0</v>
          </cell>
          <cell r="H26">
            <v>0</v>
          </cell>
        </row>
        <row r="27">
          <cell r="C27">
            <v>105</v>
          </cell>
          <cell r="D27" t="str">
            <v>OM_EXP</v>
          </cell>
          <cell r="E27" t="str">
            <v>BUSINESS ON CALL</v>
          </cell>
          <cell r="F27">
            <v>1</v>
          </cell>
          <cell r="G27">
            <v>0</v>
          </cell>
          <cell r="H27">
            <v>0</v>
          </cell>
        </row>
        <row r="28">
          <cell r="C28">
            <v>106</v>
          </cell>
          <cell r="D28" t="str">
            <v>OM_EXP</v>
          </cell>
          <cell r="E28" t="str">
            <v>LOW-INCOME WEATHERIZATION</v>
          </cell>
          <cell r="F28">
            <v>1</v>
          </cell>
          <cell r="G28">
            <v>0</v>
          </cell>
          <cell r="H28">
            <v>0</v>
          </cell>
        </row>
        <row r="29">
          <cell r="C29">
            <v>107</v>
          </cell>
          <cell r="D29" t="str">
            <v>OM_EXP</v>
          </cell>
          <cell r="E29" t="str">
            <v>RESIDENTIAL AIR CONDITIONING</v>
          </cell>
          <cell r="F29">
            <v>1</v>
          </cell>
          <cell r="G29">
            <v>0</v>
          </cell>
          <cell r="H29">
            <v>0</v>
          </cell>
        </row>
        <row r="30">
          <cell r="C30">
            <v>108</v>
          </cell>
          <cell r="D30" t="str">
            <v>OM_EXP</v>
          </cell>
          <cell r="E30" t="str">
            <v>RESIDENTIAL BUILDING ENVELOPE</v>
          </cell>
          <cell r="F30">
            <v>1</v>
          </cell>
          <cell r="G30">
            <v>0</v>
          </cell>
          <cell r="H30">
            <v>0</v>
          </cell>
        </row>
        <row r="31">
          <cell r="C31">
            <v>109</v>
          </cell>
          <cell r="D31" t="str">
            <v>OM_EXP</v>
          </cell>
          <cell r="E31" t="str">
            <v>RESIDENTIAL HOME ENERGY SURVEY</v>
          </cell>
          <cell r="F31">
            <v>1</v>
          </cell>
          <cell r="G31">
            <v>0</v>
          </cell>
          <cell r="H31">
            <v>0</v>
          </cell>
        </row>
        <row r="32">
          <cell r="C32">
            <v>110</v>
          </cell>
          <cell r="D32" t="str">
            <v>OM_EXP</v>
          </cell>
          <cell r="E32" t="str">
            <v>RESIDENTIAL LOAD MANAGEMENT ("ON CALL")</v>
          </cell>
          <cell r="F32">
            <v>1</v>
          </cell>
          <cell r="G32">
            <v>0</v>
          </cell>
          <cell r="H32">
            <v>0</v>
          </cell>
        </row>
        <row r="33">
          <cell r="C33">
            <v>159</v>
          </cell>
          <cell r="D33" t="str">
            <v>OM_EXP</v>
          </cell>
          <cell r="E33" t="str">
            <v>BUSINESS WATER HEATING</v>
          </cell>
          <cell r="F33">
            <v>1</v>
          </cell>
          <cell r="G33">
            <v>0</v>
          </cell>
          <cell r="H33">
            <v>0</v>
          </cell>
        </row>
        <row r="34">
          <cell r="C34">
            <v>160</v>
          </cell>
          <cell r="D34" t="str">
            <v>OM_EXP</v>
          </cell>
          <cell r="E34" t="str">
            <v>BUSINESS REFRIGERATION</v>
          </cell>
          <cell r="F34">
            <v>1</v>
          </cell>
          <cell r="G34">
            <v>0</v>
          </cell>
          <cell r="H34">
            <v>0</v>
          </cell>
        </row>
        <row r="35">
          <cell r="C35">
            <v>162</v>
          </cell>
          <cell r="D35" t="str">
            <v>OM_EXP</v>
          </cell>
          <cell r="E35" t="str">
            <v>RES THERMOSTAT LC</v>
          </cell>
          <cell r="F35">
            <v>1</v>
          </cell>
          <cell r="G35">
            <v>0</v>
          </cell>
          <cell r="H35">
            <v>0</v>
          </cell>
        </row>
        <row r="36">
          <cell r="C36">
            <v>166</v>
          </cell>
          <cell r="D36" t="str">
            <v>OM_EXP</v>
          </cell>
          <cell r="E36" t="str">
            <v>GREEN POWER COMBINED</v>
          </cell>
          <cell r="F36">
            <v>1</v>
          </cell>
          <cell r="G36">
            <v>0</v>
          </cell>
          <cell r="H36">
            <v>0</v>
          </cell>
        </row>
        <row r="37">
          <cell r="C37">
            <v>194</v>
          </cell>
          <cell r="D37" t="str">
            <v>OM_EXP</v>
          </cell>
          <cell r="E37" t="str">
            <v xml:space="preserve">RES. SOLAR WATER HEATING PILOT </v>
          </cell>
          <cell r="F37">
            <v>1</v>
          </cell>
          <cell r="G37">
            <v>0</v>
          </cell>
          <cell r="H37">
            <v>0</v>
          </cell>
        </row>
        <row r="38">
          <cell r="C38">
            <v>195</v>
          </cell>
          <cell r="D38" t="str">
            <v>OM_EXP</v>
          </cell>
          <cell r="E38" t="str">
            <v>RES. SOLAR WATER HEATING (LINC) PILOT</v>
          </cell>
          <cell r="F38">
            <v>1</v>
          </cell>
          <cell r="G38">
            <v>0</v>
          </cell>
          <cell r="H38">
            <v>0</v>
          </cell>
        </row>
        <row r="39">
          <cell r="C39">
            <v>196</v>
          </cell>
          <cell r="D39" t="str">
            <v>OM_EXP</v>
          </cell>
          <cell r="E39" t="str">
            <v>BUSINESS SOLAR WATER HEATING PILOT</v>
          </cell>
          <cell r="F39">
            <v>1</v>
          </cell>
          <cell r="G39">
            <v>0</v>
          </cell>
          <cell r="H39">
            <v>0</v>
          </cell>
        </row>
        <row r="40">
          <cell r="C40">
            <v>197</v>
          </cell>
          <cell r="D40" t="str">
            <v>OM_EXP</v>
          </cell>
          <cell r="E40" t="str">
            <v>RESIDENTIAL PHOTOVOLTAIC PILOT</v>
          </cell>
          <cell r="F40">
            <v>1</v>
          </cell>
          <cell r="G40">
            <v>0</v>
          </cell>
          <cell r="H40">
            <v>0</v>
          </cell>
        </row>
        <row r="41">
          <cell r="C41">
            <v>198</v>
          </cell>
          <cell r="D41" t="str">
            <v>OM_EXP</v>
          </cell>
          <cell r="E41" t="str">
            <v>BUSINESS PHOTOVOLTAIC PILOT</v>
          </cell>
          <cell r="F41">
            <v>1</v>
          </cell>
          <cell r="G41">
            <v>0</v>
          </cell>
          <cell r="H41">
            <v>0</v>
          </cell>
        </row>
        <row r="42">
          <cell r="C42">
            <v>199</v>
          </cell>
          <cell r="D42" t="str">
            <v>OM_EXP</v>
          </cell>
          <cell r="E42" t="str">
            <v>BUSINESS PHOTOVOLTAIC FOR SCHOOLS PILOT</v>
          </cell>
          <cell r="F42">
            <v>1</v>
          </cell>
          <cell r="G42">
            <v>0</v>
          </cell>
          <cell r="H42">
            <v>0</v>
          </cell>
        </row>
        <row r="43">
          <cell r="C43">
            <v>200</v>
          </cell>
          <cell r="D43" t="str">
            <v>OM_EXP</v>
          </cell>
          <cell r="E43" t="str">
            <v>RENEWABLE RESEARCH &amp; DEMO. PROJECT</v>
          </cell>
          <cell r="F43">
            <v>1</v>
          </cell>
          <cell r="G43">
            <v>0</v>
          </cell>
          <cell r="H43">
            <v>0</v>
          </cell>
        </row>
        <row r="44">
          <cell r="C44">
            <v>201</v>
          </cell>
          <cell r="D44" t="str">
            <v>OM_EXP</v>
          </cell>
          <cell r="E44" t="str">
            <v>SOLAR PILOT PROJECTS COMMON EXPENSES</v>
          </cell>
          <cell r="F44">
            <v>1</v>
          </cell>
          <cell r="G44">
            <v>0</v>
          </cell>
          <cell r="H44">
            <v>0</v>
          </cell>
        </row>
        <row r="45">
          <cell r="C45">
            <v>212</v>
          </cell>
          <cell r="D45" t="str">
            <v>OM_EXP</v>
          </cell>
          <cell r="E45" t="str">
            <v>SWA - Expense</v>
          </cell>
          <cell r="F45">
            <v>1</v>
          </cell>
          <cell r="G45">
            <v>0</v>
          </cell>
          <cell r="H45">
            <v>0</v>
          </cell>
        </row>
        <row r="46">
          <cell r="C46">
            <v>211</v>
          </cell>
          <cell r="D46" t="str">
            <v>RET_REQ</v>
          </cell>
          <cell r="E46" t="str">
            <v>Solid Waste Authority</v>
          </cell>
          <cell r="F46">
            <v>1</v>
          </cell>
          <cell r="G46">
            <v>0</v>
          </cell>
          <cell r="H46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zoomScale="90" zoomScaleNormal="90" workbookViewId="0"/>
  </sheetViews>
  <sheetFormatPr defaultColWidth="9.109375" defaultRowHeight="13.2" x14ac:dyDescent="0.25"/>
  <cols>
    <col min="1" max="1" width="12.5546875" style="116" customWidth="1"/>
    <col min="2" max="2" width="10.44140625" style="30" customWidth="1"/>
    <col min="3" max="3" width="49.5546875" style="30" customWidth="1"/>
    <col min="4" max="4" width="16" style="58" customWidth="1"/>
    <col min="5" max="6" width="14.44140625" style="66" customWidth="1"/>
    <col min="7" max="7" width="14.6640625" style="66" customWidth="1"/>
    <col min="8" max="8" width="12.33203125" style="66" customWidth="1"/>
    <col min="9" max="10" width="14.44140625" style="66" customWidth="1"/>
    <col min="11" max="11" width="14.6640625" style="66" customWidth="1"/>
    <col min="12" max="12" width="12.33203125" style="30" customWidth="1"/>
    <col min="13" max="13" width="5.33203125" style="30" customWidth="1"/>
    <col min="14" max="14" width="2.88671875" style="30" customWidth="1"/>
    <col min="15" max="15" width="13.44140625" style="30" customWidth="1"/>
    <col min="16" max="16384" width="9.109375" style="30"/>
  </cols>
  <sheetData>
    <row r="1" spans="1:13" ht="18" customHeight="1" x14ac:dyDescent="0.25">
      <c r="A1" s="230" t="s">
        <v>452</v>
      </c>
    </row>
    <row r="2" spans="1:13" ht="19.8" customHeight="1" x14ac:dyDescent="0.25">
      <c r="A2" s="230" t="s">
        <v>453</v>
      </c>
    </row>
    <row r="3" spans="1:13" ht="91.2" customHeight="1" x14ac:dyDescent="0.25">
      <c r="B3" s="216" t="s">
        <v>450</v>
      </c>
      <c r="C3" s="217"/>
      <c r="D3" s="217"/>
      <c r="E3" s="217"/>
      <c r="F3" s="217"/>
      <c r="G3" s="217"/>
      <c r="H3" s="217"/>
      <c r="I3" s="217"/>
      <c r="J3" s="217"/>
      <c r="K3" s="217"/>
      <c r="L3" s="218"/>
      <c r="M3" s="52"/>
    </row>
    <row r="4" spans="1:13" s="124" customFormat="1" ht="21.75" customHeight="1" x14ac:dyDescent="0.3">
      <c r="A4" s="118"/>
      <c r="B4" s="119" t="s">
        <v>398</v>
      </c>
      <c r="C4" s="120" t="s">
        <v>399</v>
      </c>
      <c r="D4" s="120" t="s">
        <v>400</v>
      </c>
      <c r="E4" s="121" t="s">
        <v>401</v>
      </c>
      <c r="F4" s="121" t="s">
        <v>402</v>
      </c>
      <c r="G4" s="121" t="s">
        <v>403</v>
      </c>
      <c r="H4" s="121" t="s">
        <v>404</v>
      </c>
      <c r="I4" s="121" t="s">
        <v>405</v>
      </c>
      <c r="J4" s="121" t="s">
        <v>406</v>
      </c>
      <c r="K4" s="121" t="s">
        <v>407</v>
      </c>
      <c r="L4" s="122" t="s">
        <v>408</v>
      </c>
      <c r="M4" s="123"/>
    </row>
    <row r="5" spans="1:13" x14ac:dyDescent="0.25">
      <c r="B5" s="117"/>
      <c r="C5" s="47"/>
      <c r="D5" s="75"/>
      <c r="E5" s="219">
        <v>2017</v>
      </c>
      <c r="F5" s="220"/>
      <c r="G5" s="220"/>
      <c r="H5" s="221"/>
      <c r="I5" s="222">
        <v>2018</v>
      </c>
      <c r="J5" s="223"/>
      <c r="K5" s="223"/>
      <c r="L5" s="224"/>
    </row>
    <row r="6" spans="1:13" ht="26.4" x14ac:dyDescent="0.25">
      <c r="A6" s="116" t="s">
        <v>397</v>
      </c>
      <c r="B6" s="48" t="s">
        <v>354</v>
      </c>
      <c r="C6" s="48" t="s">
        <v>353</v>
      </c>
      <c r="D6" s="67" t="s">
        <v>352</v>
      </c>
      <c r="E6" s="68" t="s">
        <v>356</v>
      </c>
      <c r="F6" s="69" t="s">
        <v>357</v>
      </c>
      <c r="G6" s="69" t="s">
        <v>358</v>
      </c>
      <c r="H6" s="70" t="s">
        <v>334</v>
      </c>
      <c r="I6" s="68" t="s">
        <v>356</v>
      </c>
      <c r="J6" s="69" t="s">
        <v>357</v>
      </c>
      <c r="K6" s="69" t="s">
        <v>358</v>
      </c>
      <c r="L6" s="49" t="s">
        <v>334</v>
      </c>
    </row>
    <row r="7" spans="1:13" ht="15" customHeight="1" x14ac:dyDescent="0.25">
      <c r="B7" s="47"/>
      <c r="C7" s="47"/>
      <c r="D7" s="75"/>
      <c r="E7" s="71"/>
      <c r="F7" s="72"/>
      <c r="G7" s="72"/>
      <c r="H7" s="73"/>
      <c r="I7" s="71"/>
      <c r="J7" s="72"/>
      <c r="K7" s="72"/>
      <c r="L7" s="50"/>
    </row>
    <row r="8" spans="1:13" ht="15.6" x14ac:dyDescent="0.25">
      <c r="A8" s="116">
        <v>1</v>
      </c>
      <c r="B8" s="40" t="s">
        <v>345</v>
      </c>
      <c r="C8" s="40" t="s">
        <v>422</v>
      </c>
      <c r="D8" s="55" t="s">
        <v>359</v>
      </c>
      <c r="E8" s="141">
        <f>'data CA'!R9/1000</f>
        <v>0.70380432610468902</v>
      </c>
      <c r="F8" s="142">
        <f>-E8</f>
        <v>-0.70380432610468902</v>
      </c>
      <c r="G8" s="142">
        <v>0</v>
      </c>
      <c r="H8" s="143">
        <f>SUM(E8:G8)</f>
        <v>0</v>
      </c>
      <c r="I8" s="141">
        <f>'data CA'!AE9/1000</f>
        <v>1.9650768002853994E-2</v>
      </c>
      <c r="J8" s="142">
        <f>-I8</f>
        <v>-1.9650768002853994E-2</v>
      </c>
      <c r="K8" s="142">
        <v>0</v>
      </c>
      <c r="L8" s="144">
        <f>SUM(I8:K8)</f>
        <v>0</v>
      </c>
    </row>
    <row r="9" spans="1:13" ht="15.6" x14ac:dyDescent="0.25">
      <c r="A9" s="116">
        <f>+A8+1</f>
        <v>2</v>
      </c>
      <c r="B9" s="40" t="s">
        <v>345</v>
      </c>
      <c r="C9" s="40" t="s">
        <v>422</v>
      </c>
      <c r="D9" s="55" t="s">
        <v>344</v>
      </c>
      <c r="E9" s="145">
        <f>'data CA'!R10/1000</f>
        <v>3595.4546993893632</v>
      </c>
      <c r="F9" s="146">
        <f>-E9</f>
        <v>-3595.4546993893632</v>
      </c>
      <c r="G9" s="146">
        <v>0</v>
      </c>
      <c r="H9" s="147">
        <f>SUM(E9:G9)</f>
        <v>0</v>
      </c>
      <c r="I9" s="145">
        <f>'data CA'!AE10/1000</f>
        <v>2509.6773088709074</v>
      </c>
      <c r="J9" s="146">
        <f>-I9</f>
        <v>-2509.6773088709074</v>
      </c>
      <c r="K9" s="146">
        <v>0</v>
      </c>
      <c r="L9" s="148">
        <f>SUM(I9:K9)</f>
        <v>0</v>
      </c>
    </row>
    <row r="10" spans="1:13" ht="15.6" x14ac:dyDescent="0.25">
      <c r="A10" s="116">
        <f t="shared" ref="A10:A66" si="0">+A9+1</f>
        <v>3</v>
      </c>
      <c r="B10" s="40" t="s">
        <v>345</v>
      </c>
      <c r="C10" s="40" t="s">
        <v>422</v>
      </c>
      <c r="D10" s="55" t="s">
        <v>361</v>
      </c>
      <c r="E10" s="145">
        <f>'data CA'!R11/1000</f>
        <v>0.25485339553983943</v>
      </c>
      <c r="F10" s="146">
        <f>-E10</f>
        <v>-0.25485339553983943</v>
      </c>
      <c r="G10" s="146">
        <v>0</v>
      </c>
      <c r="H10" s="147">
        <f>SUM(E10:G10)</f>
        <v>0</v>
      </c>
      <c r="I10" s="145">
        <f>'data CA'!AE11/1000</f>
        <v>3.9292156236117164E-4</v>
      </c>
      <c r="J10" s="146">
        <f>-I10</f>
        <v>-3.9292156236117164E-4</v>
      </c>
      <c r="K10" s="146">
        <v>0</v>
      </c>
      <c r="L10" s="148">
        <f>SUM(I10:K10)</f>
        <v>0</v>
      </c>
    </row>
    <row r="11" spans="1:13" ht="15.6" x14ac:dyDescent="0.25">
      <c r="A11" s="116">
        <f t="shared" si="0"/>
        <v>4</v>
      </c>
      <c r="B11" s="40" t="s">
        <v>345</v>
      </c>
      <c r="C11" s="40" t="s">
        <v>424</v>
      </c>
      <c r="D11" s="55" t="s">
        <v>344</v>
      </c>
      <c r="E11" s="145">
        <f>'data CA'!R12/1000</f>
        <v>489.31974461538448</v>
      </c>
      <c r="F11" s="146">
        <f>-E11</f>
        <v>-489.31974461538448</v>
      </c>
      <c r="G11" s="146">
        <v>0</v>
      </c>
      <c r="H11" s="147">
        <f>SUM(E11:G11)</f>
        <v>0</v>
      </c>
      <c r="I11" s="145">
        <f>'data CA'!AE12</f>
        <v>0</v>
      </c>
      <c r="J11" s="146">
        <f>-I11</f>
        <v>0</v>
      </c>
      <c r="K11" s="146">
        <v>0</v>
      </c>
      <c r="L11" s="148">
        <f>SUM(I11:K11)</f>
        <v>0</v>
      </c>
    </row>
    <row r="12" spans="1:13" x14ac:dyDescent="0.25">
      <c r="A12" s="116">
        <f t="shared" si="0"/>
        <v>5</v>
      </c>
      <c r="B12" s="40"/>
      <c r="C12" s="40"/>
      <c r="D12" s="55"/>
      <c r="E12" s="145"/>
      <c r="F12" s="146"/>
      <c r="G12" s="146"/>
      <c r="H12" s="147"/>
      <c r="I12" s="145"/>
      <c r="J12" s="146"/>
      <c r="K12" s="146"/>
      <c r="L12" s="148"/>
    </row>
    <row r="13" spans="1:13" x14ac:dyDescent="0.25">
      <c r="A13" s="116">
        <f t="shared" si="0"/>
        <v>6</v>
      </c>
      <c r="B13" s="40" t="s">
        <v>343</v>
      </c>
      <c r="C13" s="40" t="s">
        <v>379</v>
      </c>
      <c r="D13" s="55" t="s">
        <v>367</v>
      </c>
      <c r="E13" s="145">
        <f>'data CA'!R14/1000</f>
        <v>1459.4830268612641</v>
      </c>
      <c r="F13" s="146">
        <v>0</v>
      </c>
      <c r="G13" s="146">
        <f>-E13</f>
        <v>-1459.4830268612641</v>
      </c>
      <c r="H13" s="147">
        <f>SUM(E13:G13)</f>
        <v>0</v>
      </c>
      <c r="I13" s="145">
        <f>'data CA'!AE14/1000</f>
        <v>1462.173394812578</v>
      </c>
      <c r="J13" s="146">
        <v>0</v>
      </c>
      <c r="K13" s="146">
        <f>-I13</f>
        <v>-1462.173394812578</v>
      </c>
      <c r="L13" s="148">
        <f>SUM(I13:K13)</f>
        <v>0</v>
      </c>
    </row>
    <row r="14" spans="1:13" x14ac:dyDescent="0.25">
      <c r="A14" s="116">
        <f t="shared" si="0"/>
        <v>7</v>
      </c>
      <c r="B14" s="40" t="s">
        <v>343</v>
      </c>
      <c r="C14" s="40" t="s">
        <v>378</v>
      </c>
      <c r="D14" s="55" t="s">
        <v>368</v>
      </c>
      <c r="E14" s="145">
        <f>'data CA'!R15/1000</f>
        <v>5.79638975656135</v>
      </c>
      <c r="F14" s="146">
        <v>0</v>
      </c>
      <c r="G14" s="146">
        <f t="shared" ref="G14:G16" si="1">-E14</f>
        <v>-5.79638975656135</v>
      </c>
      <c r="H14" s="147">
        <f t="shared" ref="H14:H16" si="2">SUM(E14:G14)</f>
        <v>0</v>
      </c>
      <c r="I14" s="145">
        <f>'data CA'!AE15/1000</f>
        <v>0.12005472018198407</v>
      </c>
      <c r="J14" s="146">
        <v>0</v>
      </c>
      <c r="K14" s="146">
        <f t="shared" ref="K14:K16" si="3">-I14</f>
        <v>-0.12005472018198407</v>
      </c>
      <c r="L14" s="148">
        <f t="shared" ref="L14:L16" si="4">SUM(I14:K14)</f>
        <v>0</v>
      </c>
    </row>
    <row r="15" spans="1:13" x14ac:dyDescent="0.25">
      <c r="A15" s="116">
        <f t="shared" si="0"/>
        <v>8</v>
      </c>
      <c r="B15" s="40" t="s">
        <v>343</v>
      </c>
      <c r="C15" s="40" t="s">
        <v>374</v>
      </c>
      <c r="D15" s="55" t="s">
        <v>346</v>
      </c>
      <c r="E15" s="145">
        <f>'data CA'!R16/1000</f>
        <v>304.60183759153296</v>
      </c>
      <c r="F15" s="146">
        <v>0</v>
      </c>
      <c r="G15" s="146">
        <f t="shared" si="1"/>
        <v>-304.60183759153296</v>
      </c>
      <c r="H15" s="147">
        <f t="shared" si="2"/>
        <v>0</v>
      </c>
      <c r="I15" s="145">
        <f>'data CA'!AE16/1000</f>
        <v>205.67424918455413</v>
      </c>
      <c r="J15" s="146">
        <v>0</v>
      </c>
      <c r="K15" s="146">
        <f t="shared" si="3"/>
        <v>-205.67424918455413</v>
      </c>
      <c r="L15" s="148">
        <f t="shared" si="4"/>
        <v>0</v>
      </c>
    </row>
    <row r="16" spans="1:13" x14ac:dyDescent="0.25">
      <c r="A16" s="116">
        <f t="shared" si="0"/>
        <v>9</v>
      </c>
      <c r="B16" s="40" t="s">
        <v>343</v>
      </c>
      <c r="C16" s="40" t="s">
        <v>373</v>
      </c>
      <c r="D16" s="55" t="s">
        <v>346</v>
      </c>
      <c r="E16" s="145">
        <f>'data CA'!R17/1000</f>
        <v>690.51947111622871</v>
      </c>
      <c r="F16" s="146">
        <v>0</v>
      </c>
      <c r="G16" s="146">
        <f t="shared" si="1"/>
        <v>-690.51947111622871</v>
      </c>
      <c r="H16" s="147">
        <f t="shared" si="2"/>
        <v>0</v>
      </c>
      <c r="I16" s="145">
        <f>'data CA'!AE17/1000</f>
        <v>955.66197535371452</v>
      </c>
      <c r="J16" s="146">
        <v>0</v>
      </c>
      <c r="K16" s="146">
        <f t="shared" si="3"/>
        <v>-955.66197535371452</v>
      </c>
      <c r="L16" s="148">
        <f t="shared" si="4"/>
        <v>0</v>
      </c>
    </row>
    <row r="17" spans="1:12" x14ac:dyDescent="0.25">
      <c r="A17" s="116">
        <f t="shared" si="0"/>
        <v>10</v>
      </c>
      <c r="B17" s="40"/>
      <c r="C17" s="40"/>
      <c r="D17" s="55"/>
      <c r="E17" s="145"/>
      <c r="F17" s="146"/>
      <c r="G17" s="146"/>
      <c r="H17" s="147"/>
      <c r="I17" s="145"/>
      <c r="J17" s="146"/>
      <c r="K17" s="146"/>
      <c r="L17" s="148"/>
    </row>
    <row r="18" spans="1:12" ht="15.6" x14ac:dyDescent="0.25">
      <c r="A18" s="116">
        <f t="shared" si="0"/>
        <v>11</v>
      </c>
      <c r="B18" s="40" t="s">
        <v>335</v>
      </c>
      <c r="C18" s="40" t="s">
        <v>425</v>
      </c>
      <c r="D18" s="55" t="s">
        <v>368</v>
      </c>
      <c r="E18" s="145">
        <f>'data CA'!$R19/1000</f>
        <v>2.6145229418923481</v>
      </c>
      <c r="F18" s="146">
        <f>-E18</f>
        <v>-2.6145229418923481</v>
      </c>
      <c r="G18" s="146">
        <v>0</v>
      </c>
      <c r="H18" s="147">
        <f t="shared" ref="H18:H41" si="5">SUM(E18:G18)</f>
        <v>0</v>
      </c>
      <c r="I18" s="145">
        <f>'data CA'!$AE19/1000</f>
        <v>0.20544495445955893</v>
      </c>
      <c r="J18" s="146">
        <f>-I18</f>
        <v>-0.20544495445955893</v>
      </c>
      <c r="K18" s="146">
        <v>0</v>
      </c>
      <c r="L18" s="148">
        <f t="shared" ref="L18:L41" si="6">SUM(I18:K18)</f>
        <v>0</v>
      </c>
    </row>
    <row r="19" spans="1:12" ht="15.6" x14ac:dyDescent="0.25">
      <c r="A19" s="116">
        <f t="shared" si="0"/>
        <v>12</v>
      </c>
      <c r="B19" s="40" t="s">
        <v>335</v>
      </c>
      <c r="C19" s="40" t="s">
        <v>426</v>
      </c>
      <c r="D19" s="55" t="s">
        <v>361</v>
      </c>
      <c r="E19" s="145">
        <f>'data CA'!$R20/1000</f>
        <v>17.467495006458158</v>
      </c>
      <c r="F19" s="146">
        <f t="shared" ref="F19:F24" si="7">-E19</f>
        <v>-17.467495006458158</v>
      </c>
      <c r="G19" s="146">
        <v>0</v>
      </c>
      <c r="H19" s="147">
        <f t="shared" si="5"/>
        <v>0</v>
      </c>
      <c r="I19" s="145">
        <f>'data CA'!$AE20/1000</f>
        <v>9.3349623217608428</v>
      </c>
      <c r="J19" s="146">
        <f t="shared" ref="J19:J24" si="8">-I19</f>
        <v>-9.3349623217608428</v>
      </c>
      <c r="K19" s="146">
        <v>0</v>
      </c>
      <c r="L19" s="148">
        <f t="shared" si="6"/>
        <v>0</v>
      </c>
    </row>
    <row r="20" spans="1:12" ht="15.6" x14ac:dyDescent="0.25">
      <c r="A20" s="116">
        <f t="shared" si="0"/>
        <v>13</v>
      </c>
      <c r="B20" s="40" t="s">
        <v>335</v>
      </c>
      <c r="C20" s="40" t="s">
        <v>427</v>
      </c>
      <c r="D20" s="55" t="s">
        <v>361</v>
      </c>
      <c r="E20" s="145">
        <f>'data CA'!$R21/1000</f>
        <v>104.9250376484415</v>
      </c>
      <c r="F20" s="146">
        <f t="shared" si="7"/>
        <v>-104.9250376484415</v>
      </c>
      <c r="G20" s="146">
        <v>0</v>
      </c>
      <c r="H20" s="147">
        <f t="shared" si="5"/>
        <v>0</v>
      </c>
      <c r="I20" s="145">
        <f>'data CA'!$AE21/1000</f>
        <v>54.528403027069764</v>
      </c>
      <c r="J20" s="146">
        <f t="shared" si="8"/>
        <v>-54.528403027069764</v>
      </c>
      <c r="K20" s="146">
        <v>0</v>
      </c>
      <c r="L20" s="148">
        <f t="shared" si="6"/>
        <v>0</v>
      </c>
    </row>
    <row r="21" spans="1:12" ht="15.6" x14ac:dyDescent="0.25">
      <c r="A21" s="116">
        <f t="shared" si="0"/>
        <v>14</v>
      </c>
      <c r="B21" s="40" t="s">
        <v>335</v>
      </c>
      <c r="C21" s="40" t="s">
        <v>428</v>
      </c>
      <c r="D21" s="55" t="s">
        <v>359</v>
      </c>
      <c r="E21" s="145">
        <f>'data CA'!$R22/1000</f>
        <v>3.5173931886796788</v>
      </c>
      <c r="F21" s="146">
        <f t="shared" si="7"/>
        <v>-3.5173931886796788</v>
      </c>
      <c r="G21" s="146">
        <v>0</v>
      </c>
      <c r="H21" s="147">
        <f t="shared" si="5"/>
        <v>0</v>
      </c>
      <c r="I21" s="145">
        <f>'data CA'!$AE22/1000</f>
        <v>9.8208372642599837E-2</v>
      </c>
      <c r="J21" s="146">
        <f t="shared" si="8"/>
        <v>-9.8208372642599837E-2</v>
      </c>
      <c r="K21" s="146">
        <v>0</v>
      </c>
      <c r="L21" s="148">
        <f t="shared" si="6"/>
        <v>0</v>
      </c>
    </row>
    <row r="22" spans="1:12" ht="15.6" x14ac:dyDescent="0.25">
      <c r="A22" s="116">
        <f t="shared" si="0"/>
        <v>15</v>
      </c>
      <c r="B22" s="40" t="s">
        <v>335</v>
      </c>
      <c r="C22" s="40" t="s">
        <v>429</v>
      </c>
      <c r="D22" s="55" t="s">
        <v>359</v>
      </c>
      <c r="E22" s="145">
        <f>'data CA'!$R23/1000</f>
        <v>376.30133582154139</v>
      </c>
      <c r="F22" s="146">
        <f t="shared" si="7"/>
        <v>-376.30133582154139</v>
      </c>
      <c r="G22" s="146">
        <v>0</v>
      </c>
      <c r="H22" s="147">
        <f t="shared" si="5"/>
        <v>0</v>
      </c>
      <c r="I22" s="145">
        <f>'data CA'!$AE23/1000</f>
        <v>870.27333910463267</v>
      </c>
      <c r="J22" s="146">
        <f t="shared" si="8"/>
        <v>-870.27333910463267</v>
      </c>
      <c r="K22" s="146">
        <v>0</v>
      </c>
      <c r="L22" s="148">
        <f t="shared" si="6"/>
        <v>0</v>
      </c>
    </row>
    <row r="23" spans="1:12" ht="15.6" x14ac:dyDescent="0.25">
      <c r="A23" s="116">
        <f t="shared" si="0"/>
        <v>16</v>
      </c>
      <c r="B23" s="40" t="s">
        <v>335</v>
      </c>
      <c r="C23" s="40" t="s">
        <v>430</v>
      </c>
      <c r="D23" s="55" t="s">
        <v>359</v>
      </c>
      <c r="E23" s="145">
        <f>'data CA'!$R24/1000</f>
        <v>275.65124366948089</v>
      </c>
      <c r="F23" s="146">
        <f t="shared" si="7"/>
        <v>-275.65124366948089</v>
      </c>
      <c r="G23" s="146">
        <v>0</v>
      </c>
      <c r="H23" s="147">
        <f t="shared" si="5"/>
        <v>0</v>
      </c>
      <c r="I23" s="145">
        <f>'data CA'!$AE24/1000</f>
        <v>515.27703152882418</v>
      </c>
      <c r="J23" s="146">
        <f t="shared" si="8"/>
        <v>-515.27703152882418</v>
      </c>
      <c r="K23" s="146">
        <v>0</v>
      </c>
      <c r="L23" s="148">
        <f t="shared" si="6"/>
        <v>0</v>
      </c>
    </row>
    <row r="24" spans="1:12" ht="15.6" x14ac:dyDescent="0.25">
      <c r="A24" s="116">
        <f t="shared" si="0"/>
        <v>17</v>
      </c>
      <c r="B24" s="40" t="s">
        <v>335</v>
      </c>
      <c r="C24" s="40" t="s">
        <v>431</v>
      </c>
      <c r="D24" s="55" t="s">
        <v>359</v>
      </c>
      <c r="E24" s="145">
        <f>'data CA'!$R25/1000</f>
        <v>10.045643313966938</v>
      </c>
      <c r="F24" s="146">
        <f t="shared" si="7"/>
        <v>-10.045643313966938</v>
      </c>
      <c r="G24" s="146">
        <v>0</v>
      </c>
      <c r="H24" s="147">
        <f t="shared" si="5"/>
        <v>0</v>
      </c>
      <c r="I24" s="145">
        <f>'data CA'!$AE25/1000</f>
        <v>0.28048222905186021</v>
      </c>
      <c r="J24" s="146">
        <f t="shared" si="8"/>
        <v>-0.28048222905186021</v>
      </c>
      <c r="K24" s="146">
        <v>0</v>
      </c>
      <c r="L24" s="148">
        <f t="shared" si="6"/>
        <v>0</v>
      </c>
    </row>
    <row r="25" spans="1:12" s="66" customFormat="1" x14ac:dyDescent="0.25">
      <c r="A25" s="116">
        <f t="shared" si="0"/>
        <v>18</v>
      </c>
      <c r="B25" s="65"/>
      <c r="C25" s="65"/>
      <c r="D25" s="55"/>
      <c r="E25" s="145"/>
      <c r="F25" s="146"/>
      <c r="G25" s="146"/>
      <c r="H25" s="147"/>
      <c r="I25" s="145"/>
      <c r="J25" s="146"/>
      <c r="K25" s="146"/>
      <c r="L25" s="147"/>
    </row>
    <row r="26" spans="1:12" x14ac:dyDescent="0.25">
      <c r="A26" s="116">
        <f t="shared" si="0"/>
        <v>19</v>
      </c>
      <c r="B26" s="40" t="s">
        <v>335</v>
      </c>
      <c r="C26" s="40" t="s">
        <v>381</v>
      </c>
      <c r="D26" s="55" t="s">
        <v>367</v>
      </c>
      <c r="E26" s="145">
        <f>'data CA'!$R27/1000</f>
        <v>0.24405605904872404</v>
      </c>
      <c r="F26" s="146">
        <v>0</v>
      </c>
      <c r="G26" s="146">
        <f>-E26</f>
        <v>-0.24405605904872404</v>
      </c>
      <c r="H26" s="147">
        <f t="shared" si="5"/>
        <v>0</v>
      </c>
      <c r="I26" s="145">
        <f>'data CA'!$AE27/1000</f>
        <v>0.25138513064018181</v>
      </c>
      <c r="J26" s="146">
        <v>0</v>
      </c>
      <c r="K26" s="146">
        <f>-I26</f>
        <v>-0.25138513064018181</v>
      </c>
      <c r="L26" s="148">
        <f t="shared" si="6"/>
        <v>0</v>
      </c>
    </row>
    <row r="27" spans="1:12" x14ac:dyDescent="0.25">
      <c r="A27" s="116">
        <f t="shared" si="0"/>
        <v>20</v>
      </c>
      <c r="B27" s="40" t="s">
        <v>335</v>
      </c>
      <c r="C27" s="40" t="s">
        <v>381</v>
      </c>
      <c r="D27" s="55" t="s">
        <v>344</v>
      </c>
      <c r="E27" s="145">
        <f>'data CA'!$R28/1000</f>
        <v>147.10132815365802</v>
      </c>
      <c r="F27" s="146">
        <v>0</v>
      </c>
      <c r="G27" s="146">
        <f t="shared" ref="G27:G41" si="9">-E27</f>
        <v>-147.10132815365802</v>
      </c>
      <c r="H27" s="147">
        <f t="shared" si="5"/>
        <v>0</v>
      </c>
      <c r="I27" s="145">
        <f>'data CA'!$AE28/1000</f>
        <v>18.317247861966234</v>
      </c>
      <c r="J27" s="146">
        <v>0</v>
      </c>
      <c r="K27" s="146">
        <f t="shared" ref="K27:K41" si="10">-I27</f>
        <v>-18.317247861966234</v>
      </c>
      <c r="L27" s="148">
        <f t="shared" si="6"/>
        <v>0</v>
      </c>
    </row>
    <row r="28" spans="1:12" x14ac:dyDescent="0.25">
      <c r="A28" s="116">
        <f t="shared" si="0"/>
        <v>21</v>
      </c>
      <c r="B28" s="40" t="s">
        <v>335</v>
      </c>
      <c r="C28" s="40" t="s">
        <v>386</v>
      </c>
      <c r="D28" s="55" t="s">
        <v>344</v>
      </c>
      <c r="E28" s="145">
        <f>'data CA'!$R29/1000</f>
        <v>5826.2509084615394</v>
      </c>
      <c r="F28" s="146">
        <v>0</v>
      </c>
      <c r="G28" s="146">
        <f t="shared" si="9"/>
        <v>-5826.2509084615394</v>
      </c>
      <c r="H28" s="147">
        <f t="shared" si="5"/>
        <v>0</v>
      </c>
      <c r="I28" s="145">
        <f>'data CA'!$AE29/1000</f>
        <v>0</v>
      </c>
      <c r="J28" s="146">
        <v>0</v>
      </c>
      <c r="K28" s="146">
        <f t="shared" si="10"/>
        <v>0</v>
      </c>
      <c r="L28" s="148">
        <f t="shared" si="6"/>
        <v>0</v>
      </c>
    </row>
    <row r="29" spans="1:12" x14ac:dyDescent="0.25">
      <c r="A29" s="116">
        <f t="shared" si="0"/>
        <v>22</v>
      </c>
      <c r="B29" s="40" t="s">
        <v>335</v>
      </c>
      <c r="C29" s="40" t="s">
        <v>382</v>
      </c>
      <c r="D29" s="55" t="s">
        <v>344</v>
      </c>
      <c r="E29" s="145">
        <f>'data CA'!$R30/1000</f>
        <v>23.857643886658291</v>
      </c>
      <c r="F29" s="146">
        <v>0</v>
      </c>
      <c r="G29" s="146">
        <f t="shared" si="9"/>
        <v>-23.857643886658291</v>
      </c>
      <c r="H29" s="147">
        <f t="shared" si="5"/>
        <v>0</v>
      </c>
      <c r="I29" s="145">
        <f>'data CA'!$AE30/1000</f>
        <v>1.9797620610272173</v>
      </c>
      <c r="J29" s="146">
        <v>0</v>
      </c>
      <c r="K29" s="146">
        <f t="shared" si="10"/>
        <v>-1.9797620610272173</v>
      </c>
      <c r="L29" s="148">
        <f t="shared" si="6"/>
        <v>0</v>
      </c>
    </row>
    <row r="30" spans="1:12" x14ac:dyDescent="0.25">
      <c r="A30" s="116">
        <f t="shared" si="0"/>
        <v>23</v>
      </c>
      <c r="B30" s="40" t="s">
        <v>335</v>
      </c>
      <c r="C30" s="40" t="s">
        <v>449</v>
      </c>
      <c r="D30" s="55" t="s">
        <v>361</v>
      </c>
      <c r="E30" s="145">
        <f>'data CA'!$R31/1000</f>
        <v>4.4273075271795115</v>
      </c>
      <c r="F30" s="146">
        <v>0</v>
      </c>
      <c r="G30" s="146">
        <f t="shared" si="9"/>
        <v>-4.4273075271795115</v>
      </c>
      <c r="H30" s="147">
        <f t="shared" si="5"/>
        <v>0</v>
      </c>
      <c r="I30" s="145">
        <f>'data CA'!$AE31/1000</f>
        <v>23.497640480637028</v>
      </c>
      <c r="J30" s="146">
        <v>0</v>
      </c>
      <c r="K30" s="146">
        <f t="shared" si="10"/>
        <v>-23.497640480637028</v>
      </c>
      <c r="L30" s="148">
        <f t="shared" si="6"/>
        <v>0</v>
      </c>
    </row>
    <row r="31" spans="1:12" x14ac:dyDescent="0.25">
      <c r="A31" s="116">
        <f t="shared" si="0"/>
        <v>24</v>
      </c>
      <c r="B31" s="40" t="s">
        <v>335</v>
      </c>
      <c r="C31" s="40" t="s">
        <v>384</v>
      </c>
      <c r="D31" s="55" t="s">
        <v>361</v>
      </c>
      <c r="E31" s="145">
        <f>'data CA'!$R32/1000</f>
        <v>9.9169192188094932</v>
      </c>
      <c r="F31" s="146">
        <v>0</v>
      </c>
      <c r="G31" s="146">
        <f t="shared" si="9"/>
        <v>-9.9169192188094932</v>
      </c>
      <c r="H31" s="147">
        <f t="shared" si="5"/>
        <v>0</v>
      </c>
      <c r="I31" s="145">
        <f>'data CA'!$AE32/1000</f>
        <v>1.5289462339751449E-2</v>
      </c>
      <c r="J31" s="146">
        <v>0</v>
      </c>
      <c r="K31" s="146">
        <f t="shared" si="10"/>
        <v>-1.5289462339751449E-2</v>
      </c>
      <c r="L31" s="148">
        <f t="shared" si="6"/>
        <v>0</v>
      </c>
    </row>
    <row r="32" spans="1:12" x14ac:dyDescent="0.25">
      <c r="A32" s="116">
        <f t="shared" si="0"/>
        <v>25</v>
      </c>
      <c r="B32" s="40" t="s">
        <v>335</v>
      </c>
      <c r="C32" s="40" t="s">
        <v>381</v>
      </c>
      <c r="D32" s="55" t="s">
        <v>361</v>
      </c>
      <c r="E32" s="145">
        <f>'data CA'!$R33/1000</f>
        <v>13.809642137846879</v>
      </c>
      <c r="F32" s="146">
        <v>0</v>
      </c>
      <c r="G32" s="146">
        <f t="shared" si="9"/>
        <v>-13.809642137846879</v>
      </c>
      <c r="H32" s="147">
        <f t="shared" si="5"/>
        <v>0</v>
      </c>
      <c r="I32" s="145">
        <f>'data CA'!$AE33/1000</f>
        <v>2.1291088364577989E-2</v>
      </c>
      <c r="J32" s="146">
        <v>0</v>
      </c>
      <c r="K32" s="146">
        <f t="shared" si="10"/>
        <v>-2.1291088364577989E-2</v>
      </c>
      <c r="L32" s="148">
        <f t="shared" si="6"/>
        <v>0</v>
      </c>
    </row>
    <row r="33" spans="1:15" x14ac:dyDescent="0.25">
      <c r="A33" s="116">
        <f t="shared" si="0"/>
        <v>26</v>
      </c>
      <c r="B33" s="40" t="s">
        <v>335</v>
      </c>
      <c r="C33" s="40" t="s">
        <v>365</v>
      </c>
      <c r="D33" s="55" t="s">
        <v>361</v>
      </c>
      <c r="E33" s="145">
        <f>'data CA'!$R34/1000</f>
        <v>169.46071000989846</v>
      </c>
      <c r="F33" s="146">
        <v>0</v>
      </c>
      <c r="G33" s="146">
        <f t="shared" si="9"/>
        <v>-169.46071000989846</v>
      </c>
      <c r="H33" s="147">
        <f t="shared" si="5"/>
        <v>0</v>
      </c>
      <c r="I33" s="145">
        <f>'data CA'!$AE34/1000</f>
        <v>16.810911016279771</v>
      </c>
      <c r="J33" s="146">
        <v>0</v>
      </c>
      <c r="K33" s="146">
        <f t="shared" si="10"/>
        <v>-16.810911016279771</v>
      </c>
      <c r="L33" s="148">
        <f t="shared" si="6"/>
        <v>0</v>
      </c>
    </row>
    <row r="34" spans="1:15" x14ac:dyDescent="0.25">
      <c r="A34" s="116">
        <f t="shared" si="0"/>
        <v>27</v>
      </c>
      <c r="B34" s="40" t="s">
        <v>335</v>
      </c>
      <c r="C34" s="40" t="s">
        <v>449</v>
      </c>
      <c r="D34" s="55" t="s">
        <v>359</v>
      </c>
      <c r="E34" s="145">
        <f>'data CA'!$R35/1000</f>
        <v>28.426805720801234</v>
      </c>
      <c r="F34" s="146">
        <v>0</v>
      </c>
      <c r="G34" s="146">
        <f t="shared" si="9"/>
        <v>-28.426805720801234</v>
      </c>
      <c r="H34" s="147">
        <f t="shared" si="5"/>
        <v>0</v>
      </c>
      <c r="I34" s="145">
        <f>'data CA'!$AE35/1000</f>
        <v>5.2293507870227955</v>
      </c>
      <c r="J34" s="146">
        <v>0</v>
      </c>
      <c r="K34" s="146">
        <f t="shared" si="10"/>
        <v>-5.2293507870227955</v>
      </c>
      <c r="L34" s="148">
        <f t="shared" si="6"/>
        <v>0</v>
      </c>
    </row>
    <row r="35" spans="1:15" x14ac:dyDescent="0.25">
      <c r="A35" s="116">
        <f t="shared" si="0"/>
        <v>28</v>
      </c>
      <c r="B35" s="40" t="s">
        <v>335</v>
      </c>
      <c r="C35" s="40" t="s">
        <v>385</v>
      </c>
      <c r="D35" s="55" t="s">
        <v>359</v>
      </c>
      <c r="E35" s="145">
        <f>'data CA'!$R36/1000</f>
        <v>2.2610528402194321</v>
      </c>
      <c r="F35" s="146">
        <v>0</v>
      </c>
      <c r="G35" s="146">
        <f t="shared" si="9"/>
        <v>-2.2610528402194321</v>
      </c>
      <c r="H35" s="147">
        <f t="shared" si="5"/>
        <v>0</v>
      </c>
      <c r="I35" s="145">
        <f>'data CA'!$AE36/1000</f>
        <v>6.3130366150572756E-2</v>
      </c>
      <c r="J35" s="146">
        <v>0</v>
      </c>
      <c r="K35" s="146">
        <f t="shared" si="10"/>
        <v>-6.3130366150572756E-2</v>
      </c>
      <c r="L35" s="148">
        <f t="shared" si="6"/>
        <v>0</v>
      </c>
    </row>
    <row r="36" spans="1:15" x14ac:dyDescent="0.25">
      <c r="A36" s="116">
        <f t="shared" si="0"/>
        <v>29</v>
      </c>
      <c r="B36" s="40" t="s">
        <v>335</v>
      </c>
      <c r="C36" s="40" t="s">
        <v>384</v>
      </c>
      <c r="D36" s="55" t="s">
        <v>359</v>
      </c>
      <c r="E36" s="145">
        <f>'data CA'!$R37/1000</f>
        <v>13.765474713687826</v>
      </c>
      <c r="F36" s="146">
        <v>0</v>
      </c>
      <c r="G36" s="146">
        <f t="shared" si="9"/>
        <v>-13.765474713687826</v>
      </c>
      <c r="H36" s="147">
        <f t="shared" si="5"/>
        <v>0</v>
      </c>
      <c r="I36" s="145">
        <f>'data CA'!$AE37/1000</f>
        <v>11.959601086073508</v>
      </c>
      <c r="J36" s="146">
        <v>0</v>
      </c>
      <c r="K36" s="146">
        <f t="shared" si="10"/>
        <v>-11.959601086073508</v>
      </c>
      <c r="L36" s="148">
        <f t="shared" si="6"/>
        <v>0</v>
      </c>
    </row>
    <row r="37" spans="1:15" x14ac:dyDescent="0.25">
      <c r="A37" s="116">
        <f t="shared" si="0"/>
        <v>30</v>
      </c>
      <c r="B37" s="40" t="s">
        <v>335</v>
      </c>
      <c r="C37" s="40" t="s">
        <v>381</v>
      </c>
      <c r="D37" s="55" t="s">
        <v>359</v>
      </c>
      <c r="E37" s="145">
        <f>'data CA'!$R38/1000</f>
        <v>36.627022194643295</v>
      </c>
      <c r="F37" s="146">
        <v>0</v>
      </c>
      <c r="G37" s="146">
        <f t="shared" si="9"/>
        <v>-36.627022194643295</v>
      </c>
      <c r="H37" s="147">
        <f t="shared" si="5"/>
        <v>0</v>
      </c>
      <c r="I37" s="145">
        <f>'data CA'!$AE38/1000</f>
        <v>18.432986939779038</v>
      </c>
      <c r="J37" s="146">
        <v>0</v>
      </c>
      <c r="K37" s="146">
        <f t="shared" si="10"/>
        <v>-18.432986939779038</v>
      </c>
      <c r="L37" s="148">
        <f t="shared" si="6"/>
        <v>0</v>
      </c>
    </row>
    <row r="38" spans="1:15" x14ac:dyDescent="0.25">
      <c r="A38" s="116">
        <f t="shared" si="0"/>
        <v>31</v>
      </c>
      <c r="B38" s="40" t="s">
        <v>335</v>
      </c>
      <c r="C38" s="40" t="s">
        <v>336</v>
      </c>
      <c r="D38" s="55" t="s">
        <v>359</v>
      </c>
      <c r="E38" s="145">
        <f>'data CA'!$R39/1000</f>
        <v>-3.0951812164539631E-3</v>
      </c>
      <c r="F38" s="146">
        <v>0</v>
      </c>
      <c r="G38" s="146">
        <f t="shared" si="9"/>
        <v>3.0951812164539631E-3</v>
      </c>
      <c r="H38" s="147">
        <f t="shared" si="5"/>
        <v>0</v>
      </c>
      <c r="I38" s="145">
        <f>'data CA'!$AE39/1000</f>
        <v>-8.6419883702563342E-5</v>
      </c>
      <c r="J38" s="146">
        <v>0</v>
      </c>
      <c r="K38" s="146">
        <f t="shared" si="10"/>
        <v>8.6419883702563342E-5</v>
      </c>
      <c r="L38" s="148">
        <f t="shared" si="6"/>
        <v>0</v>
      </c>
    </row>
    <row r="39" spans="1:15" x14ac:dyDescent="0.25">
      <c r="A39" s="116">
        <f t="shared" si="0"/>
        <v>32</v>
      </c>
      <c r="B39" s="40" t="s">
        <v>335</v>
      </c>
      <c r="C39" s="40" t="s">
        <v>362</v>
      </c>
      <c r="D39" s="55" t="s">
        <v>359</v>
      </c>
      <c r="E39" s="145">
        <f>'data CA'!$R40</f>
        <v>0</v>
      </c>
      <c r="F39" s="146">
        <v>0</v>
      </c>
      <c r="G39" s="146">
        <f t="shared" si="9"/>
        <v>0</v>
      </c>
      <c r="H39" s="147">
        <f t="shared" si="5"/>
        <v>0</v>
      </c>
      <c r="I39" s="145">
        <f>'data CA'!$AE40/1000</f>
        <v>805.86646797710523</v>
      </c>
      <c r="J39" s="146">
        <v>0</v>
      </c>
      <c r="K39" s="146">
        <f t="shared" si="10"/>
        <v>-805.86646797710523</v>
      </c>
      <c r="L39" s="148">
        <f t="shared" si="6"/>
        <v>0</v>
      </c>
    </row>
    <row r="40" spans="1:15" x14ac:dyDescent="0.25">
      <c r="A40" s="116">
        <f t="shared" si="0"/>
        <v>33</v>
      </c>
      <c r="B40" s="40" t="s">
        <v>335</v>
      </c>
      <c r="C40" s="40" t="s">
        <v>363</v>
      </c>
      <c r="D40" s="55" t="s">
        <v>359</v>
      </c>
      <c r="E40" s="145">
        <f>'data CA'!$R41/1000</f>
        <v>809.18802587227037</v>
      </c>
      <c r="F40" s="146">
        <v>0</v>
      </c>
      <c r="G40" s="146">
        <f t="shared" si="9"/>
        <v>-809.18802587227037</v>
      </c>
      <c r="H40" s="147">
        <f t="shared" si="5"/>
        <v>0</v>
      </c>
      <c r="I40" s="145">
        <f>'data CA'!$AE41/1000</f>
        <v>2097.6949376750572</v>
      </c>
      <c r="J40" s="146">
        <v>0</v>
      </c>
      <c r="K40" s="146">
        <f t="shared" si="10"/>
        <v>-2097.6949376750572</v>
      </c>
      <c r="L40" s="148">
        <f t="shared" si="6"/>
        <v>0</v>
      </c>
    </row>
    <row r="41" spans="1:15" x14ac:dyDescent="0.25">
      <c r="A41" s="116">
        <f t="shared" si="0"/>
        <v>34</v>
      </c>
      <c r="B41" s="40" t="s">
        <v>335</v>
      </c>
      <c r="C41" s="40" t="s">
        <v>381</v>
      </c>
      <c r="D41" s="55" t="s">
        <v>366</v>
      </c>
      <c r="E41" s="145">
        <f>'data CA'!$R42/1000</f>
        <v>22.045262574579933</v>
      </c>
      <c r="F41" s="146">
        <v>0</v>
      </c>
      <c r="G41" s="146">
        <f t="shared" si="9"/>
        <v>-22.045262574579933</v>
      </c>
      <c r="H41" s="147">
        <f t="shared" si="5"/>
        <v>0</v>
      </c>
      <c r="I41" s="145">
        <f>'data CA'!$AE42/1000</f>
        <v>21.792159202868707</v>
      </c>
      <c r="J41" s="146">
        <v>0</v>
      </c>
      <c r="K41" s="146">
        <f t="shared" si="10"/>
        <v>-21.792159202868707</v>
      </c>
      <c r="L41" s="148">
        <f t="shared" si="6"/>
        <v>0</v>
      </c>
    </row>
    <row r="42" spans="1:15" x14ac:dyDescent="0.25">
      <c r="A42" s="116">
        <f t="shared" si="0"/>
        <v>35</v>
      </c>
      <c r="B42" s="40"/>
      <c r="C42" s="40"/>
      <c r="D42" s="55"/>
      <c r="E42" s="149"/>
      <c r="F42" s="146"/>
      <c r="G42" s="146"/>
      <c r="H42" s="147"/>
      <c r="I42" s="149"/>
      <c r="J42" s="146"/>
      <c r="K42" s="146"/>
      <c r="L42" s="148"/>
    </row>
    <row r="43" spans="1:15" x14ac:dyDescent="0.25">
      <c r="A43" s="116">
        <f t="shared" si="0"/>
        <v>36</v>
      </c>
      <c r="B43" s="38"/>
      <c r="C43" s="38"/>
      <c r="D43" s="56"/>
      <c r="E43" s="150"/>
      <c r="F43" s="151"/>
      <c r="G43" s="151"/>
      <c r="H43" s="152"/>
      <c r="I43" s="150"/>
      <c r="J43" s="151"/>
      <c r="K43" s="151"/>
      <c r="L43" s="153"/>
    </row>
    <row r="44" spans="1:15" x14ac:dyDescent="0.25">
      <c r="A44" s="116">
        <f t="shared" si="0"/>
        <v>37</v>
      </c>
      <c r="B44" s="51"/>
      <c r="C44" s="52"/>
      <c r="D44" s="76"/>
      <c r="E44" s="174"/>
      <c r="F44" s="175"/>
      <c r="G44" s="175"/>
      <c r="H44" s="176"/>
      <c r="I44" s="174"/>
      <c r="J44" s="175"/>
      <c r="K44" s="175"/>
      <c r="L44" s="186"/>
    </row>
    <row r="45" spans="1:15" s="33" customFormat="1" ht="15" customHeight="1" x14ac:dyDescent="0.25">
      <c r="A45" s="116">
        <f t="shared" si="0"/>
        <v>38</v>
      </c>
      <c r="B45" s="36"/>
      <c r="C45" s="35" t="s">
        <v>334</v>
      </c>
      <c r="D45" s="57"/>
      <c r="E45" s="177">
        <f t="shared" ref="E45:L45" si="11">SUM(E8:E43)</f>
        <v>14444.035562832063</v>
      </c>
      <c r="F45" s="154">
        <f t="shared" si="11"/>
        <v>-4876.2557733168524</v>
      </c>
      <c r="G45" s="154">
        <f t="shared" si="11"/>
        <v>-9567.7797895152125</v>
      </c>
      <c r="H45" s="155">
        <f t="shared" si="11"/>
        <v>0</v>
      </c>
      <c r="I45" s="177">
        <f t="shared" si="11"/>
        <v>9605.2569728853687</v>
      </c>
      <c r="J45" s="154">
        <f t="shared" si="11"/>
        <v>-3959.695224098914</v>
      </c>
      <c r="K45" s="154">
        <f t="shared" si="11"/>
        <v>-5645.5617487864574</v>
      </c>
      <c r="L45" s="156">
        <f t="shared" si="11"/>
        <v>0</v>
      </c>
      <c r="O45" s="214" t="s">
        <v>438</v>
      </c>
    </row>
    <row r="46" spans="1:15" s="33" customFormat="1" ht="15" customHeight="1" x14ac:dyDescent="0.25">
      <c r="A46" s="116">
        <f t="shared" si="0"/>
        <v>39</v>
      </c>
      <c r="B46" s="160"/>
      <c r="C46" s="161"/>
      <c r="D46" s="196"/>
      <c r="E46" s="178"/>
      <c r="F46" s="162"/>
      <c r="G46" s="162"/>
      <c r="H46" s="179"/>
      <c r="I46" s="178"/>
      <c r="J46" s="162"/>
      <c r="K46" s="162"/>
      <c r="L46" s="163"/>
      <c r="O46" s="215"/>
    </row>
    <row r="47" spans="1:15" s="33" customFormat="1" ht="15" customHeight="1" x14ac:dyDescent="0.25">
      <c r="A47" s="116">
        <f t="shared" si="0"/>
        <v>40</v>
      </c>
      <c r="B47" s="164" t="s">
        <v>439</v>
      </c>
      <c r="C47" s="165"/>
      <c r="D47" s="200"/>
      <c r="E47" s="180"/>
      <c r="F47" s="158"/>
      <c r="G47" s="158"/>
      <c r="H47" s="181"/>
      <c r="I47" s="180"/>
      <c r="J47" s="158"/>
      <c r="K47" s="158"/>
      <c r="L47" s="166"/>
      <c r="O47" s="215"/>
    </row>
    <row r="48" spans="1:15" s="33" customFormat="1" ht="15.75" customHeight="1" x14ac:dyDescent="0.25">
      <c r="A48" s="116">
        <f t="shared" si="0"/>
        <v>41</v>
      </c>
      <c r="B48" s="167"/>
      <c r="C48" s="187" t="s">
        <v>451</v>
      </c>
      <c r="D48" s="200"/>
      <c r="E48" s="180"/>
      <c r="F48" s="158"/>
      <c r="G48" s="158">
        <f>+G45</f>
        <v>-9567.7797895152125</v>
      </c>
      <c r="H48" s="181"/>
      <c r="I48" s="180"/>
      <c r="J48" s="158"/>
      <c r="K48" s="158">
        <f>+K45</f>
        <v>-5645.5617487864574</v>
      </c>
      <c r="L48" s="166"/>
      <c r="O48" s="215"/>
    </row>
    <row r="49" spans="1:15" s="33" customFormat="1" ht="15.75" customHeight="1" x14ac:dyDescent="0.25">
      <c r="A49" s="116">
        <f t="shared" si="0"/>
        <v>42</v>
      </c>
      <c r="B49" s="167"/>
      <c r="C49" s="197" t="s">
        <v>440</v>
      </c>
      <c r="D49" s="200"/>
      <c r="E49" s="180"/>
      <c r="F49" s="157"/>
      <c r="G49" s="189">
        <v>0.95978491550155975</v>
      </c>
      <c r="H49" s="181"/>
      <c r="I49" s="180"/>
      <c r="J49" s="158"/>
      <c r="K49" s="189">
        <v>0.96719999999999995</v>
      </c>
      <c r="L49" s="166"/>
      <c r="O49" s="215"/>
    </row>
    <row r="50" spans="1:15" s="33" customFormat="1" ht="15.75" customHeight="1" x14ac:dyDescent="0.25">
      <c r="A50" s="116">
        <f t="shared" si="0"/>
        <v>43</v>
      </c>
      <c r="B50" s="167"/>
      <c r="C50" s="188" t="s">
        <v>441</v>
      </c>
      <c r="D50" s="200"/>
      <c r="E50" s="180"/>
      <c r="F50" s="158"/>
      <c r="G50" s="173">
        <f>+G48*G49</f>
        <v>-9183.010716817389</v>
      </c>
      <c r="H50" s="181"/>
      <c r="I50" s="180"/>
      <c r="J50" s="158"/>
      <c r="K50" s="173">
        <f>+K48*K49</f>
        <v>-5460.387323426261</v>
      </c>
      <c r="L50" s="166"/>
      <c r="O50" s="215"/>
    </row>
    <row r="51" spans="1:15" ht="15.75" customHeight="1" x14ac:dyDescent="0.25">
      <c r="A51" s="116">
        <f t="shared" si="0"/>
        <v>44</v>
      </c>
      <c r="B51" s="51"/>
      <c r="C51" s="195" t="s">
        <v>442</v>
      </c>
      <c r="D51" s="194"/>
      <c r="E51" s="182"/>
      <c r="F51" s="168"/>
      <c r="G51" s="190">
        <v>9.8659491370150329E-2</v>
      </c>
      <c r="H51" s="183"/>
      <c r="I51" s="182"/>
      <c r="J51" s="168"/>
      <c r="K51" s="190">
        <v>9.9640522866562345E-2</v>
      </c>
      <c r="L51" s="169"/>
      <c r="O51" s="215"/>
    </row>
    <row r="52" spans="1:15" ht="15.75" customHeight="1" x14ac:dyDescent="0.25">
      <c r="A52" s="116">
        <f t="shared" si="0"/>
        <v>45</v>
      </c>
      <c r="B52" s="51"/>
      <c r="C52" s="195" t="s">
        <v>443</v>
      </c>
      <c r="D52" s="194"/>
      <c r="E52" s="182"/>
      <c r="F52" s="168"/>
      <c r="G52" s="191">
        <f>+G50*G51</f>
        <v>-905.99116656784315</v>
      </c>
      <c r="H52" s="183"/>
      <c r="I52" s="182"/>
      <c r="J52" s="168"/>
      <c r="K52" s="191">
        <f>+K50*K51</f>
        <v>-544.07584796014157</v>
      </c>
      <c r="L52" s="169"/>
      <c r="O52" s="215"/>
    </row>
    <row r="53" spans="1:15" ht="15.75" customHeight="1" x14ac:dyDescent="0.25">
      <c r="A53" s="116">
        <f t="shared" si="0"/>
        <v>46</v>
      </c>
      <c r="B53" s="51"/>
      <c r="C53" s="195" t="s">
        <v>444</v>
      </c>
      <c r="D53" s="194"/>
      <c r="E53" s="182"/>
      <c r="F53" s="168"/>
      <c r="G53" s="190">
        <v>1.4172626809685066E-2</v>
      </c>
      <c r="H53" s="183"/>
      <c r="I53" s="182"/>
      <c r="J53" s="168"/>
      <c r="K53" s="190">
        <v>1.515586486513879E-2</v>
      </c>
      <c r="L53" s="169"/>
      <c r="O53" s="215"/>
    </row>
    <row r="54" spans="1:15" ht="15.75" customHeight="1" x14ac:dyDescent="0.25">
      <c r="A54" s="116">
        <f t="shared" si="0"/>
        <v>47</v>
      </c>
      <c r="B54" s="51"/>
      <c r="C54" s="195" t="s">
        <v>445</v>
      </c>
      <c r="D54" s="194"/>
      <c r="E54" s="182"/>
      <c r="F54" s="168"/>
      <c r="G54" s="191">
        <f>(-G50*G53*0.38575)/0.61425</f>
        <v>81.732768956033837</v>
      </c>
      <c r="H54" s="183"/>
      <c r="I54" s="182"/>
      <c r="J54" s="168"/>
      <c r="K54" s="191">
        <f>(-K50*K53*0.38575)/0.61425</f>
        <v>51.971463146239351</v>
      </c>
      <c r="L54" s="169"/>
      <c r="O54" s="215"/>
    </row>
    <row r="55" spans="1:15" ht="15.75" customHeight="1" x14ac:dyDescent="0.25">
      <c r="A55" s="116">
        <f t="shared" si="0"/>
        <v>48</v>
      </c>
      <c r="B55" s="51"/>
      <c r="C55" s="195" t="s">
        <v>446</v>
      </c>
      <c r="D55" s="194"/>
      <c r="E55" s="182"/>
      <c r="F55" s="168"/>
      <c r="G55" s="192">
        <f>+G52+G54</f>
        <v>-824.2583976118093</v>
      </c>
      <c r="H55" s="183"/>
      <c r="I55" s="182"/>
      <c r="J55" s="168"/>
      <c r="K55" s="192">
        <f>+K52+K54</f>
        <v>-492.10438481390224</v>
      </c>
      <c r="L55" s="169"/>
      <c r="O55" s="215"/>
    </row>
    <row r="56" spans="1:15" ht="15.75" customHeight="1" x14ac:dyDescent="0.25">
      <c r="A56" s="116">
        <f t="shared" si="0"/>
        <v>49</v>
      </c>
      <c r="B56" s="51"/>
      <c r="C56" s="195" t="s">
        <v>447</v>
      </c>
      <c r="D56" s="194"/>
      <c r="E56" s="182"/>
      <c r="F56" s="168"/>
      <c r="G56" s="193">
        <v>1.0013700000000001</v>
      </c>
      <c r="H56" s="183"/>
      <c r="I56" s="182"/>
      <c r="J56" s="168"/>
      <c r="K56" s="193">
        <v>1.0013700000000001</v>
      </c>
      <c r="L56" s="169"/>
      <c r="O56" s="215"/>
    </row>
    <row r="57" spans="1:15" ht="15.75" customHeight="1" x14ac:dyDescent="0.25">
      <c r="A57" s="116">
        <f t="shared" si="0"/>
        <v>50</v>
      </c>
      <c r="B57" s="170"/>
      <c r="C57" s="199" t="s">
        <v>448</v>
      </c>
      <c r="D57" s="198"/>
      <c r="E57" s="184"/>
      <c r="F57" s="171"/>
      <c r="G57" s="173">
        <f>+G55*G56</f>
        <v>-825.38763161653753</v>
      </c>
      <c r="H57" s="185"/>
      <c r="I57" s="184"/>
      <c r="J57" s="171"/>
      <c r="K57" s="173">
        <f>+K55*K56</f>
        <v>-492.77856782109734</v>
      </c>
      <c r="L57" s="172"/>
      <c r="O57" s="215"/>
    </row>
    <row r="58" spans="1:15" x14ac:dyDescent="0.25">
      <c r="A58" s="116">
        <f t="shared" si="0"/>
        <v>51</v>
      </c>
      <c r="B58" s="31"/>
      <c r="C58" s="159"/>
      <c r="E58" s="74"/>
      <c r="F58" s="74"/>
      <c r="G58" s="74"/>
      <c r="H58" s="74"/>
      <c r="I58" s="74"/>
      <c r="J58" s="74"/>
      <c r="K58" s="74"/>
      <c r="L58" s="32"/>
      <c r="O58" s="215"/>
    </row>
    <row r="59" spans="1:15" x14ac:dyDescent="0.25">
      <c r="A59" s="116">
        <f t="shared" si="0"/>
        <v>52</v>
      </c>
      <c r="B59" s="140" t="s">
        <v>421</v>
      </c>
      <c r="O59" s="215"/>
    </row>
    <row r="60" spans="1:15" ht="15.6" x14ac:dyDescent="0.25">
      <c r="A60" s="116">
        <f t="shared" si="0"/>
        <v>53</v>
      </c>
      <c r="B60" s="225" t="s">
        <v>423</v>
      </c>
      <c r="C60" s="225"/>
      <c r="D60" s="225"/>
      <c r="E60" s="225"/>
      <c r="F60" s="225"/>
      <c r="G60" s="225"/>
      <c r="H60" s="225"/>
      <c r="I60" s="225"/>
      <c r="J60" s="225"/>
      <c r="K60" s="225"/>
      <c r="L60" s="225"/>
      <c r="O60" s="215"/>
    </row>
    <row r="61" spans="1:15" ht="15.6" x14ac:dyDescent="0.25">
      <c r="A61" s="116">
        <f t="shared" si="0"/>
        <v>54</v>
      </c>
      <c r="B61" s="226" t="s">
        <v>436</v>
      </c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O61" s="215"/>
    </row>
    <row r="62" spans="1:15" ht="15.6" x14ac:dyDescent="0.25">
      <c r="A62" s="116">
        <f t="shared" si="0"/>
        <v>55</v>
      </c>
      <c r="B62" s="30" t="s">
        <v>437</v>
      </c>
      <c r="O62" s="215"/>
    </row>
    <row r="63" spans="1:15" ht="15.6" x14ac:dyDescent="0.25">
      <c r="A63" s="116">
        <f t="shared" si="0"/>
        <v>56</v>
      </c>
      <c r="B63" s="30" t="s">
        <v>433</v>
      </c>
      <c r="O63" s="215"/>
    </row>
    <row r="64" spans="1:15" ht="15.6" x14ac:dyDescent="0.25">
      <c r="A64" s="116">
        <f t="shared" si="0"/>
        <v>57</v>
      </c>
      <c r="B64" s="30" t="s">
        <v>432</v>
      </c>
      <c r="O64" s="215"/>
    </row>
    <row r="65" spans="1:2" ht="15.6" x14ac:dyDescent="0.25">
      <c r="A65" s="116">
        <f t="shared" si="0"/>
        <v>58</v>
      </c>
      <c r="B65" s="30" t="s">
        <v>434</v>
      </c>
    </row>
    <row r="66" spans="1:2" ht="15.6" x14ac:dyDescent="0.25">
      <c r="A66" s="116">
        <f t="shared" si="0"/>
        <v>59</v>
      </c>
      <c r="B66" s="30" t="s">
        <v>435</v>
      </c>
    </row>
  </sheetData>
  <mergeCells count="6">
    <mergeCell ref="O45:O64"/>
    <mergeCell ref="B3:L3"/>
    <mergeCell ref="E5:H5"/>
    <mergeCell ref="I5:L5"/>
    <mergeCell ref="B60:L60"/>
    <mergeCell ref="B61:L61"/>
  </mergeCells>
  <pageMargins left="0" right="0.25" top="0.25" bottom="0.25" header="0.05" footer="0.05"/>
  <pageSetup scale="55" orientation="landscape" r:id="rId1"/>
  <ignoredErrors>
    <ignoredError sqref="B4:L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zoomScale="90" zoomScaleNormal="90" workbookViewId="0">
      <pane xSplit="4" ySplit="5" topLeftCell="E6" activePane="bottomRight" state="frozen"/>
      <selection pane="topRight"/>
      <selection pane="bottomLeft"/>
      <selection pane="bottomRight" activeCell="A2" sqref="A2"/>
    </sheetView>
  </sheetViews>
  <sheetFormatPr defaultColWidth="9.109375" defaultRowHeight="13.2" x14ac:dyDescent="0.25"/>
  <cols>
    <col min="1" max="1" width="12.5546875" style="30" customWidth="1"/>
    <col min="2" max="2" width="46.109375" style="30" customWidth="1"/>
    <col min="3" max="3" width="12.88671875" style="30" customWidth="1"/>
    <col min="4" max="4" width="17.5546875" style="58" customWidth="1"/>
    <col min="5" max="7" width="15" style="30" customWidth="1"/>
    <col min="8" max="8" width="15.44140625" style="30" bestFit="1" customWidth="1"/>
    <col min="9" max="9" width="15" style="30" customWidth="1"/>
    <col min="10" max="10" width="15.44140625" style="30" bestFit="1" customWidth="1"/>
    <col min="11" max="11" width="15" style="30" customWidth="1"/>
    <col min="12" max="12" width="15.44140625" style="30" bestFit="1" customWidth="1"/>
    <col min="13" max="13" width="16.33203125" style="30" customWidth="1"/>
    <col min="14" max="14" width="16.5546875" style="30" customWidth="1"/>
    <col min="15" max="15" width="17.5546875" style="30" customWidth="1"/>
    <col min="16" max="16" width="17" style="30" customWidth="1"/>
    <col min="17" max="17" width="15.44140625" style="30" customWidth="1"/>
    <col min="18" max="18" width="17" style="30" bestFit="1" customWidth="1"/>
    <col min="19" max="19" width="16.88671875" style="30" customWidth="1"/>
    <col min="20" max="20" width="15.88671875" style="30" customWidth="1"/>
    <col min="21" max="21" width="16.5546875" style="30" customWidth="1"/>
    <col min="22" max="22" width="16.33203125" style="30" customWidth="1"/>
    <col min="23" max="23" width="15.44140625" style="30" customWidth="1"/>
    <col min="24" max="24" width="16.5546875" style="30" customWidth="1"/>
    <col min="25" max="25" width="15.88671875" style="30" customWidth="1"/>
    <col min="26" max="26" width="15.109375" style="30" customWidth="1"/>
    <col min="27" max="27" width="15.88671875" style="30" customWidth="1"/>
    <col min="28" max="29" width="15.5546875" style="30" customWidth="1"/>
    <col min="30" max="30" width="15.88671875" style="30" customWidth="1"/>
    <col min="31" max="31" width="15.88671875" style="30" bestFit="1" customWidth="1"/>
    <col min="32" max="16384" width="9.109375" style="30"/>
  </cols>
  <sheetData>
    <row r="1" spans="1:31" x14ac:dyDescent="0.25">
      <c r="A1" s="230" t="s">
        <v>454</v>
      </c>
    </row>
    <row r="2" spans="1:31" x14ac:dyDescent="0.25">
      <c r="A2" s="230" t="s">
        <v>453</v>
      </c>
    </row>
    <row r="4" spans="1:31" ht="51.75" customHeight="1" x14ac:dyDescent="0.25">
      <c r="A4" s="227" t="s">
        <v>355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</row>
    <row r="5" spans="1:31" ht="26.4" x14ac:dyDescent="0.25">
      <c r="A5" s="46" t="s">
        <v>354</v>
      </c>
      <c r="B5" s="46" t="s">
        <v>353</v>
      </c>
      <c r="C5" s="105" t="s">
        <v>388</v>
      </c>
      <c r="D5" s="53" t="s">
        <v>352</v>
      </c>
      <c r="E5" s="45">
        <v>42705</v>
      </c>
      <c r="F5" s="45">
        <v>42736</v>
      </c>
      <c r="G5" s="45">
        <v>42767</v>
      </c>
      <c r="H5" s="45">
        <v>42795</v>
      </c>
      <c r="I5" s="45">
        <v>42826</v>
      </c>
      <c r="J5" s="45">
        <v>42856</v>
      </c>
      <c r="K5" s="45">
        <v>42887</v>
      </c>
      <c r="L5" s="45">
        <v>42917</v>
      </c>
      <c r="M5" s="45">
        <v>42948</v>
      </c>
      <c r="N5" s="45">
        <v>42979</v>
      </c>
      <c r="O5" s="45">
        <v>43009</v>
      </c>
      <c r="P5" s="45">
        <v>43040</v>
      </c>
      <c r="Q5" s="45">
        <v>43070</v>
      </c>
      <c r="R5" s="44" t="s">
        <v>351</v>
      </c>
      <c r="S5" s="45">
        <v>43101</v>
      </c>
      <c r="T5" s="45">
        <v>43132</v>
      </c>
      <c r="U5" s="45">
        <v>43160</v>
      </c>
      <c r="V5" s="45">
        <v>43191</v>
      </c>
      <c r="W5" s="45">
        <v>43221</v>
      </c>
      <c r="X5" s="45">
        <v>43252</v>
      </c>
      <c r="Y5" s="45">
        <v>43282</v>
      </c>
      <c r="Z5" s="45">
        <v>43313</v>
      </c>
      <c r="AA5" s="45">
        <v>43344</v>
      </c>
      <c r="AB5" s="45">
        <v>43374</v>
      </c>
      <c r="AC5" s="45">
        <v>43405</v>
      </c>
      <c r="AD5" s="45">
        <v>43435</v>
      </c>
      <c r="AE5" s="44" t="s">
        <v>350</v>
      </c>
    </row>
    <row r="6" spans="1:31" x14ac:dyDescent="0.25">
      <c r="A6" s="43"/>
      <c r="B6" s="43"/>
      <c r="C6" s="106"/>
      <c r="D6" s="54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</row>
    <row r="7" spans="1:31" ht="12.75" customHeight="1" x14ac:dyDescent="0.25">
      <c r="A7" s="40" t="s">
        <v>349</v>
      </c>
      <c r="B7" s="40" t="s">
        <v>348</v>
      </c>
      <c r="C7" s="107" t="s">
        <v>314</v>
      </c>
      <c r="D7" s="55" t="s">
        <v>347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>
        <f>SUM(E7:Q7)/13</f>
        <v>0</v>
      </c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>
        <f>(SUM(S7:AD7)+Q7)/13</f>
        <v>0</v>
      </c>
    </row>
    <row r="8" spans="1:31" x14ac:dyDescent="0.25">
      <c r="A8" s="40"/>
      <c r="B8" s="40"/>
      <c r="C8" s="107"/>
      <c r="D8" s="55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pans="1:31" x14ac:dyDescent="0.25">
      <c r="A9" s="40" t="s">
        <v>345</v>
      </c>
      <c r="B9" s="40" t="s">
        <v>376</v>
      </c>
      <c r="C9" s="107" t="s">
        <v>314</v>
      </c>
      <c r="D9" s="55" t="s">
        <v>359</v>
      </c>
      <c r="E9" s="39">
        <f>'Forecast CWIP'!$C43</f>
        <v>2409.0713424337</v>
      </c>
      <c r="F9" s="39">
        <f>'Forecast CWIP'!E$43</f>
        <v>1787.9016607415524</v>
      </c>
      <c r="G9" s="39">
        <f>'Forecast CWIP'!F$43</f>
        <v>1326.8981670144849</v>
      </c>
      <c r="H9" s="39">
        <f>'Forecast CWIP'!G$43</f>
        <v>984.76263224463185</v>
      </c>
      <c r="I9" s="39">
        <f>'Forecast CWIP'!H$43</f>
        <v>730.84541524940539</v>
      </c>
      <c r="J9" s="39">
        <f>'Forecast CWIP'!I$43</f>
        <v>542.39976569134024</v>
      </c>
      <c r="K9" s="39">
        <f>'Forecast CWIP'!J$43</f>
        <v>402.54409439186827</v>
      </c>
      <c r="L9" s="39">
        <f>'Forecast CWIP'!K$43</f>
        <v>298.7496643241202</v>
      </c>
      <c r="M9" s="39">
        <f>'Forecast CWIP'!L$43</f>
        <v>221.71822460495508</v>
      </c>
      <c r="N9" s="39">
        <f>'Forecast CWIP'!M$43</f>
        <v>164.54904219955756</v>
      </c>
      <c r="O9" s="39">
        <f>'Forecast CWIP'!N$43</f>
        <v>122.12071126329352</v>
      </c>
      <c r="P9" s="39">
        <f>'Forecast CWIP'!O$43</f>
        <v>90.63236054188836</v>
      </c>
      <c r="Q9" s="39">
        <f>'Forecast CWIP'!P$43</f>
        <v>67.263158660162787</v>
      </c>
      <c r="R9" s="39">
        <f>SUM(E9:Q9)/13</f>
        <v>703.80432610468904</v>
      </c>
      <c r="S9" s="39">
        <f>'Forecast CWIP'!R$43</f>
        <v>49.91961464857998</v>
      </c>
      <c r="T9" s="39">
        <f>'Forecast CWIP'!S$43</f>
        <v>37.048036046790827</v>
      </c>
      <c r="U9" s="39">
        <f>'Forecast CWIP'!T$43</f>
        <v>27.495343956212935</v>
      </c>
      <c r="V9" s="39">
        <f>'Forecast CWIP'!U$43</f>
        <v>20.405776390296424</v>
      </c>
      <c r="W9" s="39">
        <f>'Forecast CWIP'!V$43</f>
        <v>15.144226264414087</v>
      </c>
      <c r="X9" s="39">
        <f>'Forecast CWIP'!W$43</f>
        <v>11.239346387076516</v>
      </c>
      <c r="Y9" s="39">
        <f>'Forecast CWIP'!X$43</f>
        <v>8.3413246080140535</v>
      </c>
      <c r="Z9" s="39">
        <f>'Forecast CWIP'!Y$43</f>
        <v>6.1905464801996155</v>
      </c>
      <c r="AA9" s="39">
        <f>'Forecast CWIP'!Z$43</f>
        <v>4.5943381326621164</v>
      </c>
      <c r="AB9" s="39">
        <f>'Forecast CWIP'!AA$43</f>
        <v>3.4097059031454999</v>
      </c>
      <c r="AC9" s="39">
        <f>'Forecast CWIP'!AB$43</f>
        <v>2.5305264893963542</v>
      </c>
      <c r="AD9" s="39">
        <f>'Forecast CWIP'!AC$43</f>
        <v>1.8780400701507021</v>
      </c>
      <c r="AE9" s="39">
        <f>(SUM(S9:AD9)+Q9)/13</f>
        <v>19.650768002853994</v>
      </c>
    </row>
    <row r="10" spans="1:31" x14ac:dyDescent="0.25">
      <c r="A10" s="40" t="s">
        <v>345</v>
      </c>
      <c r="B10" s="40" t="s">
        <v>376</v>
      </c>
      <c r="C10" s="107" t="s">
        <v>314</v>
      </c>
      <c r="D10" s="55" t="s">
        <v>344</v>
      </c>
      <c r="E10" s="39">
        <f>'Forecast CWIP'!C57</f>
        <v>3521667.4995696787</v>
      </c>
      <c r="F10" s="39">
        <f>'Forecast CWIP'!E$57</f>
        <v>3403457.1042873999</v>
      </c>
      <c r="G10" s="39">
        <f>'Forecast CWIP'!F$57</f>
        <v>3368140.872430237</v>
      </c>
      <c r="H10" s="39">
        <f>'Forecast CWIP'!G$57</f>
        <v>3537172.0710431798</v>
      </c>
      <c r="I10" s="39">
        <f>'Forecast CWIP'!H$57</f>
        <v>3509634.3628221205</v>
      </c>
      <c r="J10" s="39">
        <f>'Forecast CWIP'!I$57</f>
        <v>3490646.0835546181</v>
      </c>
      <c r="K10" s="39">
        <f>'Forecast CWIP'!J$57</f>
        <v>3686837.8354285676</v>
      </c>
      <c r="L10" s="39">
        <f>'Forecast CWIP'!K$57</f>
        <v>3639608.2102745352</v>
      </c>
      <c r="M10" s="39">
        <f>'Forecast CWIP'!L$57</f>
        <v>3599905.684677003</v>
      </c>
      <c r="N10" s="39">
        <f>'Forecast CWIP'!M$57</f>
        <v>3778684.4697431615</v>
      </c>
      <c r="O10" s="39">
        <f>'Forecast CWIP'!N$57</f>
        <v>3716817.0244040098</v>
      </c>
      <c r="P10" s="39">
        <f>'Forecast CWIP'!O$57</f>
        <v>3661128.586547669</v>
      </c>
      <c r="Q10" s="39">
        <f>'Forecast CWIP'!P$57</f>
        <v>3827211.2872795369</v>
      </c>
      <c r="R10" s="39">
        <f>SUM(E10:Q10)/13</f>
        <v>3595454.6993893632</v>
      </c>
      <c r="S10" s="39">
        <f>'Forecast CWIP'!R$57</f>
        <v>3392378.1520190407</v>
      </c>
      <c r="T10" s="39">
        <f>'Forecast CWIP'!S$57</f>
        <v>3026845.4249005942</v>
      </c>
      <c r="U10" s="39">
        <f>'Forecast CWIP'!T$57</f>
        <v>2804750.0481539816</v>
      </c>
      <c r="V10" s="39">
        <f>'Forecast CWIP'!U$57</f>
        <v>2618050.5486000814</v>
      </c>
      <c r="W10" s="39">
        <f>'Forecast CWIP'!V$57</f>
        <v>2461105.7997076064</v>
      </c>
      <c r="X10" s="39">
        <f>'Forecast CWIP'!W$57</f>
        <v>2329173.7149201431</v>
      </c>
      <c r="Y10" s="39">
        <f>'Forecast CWIP'!X$57</f>
        <v>2218267.9654815844</v>
      </c>
      <c r="Z10" s="39">
        <f>'Forecast CWIP'!Y$57</f>
        <v>2125037.53348816</v>
      </c>
      <c r="AA10" s="39">
        <f>'Forecast CWIP'!Z$57</f>
        <v>2046665.4608617902</v>
      </c>
      <c r="AB10" s="39">
        <f>'Forecast CWIP'!AA$57</f>
        <v>1980783.7349443766</v>
      </c>
      <c r="AC10" s="39">
        <f>'Forecast CWIP'!AB$57</f>
        <v>1925401.7389807175</v>
      </c>
      <c r="AD10" s="39">
        <f>'Forecast CWIP'!AC$57</f>
        <v>1870133.6059841802</v>
      </c>
      <c r="AE10" s="39">
        <f>(SUM(S10:AD10)+Q10)/13</f>
        <v>2509677.3088709074</v>
      </c>
    </row>
    <row r="11" spans="1:31" x14ac:dyDescent="0.25">
      <c r="A11" s="40" t="s">
        <v>345</v>
      </c>
      <c r="B11" s="40" t="s">
        <v>376</v>
      </c>
      <c r="C11" s="107" t="s">
        <v>314</v>
      </c>
      <c r="D11" s="55" t="s">
        <v>361</v>
      </c>
      <c r="E11" s="39">
        <f>'Forecast CWIP'!C67</f>
        <v>1382.8058569068137</v>
      </c>
      <c r="F11" s="39">
        <f>'Forecast CWIP'!E$67</f>
        <v>806.17469784270406</v>
      </c>
      <c r="G11" s="39">
        <f>'Forecast CWIP'!F$67</f>
        <v>469.99919778729469</v>
      </c>
      <c r="H11" s="39">
        <f>'Forecast CWIP'!G$67</f>
        <v>274.00915274545258</v>
      </c>
      <c r="I11" s="39">
        <f>'Forecast CWIP'!H$67</f>
        <v>159.74711476477842</v>
      </c>
      <c r="J11" s="39">
        <f>'Forecast CWIP'!I$67</f>
        <v>93.132438898411237</v>
      </c>
      <c r="K11" s="39">
        <f>'Forecast CWIP'!J$67</f>
        <v>54.2961366653659</v>
      </c>
      <c r="L11" s="39">
        <f>'Forecast CWIP'!K$67</f>
        <v>31.65460382713529</v>
      </c>
      <c r="M11" s="39">
        <f>'Forecast CWIP'!L$67</f>
        <v>18.454608467420606</v>
      </c>
      <c r="N11" s="39">
        <f>'Forecast CWIP'!M$67</f>
        <v>10.759021832831888</v>
      </c>
      <c r="O11" s="39">
        <f>'Forecast CWIP'!N$67</f>
        <v>6.2725010397108925</v>
      </c>
      <c r="P11" s="39">
        <f>'Forecast CWIP'!O$67</f>
        <v>3.6568630405705211</v>
      </c>
      <c r="Q11" s="39">
        <f>'Forecast CWIP'!P$67</f>
        <v>2.1319481994230225</v>
      </c>
      <c r="R11" s="39">
        <f>SUM(E11:Q11)/13</f>
        <v>254.85339553983943</v>
      </c>
      <c r="S11" s="39">
        <f>'Forecast CWIP'!R67</f>
        <v>1.2429240785331557</v>
      </c>
      <c r="T11" s="39">
        <f>'Forecast CWIP'!S67</f>
        <v>0.72462373401735813</v>
      </c>
      <c r="U11" s="39">
        <f>'Forecast CWIP'!T67</f>
        <v>0.4224550517364945</v>
      </c>
      <c r="V11" s="39">
        <f>'Forecast CWIP'!U67</f>
        <v>0.24629095399379936</v>
      </c>
      <c r="W11" s="39">
        <f>'Forecast CWIP'!V67</f>
        <v>0.14358742727738019</v>
      </c>
      <c r="X11" s="39">
        <f>'Forecast CWIP'!W67</f>
        <v>8.3711354143587463E-2</v>
      </c>
      <c r="Y11" s="39">
        <f>'Forecast CWIP'!X67</f>
        <v>4.8803651861635142E-2</v>
      </c>
      <c r="Z11" s="39">
        <f>'Forecast CWIP'!Y67</f>
        <v>2.8452489622211381E-2</v>
      </c>
      <c r="AA11" s="39">
        <f>'Forecast CWIP'!Z67</f>
        <v>1.6587778471930992E-2</v>
      </c>
      <c r="AB11" s="39">
        <f>'Forecast CWIP'!AA67</f>
        <v>9.6706614530862878E-3</v>
      </c>
      <c r="AC11" s="39">
        <f>'Forecast CWIP'!AB67</f>
        <v>5.6379878172632776E-3</v>
      </c>
      <c r="AD11" s="39">
        <f>'Forecast CWIP'!AC67</f>
        <v>3.2869423443072435E-3</v>
      </c>
      <c r="AE11" s="39">
        <f>(SUM(S11:AD11)+Q11)/13</f>
        <v>0.39292156236117165</v>
      </c>
    </row>
    <row r="12" spans="1:31" x14ac:dyDescent="0.25">
      <c r="A12" s="40" t="s">
        <v>345</v>
      </c>
      <c r="B12" s="40" t="s">
        <v>377</v>
      </c>
      <c r="C12" s="107" t="s">
        <v>314</v>
      </c>
      <c r="D12" s="55" t="s">
        <v>344</v>
      </c>
      <c r="E12" s="39">
        <f>'Forecast CWIP'!C60</f>
        <v>530096.39</v>
      </c>
      <c r="F12" s="39">
        <f>'Forecast CWIP'!E$60</f>
        <v>530096.39</v>
      </c>
      <c r="G12" s="39">
        <f>'Forecast CWIP'!F$60</f>
        <v>530096.39</v>
      </c>
      <c r="H12" s="39">
        <f>'Forecast CWIP'!G$60</f>
        <v>530096.39</v>
      </c>
      <c r="I12" s="39">
        <f>'Forecast CWIP'!H$60</f>
        <v>530096.39</v>
      </c>
      <c r="J12" s="39">
        <f>'Forecast CWIP'!I$60</f>
        <v>530096.39</v>
      </c>
      <c r="K12" s="39">
        <f>'Forecast CWIP'!J$60</f>
        <v>530096.39</v>
      </c>
      <c r="L12" s="39">
        <f>'Forecast CWIP'!K$60</f>
        <v>530096.39</v>
      </c>
      <c r="M12" s="39">
        <f>'Forecast CWIP'!L$60</f>
        <v>530096.39</v>
      </c>
      <c r="N12" s="39">
        <f>'Forecast CWIP'!M$60</f>
        <v>530096.39</v>
      </c>
      <c r="O12" s="39">
        <f>'Forecast CWIP'!N$60</f>
        <v>530096.39</v>
      </c>
      <c r="P12" s="39">
        <f>'Forecast CWIP'!O$60</f>
        <v>530096.39</v>
      </c>
      <c r="Q12" s="39">
        <f>'Forecast CWIP'!P$60</f>
        <v>0</v>
      </c>
      <c r="R12" s="39">
        <f>SUM(E12:Q12)/13</f>
        <v>489319.74461538449</v>
      </c>
      <c r="S12" s="39">
        <f>'Forecast CWIP'!R$60</f>
        <v>0</v>
      </c>
      <c r="T12" s="39">
        <f>'Forecast CWIP'!S$60</f>
        <v>0</v>
      </c>
      <c r="U12" s="39">
        <f>'Forecast CWIP'!T$60</f>
        <v>0</v>
      </c>
      <c r="V12" s="39">
        <f>'Forecast CWIP'!U$60</f>
        <v>0</v>
      </c>
      <c r="W12" s="39">
        <f>'Forecast CWIP'!V$60</f>
        <v>0</v>
      </c>
      <c r="X12" s="39">
        <f>'Forecast CWIP'!W$60</f>
        <v>0</v>
      </c>
      <c r="Y12" s="39">
        <f>'Forecast CWIP'!X$60</f>
        <v>0</v>
      </c>
      <c r="Z12" s="39">
        <f>'Forecast CWIP'!Y$60</f>
        <v>0</v>
      </c>
      <c r="AA12" s="39">
        <f>'Forecast CWIP'!Z$60</f>
        <v>0</v>
      </c>
      <c r="AB12" s="39">
        <f>'Forecast CWIP'!AA$60</f>
        <v>0</v>
      </c>
      <c r="AC12" s="39">
        <f>'Forecast CWIP'!AB$60</f>
        <v>0</v>
      </c>
      <c r="AD12" s="39">
        <f>'Forecast CWIP'!AC$60</f>
        <v>0</v>
      </c>
      <c r="AE12" s="39">
        <f>(SUM(S12:AD12)+Q12)/13</f>
        <v>0</v>
      </c>
    </row>
    <row r="13" spans="1:31" x14ac:dyDescent="0.25">
      <c r="A13" s="40"/>
      <c r="B13" s="40"/>
      <c r="C13" s="107"/>
      <c r="D13" s="55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pans="1:31" x14ac:dyDescent="0.25">
      <c r="A14" s="40" t="s">
        <v>343</v>
      </c>
      <c r="B14" s="40" t="s">
        <v>379</v>
      </c>
      <c r="C14" s="109" t="s">
        <v>389</v>
      </c>
      <c r="D14" s="110" t="s">
        <v>367</v>
      </c>
      <c r="E14" s="39">
        <f>'Forecast CWIP'!C29</f>
        <v>906589.03049284266</v>
      </c>
      <c r="F14" s="39">
        <f>'Forecast CWIP'!E29</f>
        <v>605535.98726867372</v>
      </c>
      <c r="G14" s="39">
        <f>'Forecast CWIP'!F29</f>
        <v>415684.17569228495</v>
      </c>
      <c r="H14" s="39">
        <f>'Forecast CWIP'!G29</f>
        <v>1070835.2665654102</v>
      </c>
      <c r="I14" s="39">
        <f>'Forecast CWIP'!H29</f>
        <v>1475536.0804555262</v>
      </c>
      <c r="J14" s="39">
        <f>'Forecast CWIP'!I29</f>
        <v>1730750.8656804743</v>
      </c>
      <c r="K14" s="39">
        <f>'Forecast CWIP'!J29</f>
        <v>1891695.9005355348</v>
      </c>
      <c r="L14" s="39">
        <f>'Forecast CWIP'!K29</f>
        <v>2069281.4669464272</v>
      </c>
      <c r="M14" s="39">
        <f>'Forecast CWIP'!L29</f>
        <v>2173417.3884808309</v>
      </c>
      <c r="N14" s="39">
        <f>'Forecast CWIP'!M29</f>
        <v>2162398.4580766242</v>
      </c>
      <c r="O14" s="39">
        <f>'Forecast CWIP'!N29</f>
        <v>2155449.6359838629</v>
      </c>
      <c r="P14" s="39">
        <f>'Forecast CWIP'!O29</f>
        <v>1410008.5261320046</v>
      </c>
      <c r="Q14" s="39">
        <f>'Forecast CWIP'!P29</f>
        <v>906096.56688593526</v>
      </c>
      <c r="R14" s="108">
        <f>SUM(E14:Q14)/13</f>
        <v>1459483.0268612641</v>
      </c>
      <c r="S14" s="39">
        <f>'Forecast CWIP'!R29</f>
        <v>605225.42699957069</v>
      </c>
      <c r="T14" s="39">
        <f>'Forecast CWIP'!S29</f>
        <v>415488.32836591895</v>
      </c>
      <c r="U14" s="39">
        <f>'Forecast CWIP'!T29</f>
        <v>1072539.2318470604</v>
      </c>
      <c r="V14" s="39">
        <f>'Forecast CWIP'!U29</f>
        <v>1478438.1166332092</v>
      </c>
      <c r="W14" s="39">
        <f>'Forecast CWIP'!V29</f>
        <v>1734408.4363071148</v>
      </c>
      <c r="X14" s="39">
        <f>'Forecast CWIP'!W29</f>
        <v>1895829.9306984625</v>
      </c>
      <c r="Y14" s="39">
        <f>'Forecast CWIP'!X29</f>
        <v>2073715.9647981965</v>
      </c>
      <c r="Z14" s="39">
        <f>'Forecast CWIP'!Y29</f>
        <v>2178041.3690171973</v>
      </c>
      <c r="AA14" s="39">
        <f>'Forecast CWIP'!Z29</f>
        <v>2167141.9312875634</v>
      </c>
      <c r="AB14" s="39">
        <f>'Forecast CWIP'!AA29</f>
        <v>2160268.464361459</v>
      </c>
      <c r="AC14" s="39">
        <f>'Forecast CWIP'!AB29</f>
        <v>1413047.4037601526</v>
      </c>
      <c r="AD14" s="39">
        <f>'Forecast CWIP'!AC29</f>
        <v>908012.96160167037</v>
      </c>
      <c r="AE14" s="108">
        <f>(SUM(S14:AD14)+Q14)/13</f>
        <v>1462173.3948125779</v>
      </c>
    </row>
    <row r="15" spans="1:31" x14ac:dyDescent="0.25">
      <c r="A15" s="40" t="s">
        <v>343</v>
      </c>
      <c r="B15" s="40" t="s">
        <v>378</v>
      </c>
      <c r="C15" s="109" t="s">
        <v>389</v>
      </c>
      <c r="D15" s="110" t="s">
        <v>368</v>
      </c>
      <c r="E15" s="39">
        <f>'Forecast CWIP'!C35</f>
        <v>21120.835591158684</v>
      </c>
      <c r="F15" s="39">
        <f>'Forecast CWIP'!E35</f>
        <v>15289.603890255254</v>
      </c>
      <c r="G15" s="39">
        <f>'Forecast CWIP'!F35</f>
        <v>11068.311483792195</v>
      </c>
      <c r="H15" s="39">
        <f>'Forecast CWIP'!G35</f>
        <v>8012.4717410321973</v>
      </c>
      <c r="I15" s="39">
        <f>'Forecast CWIP'!H35</f>
        <v>5800.3159284819485</v>
      </c>
      <c r="J15" s="39">
        <f>'Forecast CWIP'!I35</f>
        <v>4198.9121406707509</v>
      </c>
      <c r="K15" s="39">
        <f>'Forecast CWIP'!J35</f>
        <v>3039.6384235723099</v>
      </c>
      <c r="L15" s="39">
        <f>'Forecast CWIP'!K35</f>
        <v>2200.4275003909033</v>
      </c>
      <c r="M15" s="39">
        <f>'Forecast CWIP'!L35</f>
        <v>1592.913534362478</v>
      </c>
      <c r="N15" s="39">
        <f>'Forecast CWIP'!M35</f>
        <v>1153.1275297661023</v>
      </c>
      <c r="O15" s="39">
        <f>'Forecast CWIP'!N35</f>
        <v>834.76163094856997</v>
      </c>
      <c r="P15" s="39">
        <f>'Forecast CWIP'!O35</f>
        <v>604.29307471764139</v>
      </c>
      <c r="Q15" s="39">
        <f>'Forecast CWIP'!P35</f>
        <v>437.4543661485074</v>
      </c>
      <c r="R15" s="108">
        <f t="shared" ref="R15:R18" si="0">SUM(E15:Q15)/13</f>
        <v>5796.3897565613497</v>
      </c>
      <c r="S15" s="39">
        <f>'Forecast CWIP'!R35</f>
        <v>316.67800024319183</v>
      </c>
      <c r="T15" s="39">
        <f>'Forecast CWIP'!S35</f>
        <v>229.24666799183842</v>
      </c>
      <c r="U15" s="39">
        <f>'Forecast CWIP'!T35</f>
        <v>165.95417030864633</v>
      </c>
      <c r="V15" s="39">
        <f>'Forecast CWIP'!U35</f>
        <v>120.13603898405053</v>
      </c>
      <c r="W15" s="39">
        <f>'Forecast CWIP'!V35</f>
        <v>86.967792589574685</v>
      </c>
      <c r="X15" s="39">
        <f>'Forecast CWIP'!W35</f>
        <v>62.956936252138391</v>
      </c>
      <c r="Y15" s="39">
        <f>'Forecast CWIP'!X35</f>
        <v>45.575214734505671</v>
      </c>
      <c r="Z15" s="39">
        <f>'Forecast CWIP'!Y35</f>
        <v>32.992396418047619</v>
      </c>
      <c r="AA15" s="39">
        <f>'Forecast CWIP'!Z35</f>
        <v>23.883556616168462</v>
      </c>
      <c r="AB15" s="39">
        <f>'Forecast CWIP'!AA35</f>
        <v>17.289567857086272</v>
      </c>
      <c r="AC15" s="39">
        <f>'Forecast CWIP'!AB35</f>
        <v>12.51610727367232</v>
      </c>
      <c r="AD15" s="39">
        <f>'Forecast CWIP'!AC35</f>
        <v>9.0605469483650314</v>
      </c>
      <c r="AE15" s="108">
        <f>(SUM(S15:AD15)+Q15)/13</f>
        <v>120.05472018198407</v>
      </c>
    </row>
    <row r="16" spans="1:31" x14ac:dyDescent="0.25">
      <c r="A16" s="40" t="s">
        <v>343</v>
      </c>
      <c r="B16" s="40" t="s">
        <v>374</v>
      </c>
      <c r="C16" s="109" t="s">
        <v>389</v>
      </c>
      <c r="D16" s="110" t="s">
        <v>346</v>
      </c>
      <c r="E16" s="39">
        <f>'Forecast CWIP'!C15</f>
        <v>467948.24527422868</v>
      </c>
      <c r="F16" s="39">
        <f>'Forecast CWIP'!E$15</f>
        <v>422857.01703807112</v>
      </c>
      <c r="G16" s="39">
        <f>'Forecast CWIP'!F$15</f>
        <v>382110.7540504823</v>
      </c>
      <c r="H16" s="39">
        <f>'Forecast CWIP'!G$15</f>
        <v>345290.77791768697</v>
      </c>
      <c r="I16" s="39">
        <f>'Forecast CWIP'!H$15</f>
        <v>312018.75385912322</v>
      </c>
      <c r="J16" s="39">
        <f>'Forecast CWIP'!I$15</f>
        <v>281952.80321969249</v>
      </c>
      <c r="K16" s="39">
        <f>'Forecast CWIP'!J$15</f>
        <v>254783.99057812977</v>
      </c>
      <c r="L16" s="39">
        <f>'Forecast CWIP'!K$15</f>
        <v>252514.47683775352</v>
      </c>
      <c r="M16" s="39">
        <f>'Forecast CWIP'!L$15</f>
        <v>251218.61674108356</v>
      </c>
      <c r="N16" s="39">
        <f>'Forecast CWIP'!M$15</f>
        <v>249292.66040701681</v>
      </c>
      <c r="O16" s="39">
        <f>'Forecast CWIP'!N$15</f>
        <v>247929.76590942551</v>
      </c>
      <c r="P16" s="39">
        <f>'Forecast CWIP'!O$15</f>
        <v>246698.19915474881</v>
      </c>
      <c r="Q16" s="39">
        <f>'Forecast CWIP'!P$15</f>
        <v>245207.82770248601</v>
      </c>
      <c r="R16" s="108">
        <f t="shared" si="0"/>
        <v>304601.83759153297</v>
      </c>
      <c r="S16" s="39">
        <f>'Forecast CWIP'!R$15</f>
        <v>221579.74011825823</v>
      </c>
      <c r="T16" s="39">
        <f>'Forecast CWIP'!S$15</f>
        <v>200228.44168924983</v>
      </c>
      <c r="U16" s="39">
        <f>'Forecast CWIP'!T$15</f>
        <v>180934.54230024968</v>
      </c>
      <c r="V16" s="39">
        <f>'Forecast CWIP'!U$15</f>
        <v>163499.79214345798</v>
      </c>
      <c r="W16" s="39">
        <f>'Forecast CWIP'!V$15</f>
        <v>147745.04465042148</v>
      </c>
      <c r="X16" s="39">
        <f>'Forecast CWIP'!W$15</f>
        <v>133508.41571469518</v>
      </c>
      <c r="Y16" s="39">
        <f>'Forecast CWIP'!X$15</f>
        <v>165849.4595004124</v>
      </c>
      <c r="Z16" s="39">
        <f>'Forecast CWIP'!Y$15</f>
        <v>195074.13859951191</v>
      </c>
      <c r="AA16" s="39">
        <f>'Forecast CWIP'!Z$15</f>
        <v>221482.7441505341</v>
      </c>
      <c r="AB16" s="39">
        <f>'Forecast CWIP'!AA$15</f>
        <v>245346.63140775872</v>
      </c>
      <c r="AC16" s="39">
        <f>'Forecast CWIP'!AB$15</f>
        <v>266911.00798664574</v>
      </c>
      <c r="AD16" s="39">
        <f>'Forecast CWIP'!AC$15</f>
        <v>286397.45343552233</v>
      </c>
      <c r="AE16" s="108">
        <f>(SUM(S16:AD16)+Q16)/13</f>
        <v>205674.24918455412</v>
      </c>
    </row>
    <row r="17" spans="1:31" x14ac:dyDescent="0.25">
      <c r="A17" s="40" t="s">
        <v>343</v>
      </c>
      <c r="B17" s="40" t="s">
        <v>373</v>
      </c>
      <c r="C17" s="109" t="s">
        <v>389</v>
      </c>
      <c r="D17" s="110" t="s">
        <v>346</v>
      </c>
      <c r="E17" s="39">
        <f>'Forecast CWIP'!C21</f>
        <v>14956.241328404818</v>
      </c>
      <c r="F17" s="39">
        <f>'Forecast CWIP'!E21</f>
        <v>103046.25549843874</v>
      </c>
      <c r="G17" s="39">
        <f>'Forecast CWIP'!F21</f>
        <v>180867.39621195648</v>
      </c>
      <c r="H17" s="39">
        <f>'Forecast CWIP'!G21</f>
        <v>255107.61407782452</v>
      </c>
      <c r="I17" s="39">
        <f>'Forecast CWIP'!H21</f>
        <v>319360.57696552988</v>
      </c>
      <c r="J17" s="39">
        <f>'Forecast CWIP'!I21</f>
        <v>380255.67026778037</v>
      </c>
      <c r="K17" s="39">
        <f>'Forecast CWIP'!J21</f>
        <v>1157250.8780496547</v>
      </c>
      <c r="L17" s="39">
        <f>'Forecast CWIP'!K21</f>
        <v>1135518.3475514464</v>
      </c>
      <c r="M17" s="39">
        <f>'Forecast CWIP'!L21</f>
        <v>1117768.9397109766</v>
      </c>
      <c r="N17" s="39">
        <f>'Forecast CWIP'!M21</f>
        <v>1099840.8664595133</v>
      </c>
      <c r="O17" s="39">
        <f>'Forecast CWIP'!N21</f>
        <v>1084584.7992525466</v>
      </c>
      <c r="P17" s="39">
        <f>'Forecast CWIP'!O21</f>
        <v>1070798.7980525855</v>
      </c>
      <c r="Q17" s="39">
        <f>'Forecast CWIP'!P21</f>
        <v>1057396.7410843165</v>
      </c>
      <c r="R17" s="108">
        <f t="shared" si="0"/>
        <v>690519.47111622873</v>
      </c>
      <c r="S17" s="39">
        <f>'Forecast CWIP'!R21</f>
        <v>1007945.6283462245</v>
      </c>
      <c r="T17" s="39">
        <f>'Forecast CWIP'!S21</f>
        <v>963259.60589769809</v>
      </c>
      <c r="U17" s="39">
        <f>'Forecast CWIP'!T21</f>
        <v>922879.49426082906</v>
      </c>
      <c r="V17" s="39">
        <f>'Forecast CWIP'!U21</f>
        <v>886390.38734169852</v>
      </c>
      <c r="W17" s="39">
        <f>'Forecast CWIP'!V21</f>
        <v>853417.3591629212</v>
      </c>
      <c r="X17" s="39">
        <f>'Forecast CWIP'!W21</f>
        <v>1098635.5540322289</v>
      </c>
      <c r="Y17" s="39">
        <f>'Forecast CWIP'!X21</f>
        <v>1045210.6926037603</v>
      </c>
      <c r="Z17" s="39">
        <f>'Forecast CWIP'!Y21</f>
        <v>996933.82964105066</v>
      </c>
      <c r="AA17" s="39">
        <f>'Forecast CWIP'!Z21</f>
        <v>953308.88885091257</v>
      </c>
      <c r="AB17" s="39">
        <f>'Forecast CWIP'!AA21</f>
        <v>913887.62268039852</v>
      </c>
      <c r="AC17" s="39">
        <f>'Forecast CWIP'!AB21</f>
        <v>878264.97645722807</v>
      </c>
      <c r="AD17" s="39">
        <f>'Forecast CWIP'!AC21</f>
        <v>846074.89923901984</v>
      </c>
      <c r="AE17" s="108">
        <f>(SUM(S17:AD17)+Q17)/13</f>
        <v>955661.97535371454</v>
      </c>
    </row>
    <row r="18" spans="1:31" x14ac:dyDescent="0.25">
      <c r="A18" s="40"/>
      <c r="B18" s="40"/>
      <c r="C18" s="107"/>
      <c r="D18" s="55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>
        <f t="shared" si="0"/>
        <v>0</v>
      </c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pans="1:31" x14ac:dyDescent="0.25">
      <c r="A19" s="40" t="s">
        <v>335</v>
      </c>
      <c r="B19" s="40" t="s">
        <v>338</v>
      </c>
      <c r="C19" s="107" t="s">
        <v>314</v>
      </c>
      <c r="D19" s="55" t="s">
        <v>368</v>
      </c>
      <c r="E19" s="39">
        <f>'Forecast CWIP'!C229</f>
        <v>0</v>
      </c>
      <c r="F19" s="39">
        <f>'Forecast CWIP'!E229</f>
        <v>0</v>
      </c>
      <c r="G19" s="39">
        <f>'Forecast CWIP'!F229</f>
        <v>0</v>
      </c>
      <c r="H19" s="39">
        <f>'Forecast CWIP'!G229</f>
        <v>0</v>
      </c>
      <c r="I19" s="39">
        <f>'Forecast CWIP'!H229</f>
        <v>9925.8541436078503</v>
      </c>
      <c r="J19" s="39">
        <f>'Forecast CWIP'!I229</f>
        <v>7185.4343770253818</v>
      </c>
      <c r="K19" s="39">
        <f>'Forecast CWIP'!J229</f>
        <v>5201.6145350863972</v>
      </c>
      <c r="L19" s="39">
        <f>'Forecast CWIP'!K229</f>
        <v>3765.5056537894397</v>
      </c>
      <c r="M19" s="39">
        <f>'Forecast CWIP'!L229</f>
        <v>2725.8907274036842</v>
      </c>
      <c r="N19" s="39">
        <f>'Forecast CWIP'!M229</f>
        <v>1973.3021115683832</v>
      </c>
      <c r="O19" s="39">
        <f>'Forecast CWIP'!N229</f>
        <v>1428.4949812456584</v>
      </c>
      <c r="P19" s="39">
        <f>'Forecast CWIP'!O229</f>
        <v>1034.1031408627864</v>
      </c>
      <c r="Q19" s="39">
        <f>'Forecast CWIP'!P229</f>
        <v>748.59857401093689</v>
      </c>
      <c r="R19" s="39">
        <f t="shared" ref="R19:R25" si="1">SUM(E19:Q19)/13</f>
        <v>2614.5229418923482</v>
      </c>
      <c r="S19" s="39">
        <f>'Forecast CWIP'!R229</f>
        <v>541.91869540561311</v>
      </c>
      <c r="T19" s="39">
        <f>'Forecast CWIP'!S229</f>
        <v>392.30087075457232</v>
      </c>
      <c r="U19" s="39">
        <f>'Forecast CWIP'!T229</f>
        <v>283.99089106827216</v>
      </c>
      <c r="V19" s="39">
        <f>'Forecast CWIP'!U229</f>
        <v>205.58411215000149</v>
      </c>
      <c r="W19" s="39">
        <f>'Forecast CWIP'!V229</f>
        <v>148.82458732925983</v>
      </c>
      <c r="X19" s="39">
        <f>'Forecast CWIP'!W229</f>
        <v>107.7357465131545</v>
      </c>
      <c r="Y19" s="39">
        <f>'Forecast CWIP'!X229</f>
        <v>77.991085243645585</v>
      </c>
      <c r="Z19" s="39">
        <f>'Forecast CWIP'!Y229</f>
        <v>56.45859962309639</v>
      </c>
      <c r="AA19" s="39">
        <f>'Forecast CWIP'!Z229</f>
        <v>40.870997774207936</v>
      </c>
      <c r="AB19" s="39">
        <f>'Forecast CWIP'!AA229</f>
        <v>29.586962308855391</v>
      </c>
      <c r="AC19" s="39">
        <f>'Forecast CWIP'!AB229</f>
        <v>21.418325618124555</v>
      </c>
      <c r="AD19" s="39">
        <f>'Forecast CWIP'!AC229</f>
        <v>15.5049601745262</v>
      </c>
      <c r="AE19" s="39">
        <f t="shared" ref="AE19:AE25" si="2">(SUM(S19:AD19)+Q19)/13</f>
        <v>205.44495445955894</v>
      </c>
    </row>
    <row r="20" spans="1:31" x14ac:dyDescent="0.25">
      <c r="A20" s="40" t="s">
        <v>335</v>
      </c>
      <c r="B20" s="40" t="s">
        <v>339</v>
      </c>
      <c r="C20" s="107" t="s">
        <v>314</v>
      </c>
      <c r="D20" s="55" t="s">
        <v>361</v>
      </c>
      <c r="E20" s="39">
        <f>'Forecast CWIP'!C208</f>
        <v>335.94658223723968</v>
      </c>
      <c r="F20" s="39">
        <f>'Forecast CWIP'!E208</f>
        <v>195.85658613871993</v>
      </c>
      <c r="G20" s="39">
        <f>'Forecast CWIP'!F208</f>
        <v>114.18423154793338</v>
      </c>
      <c r="H20" s="39">
        <f>'Forecast CWIP'!G208</f>
        <v>66.569314778914688</v>
      </c>
      <c r="I20" s="39">
        <f>'Forecast CWIP'!H208</f>
        <v>2703.3960057022878</v>
      </c>
      <c r="J20" s="39">
        <f>'Forecast CWIP'!I208</f>
        <v>1576.0776881010011</v>
      </c>
      <c r="K20" s="39">
        <f>'Forecast CWIP'!J208</f>
        <v>7313.8517808269016</v>
      </c>
      <c r="L20" s="39">
        <f>'Forecast CWIP'!K208</f>
        <v>4263.9696816613887</v>
      </c>
      <c r="M20" s="39">
        <f>'Forecast CWIP'!L208</f>
        <v>2485.8908808884744</v>
      </c>
      <c r="N20" s="39">
        <f>'Forecast CWIP'!M208</f>
        <v>1449.2723759885341</v>
      </c>
      <c r="O20" s="39">
        <f>'Forecast CWIP'!N208</f>
        <v>107428.25398281522</v>
      </c>
      <c r="P20" s="39">
        <f>'Forecast CWIP'!O208</f>
        <v>62630.585314480362</v>
      </c>
      <c r="Q20" s="39">
        <f>'Forecast CWIP'!P208</f>
        <v>36513.580658789084</v>
      </c>
      <c r="R20" s="39">
        <f t="shared" si="1"/>
        <v>17467.495006458157</v>
      </c>
      <c r="S20" s="39">
        <f>'Forecast CWIP'!R208</f>
        <v>21287.388036235505</v>
      </c>
      <c r="T20" s="39">
        <f>'Forecast CWIP'!S208</f>
        <v>12410.530033739249</v>
      </c>
      <c r="U20" s="39">
        <f>'Forecast CWIP'!T208</f>
        <v>7235.3289871057987</v>
      </c>
      <c r="V20" s="39">
        <f>'Forecast CWIP'!U208</f>
        <v>4218.1909563358549</v>
      </c>
      <c r="W20" s="39">
        <f>'Forecast CWIP'!V208</f>
        <v>14242.892367922223</v>
      </c>
      <c r="X20" s="39">
        <f>'Forecast CWIP'!W208</f>
        <v>8303.5947481452076</v>
      </c>
      <c r="Y20" s="39">
        <f>'Forecast CWIP'!X208</f>
        <v>4840.9890323058853</v>
      </c>
      <c r="Z20" s="39">
        <f>'Forecast CWIP'!Y208</f>
        <v>5500.4044265323619</v>
      </c>
      <c r="AA20" s="39">
        <f>'Forecast CWIP'!Z208</f>
        <v>3206.7313386214719</v>
      </c>
      <c r="AB20" s="39">
        <f>'Forecast CWIP'!AA208</f>
        <v>1869.5217807065656</v>
      </c>
      <c r="AC20" s="39">
        <f>'Forecast CWIP'!AB208</f>
        <v>1089.9296883532336</v>
      </c>
      <c r="AD20" s="39">
        <f>'Forecast CWIP'!AC208</f>
        <v>635.42812809851569</v>
      </c>
      <c r="AE20" s="39">
        <f t="shared" si="2"/>
        <v>9334.9623217608423</v>
      </c>
    </row>
    <row r="21" spans="1:31" x14ac:dyDescent="0.25">
      <c r="A21" s="40" t="s">
        <v>335</v>
      </c>
      <c r="B21" s="40" t="s">
        <v>380</v>
      </c>
      <c r="C21" s="107" t="s">
        <v>314</v>
      </c>
      <c r="D21" s="55" t="s">
        <v>361</v>
      </c>
      <c r="E21" s="39">
        <f>'Forecast CWIP'!C201</f>
        <v>66681.583723781325</v>
      </c>
      <c r="F21" s="39">
        <f>'Forecast CWIP'!E201</f>
        <v>59265.368075049249</v>
      </c>
      <c r="G21" s="39">
        <f>'Forecast CWIP'!F201</f>
        <v>54941.720341066721</v>
      </c>
      <c r="H21" s="39">
        <f>'Forecast CWIP'!G201</f>
        <v>52421.037203870146</v>
      </c>
      <c r="I21" s="39">
        <f>'Forecast CWIP'!H201</f>
        <v>50951.480970551718</v>
      </c>
      <c r="J21" s="39">
        <f>'Forecast CWIP'!I201</f>
        <v>50094.730873319386</v>
      </c>
      <c r="K21" s="39">
        <f>'Forecast CWIP'!J201</f>
        <v>342254.98753871577</v>
      </c>
      <c r="L21" s="39">
        <f>'Forecast CWIP'!K201</f>
        <v>219924.43995006909</v>
      </c>
      <c r="M21" s="39">
        <f>'Forecast CWIP'!L201</f>
        <v>148605.82949826535</v>
      </c>
      <c r="N21" s="39">
        <f>'Forecast CWIP'!M201</f>
        <v>107027.1372007399</v>
      </c>
      <c r="O21" s="39">
        <f>'Forecast CWIP'!N201</f>
        <v>82786.793169631856</v>
      </c>
      <c r="P21" s="39">
        <f>'Forecast CWIP'!O201</f>
        <v>68654.692175646385</v>
      </c>
      <c r="Q21" s="39">
        <f>'Forecast CWIP'!P201</f>
        <v>60415.688709032787</v>
      </c>
      <c r="R21" s="39">
        <f t="shared" si="1"/>
        <v>104925.0376484415</v>
      </c>
      <c r="S21" s="39">
        <f>'Forecast CWIP'!R201</f>
        <v>57405.994167103519</v>
      </c>
      <c r="T21" s="39">
        <f>'Forecast CWIP'!S201</f>
        <v>55651.344679744434</v>
      </c>
      <c r="U21" s="39">
        <f>'Forecast CWIP'!T201</f>
        <v>54628.385445643587</v>
      </c>
      <c r="V21" s="39">
        <f>'Forecast CWIP'!U201</f>
        <v>54032.001038289847</v>
      </c>
      <c r="W21" s="39">
        <f>'Forecast CWIP'!V201</f>
        <v>53684.30941043402</v>
      </c>
      <c r="X21" s="39">
        <f>'Forecast CWIP'!W201</f>
        <v>53481.60547218479</v>
      </c>
      <c r="Y21" s="39">
        <f>'Forecast CWIP'!X201</f>
        <v>53363.429239886253</v>
      </c>
      <c r="Z21" s="39">
        <f>'Forecast CWIP'!Y201</f>
        <v>53294.532591893614</v>
      </c>
      <c r="AA21" s="39">
        <f>'Forecast CWIP'!Z201</f>
        <v>53254.365901753845</v>
      </c>
      <c r="AB21" s="39">
        <f>'Forecast CWIP'!AA201</f>
        <v>53230.948753840392</v>
      </c>
      <c r="AC21" s="39">
        <f>'Forecast CWIP'!AB201</f>
        <v>53217.296575518201</v>
      </c>
      <c r="AD21" s="39">
        <f>'Forecast CWIP'!AC201</f>
        <v>53209.337366581669</v>
      </c>
      <c r="AE21" s="39">
        <f t="shared" si="2"/>
        <v>54528.403027069762</v>
      </c>
    </row>
    <row r="22" spans="1:31" x14ac:dyDescent="0.25">
      <c r="A22" s="40" t="s">
        <v>335</v>
      </c>
      <c r="B22" s="40" t="s">
        <v>342</v>
      </c>
      <c r="C22" s="107" t="s">
        <v>314</v>
      </c>
      <c r="D22" s="55" t="s">
        <v>359</v>
      </c>
      <c r="E22" s="39">
        <f>'Forecast CWIP'!C98</f>
        <v>12039.782673429138</v>
      </c>
      <c r="F22" s="39">
        <f>'Forecast CWIP'!E98</f>
        <v>8935.3715091913</v>
      </c>
      <c r="G22" s="39">
        <f>'Forecast CWIP'!F98</f>
        <v>6631.420696942494</v>
      </c>
      <c r="H22" s="39">
        <f>'Forecast CWIP'!G98</f>
        <v>4921.5346462765392</v>
      </c>
      <c r="I22" s="39">
        <f>'Forecast CWIP'!H98</f>
        <v>3652.5360675229049</v>
      </c>
      <c r="J22" s="39">
        <f>'Forecast CWIP'!I98</f>
        <v>2710.7438397592173</v>
      </c>
      <c r="K22" s="39">
        <f>'Forecast CWIP'!J98</f>
        <v>2011.7890772194178</v>
      </c>
      <c r="L22" s="39">
        <f>'Forecast CWIP'!K98</f>
        <v>1493.0570833940762</v>
      </c>
      <c r="M22" s="39">
        <f>'Forecast CWIP'!L98</f>
        <v>1108.0781178881475</v>
      </c>
      <c r="N22" s="39">
        <f>'Forecast CWIP'!M98</f>
        <v>822.36448224161109</v>
      </c>
      <c r="O22" s="39">
        <f>'Forecast CWIP'!N98</f>
        <v>610.320996990195</v>
      </c>
      <c r="P22" s="39">
        <f>'Forecast CWIP'!O98</f>
        <v>452.95210020715285</v>
      </c>
      <c r="Q22" s="39">
        <f>'Forecast CWIP'!P98</f>
        <v>336.16016177363582</v>
      </c>
      <c r="R22" s="39">
        <f t="shared" si="1"/>
        <v>3517.3931886796786</v>
      </c>
      <c r="S22" s="39">
        <f>'Forecast CWIP'!R97</f>
        <v>249.48257070007179</v>
      </c>
      <c r="T22" s="39">
        <f>'Forecast CWIP'!S97</f>
        <v>185.15445957284092</v>
      </c>
      <c r="U22" s="39">
        <f>'Forecast CWIP'!T97</f>
        <v>137.41310185922706</v>
      </c>
      <c r="V22" s="39">
        <f>'Forecast CWIP'!U97</f>
        <v>101.98166766351028</v>
      </c>
      <c r="W22" s="39">
        <f>'Forecast CWIP'!V97</f>
        <v>75.686091054732259</v>
      </c>
      <c r="X22" s="39">
        <f>'Forecast CWIP'!W97</f>
        <v>56.170726664777575</v>
      </c>
      <c r="Y22" s="39">
        <f>'Forecast CWIP'!X97</f>
        <v>41.687323127409414</v>
      </c>
      <c r="Z22" s="39">
        <f>'Forecast CWIP'!Y97</f>
        <v>30.938408895798915</v>
      </c>
      <c r="AA22" s="39">
        <f>'Forecast CWIP'!Z97</f>
        <v>22.961060418252188</v>
      </c>
      <c r="AB22" s="39">
        <f>'Forecast CWIP'!AA97</f>
        <v>17.040640238038115</v>
      </c>
      <c r="AC22" s="39">
        <f>'Forecast CWIP'!AB97</f>
        <v>12.646777388879322</v>
      </c>
      <c r="AD22" s="39">
        <f>'Forecast CWIP'!AC97</f>
        <v>9.385854996624424</v>
      </c>
      <c r="AE22" s="39">
        <f t="shared" si="2"/>
        <v>98.208372642599841</v>
      </c>
    </row>
    <row r="23" spans="1:31" x14ac:dyDescent="0.25">
      <c r="A23" s="40" t="s">
        <v>335</v>
      </c>
      <c r="B23" s="40" t="s">
        <v>341</v>
      </c>
      <c r="C23" s="107" t="s">
        <v>314</v>
      </c>
      <c r="D23" s="55" t="s">
        <v>359</v>
      </c>
      <c r="E23" s="39">
        <f>'Forecast CWIP'!C117</f>
        <v>275473.11099040403</v>
      </c>
      <c r="F23" s="39">
        <f>'Forecast CWIP'!E117</f>
        <v>204443.44007339832</v>
      </c>
      <c r="G23" s="39">
        <f>'Forecast CWIP'!F117</f>
        <v>297142.67530772503</v>
      </c>
      <c r="H23" s="39">
        <f>'Forecast CWIP'!G117</f>
        <v>433781.72228608956</v>
      </c>
      <c r="I23" s="39">
        <f>'Forecast CWIP'!H117</f>
        <v>548756.90525699174</v>
      </c>
      <c r="J23" s="39">
        <f>'Forecast CWIP'!I117</f>
        <v>484838.36959697172</v>
      </c>
      <c r="K23" s="39">
        <f>'Forecast CWIP'!J117</f>
        <v>437400.97990835021</v>
      </c>
      <c r="L23" s="39">
        <f>'Forecast CWIP'!K117</f>
        <v>402195.1367638919</v>
      </c>
      <c r="M23" s="39">
        <f>'Forecast CWIP'!L117</f>
        <v>376066.98343066778</v>
      </c>
      <c r="N23" s="39">
        <f>'Forecast CWIP'!M117</f>
        <v>356675.87287543237</v>
      </c>
      <c r="O23" s="39">
        <f>'Forecast CWIP'!N117</f>
        <v>342284.68480447034</v>
      </c>
      <c r="P23" s="39">
        <f>'Forecast CWIP'!O117</f>
        <v>331604.20863969059</v>
      </c>
      <c r="Q23" s="39">
        <f>'Forecast CWIP'!P117</f>
        <v>401253.27574595419</v>
      </c>
      <c r="R23" s="39">
        <f t="shared" si="1"/>
        <v>376301.33582154138</v>
      </c>
      <c r="S23" s="39">
        <f>'Forecast CWIP'!R117</f>
        <v>297791.67824869975</v>
      </c>
      <c r="T23" s="39">
        <f>'Forecast CWIP'!S117</f>
        <v>556258.78670998942</v>
      </c>
      <c r="U23" s="39">
        <f>'Forecast CWIP'!T117</f>
        <v>748079.79776320839</v>
      </c>
      <c r="V23" s="39">
        <f>'Forecast CWIP'!U117</f>
        <v>958624.85606483405</v>
      </c>
      <c r="W23" s="39">
        <f>'Forecast CWIP'!V117</f>
        <v>978512.99076548242</v>
      </c>
      <c r="X23" s="39">
        <f>'Forecast CWIP'!W117</f>
        <v>993273.04723787366</v>
      </c>
      <c r="Y23" s="39">
        <f>'Forecast CWIP'!X117</f>
        <v>1004227.2805205493</v>
      </c>
      <c r="Z23" s="39">
        <f>'Forecast CWIP'!Y117</f>
        <v>1012357.0073299102</v>
      </c>
      <c r="AA23" s="39">
        <f>'Forecast CWIP'!Z117</f>
        <v>1018390.5156813678</v>
      </c>
      <c r="AB23" s="39">
        <f>'Forecast CWIP'!AA117</f>
        <v>1022868.3073563841</v>
      </c>
      <c r="AC23" s="39">
        <f>'Forecast CWIP'!AB117</f>
        <v>1026191.5178529766</v>
      </c>
      <c r="AD23" s="39">
        <f>'Forecast CWIP'!AC117</f>
        <v>1295724.3470829951</v>
      </c>
      <c r="AE23" s="39">
        <f t="shared" si="2"/>
        <v>870273.33910463261</v>
      </c>
    </row>
    <row r="24" spans="1:31" x14ac:dyDescent="0.25">
      <c r="A24" s="40" t="s">
        <v>335</v>
      </c>
      <c r="B24" s="40" t="s">
        <v>340</v>
      </c>
      <c r="C24" s="107" t="s">
        <v>314</v>
      </c>
      <c r="D24" s="55" t="s">
        <v>359</v>
      </c>
      <c r="E24" s="39">
        <f>'Forecast CWIP'!C124</f>
        <v>943534.28502736648</v>
      </c>
      <c r="F24" s="39">
        <f>'Forecast CWIP'!E124</f>
        <v>700247.637109339</v>
      </c>
      <c r="G24" s="39">
        <f>'Forecast CWIP'!F124</f>
        <v>519691.50571247167</v>
      </c>
      <c r="H24" s="39">
        <f>'Forecast CWIP'!G124</f>
        <v>385691.07098254282</v>
      </c>
      <c r="I24" s="39">
        <f>'Forecast CWIP'!H124</f>
        <v>286242.12749392842</v>
      </c>
      <c r="J24" s="39">
        <f>'Forecast CWIP'!I124</f>
        <v>212435.70753018252</v>
      </c>
      <c r="K24" s="39">
        <f>'Forecast CWIP'!J124</f>
        <v>157659.98607177939</v>
      </c>
      <c r="L24" s="39">
        <f>'Forecast CWIP'!K124</f>
        <v>117007.97148060467</v>
      </c>
      <c r="M24" s="39">
        <f>'Forecast CWIP'!L124</f>
        <v>86837.920839171114</v>
      </c>
      <c r="N24" s="39">
        <f>'Forecast CWIP'!M124</f>
        <v>64447.100485970906</v>
      </c>
      <c r="O24" s="39">
        <f>'Forecast CWIP'!N124</f>
        <v>47829.66612870917</v>
      </c>
      <c r="P24" s="39">
        <f>'Forecast CWIP'!O124</f>
        <v>35496.972629230702</v>
      </c>
      <c r="Q24" s="39">
        <f>'Forecast CWIP'!P124</f>
        <v>26344.216211955376</v>
      </c>
      <c r="R24" s="39">
        <f t="shared" si="1"/>
        <v>275651.2436694809</v>
      </c>
      <c r="S24" s="39">
        <f>'Forecast CWIP'!R124</f>
        <v>19551.462460512754</v>
      </c>
      <c r="T24" s="39">
        <f>'Forecast CWIP'!S124</f>
        <v>214962.64129969355</v>
      </c>
      <c r="U24" s="39">
        <f>'Forecast CWIP'!T124</f>
        <v>359987.80722985155</v>
      </c>
      <c r="V24" s="39">
        <f>'Forecast CWIP'!U124</f>
        <v>467618.79783136159</v>
      </c>
      <c r="W24" s="39">
        <f>'Forecast CWIP'!V124</f>
        <v>547497.55586320022</v>
      </c>
      <c r="X24" s="39">
        <f>'Forecast CWIP'!W124</f>
        <v>606779.88662174961</v>
      </c>
      <c r="Y24" s="39">
        <f>'Forecast CWIP'!X124</f>
        <v>650776.4988220199</v>
      </c>
      <c r="Z24" s="39">
        <f>'Forecast CWIP'!Y124</f>
        <v>683428.75557934761</v>
      </c>
      <c r="AA24" s="39">
        <f>'Forecast CWIP'!Z124</f>
        <v>707661.75484968477</v>
      </c>
      <c r="AB24" s="39">
        <f>'Forecast CWIP'!AA124</f>
        <v>725646.36945076811</v>
      </c>
      <c r="AC24" s="39">
        <f>'Forecast CWIP'!AB124</f>
        <v>738993.72108236817</v>
      </c>
      <c r="AD24" s="39">
        <f>'Forecast CWIP'!AC124</f>
        <v>949351.94257220055</v>
      </c>
      <c r="AE24" s="39">
        <f t="shared" si="2"/>
        <v>515277.03152882413</v>
      </c>
    </row>
    <row r="25" spans="1:31" x14ac:dyDescent="0.25">
      <c r="A25" s="40" t="s">
        <v>335</v>
      </c>
      <c r="B25" s="40" t="s">
        <v>337</v>
      </c>
      <c r="C25" s="107" t="s">
        <v>314</v>
      </c>
      <c r="D25" s="55" t="s">
        <v>359</v>
      </c>
      <c r="E25" s="39">
        <f>'Forecast CWIP'!C103</f>
        <v>34385.511038175493</v>
      </c>
      <c r="F25" s="39">
        <f>'Forecast CWIP'!E103</f>
        <v>25519.340671951424</v>
      </c>
      <c r="G25" s="39">
        <f>'Forecast CWIP'!F103</f>
        <v>18939.277872243863</v>
      </c>
      <c r="H25" s="39">
        <f>'Forecast CWIP'!G103</f>
        <v>14055.858689026118</v>
      </c>
      <c r="I25" s="39">
        <f>'Forecast CWIP'!H103</f>
        <v>10431.610160565426</v>
      </c>
      <c r="J25" s="39">
        <f>'Forecast CWIP'!I103</f>
        <v>7741.8600278736503</v>
      </c>
      <c r="K25" s="39">
        <f>'Forecast CWIP'!J103</f>
        <v>5745.6515119559508</v>
      </c>
      <c r="L25" s="39">
        <f>'Forecast CWIP'!K103</f>
        <v>4264.1576026929015</v>
      </c>
      <c r="M25" s="39">
        <f>'Forecast CWIP'!L103</f>
        <v>3164.6611394316451</v>
      </c>
      <c r="N25" s="39">
        <f>'Forecast CWIP'!M103</f>
        <v>2348.6655655278951</v>
      </c>
      <c r="O25" s="39">
        <f>'Forecast CWIP'!N103</f>
        <v>1743.0712786163103</v>
      </c>
      <c r="P25" s="39">
        <f>'Forecast CWIP'!O103</f>
        <v>1293.6271246665124</v>
      </c>
      <c r="Q25" s="39">
        <f>'Forecast CWIP'!P103</f>
        <v>960.07039884300525</v>
      </c>
      <c r="R25" s="39">
        <f t="shared" si="1"/>
        <v>10045.643313966937</v>
      </c>
      <c r="S25" s="39">
        <f>'Forecast CWIP'!R103</f>
        <v>712.5199782527626</v>
      </c>
      <c r="T25" s="39">
        <f>'Forecast CWIP'!S103</f>
        <v>528.79947139411388</v>
      </c>
      <c r="U25" s="39">
        <f>'Forecast CWIP'!T103</f>
        <v>392.45058311543573</v>
      </c>
      <c r="V25" s="39">
        <f>'Forecast CWIP'!U103</f>
        <v>291.25872569728125</v>
      </c>
      <c r="W25" s="39">
        <f>'Forecast CWIP'!V103</f>
        <v>216.15879538609749</v>
      </c>
      <c r="X25" s="39">
        <f>'Forecast CWIP'!W103</f>
        <v>160.42309019552548</v>
      </c>
      <c r="Y25" s="39">
        <f>'Forecast CWIP'!X103</f>
        <v>119.05861994610706</v>
      </c>
      <c r="Z25" s="39">
        <f>'Forecast CWIP'!Y103</f>
        <v>88.359817568624109</v>
      </c>
      <c r="AA25" s="39">
        <f>'Forecast CWIP'!Z103</f>
        <v>65.576582059280113</v>
      </c>
      <c r="AB25" s="39">
        <f>'Forecast CWIP'!AA103</f>
        <v>48.667915268585816</v>
      </c>
      <c r="AC25" s="39">
        <f>'Forecast CWIP'!AB103</f>
        <v>36.119082486627697</v>
      </c>
      <c r="AD25" s="39">
        <f>'Forecast CWIP'!AC103</f>
        <v>26.805917460736225</v>
      </c>
      <c r="AE25" s="39">
        <f t="shared" si="2"/>
        <v>280.4822290518602</v>
      </c>
    </row>
    <row r="26" spans="1:31" x14ac:dyDescent="0.25">
      <c r="A26" s="40"/>
      <c r="B26" s="40"/>
      <c r="C26" s="107"/>
      <c r="D26" s="55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pans="1:31" x14ac:dyDescent="0.25">
      <c r="A27" s="40" t="s">
        <v>335</v>
      </c>
      <c r="B27" s="40" t="s">
        <v>381</v>
      </c>
      <c r="C27" s="109" t="s">
        <v>389</v>
      </c>
      <c r="D27" s="110" t="s">
        <v>367</v>
      </c>
      <c r="E27" s="39">
        <f>'Forecast CWIP'!C222</f>
        <v>107.89631264760533</v>
      </c>
      <c r="F27" s="39">
        <f>'Forecast CWIP'!E222</f>
        <v>56.717350018738045</v>
      </c>
      <c r="G27" s="39">
        <f>'Forecast CWIP'!F222</f>
        <v>29.814344106961844</v>
      </c>
      <c r="H27" s="39">
        <f>'Forecast CWIP'!G222</f>
        <v>15.672366819582736</v>
      </c>
      <c r="I27" s="39">
        <f>'Forecast CWIP'!H222</f>
        <v>8.2384197635326579</v>
      </c>
      <c r="J27" s="39">
        <f>'Forecast CWIP'!I222</f>
        <v>4.3306515845047402</v>
      </c>
      <c r="K27" s="39">
        <f>'Forecast CWIP'!J222</f>
        <v>2.2764733631794716</v>
      </c>
      <c r="L27" s="39">
        <f>'Forecast CWIP'!K222</f>
        <v>1.1966631053415289</v>
      </c>
      <c r="M27" s="39">
        <f>'Forecast CWIP'!L222</f>
        <v>1456.1122167280082</v>
      </c>
      <c r="N27" s="39">
        <f>'Forecast CWIP'!M222</f>
        <v>765.42769846505905</v>
      </c>
      <c r="O27" s="39">
        <f>'Forecast CWIP'!N222</f>
        <v>402.35879820720965</v>
      </c>
      <c r="P27" s="39">
        <f>'Forecast CWIP'!O222</f>
        <v>211.50606754811639</v>
      </c>
      <c r="Q27" s="39">
        <f>'Forecast CWIP'!P222</f>
        <v>111.18140527557327</v>
      </c>
      <c r="R27" s="108">
        <f t="shared" ref="R27:R42" si="3">SUM(E27:Q27)/13</f>
        <v>244.05605904872405</v>
      </c>
      <c r="S27" s="39">
        <f>'Forecast CWIP'!R222</f>
        <v>58.444209295504706</v>
      </c>
      <c r="T27" s="39">
        <f>'Forecast CWIP'!S222</f>
        <v>30.722094146144052</v>
      </c>
      <c r="U27" s="39">
        <f>'Forecast CWIP'!T222</f>
        <v>16.14953953696719</v>
      </c>
      <c r="V27" s="39">
        <f>'Forecast CWIP'!U222</f>
        <v>8.4892529140563333</v>
      </c>
      <c r="W27" s="39">
        <f>'Forecast CWIP'!V222</f>
        <v>4.4625058735481371</v>
      </c>
      <c r="X27" s="39">
        <f>'Forecast CWIP'!W222</f>
        <v>2.3457845905943611</v>
      </c>
      <c r="Y27" s="39">
        <f>'Forecast CWIP'!X222</f>
        <v>1.2330976140754646</v>
      </c>
      <c r="Z27" s="39">
        <f>'Forecast CWIP'!Y222</f>
        <v>1499.793130799038</v>
      </c>
      <c r="AA27" s="39">
        <f>'Forecast CWIP'!Z222</f>
        <v>788.38924026117718</v>
      </c>
      <c r="AB27" s="39">
        <f>'Forecast CWIP'!AA222</f>
        <v>414.42888448785715</v>
      </c>
      <c r="AC27" s="39">
        <f>'Forecast CWIP'!AB222</f>
        <v>217.85089334926991</v>
      </c>
      <c r="AD27" s="39">
        <f>'Forecast CWIP'!AC222</f>
        <v>114.51666017855841</v>
      </c>
      <c r="AE27" s="108">
        <f t="shared" ref="AE27:AE42" si="4">(SUM(S27:AD27)+Q27)/13</f>
        <v>251.38513064018181</v>
      </c>
    </row>
    <row r="28" spans="1:31" x14ac:dyDescent="0.25">
      <c r="A28" s="40" t="s">
        <v>335</v>
      </c>
      <c r="B28" s="40" t="s">
        <v>381</v>
      </c>
      <c r="C28" s="109" t="s">
        <v>389</v>
      </c>
      <c r="D28" s="110" t="s">
        <v>344</v>
      </c>
      <c r="E28" s="39">
        <f>'Forecast CWIP'!C142</f>
        <v>340402.62337567017</v>
      </c>
      <c r="F28" s="39">
        <f>'Forecast CWIP'!E142</f>
        <v>286151.83423462091</v>
      </c>
      <c r="G28" s="39">
        <f>'Forecast CWIP'!F142</f>
        <v>240547.12453103386</v>
      </c>
      <c r="H28" s="39">
        <f>'Forecast CWIP'!G142</f>
        <v>202210.54767975345</v>
      </c>
      <c r="I28" s="39">
        <f>'Forecast CWIP'!H142</f>
        <v>169983.76377461368</v>
      </c>
      <c r="J28" s="39">
        <f>'Forecast CWIP'!I142</f>
        <v>142893.04034102452</v>
      </c>
      <c r="K28" s="39">
        <f>'Forecast CWIP'!J142</f>
        <v>120119.83100324232</v>
      </c>
      <c r="L28" s="39">
        <f>'Forecast CWIP'!K142</f>
        <v>100976.043100575</v>
      </c>
      <c r="M28" s="39">
        <f>'Forecast CWIP'!L142</f>
        <v>84883.246963392419</v>
      </c>
      <c r="N28" s="39">
        <f>'Forecast CWIP'!M142</f>
        <v>71355.198657088607</v>
      </c>
      <c r="O28" s="39">
        <f>'Forecast CWIP'!N142</f>
        <v>59983.148118596553</v>
      </c>
      <c r="P28" s="39">
        <f>'Forecast CWIP'!O142</f>
        <v>50423.488770710057</v>
      </c>
      <c r="Q28" s="39">
        <f>'Forecast CWIP'!P142</f>
        <v>42387.375447232735</v>
      </c>
      <c r="R28" s="108">
        <f t="shared" si="3"/>
        <v>147101.32815365802</v>
      </c>
      <c r="S28" s="39">
        <f>'Forecast CWIP'!R142</f>
        <v>35631.99693449866</v>
      </c>
      <c r="T28" s="39">
        <f>'Forecast CWIP'!S142</f>
        <v>29953.239429052934</v>
      </c>
      <c r="U28" s="39">
        <f>'Forecast CWIP'!T142</f>
        <v>25179.519237820539</v>
      </c>
      <c r="V28" s="39">
        <f>'Forecast CWIP'!U142</f>
        <v>21166.598375761077</v>
      </c>
      <c r="W28" s="39">
        <f>'Forecast CWIP'!V142</f>
        <v>17793.226414260607</v>
      </c>
      <c r="X28" s="39">
        <f>'Forecast CWIP'!W142</f>
        <v>14957.476898682715</v>
      </c>
      <c r="Y28" s="39">
        <f>'Forecast CWIP'!X142</f>
        <v>12573.667639912621</v>
      </c>
      <c r="Z28" s="39">
        <f>'Forecast CWIP'!Y142</f>
        <v>10569.771826484266</v>
      </c>
      <c r="AA28" s="39">
        <f>'Forecast CWIP'!Z142</f>
        <v>8885.2417340273296</v>
      </c>
      <c r="AB28" s="39">
        <f>'Forecast CWIP'!AA142</f>
        <v>7469.1792754016951</v>
      </c>
      <c r="AC28" s="39">
        <f>'Forecast CWIP'!AB142</f>
        <v>6278.798114680375</v>
      </c>
      <c r="AD28" s="39">
        <f>'Forecast CWIP'!AC142</f>
        <v>5278.1308777454178</v>
      </c>
      <c r="AE28" s="108">
        <f t="shared" si="4"/>
        <v>18317.247861966232</v>
      </c>
    </row>
    <row r="29" spans="1:31" x14ac:dyDescent="0.25">
      <c r="A29" s="40" t="s">
        <v>335</v>
      </c>
      <c r="B29" s="40" t="s">
        <v>364</v>
      </c>
      <c r="C29" s="109" t="s">
        <v>389</v>
      </c>
      <c r="D29" s="110" t="s">
        <v>344</v>
      </c>
      <c r="E29" s="39">
        <f>'Forecast CWIP'!C163</f>
        <v>4641186.2299999995</v>
      </c>
      <c r="F29" s="39">
        <f>'Forecast CWIP'!E163</f>
        <v>4675337.8899999997</v>
      </c>
      <c r="G29" s="39">
        <f>'Forecast CWIP'!F163</f>
        <v>4709489.55</v>
      </c>
      <c r="H29" s="39">
        <f>'Forecast CWIP'!G163</f>
        <v>4914399.54</v>
      </c>
      <c r="I29" s="39">
        <f>'Forecast CWIP'!H163</f>
        <v>5255916.1900000004</v>
      </c>
      <c r="J29" s="39">
        <f>'Forecast CWIP'!I163</f>
        <v>5938949.4800000004</v>
      </c>
      <c r="K29" s="39">
        <f>'Forecast CWIP'!J163</f>
        <v>6621982.7700000005</v>
      </c>
      <c r="L29" s="39">
        <f>'Forecast CWIP'!K163</f>
        <v>7305016.0600000005</v>
      </c>
      <c r="M29" s="39">
        <f>'Forecast CWIP'!L163</f>
        <v>7646532.7100000009</v>
      </c>
      <c r="N29" s="39">
        <f>'Forecast CWIP'!M163</f>
        <v>7988049.3600000013</v>
      </c>
      <c r="O29" s="39">
        <f>'Forecast CWIP'!N163</f>
        <v>7988049.3600000013</v>
      </c>
      <c r="P29" s="39">
        <f>'Forecast CWIP'!O163</f>
        <v>8056352.6700000009</v>
      </c>
      <c r="Q29" s="39">
        <f>'Forecast CWIP'!P163</f>
        <v>0</v>
      </c>
      <c r="R29" s="108">
        <f t="shared" si="3"/>
        <v>5826250.9084615391</v>
      </c>
      <c r="S29" s="39">
        <f>'Forecast CWIP'!R163</f>
        <v>0</v>
      </c>
      <c r="T29" s="39">
        <f>'Forecast CWIP'!S163</f>
        <v>0</v>
      </c>
      <c r="U29" s="39">
        <f>'Forecast CWIP'!T163</f>
        <v>0</v>
      </c>
      <c r="V29" s="39">
        <f>'Forecast CWIP'!U163</f>
        <v>0</v>
      </c>
      <c r="W29" s="39">
        <f>'Forecast CWIP'!V163</f>
        <v>0</v>
      </c>
      <c r="X29" s="39">
        <f>'Forecast CWIP'!W163</f>
        <v>0</v>
      </c>
      <c r="Y29" s="39">
        <f>'Forecast CWIP'!X163</f>
        <v>0</v>
      </c>
      <c r="Z29" s="39">
        <f>'Forecast CWIP'!Y163</f>
        <v>0</v>
      </c>
      <c r="AA29" s="39">
        <f>'Forecast CWIP'!Z163</f>
        <v>0</v>
      </c>
      <c r="AB29" s="39">
        <f>'Forecast CWIP'!AA163</f>
        <v>0</v>
      </c>
      <c r="AC29" s="39">
        <f>'Forecast CWIP'!AB163</f>
        <v>0</v>
      </c>
      <c r="AD29" s="39">
        <f>'Forecast CWIP'!AC163</f>
        <v>0</v>
      </c>
      <c r="AE29" s="108">
        <f t="shared" si="4"/>
        <v>0</v>
      </c>
    </row>
    <row r="30" spans="1:31" x14ac:dyDescent="0.25">
      <c r="A30" s="40" t="s">
        <v>335</v>
      </c>
      <c r="B30" s="40" t="s">
        <v>382</v>
      </c>
      <c r="C30" s="109" t="s">
        <v>389</v>
      </c>
      <c r="D30" s="110" t="s">
        <v>344</v>
      </c>
      <c r="E30" s="39">
        <f>'Forecast CWIP'!C157</f>
        <v>140253.92574755644</v>
      </c>
      <c r="F30" s="39">
        <f>'Forecast CWIP'!E157</f>
        <v>30927.820018604063</v>
      </c>
      <c r="G30" s="39">
        <f>'Forecast CWIP'!F157</f>
        <v>25998.7785623932</v>
      </c>
      <c r="H30" s="39">
        <f>'Forecast CWIP'!G157</f>
        <v>21855.290360903517</v>
      </c>
      <c r="I30" s="39">
        <f>'Forecast CWIP'!H157</f>
        <v>18372.159892554351</v>
      </c>
      <c r="J30" s="39">
        <f>'Forecast CWIP'!I157</f>
        <v>15444.144348747446</v>
      </c>
      <c r="K30" s="39">
        <f>'Forecast CWIP'!J157</f>
        <v>12982.773721755651</v>
      </c>
      <c r="L30" s="39">
        <f>'Forecast CWIP'!K157</f>
        <v>10913.677682893391</v>
      </c>
      <c r="M30" s="39">
        <f>'Forecast CWIP'!L157</f>
        <v>9174.3384825764551</v>
      </c>
      <c r="N30" s="39">
        <f>'Forecast CWIP'!M157</f>
        <v>7712.2019761324727</v>
      </c>
      <c r="O30" s="39">
        <f>'Forecast CWIP'!N157</f>
        <v>6483.0896999952656</v>
      </c>
      <c r="P30" s="39">
        <f>'Forecast CWIP'!O157</f>
        <v>5449.8640191555514</v>
      </c>
      <c r="Q30" s="39">
        <f>'Forecast CWIP'!P157</f>
        <v>4581.3060132899282</v>
      </c>
      <c r="R30" s="108">
        <f t="shared" si="3"/>
        <v>23857.64388665829</v>
      </c>
      <c r="S30" s="39">
        <f>'Forecast CWIP'!R157</f>
        <v>3851.1721968906236</v>
      </c>
      <c r="T30" s="39">
        <f>'Forecast CWIP'!S157</f>
        <v>3237.4015721889173</v>
      </c>
      <c r="U30" s="39">
        <f>'Forecast CWIP'!T157</f>
        <v>2721.4490559713954</v>
      </c>
      <c r="V30" s="39">
        <f>'Forecast CWIP'!U157</f>
        <v>2287.7251397762061</v>
      </c>
      <c r="W30" s="39">
        <f>'Forecast CWIP'!V157</f>
        <v>1923.1248527986672</v>
      </c>
      <c r="X30" s="39">
        <f>'Forecast CWIP'!W157</f>
        <v>1616.6317951175233</v>
      </c>
      <c r="Y30" s="39">
        <f>'Forecast CWIP'!X157</f>
        <v>1358.9852771033345</v>
      </c>
      <c r="Z30" s="39">
        <f>'Forecast CWIP'!Y157</f>
        <v>1142.4005076241669</v>
      </c>
      <c r="AA30" s="39">
        <f>'Forecast CWIP'!Z157</f>
        <v>960.33337653349622</v>
      </c>
      <c r="AB30" s="39">
        <f>'Forecast CWIP'!AA157</f>
        <v>807.28272434174141</v>
      </c>
      <c r="AC30" s="39">
        <f>'Forecast CWIP'!AB157</f>
        <v>678.6241246483354</v>
      </c>
      <c r="AD30" s="39">
        <f>'Forecast CWIP'!AC157</f>
        <v>570.47015706949048</v>
      </c>
      <c r="AE30" s="108">
        <f t="shared" si="4"/>
        <v>1979.7620610272172</v>
      </c>
    </row>
    <row r="31" spans="1:31" x14ac:dyDescent="0.25">
      <c r="A31" s="40" t="s">
        <v>335</v>
      </c>
      <c r="B31" s="40" t="s">
        <v>383</v>
      </c>
      <c r="C31" s="109" t="s">
        <v>389</v>
      </c>
      <c r="D31" s="110" t="s">
        <v>361</v>
      </c>
      <c r="E31" s="39">
        <f>'Forecast CWIP'!C177</f>
        <v>0</v>
      </c>
      <c r="F31" s="39">
        <f>'Forecast CWIP'!E177</f>
        <v>0</v>
      </c>
      <c r="G31" s="39">
        <f>'Forecast CWIP'!F177</f>
        <v>0</v>
      </c>
      <c r="H31" s="39">
        <f>'Forecast CWIP'!G177</f>
        <v>0</v>
      </c>
      <c r="I31" s="39">
        <f>'Forecast CWIP'!H177</f>
        <v>0</v>
      </c>
      <c r="J31" s="39">
        <f>'Forecast CWIP'!I177</f>
        <v>0</v>
      </c>
      <c r="K31" s="39">
        <f>'Forecast CWIP'!J177</f>
        <v>0</v>
      </c>
      <c r="L31" s="39">
        <f>'Forecast CWIP'!K177</f>
        <v>0</v>
      </c>
      <c r="M31" s="39">
        <f>'Forecast CWIP'!L177</f>
        <v>0</v>
      </c>
      <c r="N31" s="39">
        <f>'Forecast CWIP'!M177</f>
        <v>0</v>
      </c>
      <c r="O31" s="39">
        <f>'Forecast CWIP'!N177</f>
        <v>0</v>
      </c>
      <c r="P31" s="39">
        <f>'Forecast CWIP'!O177</f>
        <v>0</v>
      </c>
      <c r="Q31" s="39">
        <f>'Forecast CWIP'!P177</f>
        <v>57554.997853333647</v>
      </c>
      <c r="R31" s="108">
        <f t="shared" si="3"/>
        <v>4427.3075271795115</v>
      </c>
      <c r="S31" s="39">
        <f>'Forecast CWIP'!R177</f>
        <v>33554.517267911418</v>
      </c>
      <c r="T31" s="39">
        <f>'Forecast CWIP'!S177</f>
        <v>19562.256469050531</v>
      </c>
      <c r="U31" s="39">
        <f>'Forecast CWIP'!T177</f>
        <v>11404.779723261659</v>
      </c>
      <c r="V31" s="39">
        <f>'Forecast CWIP'!U177</f>
        <v>6648.9773683267376</v>
      </c>
      <c r="W31" s="39">
        <f>'Forecast CWIP'!V177</f>
        <v>28086.474279626462</v>
      </c>
      <c r="X31" s="39">
        <f>'Forecast CWIP'!W177</f>
        <v>16374.39182279267</v>
      </c>
      <c r="Y31" s="39">
        <f>'Forecast CWIP'!X177</f>
        <v>9546.2572089666101</v>
      </c>
      <c r="Z31" s="39">
        <f>'Forecast CWIP'!Y177</f>
        <v>41987.780940271259</v>
      </c>
      <c r="AA31" s="39">
        <f>'Forecast CWIP'!Z177</f>
        <v>24478.842379454807</v>
      </c>
      <c r="AB31" s="39">
        <f>'Forecast CWIP'!AA177</f>
        <v>14271.145338463828</v>
      </c>
      <c r="AC31" s="39">
        <f>'Forecast CWIP'!AB177</f>
        <v>26531.223640589655</v>
      </c>
      <c r="AD31" s="39">
        <f>'Forecast CWIP'!AC177</f>
        <v>15467.681956232085</v>
      </c>
      <c r="AE31" s="108">
        <f t="shared" si="4"/>
        <v>23497.640480637026</v>
      </c>
    </row>
    <row r="32" spans="1:31" x14ac:dyDescent="0.25">
      <c r="A32" s="40" t="s">
        <v>335</v>
      </c>
      <c r="B32" s="40" t="s">
        <v>384</v>
      </c>
      <c r="C32" s="109" t="s">
        <v>389</v>
      </c>
      <c r="D32" s="110" t="s">
        <v>361</v>
      </c>
      <c r="E32" s="39">
        <f>'Forecast CWIP'!C182</f>
        <v>53808.088172393305</v>
      </c>
      <c r="F32" s="39">
        <f>'Forecast CWIP'!E182</f>
        <v>31370.071949873152</v>
      </c>
      <c r="G32" s="39">
        <f>'Forecast CWIP'!F182</f>
        <v>18288.726612760602</v>
      </c>
      <c r="H32" s="39">
        <f>'Forecast CWIP'!G182</f>
        <v>10662.312845528886</v>
      </c>
      <c r="I32" s="39">
        <f>'Forecast CWIP'!H182</f>
        <v>6216.1197782140198</v>
      </c>
      <c r="J32" s="39">
        <f>'Forecast CWIP'!I182</f>
        <v>3623.9928106505336</v>
      </c>
      <c r="K32" s="39">
        <f>'Forecast CWIP'!J182</f>
        <v>2112.7848819251913</v>
      </c>
      <c r="L32" s="39">
        <f>'Forecast CWIP'!K182</f>
        <v>1231.7518799079373</v>
      </c>
      <c r="M32" s="39">
        <f>'Forecast CWIP'!L182</f>
        <v>718.11035124136163</v>
      </c>
      <c r="N32" s="39">
        <f>'Forecast CWIP'!M182</f>
        <v>418.65775483820204</v>
      </c>
      <c r="O32" s="39">
        <f>'Forecast CWIP'!N182</f>
        <v>244.07713296873678</v>
      </c>
      <c r="P32" s="39">
        <f>'Forecast CWIP'!O182</f>
        <v>142.29677140761848</v>
      </c>
      <c r="Q32" s="39">
        <f>'Forecast CWIP'!P182</f>
        <v>82.958902813831344</v>
      </c>
      <c r="R32" s="108">
        <f t="shared" si="3"/>
        <v>9916.919218809493</v>
      </c>
      <c r="S32" s="39">
        <f>'Forecast CWIP'!R182</f>
        <v>48.364973344056118</v>
      </c>
      <c r="T32" s="39">
        <f>'Forecast CWIP'!S182</f>
        <v>28.196740400733219</v>
      </c>
      <c r="U32" s="39">
        <f>'Forecast CWIP'!T182</f>
        <v>16.438676882348588</v>
      </c>
      <c r="V32" s="39">
        <f>'Forecast CWIP'!U182</f>
        <v>9.5837353467720305</v>
      </c>
      <c r="W32" s="39">
        <f>'Forecast CWIP'!V182</f>
        <v>5.5873099674823292</v>
      </c>
      <c r="X32" s="39">
        <f>'Forecast CWIP'!W182</f>
        <v>3.2573971988116477</v>
      </c>
      <c r="Y32" s="39">
        <f>'Forecast CWIP'!X182</f>
        <v>1.8990599362804237</v>
      </c>
      <c r="Z32" s="39">
        <f>'Forecast CWIP'!Y182</f>
        <v>1.1071504091982063</v>
      </c>
      <c r="AA32" s="39">
        <f>'Forecast CWIP'!Z182</f>
        <v>0.64546779444393021</v>
      </c>
      <c r="AB32" s="39">
        <f>'Forecast CWIP'!AA182</f>
        <v>0.37630720289037556</v>
      </c>
      <c r="AC32" s="39">
        <f>'Forecast CWIP'!AB182</f>
        <v>0.21938679538484587</v>
      </c>
      <c r="AD32" s="39">
        <f>'Forecast CWIP'!AC182</f>
        <v>0.12790232453576886</v>
      </c>
      <c r="AE32" s="108">
        <f t="shared" si="4"/>
        <v>15.289462339751449</v>
      </c>
    </row>
    <row r="33" spans="1:31" x14ac:dyDescent="0.25">
      <c r="A33" s="40" t="s">
        <v>335</v>
      </c>
      <c r="B33" s="40" t="s">
        <v>381</v>
      </c>
      <c r="C33" s="109" t="s">
        <v>389</v>
      </c>
      <c r="D33" s="110" t="s">
        <v>361</v>
      </c>
      <c r="E33" s="39">
        <f>'Forecast CWIP'!C188</f>
        <v>74929.564856500598</v>
      </c>
      <c r="F33" s="39">
        <f>'Forecast CWIP'!E188</f>
        <v>43683.875799309259</v>
      </c>
      <c r="G33" s="39">
        <f>'Forecast CWIP'!F188</f>
        <v>25467.664312532332</v>
      </c>
      <c r="H33" s="39">
        <f>'Forecast CWIP'!G188</f>
        <v>14847.627726889765</v>
      </c>
      <c r="I33" s="39">
        <f>'Forecast CWIP'!H188</f>
        <v>8656.1549740477749</v>
      </c>
      <c r="J33" s="39">
        <f>'Forecast CWIP'!I188</f>
        <v>5046.5313592845532</v>
      </c>
      <c r="K33" s="39">
        <f>'Forecast CWIP'!J188</f>
        <v>2942.1237069573103</v>
      </c>
      <c r="L33" s="39">
        <f>'Forecast CWIP'!K188</f>
        <v>1715.2557451396476</v>
      </c>
      <c r="M33" s="39">
        <f>'Forecast CWIP'!L188</f>
        <v>999.99271420073478</v>
      </c>
      <c r="N33" s="39">
        <f>'Forecast CWIP'!M188</f>
        <v>582.99494479940574</v>
      </c>
      <c r="O33" s="39">
        <f>'Forecast CWIP'!N188</f>
        <v>339.8855819997857</v>
      </c>
      <c r="P33" s="39">
        <f>'Forecast CWIP'!O188</f>
        <v>198.15301981920516</v>
      </c>
      <c r="Q33" s="39">
        <f>'Forecast CWIP'!P188</f>
        <v>115.52305052908972</v>
      </c>
      <c r="R33" s="108">
        <f t="shared" si="3"/>
        <v>13809.642137846879</v>
      </c>
      <c r="S33" s="39">
        <f>'Forecast CWIP'!R188</f>
        <v>67.349845163718015</v>
      </c>
      <c r="T33" s="39">
        <f>'Forecast CWIP'!S188</f>
        <v>39.264905339688781</v>
      </c>
      <c r="U33" s="39">
        <f>'Forecast CWIP'!T188</f>
        <v>22.891408103270091</v>
      </c>
      <c r="V33" s="39">
        <f>'Forecast CWIP'!U188</f>
        <v>13.345672437437054</v>
      </c>
      <c r="W33" s="39">
        <f>'Forecast CWIP'!V188</f>
        <v>7.7805162532541665</v>
      </c>
      <c r="X33" s="39">
        <f>'Forecast CWIP'!W188</f>
        <v>4.5360346922150194</v>
      </c>
      <c r="Y33" s="39">
        <f>'Forecast CWIP'!X188</f>
        <v>2.6445045623254817</v>
      </c>
      <c r="Z33" s="39">
        <f>'Forecast CWIP'!Y188</f>
        <v>1.5417440241721994</v>
      </c>
      <c r="AA33" s="39">
        <f>'Forecast CWIP'!Z188</f>
        <v>0.89883552100226349</v>
      </c>
      <c r="AB33" s="39">
        <f>'Forecast CWIP'!AA188</f>
        <v>0.52402038285778008</v>
      </c>
      <c r="AC33" s="39">
        <f>'Forecast CWIP'!AB188</f>
        <v>0.30550346001481943</v>
      </c>
      <c r="AD33" s="39">
        <f>'Forecast CWIP'!AC188</f>
        <v>0.17810827046847322</v>
      </c>
      <c r="AE33" s="108">
        <f t="shared" si="4"/>
        <v>21.291088364577988</v>
      </c>
    </row>
    <row r="34" spans="1:31" x14ac:dyDescent="0.25">
      <c r="A34" s="40" t="s">
        <v>335</v>
      </c>
      <c r="B34" s="40" t="s">
        <v>365</v>
      </c>
      <c r="C34" s="109" t="s">
        <v>389</v>
      </c>
      <c r="D34" s="110" t="s">
        <v>361</v>
      </c>
      <c r="E34" s="39">
        <f>'Forecast CWIP'!C194</f>
        <v>172451.05996532683</v>
      </c>
      <c r="F34" s="39">
        <f>'Forecast CWIP'!E194</f>
        <v>100538.82869080892</v>
      </c>
      <c r="G34" s="39">
        <f>'Forecast CWIP'!F194</f>
        <v>58614.055933040705</v>
      </c>
      <c r="H34" s="39">
        <f>'Forecast CWIP'!G194</f>
        <v>34171.947273100683</v>
      </c>
      <c r="I34" s="39">
        <f>'Forecast CWIP'!H194</f>
        <v>134118.65363560215</v>
      </c>
      <c r="J34" s="39">
        <f>'Forecast CWIP'!I194</f>
        <v>192387.49106944515</v>
      </c>
      <c r="K34" s="39">
        <f>'Forecast CWIP'!J194</f>
        <v>226358.17623630704</v>
      </c>
      <c r="L34" s="39">
        <f>'Forecast CWIP'!K194</f>
        <v>246163.05825435452</v>
      </c>
      <c r="M34" s="39">
        <f>'Forecast CWIP'!L194</f>
        <v>257709.28847674053</v>
      </c>
      <c r="N34" s="39">
        <f>'Forecast CWIP'!M194</f>
        <v>264440.73137182335</v>
      </c>
      <c r="O34" s="39">
        <f>'Forecast CWIP'!N194</f>
        <v>268365.15714344091</v>
      </c>
      <c r="P34" s="39">
        <f>'Forecast CWIP'!O194</f>
        <v>156456.66988681466</v>
      </c>
      <c r="Q34" s="39">
        <f>'Forecast CWIP'!P194</f>
        <v>91214.112191873952</v>
      </c>
      <c r="R34" s="108">
        <f t="shared" si="3"/>
        <v>169460.71000989847</v>
      </c>
      <c r="S34" s="39">
        <f>'Forecast CWIP'!R194</f>
        <v>53177.753744667512</v>
      </c>
      <c r="T34" s="39">
        <f>'Forecast CWIP'!S194</f>
        <v>31002.587487557965</v>
      </c>
      <c r="U34" s="39">
        <f>'Forecast CWIP'!T194</f>
        <v>18074.483468005972</v>
      </c>
      <c r="V34" s="39">
        <f>'Forecast CWIP'!U194</f>
        <v>10537.409265156595</v>
      </c>
      <c r="W34" s="39">
        <f>'Forecast CWIP'!V194</f>
        <v>6143.3010917272959</v>
      </c>
      <c r="X34" s="39">
        <f>'Forecast CWIP'!W194</f>
        <v>3581.5395752360896</v>
      </c>
      <c r="Y34" s="39">
        <f>'Forecast CWIP'!X194</f>
        <v>2088.034679963188</v>
      </c>
      <c r="Z34" s="39">
        <f>'Forecast CWIP'!Y194</f>
        <v>1217.322532151994</v>
      </c>
      <c r="AA34" s="39">
        <f>'Forecast CWIP'!Z194</f>
        <v>709.69805315257872</v>
      </c>
      <c r="AB34" s="39">
        <f>'Forecast CWIP'!AA194</f>
        <v>413.75339184609163</v>
      </c>
      <c r="AC34" s="39">
        <f>'Forecast CWIP'!AB194</f>
        <v>241.21789330502887</v>
      </c>
      <c r="AD34" s="39">
        <f>'Forecast CWIP'!AC194</f>
        <v>140.62983699275728</v>
      </c>
      <c r="AE34" s="108">
        <f t="shared" si="4"/>
        <v>16810.91101627977</v>
      </c>
    </row>
    <row r="35" spans="1:31" x14ac:dyDescent="0.25">
      <c r="A35" s="40" t="s">
        <v>335</v>
      </c>
      <c r="B35" s="40" t="s">
        <v>383</v>
      </c>
      <c r="C35" s="109" t="s">
        <v>389</v>
      </c>
      <c r="D35" s="110" t="s">
        <v>359</v>
      </c>
      <c r="E35" s="39">
        <f>'Forecast CWIP'!C88</f>
        <v>7574.1400286393909</v>
      </c>
      <c r="F35" s="39">
        <f>'Forecast CWIP'!E88</f>
        <v>96014.474456867858</v>
      </c>
      <c r="G35" s="39">
        <f>'Forecast CWIP'!F88</f>
        <v>71257.515422204975</v>
      </c>
      <c r="H35" s="39">
        <f>'Forecast CWIP'!G88</f>
        <v>52884.042045418697</v>
      </c>
      <c r="I35" s="39">
        <f>'Forecast CWIP'!H88</f>
        <v>39248.097361953616</v>
      </c>
      <c r="J35" s="39">
        <f>'Forecast CWIP'!I88</f>
        <v>29128.128012802597</v>
      </c>
      <c r="K35" s="39">
        <f>'Forecast CWIP'!J88</f>
        <v>21617.55342445428</v>
      </c>
      <c r="L35" s="39">
        <f>'Forecast CWIP'!K88</f>
        <v>16043.551300438387</v>
      </c>
      <c r="M35" s="39">
        <f>'Forecast CWIP'!L88</f>
        <v>11906.783958198823</v>
      </c>
      <c r="N35" s="39">
        <f>'Forecast CWIP'!M88</f>
        <v>8836.6659957229622</v>
      </c>
      <c r="O35" s="39">
        <f>'Forecast CWIP'!N88</f>
        <v>6558.1660164579762</v>
      </c>
      <c r="P35" s="39">
        <f>'Forecast CWIP'!O88</f>
        <v>4867.1684004172321</v>
      </c>
      <c r="Q35" s="39">
        <f>'Forecast CWIP'!P88</f>
        <v>3612.1879468392131</v>
      </c>
      <c r="R35" s="108">
        <f t="shared" si="3"/>
        <v>28426.805720801232</v>
      </c>
      <c r="S35" s="39">
        <f>'Forecast CWIP'!R88</f>
        <v>2680.7993251624443</v>
      </c>
      <c r="T35" s="39">
        <f>'Forecast CWIP'!S88</f>
        <v>1989.5656393184111</v>
      </c>
      <c r="U35" s="39">
        <f>'Forecast CWIP'!T88</f>
        <v>1476.5638725743181</v>
      </c>
      <c r="V35" s="39">
        <f>'Forecast CWIP'!U88</f>
        <v>1095.8376173698789</v>
      </c>
      <c r="W35" s="39">
        <f>'Forecast CWIP'!V88</f>
        <v>16222.947849782007</v>
      </c>
      <c r="X35" s="39">
        <f>'Forecast CWIP'!W88</f>
        <v>12039.923804600692</v>
      </c>
      <c r="Y35" s="39">
        <f>'Forecast CWIP'!X88</f>
        <v>8935.4762502388403</v>
      </c>
      <c r="Z35" s="39">
        <f>'Forecast CWIP'!Y88</f>
        <v>6631.49843091805</v>
      </c>
      <c r="AA35" s="39">
        <f>'Forecast CWIP'!Z88</f>
        <v>4921.5923368486474</v>
      </c>
      <c r="AB35" s="39">
        <f>'Forecast CWIP'!AA88</f>
        <v>3652.5788828052359</v>
      </c>
      <c r="AC35" s="39">
        <f>'Forecast CWIP'!AB88</f>
        <v>2710.7756152874204</v>
      </c>
      <c r="AD35" s="39">
        <f>'Forecast CWIP'!AC88</f>
        <v>2011.812659551184</v>
      </c>
      <c r="AE35" s="108">
        <f t="shared" si="4"/>
        <v>5229.3507870227959</v>
      </c>
    </row>
    <row r="36" spans="1:31" x14ac:dyDescent="0.25">
      <c r="A36" s="40" t="s">
        <v>335</v>
      </c>
      <c r="B36" s="40" t="s">
        <v>385</v>
      </c>
      <c r="C36" s="109" t="s">
        <v>389</v>
      </c>
      <c r="D36" s="110" t="s">
        <v>359</v>
      </c>
      <c r="E36" s="39">
        <f>'Forecast CWIP'!C108</f>
        <v>7739.4204597297758</v>
      </c>
      <c r="F36" s="39">
        <f>'Forecast CWIP'!E108</f>
        <v>5743.8409769754799</v>
      </c>
      <c r="G36" s="39">
        <f>'Forecast CWIP'!F108</f>
        <v>4262.8139071196747</v>
      </c>
      <c r="H36" s="39">
        <f>'Forecast CWIP'!G108</f>
        <v>3163.6639105390886</v>
      </c>
      <c r="I36" s="39">
        <f>'Forecast CWIP'!H108</f>
        <v>2347.9254682290994</v>
      </c>
      <c r="J36" s="39">
        <f>'Forecast CWIP'!I108</f>
        <v>1742.5220125292835</v>
      </c>
      <c r="K36" s="39">
        <f>'Forecast CWIP'!J108</f>
        <v>1293.2194847050523</v>
      </c>
      <c r="L36" s="39">
        <f>'Forecast CWIP'!K108</f>
        <v>959.76786726112914</v>
      </c>
      <c r="M36" s="39">
        <f>'Forecast CWIP'!L108</f>
        <v>712.2954532633463</v>
      </c>
      <c r="N36" s="39">
        <f>'Forecast CWIP'!M108</f>
        <v>528.63283930049988</v>
      </c>
      <c r="O36" s="39">
        <f>'Forecast CWIP'!N108</f>
        <v>392.32691645946852</v>
      </c>
      <c r="P36" s="39">
        <f>'Forecast CWIP'!O108</f>
        <v>291.16694600786832</v>
      </c>
      <c r="Q36" s="39">
        <f>'Forecast CWIP'!P108</f>
        <v>216.09068073285607</v>
      </c>
      <c r="R36" s="108">
        <f t="shared" si="3"/>
        <v>2261.0528402194323</v>
      </c>
      <c r="S36" s="39">
        <f>'Forecast CWIP'!R108</f>
        <v>160.3725386408637</v>
      </c>
      <c r="T36" s="39">
        <f>'Forecast CWIP'!S108</f>
        <v>119.02110291332315</v>
      </c>
      <c r="U36" s="39">
        <f>'Forecast CWIP'!T108</f>
        <v>88.331974156916473</v>
      </c>
      <c r="V36" s="39">
        <f>'Forecast CWIP'!U108</f>
        <v>65.55591796305518</v>
      </c>
      <c r="W36" s="39">
        <f>'Forecast CWIP'!V108</f>
        <v>48.652579329252049</v>
      </c>
      <c r="X36" s="39">
        <f>'Forecast CWIP'!W108</f>
        <v>36.107700859641021</v>
      </c>
      <c r="Y36" s="39">
        <f>'Forecast CWIP'!X108</f>
        <v>26.797470542028179</v>
      </c>
      <c r="Z36" s="39">
        <f>'Forecast CWIP'!Y108</f>
        <v>19.887846923355934</v>
      </c>
      <c r="AA36" s="39">
        <f>'Forecast CWIP'!Z108</f>
        <v>14.759842897355135</v>
      </c>
      <c r="AB36" s="39">
        <f>'Forecast CWIP'!AA108</f>
        <v>10.954074777132469</v>
      </c>
      <c r="AC36" s="39">
        <f>'Forecast CWIP'!AB108</f>
        <v>8.1296091738558722</v>
      </c>
      <c r="AD36" s="39">
        <f>'Forecast CWIP'!AC108</f>
        <v>6.0334210478105383</v>
      </c>
      <c r="AE36" s="108">
        <f t="shared" si="4"/>
        <v>63.130366150572755</v>
      </c>
    </row>
    <row r="37" spans="1:31" x14ac:dyDescent="0.25">
      <c r="A37" s="40" t="s">
        <v>335</v>
      </c>
      <c r="B37" s="40" t="s">
        <v>384</v>
      </c>
      <c r="C37" s="109" t="s">
        <v>389</v>
      </c>
      <c r="D37" s="110" t="s">
        <v>359</v>
      </c>
      <c r="E37" s="39">
        <f>'Forecast CWIP'!C75</f>
        <v>28080.360950176808</v>
      </c>
      <c r="F37" s="39">
        <f>'Forecast CWIP'!E$75</f>
        <v>20839.949026302045</v>
      </c>
      <c r="G37" s="39">
        <f>'Forecast CWIP'!F$75</f>
        <v>15466.449173835601</v>
      </c>
      <c r="H37" s="39">
        <f>'Forecast CWIP'!G$75</f>
        <v>11478.485371769973</v>
      </c>
      <c r="I37" s="39">
        <f>'Forecast CWIP'!H$75</f>
        <v>22086.785680968471</v>
      </c>
      <c r="J37" s="39">
        <f>'Forecast CWIP'!I$75</f>
        <v>16391.793843495543</v>
      </c>
      <c r="K37" s="39">
        <f>'Forecast CWIP'!J$75</f>
        <v>19017.065374909522</v>
      </c>
      <c r="L37" s="39">
        <f>'Forecast CWIP'!K$75</f>
        <v>14113.588986486038</v>
      </c>
      <c r="M37" s="39">
        <f>'Forecast CWIP'!L$75</f>
        <v>10474.454925220434</v>
      </c>
      <c r="N37" s="39">
        <f>'Forecast CWIP'!M$75</f>
        <v>7773.6574364980806</v>
      </c>
      <c r="O37" s="39">
        <f>'Forecast CWIP'!N$75</f>
        <v>5769.2500823617011</v>
      </c>
      <c r="P37" s="39">
        <f>'Forecast CWIP'!O$75</f>
        <v>4281.6713734461346</v>
      </c>
      <c r="Q37" s="39">
        <f>'Forecast CWIP'!P$75</f>
        <v>3177.6590524714138</v>
      </c>
      <c r="R37" s="108">
        <f t="shared" si="3"/>
        <v>13765.474713687827</v>
      </c>
      <c r="S37" s="39">
        <f>'Forecast CWIP'!R$75</f>
        <v>2358.3120172126755</v>
      </c>
      <c r="T37" s="39">
        <f>'Forecast CWIP'!S$75</f>
        <v>1750.2304302295038</v>
      </c>
      <c r="U37" s="39">
        <f>'Forecast CWIP'!T$75</f>
        <v>1298.9403168635513</v>
      </c>
      <c r="V37" s="39">
        <f>'Forecast CWIP'!U$75</f>
        <v>21419.318409677246</v>
      </c>
      <c r="W37" s="39">
        <f>'Forecast CWIP'!V$75</f>
        <v>15896.430413690825</v>
      </c>
      <c r="X37" s="39">
        <f>'Forecast CWIP'!W$75</f>
        <v>32252.902424839769</v>
      </c>
      <c r="Y37" s="39">
        <f>'Forecast CWIP'!X$75</f>
        <v>23936.616900208406</v>
      </c>
      <c r="Z37" s="39">
        <f>'Forecast CWIP'!Y$75</f>
        <v>17764.653273067073</v>
      </c>
      <c r="AA37" s="39">
        <f>'Forecast CWIP'!Z$75</f>
        <v>13184.106477032896</v>
      </c>
      <c r="AB37" s="39">
        <f>'Forecast CWIP'!AA$75</f>
        <v>9784.6358679721397</v>
      </c>
      <c r="AC37" s="39">
        <f>'Forecast CWIP'!AB$75</f>
        <v>7261.7055418649143</v>
      </c>
      <c r="AD37" s="39">
        <f>'Forecast CWIP'!AC$75</f>
        <v>5389.302993825193</v>
      </c>
      <c r="AE37" s="108">
        <f t="shared" si="4"/>
        <v>11959.601086073508</v>
      </c>
    </row>
    <row r="38" spans="1:31" x14ac:dyDescent="0.25">
      <c r="A38" s="40" t="s">
        <v>335</v>
      </c>
      <c r="B38" s="40" t="s">
        <v>381</v>
      </c>
      <c r="C38" s="109" t="s">
        <v>389</v>
      </c>
      <c r="D38" s="110" t="s">
        <v>359</v>
      </c>
      <c r="E38" s="39">
        <f>'Forecast CWIP'!C93</f>
        <v>0</v>
      </c>
      <c r="F38" s="39">
        <f>'Forecast CWIP'!E93</f>
        <v>0</v>
      </c>
      <c r="G38" s="39">
        <f>'Forecast CWIP'!F93</f>
        <v>0</v>
      </c>
      <c r="H38" s="39">
        <f>'Forecast CWIP'!G93</f>
        <v>0</v>
      </c>
      <c r="I38" s="39">
        <f>'Forecast CWIP'!H93</f>
        <v>0</v>
      </c>
      <c r="J38" s="39">
        <f>'Forecast CWIP'!I93</f>
        <v>0</v>
      </c>
      <c r="K38" s="39">
        <f>'Forecast CWIP'!J93</f>
        <v>0</v>
      </c>
      <c r="L38" s="39">
        <f>'Forecast CWIP'!K93</f>
        <v>42399.949186451748</v>
      </c>
      <c r="M38" s="39">
        <f>'Forecast CWIP'!L93</f>
        <v>73867.236281915088</v>
      </c>
      <c r="N38" s="39">
        <f>'Forecast CWIP'!M93</f>
        <v>97220.805711774534</v>
      </c>
      <c r="O38" s="39">
        <f>'Forecast CWIP'!N93</f>
        <v>114552.74803844225</v>
      </c>
      <c r="P38" s="39">
        <f>'Forecast CWIP'!O93</f>
        <v>85015.76721822469</v>
      </c>
      <c r="Q38" s="39">
        <f>'Forecast CWIP'!P93</f>
        <v>63094.782093554517</v>
      </c>
      <c r="R38" s="108">
        <f t="shared" si="3"/>
        <v>36627.022194643294</v>
      </c>
      <c r="S38" s="39">
        <f>'Forecast CWIP'!R93</f>
        <v>46826.037777375226</v>
      </c>
      <c r="T38" s="39">
        <f>'Forecast CWIP'!S93</f>
        <v>34752.125947228938</v>
      </c>
      <c r="U38" s="39">
        <f>'Forecast CWIP'!T93</f>
        <v>25791.425351721475</v>
      </c>
      <c r="V38" s="39">
        <f>'Forecast CWIP'!U93</f>
        <v>19141.206574916392</v>
      </c>
      <c r="W38" s="39">
        <f>'Forecast CWIP'!V93</f>
        <v>14205.720860602523</v>
      </c>
      <c r="X38" s="39">
        <f>'Forecast CWIP'!W93</f>
        <v>10542.830953708526</v>
      </c>
      <c r="Y38" s="39">
        <f>'Forecast CWIP'!X93</f>
        <v>7824.4029718151342</v>
      </c>
      <c r="Z38" s="39">
        <f>'Forecast CWIP'!Y93</f>
        <v>5806.9110786429164</v>
      </c>
      <c r="AA38" s="39">
        <f>'Forecast CWIP'!Z93</f>
        <v>4309.6216282228752</v>
      </c>
      <c r="AB38" s="39">
        <f>'Forecast CWIP'!AA93</f>
        <v>3198.4024426953829</v>
      </c>
      <c r="AC38" s="39">
        <f>'Forecast CWIP'!AB93</f>
        <v>2373.7068048960405</v>
      </c>
      <c r="AD38" s="39">
        <f>'Forecast CWIP'!AC93</f>
        <v>1761.6557317475758</v>
      </c>
      <c r="AE38" s="108">
        <f t="shared" si="4"/>
        <v>18432.986939779039</v>
      </c>
    </row>
    <row r="39" spans="1:31" x14ac:dyDescent="0.25">
      <c r="A39" s="40" t="s">
        <v>335</v>
      </c>
      <c r="B39" s="40" t="s">
        <v>336</v>
      </c>
      <c r="C39" s="109" t="s">
        <v>389</v>
      </c>
      <c r="D39" s="110" t="s">
        <v>359</v>
      </c>
      <c r="E39" s="39">
        <f>'Forecast CWIP'!C79</f>
        <v>-10.594581606889953</v>
      </c>
      <c r="F39" s="39">
        <f>'Forecast CWIP'!E79</f>
        <v>-7.862809920226244</v>
      </c>
      <c r="G39" s="39">
        <f>'Forecast CWIP'!F79</f>
        <v>-5.8354149446923413</v>
      </c>
      <c r="H39" s="39">
        <f>'Forecast CWIP'!G79</f>
        <v>-4.3307758832047298</v>
      </c>
      <c r="I39" s="39">
        <f>'Forecast CWIP'!H79</f>
        <v>-3.2141021552558255</v>
      </c>
      <c r="J39" s="39">
        <f>'Forecast CWIP'!I79</f>
        <v>-2.3853584075968652</v>
      </c>
      <c r="K39" s="39">
        <f>'Forecast CWIP'!J79</f>
        <v>-1.7703030139812603</v>
      </c>
      <c r="L39" s="39">
        <f>'Forecast CWIP'!K79</f>
        <v>-1.3138372629161679</v>
      </c>
      <c r="M39" s="39">
        <f>'Forecast CWIP'!L79</f>
        <v>-0.97506943150090586</v>
      </c>
      <c r="N39" s="39">
        <f>'Forecast CWIP'!M79</f>
        <v>-0.72365156864040403</v>
      </c>
      <c r="O39" s="39">
        <f>'Forecast CWIP'!N79</f>
        <v>-0.53706082446830439</v>
      </c>
      <c r="P39" s="39">
        <f>'Forecast CWIP'!O79</f>
        <v>-0.39858177841096243</v>
      </c>
      <c r="Q39" s="39">
        <f>'Forecast CWIP'!P79</f>
        <v>-0.29580901611754296</v>
      </c>
      <c r="R39" s="108">
        <f t="shared" si="3"/>
        <v>-3.0951812164539629</v>
      </c>
      <c r="S39" s="39">
        <f>'Forecast CWIP'!R79</f>
        <v>-0.21953581110827353</v>
      </c>
      <c r="T39" s="39">
        <f>'Forecast CWIP'!S79</f>
        <v>-0.16292935554005006</v>
      </c>
      <c r="U39" s="39">
        <f>'Forecast CWIP'!T79</f>
        <v>-0.12091865451328918</v>
      </c>
      <c r="V39" s="39">
        <f>'Forecast CWIP'!U79</f>
        <v>-8.9740249452530896E-2</v>
      </c>
      <c r="W39" s="39">
        <f>'Forecast CWIP'!V79</f>
        <v>-6.6601074947599578E-2</v>
      </c>
      <c r="X39" s="39">
        <f>'Forecast CWIP'!W79</f>
        <v>-4.9428246647810918E-2</v>
      </c>
      <c r="Y39" s="39">
        <f>'Forecast CWIP'!X79</f>
        <v>-3.668336537509425E-2</v>
      </c>
      <c r="Z39" s="39">
        <f>'Forecast CWIP'!Y79</f>
        <v>-2.7224702199754452E-2</v>
      </c>
      <c r="AA39" s="39">
        <f>'Forecast CWIP'!Z79</f>
        <v>-2.0204918558768156E-2</v>
      </c>
      <c r="AB39" s="39">
        <f>'Forecast CWIP'!AA79</f>
        <v>-1.4995158844019821E-2</v>
      </c>
      <c r="AC39" s="39">
        <f>'Forecast CWIP'!AB79</f>
        <v>-1.1128715421612404E-2</v>
      </c>
      <c r="AD39" s="39">
        <f>'Forecast CWIP'!AC79</f>
        <v>-8.259219406977162E-3</v>
      </c>
      <c r="AE39" s="108">
        <f t="shared" si="4"/>
        <v>-8.6419883702563344E-2</v>
      </c>
    </row>
    <row r="40" spans="1:31" x14ac:dyDescent="0.25">
      <c r="A40" s="40" t="s">
        <v>335</v>
      </c>
      <c r="B40" s="40" t="s">
        <v>362</v>
      </c>
      <c r="C40" s="109" t="s">
        <v>389</v>
      </c>
      <c r="D40" s="110" t="s">
        <v>359</v>
      </c>
      <c r="E40" s="39">
        <f>'Forecast CWIP'!C129</f>
        <v>0</v>
      </c>
      <c r="F40" s="39">
        <f>'Forecast CWIP'!E129</f>
        <v>0</v>
      </c>
      <c r="G40" s="39">
        <f>'Forecast CWIP'!F129</f>
        <v>0</v>
      </c>
      <c r="H40" s="39">
        <f>'Forecast CWIP'!G129</f>
        <v>0</v>
      </c>
      <c r="I40" s="39">
        <f>'Forecast CWIP'!H129</f>
        <v>0</v>
      </c>
      <c r="J40" s="39">
        <f>'Forecast CWIP'!I129</f>
        <v>0</v>
      </c>
      <c r="K40" s="39">
        <f>'Forecast CWIP'!J129</f>
        <v>0</v>
      </c>
      <c r="L40" s="39">
        <f>'Forecast CWIP'!K129</f>
        <v>0</v>
      </c>
      <c r="M40" s="39">
        <f>'Forecast CWIP'!L129</f>
        <v>0</v>
      </c>
      <c r="N40" s="39">
        <f>'Forecast CWIP'!M129</f>
        <v>0</v>
      </c>
      <c r="O40" s="39">
        <f>'Forecast CWIP'!N129</f>
        <v>0</v>
      </c>
      <c r="P40" s="39">
        <f>'Forecast CWIP'!O129</f>
        <v>0</v>
      </c>
      <c r="Q40" s="39">
        <f>'Forecast CWIP'!P129</f>
        <v>0</v>
      </c>
      <c r="R40" s="108">
        <f t="shared" si="3"/>
        <v>0</v>
      </c>
      <c r="S40" s="39">
        <f>'Forecast CWIP'!R129</f>
        <v>0</v>
      </c>
      <c r="T40" s="39">
        <f>'Forecast CWIP'!S129</f>
        <v>318247.72094279749</v>
      </c>
      <c r="U40" s="39">
        <f>'Forecast CWIP'!T129</f>
        <v>554439.91796327278</v>
      </c>
      <c r="V40" s="39">
        <f>'Forecast CWIP'!U129</f>
        <v>729730.87505070306</v>
      </c>
      <c r="W40" s="39">
        <f>'Forecast CWIP'!V129</f>
        <v>859823.74020138197</v>
      </c>
      <c r="X40" s="39">
        <f>'Forecast CWIP'!W129</f>
        <v>956372.66573820508</v>
      </c>
      <c r="Y40" s="39">
        <f>'Forecast CWIP'!X129</f>
        <v>1028026.8261067867</v>
      </c>
      <c r="Z40" s="39">
        <f>'Forecast CWIP'!Y129</f>
        <v>1081205.2397409002</v>
      </c>
      <c r="AA40" s="39">
        <f>'Forecast CWIP'!Z129</f>
        <v>1120671.8061216131</v>
      </c>
      <c r="AB40" s="39">
        <f>'Forecast CWIP'!AA129</f>
        <v>1149962.0717658675</v>
      </c>
      <c r="AC40" s="39">
        <f>'Forecast CWIP'!AB129</f>
        <v>1171699.9562637256</v>
      </c>
      <c r="AD40" s="39">
        <f>'Forecast CWIP'!AC129</f>
        <v>1506083.2638071137</v>
      </c>
      <c r="AE40" s="108">
        <f t="shared" si="4"/>
        <v>805866.46797710517</v>
      </c>
    </row>
    <row r="41" spans="1:31" x14ac:dyDescent="0.25">
      <c r="A41" s="40" t="s">
        <v>335</v>
      </c>
      <c r="B41" s="40" t="s">
        <v>363</v>
      </c>
      <c r="C41" s="109" t="s">
        <v>389</v>
      </c>
      <c r="D41" s="110" t="s">
        <v>359</v>
      </c>
      <c r="E41" s="39">
        <f>'Forecast CWIP'!C134</f>
        <v>552874.14432219951</v>
      </c>
      <c r="F41" s="39">
        <f>'Forecast CWIP'!E134</f>
        <v>410317.69520620967</v>
      </c>
      <c r="G41" s="39">
        <f>'Forecast CWIP'!F134</f>
        <v>560290.95847059775</v>
      </c>
      <c r="H41" s="39">
        <f>'Forecast CWIP'!G134</f>
        <v>671597.59038500686</v>
      </c>
      <c r="I41" s="39">
        <f>'Forecast CWIP'!H134</f>
        <v>754204.23990426969</v>
      </c>
      <c r="J41" s="39">
        <f>'Forecast CWIP'!I134</f>
        <v>815511.08593340521</v>
      </c>
      <c r="K41" s="39">
        <f>'Forecast CWIP'!J134</f>
        <v>861010.20001094276</v>
      </c>
      <c r="L41" s="39">
        <f>'Forecast CWIP'!K134</f>
        <v>894777.54437664314</v>
      </c>
      <c r="M41" s="39">
        <f>'Forecast CWIP'!L134</f>
        <v>919838.11024983053</v>
      </c>
      <c r="N41" s="39">
        <f>'Forecast CWIP'!M134</f>
        <v>938436.90662193426</v>
      </c>
      <c r="O41" s="39">
        <f>'Forecast CWIP'!N134</f>
        <v>952240.07564219483</v>
      </c>
      <c r="P41" s="39">
        <f>'Forecast CWIP'!O134</f>
        <v>962484.15118289203</v>
      </c>
      <c r="Q41" s="39">
        <f>'Forecast CWIP'!P134</f>
        <v>1225861.6340333875</v>
      </c>
      <c r="R41" s="108">
        <f t="shared" si="3"/>
        <v>809188.02587227034</v>
      </c>
      <c r="S41" s="39">
        <f>'Forecast CWIP'!R134</f>
        <v>909777.97656814929</v>
      </c>
      <c r="T41" s="39">
        <f>'Forecast CWIP'!S134</f>
        <v>1362181.2135615866</v>
      </c>
      <c r="U41" s="39">
        <f>'Forecast CWIP'!T134</f>
        <v>1697931.3106629914</v>
      </c>
      <c r="V41" s="39">
        <f>'Forecast CWIP'!U134</f>
        <v>1947109.5502726636</v>
      </c>
      <c r="W41" s="39">
        <f>'Forecast CWIP'!V134</f>
        <v>2132038.1493438426</v>
      </c>
      <c r="X41" s="39">
        <f>'Forecast CWIP'!W134</f>
        <v>2269283.6279538516</v>
      </c>
      <c r="Y41" s="39">
        <f>'Forecast CWIP'!X134</f>
        <v>2371140.8933714107</v>
      </c>
      <c r="Z41" s="39">
        <f>'Forecast CWIP'!Y134</f>
        <v>2446734.6588157639</v>
      </c>
      <c r="AA41" s="39">
        <f>'Forecast CWIP'!Z134</f>
        <v>2502836.8656699331</v>
      </c>
      <c r="AB41" s="39">
        <f>'Forecast CWIP'!AA134</f>
        <v>2544473.3365535662</v>
      </c>
      <c r="AC41" s="39">
        <f>'Forecast CWIP'!AB134</f>
        <v>2575374.0052589858</v>
      </c>
      <c r="AD41" s="39">
        <f>'Forecast CWIP'!AC134</f>
        <v>3285290.9677096074</v>
      </c>
      <c r="AE41" s="108">
        <f t="shared" si="4"/>
        <v>2097694.937675057</v>
      </c>
    </row>
    <row r="42" spans="1:31" x14ac:dyDescent="0.25">
      <c r="A42" s="38" t="s">
        <v>335</v>
      </c>
      <c r="B42" s="38" t="s">
        <v>381</v>
      </c>
      <c r="C42" s="111" t="s">
        <v>389</v>
      </c>
      <c r="D42" s="112" t="s">
        <v>366</v>
      </c>
      <c r="E42" s="37">
        <f>'Forecast CWIP'!C215</f>
        <v>22645.514005341414</v>
      </c>
      <c r="F42" s="37">
        <f>'Forecast CWIP'!E215</f>
        <v>22453.002332849315</v>
      </c>
      <c r="G42" s="37">
        <f>'Forecast CWIP'!F215</f>
        <v>22138.03786638601</v>
      </c>
      <c r="H42" s="37">
        <f>'Forecast CWIP'!G215</f>
        <v>22064.361533981708</v>
      </c>
      <c r="I42" s="37">
        <f>'Forecast CWIP'!H215</f>
        <v>22007.937937904495</v>
      </c>
      <c r="J42" s="37">
        <f>'Forecast CWIP'!I215</f>
        <v>22007.276569529546</v>
      </c>
      <c r="K42" s="37">
        <f>'Forecast CWIP'!J215</f>
        <v>21964.22052050299</v>
      </c>
      <c r="L42" s="37">
        <f>'Forecast CWIP'!K215</f>
        <v>21931.246877004778</v>
      </c>
      <c r="M42" s="37">
        <f>'Forecast CWIP'!L215</f>
        <v>21905.994649033826</v>
      </c>
      <c r="N42" s="37">
        <f>'Forecast CWIP'!M215</f>
        <v>21886.655718001486</v>
      </c>
      <c r="O42" s="37">
        <f>'Forecast CWIP'!N215</f>
        <v>21871.845371211337</v>
      </c>
      <c r="P42" s="37">
        <f>'Forecast CWIP'!O215</f>
        <v>21860.503153191239</v>
      </c>
      <c r="Q42" s="37">
        <f>'Forecast CWIP'!P215</f>
        <v>21851.816934601069</v>
      </c>
      <c r="R42" s="113">
        <f t="shared" si="3"/>
        <v>22045.262574579934</v>
      </c>
      <c r="S42" s="37">
        <f>'Forecast CWIP'!R215</f>
        <v>21845.164761872376</v>
      </c>
      <c r="T42" s="37">
        <f>'Forecast CWIP'!S215</f>
        <v>21672.537203335167</v>
      </c>
      <c r="U42" s="37">
        <f>'Forecast CWIP'!T215</f>
        <v>21707.866842558629</v>
      </c>
      <c r="V42" s="37">
        <f>'Forecast CWIP'!U215</f>
        <v>21734.92336434855</v>
      </c>
      <c r="W42" s="37">
        <f>'Forecast CWIP'!V215</f>
        <v>21755.644078951325</v>
      </c>
      <c r="X42" s="37">
        <f>'Forecast CWIP'!W215</f>
        <v>21814.062190830315</v>
      </c>
      <c r="Y42" s="37">
        <f>'Forecast CWIP'!X215</f>
        <v>21816.251020607</v>
      </c>
      <c r="Z42" s="37">
        <f>'Forecast CWIP'!Y215</f>
        <v>21817.927293613153</v>
      </c>
      <c r="AA42" s="37">
        <f>'Forecast CWIP'!Z215</f>
        <v>21819.211034916876</v>
      </c>
      <c r="AB42" s="37">
        <f>'Forecast CWIP'!AA215</f>
        <v>21820.194163398239</v>
      </c>
      <c r="AC42" s="37">
        <f>'Forecast CWIP'!AB215</f>
        <v>21820.947073356077</v>
      </c>
      <c r="AD42" s="37">
        <f>'Forecast CWIP'!AC215</f>
        <v>21821.523674904463</v>
      </c>
      <c r="AE42" s="113">
        <f t="shared" si="4"/>
        <v>21792.159202868708</v>
      </c>
    </row>
    <row r="43" spans="1:31" s="33" customFormat="1" x14ac:dyDescent="0.25">
      <c r="A43" s="36"/>
      <c r="B43" s="35" t="s">
        <v>334</v>
      </c>
      <c r="C43" s="35"/>
      <c r="D43" s="57"/>
      <c r="E43" s="34">
        <f t="shared" ref="E43:AE43" si="5">SUM(E7:E42)</f>
        <v>12840662.713105625</v>
      </c>
      <c r="F43" s="34">
        <f t="shared" si="5"/>
        <v>11804911.585599011</v>
      </c>
      <c r="G43" s="34">
        <f t="shared" si="5"/>
        <v>11539071.235116618</v>
      </c>
      <c r="H43" s="34">
        <f t="shared" si="5"/>
        <v>12598057.906976534</v>
      </c>
      <c r="I43" s="34">
        <f t="shared" si="5"/>
        <v>13499164.035385631</v>
      </c>
      <c r="J43" s="34">
        <f t="shared" si="5"/>
        <v>14368246.612595152</v>
      </c>
      <c r="K43" s="34">
        <f t="shared" si="5"/>
        <v>16393151.558206504</v>
      </c>
      <c r="L43" s="34">
        <f t="shared" si="5"/>
        <v>17038705.339677803</v>
      </c>
      <c r="M43" s="34">
        <f t="shared" si="5"/>
        <v>17335413.060263958</v>
      </c>
      <c r="N43" s="34">
        <f t="shared" si="5"/>
        <v>17764392.168452393</v>
      </c>
      <c r="O43" s="34">
        <f t="shared" si="5"/>
        <v>17745203.007217087</v>
      </c>
      <c r="P43" s="34">
        <f t="shared" si="5"/>
        <v>16768630.901537949</v>
      </c>
      <c r="Q43" s="34">
        <f t="shared" si="5"/>
        <v>8076852.1926825596</v>
      </c>
      <c r="R43" s="34">
        <f t="shared" si="5"/>
        <v>14444035.562832061</v>
      </c>
      <c r="S43" s="34">
        <f t="shared" si="5"/>
        <v>6735075.2748033479</v>
      </c>
      <c r="T43" s="34">
        <f t="shared" si="5"/>
        <v>7271044.2983019138</v>
      </c>
      <c r="U43" s="34">
        <f t="shared" si="5"/>
        <v>8512212.309708355</v>
      </c>
      <c r="V43" s="34">
        <f t="shared" si="5"/>
        <v>9412581.6094982177</v>
      </c>
      <c r="W43" s="34">
        <f t="shared" si="5"/>
        <v>9905112.4890121631</v>
      </c>
      <c r="X43" s="34">
        <f t="shared" si="5"/>
        <v>10458266.609649807</v>
      </c>
      <c r="Y43" s="34">
        <f t="shared" si="5"/>
        <v>10703824.931246327</v>
      </c>
      <c r="Z43" s="34">
        <f t="shared" si="5"/>
        <v>10886283.005981971</v>
      </c>
      <c r="AA43" s="34">
        <f t="shared" si="5"/>
        <v>10874852.288038297</v>
      </c>
      <c r="AB43" s="34">
        <f t="shared" si="5"/>
        <v>10860296.453895979</v>
      </c>
      <c r="AC43" s="34">
        <f t="shared" si="5"/>
        <v>10118400.283436606</v>
      </c>
      <c r="AD43" s="34">
        <f t="shared" si="5"/>
        <v>11053538.901254255</v>
      </c>
      <c r="AE43" s="34">
        <f t="shared" si="5"/>
        <v>9605256.9728853703</v>
      </c>
    </row>
    <row r="44" spans="1:31" x14ac:dyDescent="0.25">
      <c r="A44" s="31"/>
      <c r="E44" s="32"/>
      <c r="F44" s="32"/>
      <c r="G44" s="32"/>
      <c r="H44" s="32"/>
      <c r="Q44" s="32"/>
      <c r="R44" s="32"/>
    </row>
    <row r="45" spans="1:31" x14ac:dyDescent="0.25">
      <c r="A45" s="31"/>
    </row>
    <row r="46" spans="1:31" x14ac:dyDescent="0.25">
      <c r="B46" s="30" t="s">
        <v>387</v>
      </c>
    </row>
    <row r="47" spans="1:31" x14ac:dyDescent="0.25">
      <c r="C47" s="114" t="s">
        <v>390</v>
      </c>
      <c r="E47" s="104">
        <f>+E14+E27</f>
        <v>906696.92680549028</v>
      </c>
      <c r="F47" s="104">
        <f t="shared" ref="F47:Q47" si="6">+F14+F27</f>
        <v>605592.70461869251</v>
      </c>
      <c r="G47" s="104">
        <f t="shared" si="6"/>
        <v>415713.99003639189</v>
      </c>
      <c r="H47" s="104">
        <f t="shared" si="6"/>
        <v>1070850.9389322298</v>
      </c>
      <c r="I47" s="104">
        <f t="shared" si="6"/>
        <v>1475544.3188752898</v>
      </c>
      <c r="J47" s="104">
        <f t="shared" si="6"/>
        <v>1730755.1963320589</v>
      </c>
      <c r="K47" s="104">
        <f t="shared" si="6"/>
        <v>1891698.177008898</v>
      </c>
      <c r="L47" s="104">
        <f t="shared" si="6"/>
        <v>2069282.6636095326</v>
      </c>
      <c r="M47" s="104">
        <f t="shared" si="6"/>
        <v>2174873.5006975587</v>
      </c>
      <c r="N47" s="104">
        <f t="shared" si="6"/>
        <v>2163163.8857750893</v>
      </c>
      <c r="O47" s="104">
        <f t="shared" si="6"/>
        <v>2155851.9947820702</v>
      </c>
      <c r="P47" s="104">
        <f t="shared" si="6"/>
        <v>1410220.0321995527</v>
      </c>
      <c r="Q47" s="104">
        <f t="shared" si="6"/>
        <v>906207.74829121085</v>
      </c>
      <c r="R47" s="108">
        <f t="shared" ref="R47:R53" si="7">SUM(E47:Q47)/13</f>
        <v>1459727.0829203126</v>
      </c>
      <c r="S47" s="104">
        <f t="shared" ref="S47:AD47" si="8">+S14+S27</f>
        <v>605283.87120886624</v>
      </c>
      <c r="T47" s="104">
        <f t="shared" si="8"/>
        <v>415519.05046006507</v>
      </c>
      <c r="U47" s="104">
        <f t="shared" si="8"/>
        <v>1072555.3813865974</v>
      </c>
      <c r="V47" s="104">
        <f t="shared" si="8"/>
        <v>1478446.6058861231</v>
      </c>
      <c r="W47" s="104">
        <f t="shared" si="8"/>
        <v>1734412.8988129883</v>
      </c>
      <c r="X47" s="104">
        <f t="shared" si="8"/>
        <v>1895832.2764830531</v>
      </c>
      <c r="Y47" s="104">
        <f t="shared" si="8"/>
        <v>2073717.1978958105</v>
      </c>
      <c r="Z47" s="104">
        <f t="shared" si="8"/>
        <v>2179541.1621479965</v>
      </c>
      <c r="AA47" s="104">
        <f t="shared" si="8"/>
        <v>2167930.3205278246</v>
      </c>
      <c r="AB47" s="104">
        <f t="shared" si="8"/>
        <v>2160682.8932459471</v>
      </c>
      <c r="AC47" s="104">
        <f t="shared" si="8"/>
        <v>1413265.2546535018</v>
      </c>
      <c r="AD47" s="104">
        <f t="shared" si="8"/>
        <v>908127.47826184891</v>
      </c>
      <c r="AE47" s="108">
        <f>(SUM(S47:AD47)+Q47)/13</f>
        <v>1462424.779943218</v>
      </c>
    </row>
    <row r="48" spans="1:31" x14ac:dyDescent="0.25">
      <c r="C48" s="114" t="s">
        <v>391</v>
      </c>
      <c r="E48" s="104">
        <f>+E15</f>
        <v>21120.835591158684</v>
      </c>
      <c r="F48" s="104">
        <f t="shared" ref="F48:Q48" si="9">+F15</f>
        <v>15289.603890255254</v>
      </c>
      <c r="G48" s="104">
        <f t="shared" si="9"/>
        <v>11068.311483792195</v>
      </c>
      <c r="H48" s="104">
        <f t="shared" si="9"/>
        <v>8012.4717410321973</v>
      </c>
      <c r="I48" s="104">
        <f t="shared" si="9"/>
        <v>5800.3159284819485</v>
      </c>
      <c r="J48" s="104">
        <f t="shared" si="9"/>
        <v>4198.9121406707509</v>
      </c>
      <c r="K48" s="104">
        <f t="shared" si="9"/>
        <v>3039.6384235723099</v>
      </c>
      <c r="L48" s="104">
        <f t="shared" si="9"/>
        <v>2200.4275003909033</v>
      </c>
      <c r="M48" s="104">
        <f t="shared" si="9"/>
        <v>1592.913534362478</v>
      </c>
      <c r="N48" s="104">
        <f t="shared" si="9"/>
        <v>1153.1275297661023</v>
      </c>
      <c r="O48" s="104">
        <f t="shared" si="9"/>
        <v>834.76163094856997</v>
      </c>
      <c r="P48" s="104">
        <f t="shared" si="9"/>
        <v>604.29307471764139</v>
      </c>
      <c r="Q48" s="104">
        <f t="shared" si="9"/>
        <v>437.4543661485074</v>
      </c>
      <c r="R48" s="108">
        <f t="shared" si="7"/>
        <v>5796.3897565613497</v>
      </c>
      <c r="S48" s="104">
        <f t="shared" ref="S48:AD48" si="10">+S15</f>
        <v>316.67800024319183</v>
      </c>
      <c r="T48" s="104">
        <f t="shared" si="10"/>
        <v>229.24666799183842</v>
      </c>
      <c r="U48" s="104">
        <f t="shared" si="10"/>
        <v>165.95417030864633</v>
      </c>
      <c r="V48" s="104">
        <f t="shared" si="10"/>
        <v>120.13603898405053</v>
      </c>
      <c r="W48" s="104">
        <f t="shared" si="10"/>
        <v>86.967792589574685</v>
      </c>
      <c r="X48" s="104">
        <f t="shared" si="10"/>
        <v>62.956936252138391</v>
      </c>
      <c r="Y48" s="104">
        <f t="shared" si="10"/>
        <v>45.575214734505671</v>
      </c>
      <c r="Z48" s="104">
        <f t="shared" si="10"/>
        <v>32.992396418047619</v>
      </c>
      <c r="AA48" s="104">
        <f t="shared" si="10"/>
        <v>23.883556616168462</v>
      </c>
      <c r="AB48" s="104">
        <f t="shared" si="10"/>
        <v>17.289567857086272</v>
      </c>
      <c r="AC48" s="104">
        <f t="shared" si="10"/>
        <v>12.51610727367232</v>
      </c>
      <c r="AD48" s="104">
        <f t="shared" si="10"/>
        <v>9.0605469483650314</v>
      </c>
      <c r="AE48" s="108">
        <f t="shared" ref="AE48:AE53" si="11">(SUM(S48:AD48)+Q48)/13</f>
        <v>120.05472018198407</v>
      </c>
    </row>
    <row r="49" spans="3:31" x14ac:dyDescent="0.25">
      <c r="C49" s="114" t="s">
        <v>392</v>
      </c>
      <c r="E49" s="104">
        <f>+E16+E17</f>
        <v>482904.48660263349</v>
      </c>
      <c r="F49" s="104">
        <f t="shared" ref="F49:Q49" si="12">+F16+F17</f>
        <v>525903.2725365099</v>
      </c>
      <c r="G49" s="104">
        <f t="shared" si="12"/>
        <v>562978.15026243881</v>
      </c>
      <c r="H49" s="104">
        <f t="shared" si="12"/>
        <v>600398.39199551148</v>
      </c>
      <c r="I49" s="104">
        <f t="shared" si="12"/>
        <v>631379.33082465315</v>
      </c>
      <c r="J49" s="104">
        <f t="shared" si="12"/>
        <v>662208.47348747286</v>
      </c>
      <c r="K49" s="104">
        <f t="shared" si="12"/>
        <v>1412034.8686277843</v>
      </c>
      <c r="L49" s="104">
        <f t="shared" si="12"/>
        <v>1388032.8243892</v>
      </c>
      <c r="M49" s="104">
        <f t="shared" si="12"/>
        <v>1368987.5564520601</v>
      </c>
      <c r="N49" s="104">
        <f t="shared" si="12"/>
        <v>1349133.5268665301</v>
      </c>
      <c r="O49" s="104">
        <f t="shared" si="12"/>
        <v>1332514.5651619721</v>
      </c>
      <c r="P49" s="104">
        <f t="shared" si="12"/>
        <v>1317496.9972073343</v>
      </c>
      <c r="Q49" s="104">
        <f t="shared" si="12"/>
        <v>1302604.5687868025</v>
      </c>
      <c r="R49" s="108">
        <f t="shared" si="7"/>
        <v>995121.30870776169</v>
      </c>
      <c r="S49" s="104">
        <f t="shared" ref="S49:AD49" si="13">+S16+S17</f>
        <v>1229525.3684644827</v>
      </c>
      <c r="T49" s="104">
        <f t="shared" si="13"/>
        <v>1163488.0475869479</v>
      </c>
      <c r="U49" s="104">
        <f t="shared" si="13"/>
        <v>1103814.0365610789</v>
      </c>
      <c r="V49" s="104">
        <f t="shared" si="13"/>
        <v>1049890.1794851564</v>
      </c>
      <c r="W49" s="104">
        <f t="shared" si="13"/>
        <v>1001162.4038133427</v>
      </c>
      <c r="X49" s="104">
        <f t="shared" si="13"/>
        <v>1232143.969746924</v>
      </c>
      <c r="Y49" s="104">
        <f t="shared" si="13"/>
        <v>1211060.1521041726</v>
      </c>
      <c r="Z49" s="104">
        <f t="shared" si="13"/>
        <v>1192007.9682405626</v>
      </c>
      <c r="AA49" s="104">
        <f t="shared" si="13"/>
        <v>1174791.6330014467</v>
      </c>
      <c r="AB49" s="104">
        <f t="shared" si="13"/>
        <v>1159234.2540881573</v>
      </c>
      <c r="AC49" s="104">
        <f t="shared" si="13"/>
        <v>1145175.9844438739</v>
      </c>
      <c r="AD49" s="104">
        <f t="shared" si="13"/>
        <v>1132472.3526745422</v>
      </c>
      <c r="AE49" s="108">
        <f t="shared" si="11"/>
        <v>1161336.2245382683</v>
      </c>
    </row>
    <row r="50" spans="3:31" x14ac:dyDescent="0.25">
      <c r="C50" s="114" t="s">
        <v>393</v>
      </c>
      <c r="E50" s="104">
        <f>+E28+E29+E30</f>
        <v>5121842.7791232262</v>
      </c>
      <c r="F50" s="104">
        <f t="shared" ref="F50:Q50" si="14">+F28+F29+F30</f>
        <v>4992417.5442532245</v>
      </c>
      <c r="G50" s="104">
        <f t="shared" si="14"/>
        <v>4976035.4530934263</v>
      </c>
      <c r="H50" s="104">
        <f t="shared" si="14"/>
        <v>5138465.3780406564</v>
      </c>
      <c r="I50" s="104">
        <f t="shared" si="14"/>
        <v>5444272.1136671687</v>
      </c>
      <c r="J50" s="104">
        <f t="shared" si="14"/>
        <v>6097286.6646897718</v>
      </c>
      <c r="K50" s="104">
        <f t="shared" si="14"/>
        <v>6755085.3747249981</v>
      </c>
      <c r="L50" s="104">
        <f t="shared" si="14"/>
        <v>7416905.7807834689</v>
      </c>
      <c r="M50" s="104">
        <f t="shared" si="14"/>
        <v>7740590.2954459693</v>
      </c>
      <c r="N50" s="104">
        <f t="shared" si="14"/>
        <v>8067116.7606332228</v>
      </c>
      <c r="O50" s="104">
        <f t="shared" si="14"/>
        <v>8054515.5978185935</v>
      </c>
      <c r="P50" s="104">
        <f t="shared" si="14"/>
        <v>8112226.0227898667</v>
      </c>
      <c r="Q50" s="104">
        <f t="shared" si="14"/>
        <v>46968.681460522661</v>
      </c>
      <c r="R50" s="108">
        <f t="shared" si="7"/>
        <v>5997209.8805018561</v>
      </c>
      <c r="S50" s="104">
        <f t="shared" ref="S50:AD50" si="15">+S28+S29+S30</f>
        <v>39483.169131389281</v>
      </c>
      <c r="T50" s="104">
        <f t="shared" si="15"/>
        <v>33190.641001241849</v>
      </c>
      <c r="U50" s="104">
        <f t="shared" si="15"/>
        <v>27900.968293791935</v>
      </c>
      <c r="V50" s="104">
        <f t="shared" si="15"/>
        <v>23454.323515537282</v>
      </c>
      <c r="W50" s="104">
        <f t="shared" si="15"/>
        <v>19716.351267059275</v>
      </c>
      <c r="X50" s="104">
        <f t="shared" si="15"/>
        <v>16574.108693800237</v>
      </c>
      <c r="Y50" s="104">
        <f t="shared" si="15"/>
        <v>13932.652917015956</v>
      </c>
      <c r="Z50" s="104">
        <f t="shared" si="15"/>
        <v>11712.172334108433</v>
      </c>
      <c r="AA50" s="104">
        <f t="shared" si="15"/>
        <v>9845.5751105608251</v>
      </c>
      <c r="AB50" s="104">
        <f t="shared" si="15"/>
        <v>8276.4619997434365</v>
      </c>
      <c r="AC50" s="104">
        <f t="shared" si="15"/>
        <v>6957.42223932871</v>
      </c>
      <c r="AD50" s="104">
        <f t="shared" si="15"/>
        <v>5848.6010348149084</v>
      </c>
      <c r="AE50" s="108">
        <f t="shared" si="11"/>
        <v>20297.009922993446</v>
      </c>
    </row>
    <row r="51" spans="3:31" x14ac:dyDescent="0.25">
      <c r="C51" s="114" t="s">
        <v>394</v>
      </c>
      <c r="E51" s="104">
        <f>+E31+E32+E33+E34</f>
        <v>301188.71299422072</v>
      </c>
      <c r="F51" s="104">
        <f t="shared" ref="F51:Q51" si="16">+F31+F32+F33+F34</f>
        <v>175592.77643999131</v>
      </c>
      <c r="G51" s="104">
        <f t="shared" si="16"/>
        <v>102370.44685833363</v>
      </c>
      <c r="H51" s="104">
        <f t="shared" si="16"/>
        <v>59681.887845519333</v>
      </c>
      <c r="I51" s="104">
        <f t="shared" si="16"/>
        <v>148990.92838786394</v>
      </c>
      <c r="J51" s="104">
        <f t="shared" si="16"/>
        <v>201058.01523938024</v>
      </c>
      <c r="K51" s="104">
        <f t="shared" si="16"/>
        <v>231413.08482518955</v>
      </c>
      <c r="L51" s="104">
        <f t="shared" si="16"/>
        <v>249110.0658794021</v>
      </c>
      <c r="M51" s="104">
        <f t="shared" si="16"/>
        <v>259427.39154218262</v>
      </c>
      <c r="N51" s="104">
        <f t="shared" si="16"/>
        <v>265442.38407146098</v>
      </c>
      <c r="O51" s="104">
        <f t="shared" si="16"/>
        <v>268949.11985840945</v>
      </c>
      <c r="P51" s="104">
        <f t="shared" si="16"/>
        <v>156797.11967804149</v>
      </c>
      <c r="Q51" s="104">
        <f t="shared" si="16"/>
        <v>148967.59199855052</v>
      </c>
      <c r="R51" s="108">
        <f t="shared" si="7"/>
        <v>197614.57889373429</v>
      </c>
      <c r="S51" s="104">
        <f t="shared" ref="S51:AD51" si="17">+S31+S32+S33+S34</f>
        <v>86847.985831086698</v>
      </c>
      <c r="T51" s="104">
        <f t="shared" si="17"/>
        <v>50632.305602348919</v>
      </c>
      <c r="U51" s="104">
        <f t="shared" si="17"/>
        <v>29518.59327625325</v>
      </c>
      <c r="V51" s="104">
        <f t="shared" si="17"/>
        <v>17209.316041267542</v>
      </c>
      <c r="W51" s="104">
        <f t="shared" si="17"/>
        <v>34243.143197574493</v>
      </c>
      <c r="X51" s="104">
        <f t="shared" si="17"/>
        <v>19963.724829919785</v>
      </c>
      <c r="Y51" s="104">
        <f t="shared" si="17"/>
        <v>11638.835453428404</v>
      </c>
      <c r="Z51" s="104">
        <f t="shared" si="17"/>
        <v>43207.752366856621</v>
      </c>
      <c r="AA51" s="104">
        <f t="shared" si="17"/>
        <v>25190.084735922836</v>
      </c>
      <c r="AB51" s="104">
        <f t="shared" si="17"/>
        <v>14685.799057895669</v>
      </c>
      <c r="AC51" s="104">
        <f t="shared" si="17"/>
        <v>26772.966424150083</v>
      </c>
      <c r="AD51" s="104">
        <f t="shared" si="17"/>
        <v>15608.617803819847</v>
      </c>
      <c r="AE51" s="108">
        <f t="shared" si="11"/>
        <v>40345.132047621133</v>
      </c>
    </row>
    <row r="52" spans="3:31" x14ac:dyDescent="0.25">
      <c r="C52" s="114" t="s">
        <v>395</v>
      </c>
      <c r="E52" s="104">
        <f>SUM(E35:E41)</f>
        <v>596257.47117913864</v>
      </c>
      <c r="F52" s="104">
        <f t="shared" ref="F52:Q52" si="18">SUM(F35:F41)</f>
        <v>532908.09685643483</v>
      </c>
      <c r="G52" s="104">
        <f t="shared" si="18"/>
        <v>651271.90155881329</v>
      </c>
      <c r="H52" s="104">
        <f t="shared" si="18"/>
        <v>739119.45093685144</v>
      </c>
      <c r="I52" s="104">
        <f t="shared" si="18"/>
        <v>817883.83431326563</v>
      </c>
      <c r="J52" s="104">
        <f t="shared" si="18"/>
        <v>862771.144443825</v>
      </c>
      <c r="K52" s="104">
        <f t="shared" si="18"/>
        <v>902936.26799199765</v>
      </c>
      <c r="L52" s="104">
        <f t="shared" si="18"/>
        <v>968293.08788001747</v>
      </c>
      <c r="M52" s="104">
        <f t="shared" si="18"/>
        <v>1016797.9057989967</v>
      </c>
      <c r="N52" s="104">
        <f t="shared" si="18"/>
        <v>1052795.9449536616</v>
      </c>
      <c r="O52" s="104">
        <f t="shared" si="18"/>
        <v>1079512.0296350918</v>
      </c>
      <c r="P52" s="104">
        <f t="shared" si="18"/>
        <v>1056939.5265392095</v>
      </c>
      <c r="Q52" s="104">
        <f t="shared" si="18"/>
        <v>1295962.0579979694</v>
      </c>
      <c r="R52" s="108">
        <f t="shared" si="7"/>
        <v>890265.28616040573</v>
      </c>
      <c r="S52" s="104">
        <f t="shared" ref="S52:AD52" si="19">SUM(S35:S41)</f>
        <v>961803.27869072941</v>
      </c>
      <c r="T52" s="104">
        <f t="shared" si="19"/>
        <v>1719039.7146947188</v>
      </c>
      <c r="U52" s="104">
        <f t="shared" si="19"/>
        <v>2281026.369222926</v>
      </c>
      <c r="V52" s="104">
        <f t="shared" si="19"/>
        <v>2718562.254103044</v>
      </c>
      <c r="W52" s="104">
        <f t="shared" si="19"/>
        <v>3038235.5746475542</v>
      </c>
      <c r="X52" s="104">
        <f t="shared" si="19"/>
        <v>3280528.0091478187</v>
      </c>
      <c r="Y52" s="104">
        <f t="shared" si="19"/>
        <v>3439890.9763876367</v>
      </c>
      <c r="Z52" s="104">
        <f t="shared" si="19"/>
        <v>3558162.8219615133</v>
      </c>
      <c r="AA52" s="104">
        <f t="shared" si="19"/>
        <v>3645938.7318716296</v>
      </c>
      <c r="AB52" s="104">
        <f t="shared" si="19"/>
        <v>3711081.9645925248</v>
      </c>
      <c r="AC52" s="104">
        <f t="shared" si="19"/>
        <v>3759428.2679652181</v>
      </c>
      <c r="AD52" s="104">
        <f t="shared" si="19"/>
        <v>4800543.0280636735</v>
      </c>
      <c r="AE52" s="108">
        <f t="shared" si="11"/>
        <v>2939246.388411304</v>
      </c>
    </row>
    <row r="53" spans="3:31" x14ac:dyDescent="0.25">
      <c r="C53" s="114" t="s">
        <v>396</v>
      </c>
      <c r="E53" s="104">
        <f>+E42</f>
        <v>22645.514005341414</v>
      </c>
      <c r="F53" s="104">
        <f t="shared" ref="F53:Q53" si="20">+F42</f>
        <v>22453.002332849315</v>
      </c>
      <c r="G53" s="104">
        <f t="shared" si="20"/>
        <v>22138.03786638601</v>
      </c>
      <c r="H53" s="104">
        <f t="shared" si="20"/>
        <v>22064.361533981708</v>
      </c>
      <c r="I53" s="104">
        <f t="shared" si="20"/>
        <v>22007.937937904495</v>
      </c>
      <c r="J53" s="104">
        <f t="shared" si="20"/>
        <v>22007.276569529546</v>
      </c>
      <c r="K53" s="104">
        <f t="shared" si="20"/>
        <v>21964.22052050299</v>
      </c>
      <c r="L53" s="104">
        <f t="shared" si="20"/>
        <v>21931.246877004778</v>
      </c>
      <c r="M53" s="104">
        <f t="shared" si="20"/>
        <v>21905.994649033826</v>
      </c>
      <c r="N53" s="104">
        <f t="shared" si="20"/>
        <v>21886.655718001486</v>
      </c>
      <c r="O53" s="104">
        <f t="shared" si="20"/>
        <v>21871.845371211337</v>
      </c>
      <c r="P53" s="104">
        <f t="shared" si="20"/>
        <v>21860.503153191239</v>
      </c>
      <c r="Q53" s="104">
        <f t="shared" si="20"/>
        <v>21851.816934601069</v>
      </c>
      <c r="R53" s="108">
        <f t="shared" si="7"/>
        <v>22045.262574579934</v>
      </c>
      <c r="S53" s="104">
        <f t="shared" ref="S53:AD53" si="21">+S42</f>
        <v>21845.164761872376</v>
      </c>
      <c r="T53" s="104">
        <f t="shared" si="21"/>
        <v>21672.537203335167</v>
      </c>
      <c r="U53" s="104">
        <f t="shared" si="21"/>
        <v>21707.866842558629</v>
      </c>
      <c r="V53" s="104">
        <f t="shared" si="21"/>
        <v>21734.92336434855</v>
      </c>
      <c r="W53" s="104">
        <f t="shared" si="21"/>
        <v>21755.644078951325</v>
      </c>
      <c r="X53" s="104">
        <f t="shared" si="21"/>
        <v>21814.062190830315</v>
      </c>
      <c r="Y53" s="104">
        <f t="shared" si="21"/>
        <v>21816.251020607</v>
      </c>
      <c r="Z53" s="104">
        <f t="shared" si="21"/>
        <v>21817.927293613153</v>
      </c>
      <c r="AA53" s="104">
        <f t="shared" si="21"/>
        <v>21819.211034916876</v>
      </c>
      <c r="AB53" s="104">
        <f t="shared" si="21"/>
        <v>21820.194163398239</v>
      </c>
      <c r="AC53" s="104">
        <f t="shared" si="21"/>
        <v>21820.947073356077</v>
      </c>
      <c r="AD53" s="104">
        <f t="shared" si="21"/>
        <v>21821.523674904463</v>
      </c>
      <c r="AE53" s="108">
        <f t="shared" si="11"/>
        <v>21792.159202868708</v>
      </c>
    </row>
    <row r="54" spans="3:31" x14ac:dyDescent="0.25">
      <c r="D54" s="58" t="s">
        <v>334</v>
      </c>
      <c r="E54" s="104">
        <f>SUM(E47:E53)</f>
        <v>7452656.72630121</v>
      </c>
      <c r="F54" s="104">
        <f t="shared" ref="F54:S54" si="22">SUM(F47:F53)</f>
        <v>6870157.0009279577</v>
      </c>
      <c r="G54" s="104">
        <f t="shared" si="22"/>
        <v>6741576.2911595823</v>
      </c>
      <c r="H54" s="104">
        <f t="shared" si="22"/>
        <v>7638592.8810257819</v>
      </c>
      <c r="I54" s="104">
        <f t="shared" si="22"/>
        <v>8545878.7799346261</v>
      </c>
      <c r="J54" s="104">
        <f t="shared" si="22"/>
        <v>9580285.6829027086</v>
      </c>
      <c r="K54" s="104">
        <f t="shared" si="22"/>
        <v>11218171.632122943</v>
      </c>
      <c r="L54" s="104">
        <f t="shared" si="22"/>
        <v>12115756.096919017</v>
      </c>
      <c r="M54" s="104">
        <f t="shared" si="22"/>
        <v>12584175.558120163</v>
      </c>
      <c r="N54" s="104">
        <f t="shared" si="22"/>
        <v>12920692.285547731</v>
      </c>
      <c r="O54" s="104">
        <f t="shared" si="22"/>
        <v>12914049.914258298</v>
      </c>
      <c r="P54" s="104">
        <f t="shared" si="22"/>
        <v>12076144.494641915</v>
      </c>
      <c r="Q54" s="104">
        <f t="shared" si="22"/>
        <v>3722999.9198358054</v>
      </c>
      <c r="R54" s="115">
        <f t="shared" si="22"/>
        <v>9567779.7895152103</v>
      </c>
      <c r="S54" s="104">
        <f t="shared" si="22"/>
        <v>2945105.5160886701</v>
      </c>
      <c r="T54" s="104">
        <f t="shared" ref="T54" si="23">SUM(T47:T53)</f>
        <v>3403771.5432166494</v>
      </c>
      <c r="U54" s="104">
        <f t="shared" ref="U54" si="24">SUM(U47:U53)</f>
        <v>4536689.1697535152</v>
      </c>
      <c r="V54" s="104">
        <f t="shared" ref="V54" si="25">SUM(V47:V53)</f>
        <v>5309417.7384344609</v>
      </c>
      <c r="W54" s="104">
        <f t="shared" ref="W54" si="26">SUM(W47:W53)</f>
        <v>5849612.9836100601</v>
      </c>
      <c r="X54" s="104">
        <f t="shared" ref="X54" si="27">SUM(X47:X53)</f>
        <v>6466919.1080285981</v>
      </c>
      <c r="Y54" s="104">
        <f t="shared" ref="Y54" si="28">SUM(Y47:Y53)</f>
        <v>6772101.6409934051</v>
      </c>
      <c r="Z54" s="104">
        <f t="shared" ref="Z54" si="29">SUM(Z47:Z53)</f>
        <v>7006482.7967410684</v>
      </c>
      <c r="AA54" s="104">
        <f t="shared" ref="AA54" si="30">SUM(AA47:AA53)</f>
        <v>7045539.4398389179</v>
      </c>
      <c r="AB54" s="104">
        <f t="shared" ref="AB54" si="31">SUM(AB47:AB53)</f>
        <v>7075798.8567155236</v>
      </c>
      <c r="AC54" s="104">
        <f t="shared" ref="AC54" si="32">SUM(AC47:AC53)</f>
        <v>6373433.3589067021</v>
      </c>
      <c r="AD54" s="104">
        <f t="shared" ref="AD54" si="33">SUM(AD47:AD53)</f>
        <v>6884430.6620605523</v>
      </c>
      <c r="AE54" s="115">
        <f>SUM(AE47:AE53)</f>
        <v>5645561.748786456</v>
      </c>
    </row>
  </sheetData>
  <sortState ref="A17:AE23">
    <sortCondition ref="D17:D23"/>
  </sortState>
  <mergeCells count="1">
    <mergeCell ref="A4:Q4"/>
  </mergeCells>
  <pageMargins left="0.25" right="0.25" top="0.25" bottom="0" header="0.3" footer="0.3"/>
  <pageSetup scale="42" orientation="landscape" r:id="rId1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C231"/>
  <sheetViews>
    <sheetView showGridLines="0" showZeros="0" zoomScale="90" zoomScaleNormal="90" workbookViewId="0">
      <pane xSplit="1" ySplit="5" topLeftCell="B6" activePane="bottomRight" state="frozen"/>
      <selection pane="topRight"/>
      <selection pane="bottomLeft"/>
      <selection pane="bottomRight" activeCell="A2" sqref="A2"/>
    </sheetView>
  </sheetViews>
  <sheetFormatPr defaultRowHeight="14.4" x14ac:dyDescent="0.3"/>
  <cols>
    <col min="1" max="1" width="12.5546875" customWidth="1"/>
    <col min="2" max="2" width="18.5546875" style="98" customWidth="1"/>
    <col min="3" max="3" width="11.6640625" customWidth="1"/>
    <col min="4" max="4" width="3.44140625" style="201" customWidth="1"/>
    <col min="5" max="16" width="11.6640625" customWidth="1"/>
    <col min="17" max="17" width="3.6640625" style="201" customWidth="1"/>
    <col min="18" max="29" width="11.6640625" customWidth="1"/>
  </cols>
  <sheetData>
    <row r="1" spans="1:29" x14ac:dyDescent="0.3">
      <c r="A1" s="231" t="s">
        <v>455</v>
      </c>
    </row>
    <row r="2" spans="1:29" x14ac:dyDescent="0.3">
      <c r="A2" s="231" t="s">
        <v>453</v>
      </c>
    </row>
    <row r="4" spans="1:29" ht="15" thickBot="1" x14ac:dyDescent="0.35">
      <c r="A4" t="s">
        <v>307</v>
      </c>
      <c r="B4" s="85" t="s">
        <v>312</v>
      </c>
      <c r="E4" t="s">
        <v>313</v>
      </c>
    </row>
    <row r="5" spans="1:29" ht="15" thickBot="1" x14ac:dyDescent="0.35">
      <c r="A5" s="9" t="s">
        <v>0</v>
      </c>
      <c r="B5" s="86" t="s">
        <v>308</v>
      </c>
      <c r="C5" s="9" t="s">
        <v>1</v>
      </c>
      <c r="D5" s="202"/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11</v>
      </c>
      <c r="O5" s="9" t="s">
        <v>12</v>
      </c>
      <c r="P5" s="9" t="s">
        <v>13</v>
      </c>
      <c r="Q5" s="202"/>
      <c r="R5" s="9" t="s">
        <v>15</v>
      </c>
      <c r="S5" s="9" t="s">
        <v>16</v>
      </c>
      <c r="T5" s="9" t="s">
        <v>17</v>
      </c>
      <c r="U5" s="9" t="s">
        <v>18</v>
      </c>
      <c r="V5" s="9" t="s">
        <v>19</v>
      </c>
      <c r="W5" s="9" t="s">
        <v>20</v>
      </c>
      <c r="X5" s="9" t="s">
        <v>21</v>
      </c>
      <c r="Y5" s="29">
        <v>43313</v>
      </c>
      <c r="Z5" s="9" t="s">
        <v>23</v>
      </c>
      <c r="AA5" s="9" t="s">
        <v>24</v>
      </c>
      <c r="AB5" s="9" t="s">
        <v>25</v>
      </c>
      <c r="AC5" s="9" t="s">
        <v>26</v>
      </c>
    </row>
    <row r="6" spans="1:29" s="19" customFormat="1" x14ac:dyDescent="0.3">
      <c r="A6" s="11" t="s">
        <v>28</v>
      </c>
      <c r="B6" s="87"/>
      <c r="C6" s="18"/>
      <c r="D6" s="203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203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18" customHeight="1" x14ac:dyDescent="0.3">
      <c r="A7" s="15" t="s">
        <v>29</v>
      </c>
      <c r="B7" s="88"/>
      <c r="C7" s="2"/>
      <c r="D7" s="20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03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s="80" customFormat="1" ht="18" customHeight="1" x14ac:dyDescent="0.3">
      <c r="A8" s="78" t="s">
        <v>374</v>
      </c>
      <c r="B8" s="89"/>
      <c r="C8" s="79"/>
      <c r="D8" s="203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203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</row>
    <row r="9" spans="1:29" x14ac:dyDescent="0.3">
      <c r="A9" s="6" t="s">
        <v>32</v>
      </c>
      <c r="B9" s="90" t="s">
        <v>311</v>
      </c>
      <c r="C9" s="2">
        <v>75237.920109146187</v>
      </c>
      <c r="D9" s="203"/>
      <c r="E9" s="2">
        <v>67988.036683112237</v>
      </c>
      <c r="F9" s="2">
        <v>61436.747923369345</v>
      </c>
      <c r="G9" s="2">
        <v>55516.737643009197</v>
      </c>
      <c r="H9" s="2">
        <v>50167.176204818948</v>
      </c>
      <c r="I9" s="2">
        <v>45333.095481021424</v>
      </c>
      <c r="J9" s="2">
        <v>40964.824041541287</v>
      </c>
      <c r="K9" s="2">
        <v>37017.476767210348</v>
      </c>
      <c r="L9" s="2">
        <v>33450.493643555783</v>
      </c>
      <c r="M9" s="2">
        <v>30227.222996158016</v>
      </c>
      <c r="N9" s="2">
        <v>27314.544885213822</v>
      </c>
      <c r="O9" s="2">
        <v>24682.530789586275</v>
      </c>
      <c r="P9" s="2">
        <v>22304.136083507194</v>
      </c>
      <c r="Q9" s="203"/>
      <c r="R9" s="2">
        <v>20154.922146050576</v>
      </c>
      <c r="S9" s="2">
        <v>18212.805247980003</v>
      </c>
      <c r="T9" s="2">
        <v>16457.829635717389</v>
      </c>
      <c r="U9" s="2">
        <v>14871.96248081217</v>
      </c>
      <c r="V9" s="2">
        <v>13438.908587963637</v>
      </c>
      <c r="W9" s="2">
        <v>12143.942957673455</v>
      </c>
      <c r="X9" s="2">
        <v>10973.759483066271</v>
      </c>
      <c r="Y9" s="2">
        <v>9916.3342261991074</v>
      </c>
      <c r="Z9" s="2">
        <v>8960.8018689882574</v>
      </c>
      <c r="AA9" s="2">
        <v>8097.344069254973</v>
      </c>
      <c r="AB9" s="2">
        <v>7317.0885747194516</v>
      </c>
      <c r="AC9" s="2">
        <v>6612.0180583132942</v>
      </c>
    </row>
    <row r="10" spans="1:29" x14ac:dyDescent="0.3">
      <c r="A10" s="6" t="s">
        <v>33</v>
      </c>
      <c r="B10" s="90" t="s">
        <v>311</v>
      </c>
      <c r="C10" s="2">
        <v>0</v>
      </c>
      <c r="D10" s="203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03"/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</row>
    <row r="11" spans="1:29" x14ac:dyDescent="0.3">
      <c r="A11" s="6" t="s">
        <v>34</v>
      </c>
      <c r="B11" s="90" t="s">
        <v>311</v>
      </c>
      <c r="C11" s="2">
        <v>275966.69608845853</v>
      </c>
      <c r="D11" s="203"/>
      <c r="E11" s="2">
        <v>249374.7013442305</v>
      </c>
      <c r="F11" s="2">
        <v>225345.09617272971</v>
      </c>
      <c r="G11" s="2">
        <v>203630.9701640537</v>
      </c>
      <c r="H11" s="2">
        <v>184009.20505574203</v>
      </c>
      <c r="I11" s="2">
        <v>166278.18213490595</v>
      </c>
      <c r="J11" s="2">
        <v>150255.7105537921</v>
      </c>
      <c r="K11" s="2">
        <v>135777.15527168685</v>
      </c>
      <c r="L11" s="2">
        <v>122693.74538727968</v>
      </c>
      <c r="M11" s="2">
        <v>110871.04547916332</v>
      </c>
      <c r="N11" s="2">
        <v>100187.57424709867</v>
      </c>
      <c r="O11" s="2">
        <v>90533.556260226003</v>
      </c>
      <c r="P11" s="2">
        <v>81809.793986112636</v>
      </c>
      <c r="Q11" s="203"/>
      <c r="R11" s="2">
        <v>73926.648510443527</v>
      </c>
      <c r="S11" s="2">
        <v>66803.118473985902</v>
      </c>
      <c r="T11" s="2">
        <v>60366.007762667112</v>
      </c>
      <c r="U11" s="2">
        <v>54549.173398565719</v>
      </c>
      <c r="V11" s="2">
        <v>49292.845903701353</v>
      </c>
      <c r="W11" s="2">
        <v>44543.015153185341</v>
      </c>
      <c r="X11" s="2">
        <v>40250.875407214335</v>
      </c>
      <c r="Y11" s="2">
        <v>36372.323819467209</v>
      </c>
      <c r="Z11" s="2">
        <v>32867.507268949099</v>
      </c>
      <c r="AA11" s="2">
        <v>29700.412858862695</v>
      </c>
      <c r="AB11" s="2">
        <v>26838.497874776651</v>
      </c>
      <c r="AC11" s="2">
        <v>24252.35539981558</v>
      </c>
    </row>
    <row r="12" spans="1:29" x14ac:dyDescent="0.3">
      <c r="A12" s="6" t="s">
        <v>35</v>
      </c>
      <c r="B12" s="90" t="s">
        <v>311</v>
      </c>
      <c r="C12" s="2">
        <v>116743.62907662398</v>
      </c>
      <c r="D12" s="203"/>
      <c r="E12" s="2">
        <v>105494.27901072839</v>
      </c>
      <c r="F12" s="2">
        <v>95328.909954383271</v>
      </c>
      <c r="G12" s="2">
        <v>86143.070110624074</v>
      </c>
      <c r="H12" s="2">
        <v>77842.372598562273</v>
      </c>
      <c r="I12" s="2">
        <v>70341.525603765142</v>
      </c>
      <c r="J12" s="2">
        <v>63563.455982796368</v>
      </c>
      <c r="K12" s="2">
        <v>57438.517316727448</v>
      </c>
      <c r="L12" s="2">
        <v>51903.77427616479</v>
      </c>
      <c r="M12" s="2">
        <v>46902.355944458002</v>
      </c>
      <c r="N12" s="2">
        <v>42382.871454318105</v>
      </c>
      <c r="O12" s="2">
        <v>38298.881933360637</v>
      </c>
      <c r="P12" s="2">
        <v>34608.423332677594</v>
      </c>
      <c r="Q12" s="203"/>
      <c r="R12" s="2">
        <v>31273.575235378255</v>
      </c>
      <c r="S12" s="2">
        <v>28260.071214495143</v>
      </c>
      <c r="T12" s="2">
        <v>25536.946736581762</v>
      </c>
      <c r="U12" s="2">
        <v>23076.220993120525</v>
      </c>
      <c r="V12" s="2">
        <v>20852.609390476242</v>
      </c>
      <c r="W12" s="2">
        <v>18843.263744155061</v>
      </c>
      <c r="X12" s="2">
        <v>17027.537507797697</v>
      </c>
      <c r="Y12" s="2">
        <v>15386.773624574042</v>
      </c>
      <c r="Z12" s="2">
        <v>13904.112821097433</v>
      </c>
      <c r="AA12" s="2">
        <v>12564.320374028892</v>
      </c>
      <c r="AB12" s="2">
        <v>11353.629569353398</v>
      </c>
      <c r="AC12" s="2">
        <v>10259.600245831762</v>
      </c>
    </row>
    <row r="13" spans="1:29" x14ac:dyDescent="0.3">
      <c r="A13" s="6" t="s">
        <v>36</v>
      </c>
      <c r="B13" s="90" t="s">
        <v>311</v>
      </c>
      <c r="C13" s="64">
        <v>0</v>
      </c>
      <c r="D13" s="204"/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2">
        <v>22281.327482128887</v>
      </c>
      <c r="L13" s="2">
        <v>43170.603434083314</v>
      </c>
      <c r="M13" s="2">
        <v>61292.035987237454</v>
      </c>
      <c r="N13" s="2">
        <v>78044.775322794929</v>
      </c>
      <c r="O13" s="2">
        <v>93183.230171575895</v>
      </c>
      <c r="P13" s="2">
        <v>106485.47430018859</v>
      </c>
      <c r="Q13" s="203"/>
      <c r="R13" s="2">
        <v>96224.594226385845</v>
      </c>
      <c r="S13" s="2">
        <v>86952.44675278879</v>
      </c>
      <c r="T13" s="2">
        <v>78573.758165283434</v>
      </c>
      <c r="U13" s="2">
        <v>71002.43527095957</v>
      </c>
      <c r="V13" s="2">
        <v>64160.680768280246</v>
      </c>
      <c r="W13" s="2">
        <v>57978.193859681298</v>
      </c>
      <c r="X13" s="2">
        <v>97597.287102334099</v>
      </c>
      <c r="Y13" s="2">
        <v>133398.70692927155</v>
      </c>
      <c r="Z13" s="2">
        <v>165750.32219149932</v>
      </c>
      <c r="AA13" s="2">
        <v>194984.55410561216</v>
      </c>
      <c r="AB13" s="2">
        <v>221401.79196779622</v>
      </c>
      <c r="AC13" s="2">
        <v>245273.47973156167</v>
      </c>
    </row>
    <row r="14" spans="1:29" ht="15" thickBot="1" x14ac:dyDescent="0.35">
      <c r="A14" s="6" t="s">
        <v>39</v>
      </c>
      <c r="B14" s="90" t="s">
        <v>311</v>
      </c>
      <c r="C14" s="84">
        <v>0</v>
      </c>
      <c r="D14" s="205"/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205"/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</row>
    <row r="15" spans="1:29" s="61" customFormat="1" x14ac:dyDescent="0.3">
      <c r="A15" s="59" t="s">
        <v>371</v>
      </c>
      <c r="B15" s="91"/>
      <c r="C15" s="77">
        <f>SUM(C9:C14)</f>
        <v>467948.24527422868</v>
      </c>
      <c r="D15" s="206"/>
      <c r="E15" s="77">
        <f t="shared" ref="E15:P15" si="0">SUM(E9:E14)</f>
        <v>422857.01703807112</v>
      </c>
      <c r="F15" s="77">
        <f t="shared" si="0"/>
        <v>382110.7540504823</v>
      </c>
      <c r="G15" s="77">
        <f t="shared" si="0"/>
        <v>345290.77791768697</v>
      </c>
      <c r="H15" s="77">
        <f t="shared" si="0"/>
        <v>312018.75385912322</v>
      </c>
      <c r="I15" s="77">
        <f t="shared" si="0"/>
        <v>281952.80321969249</v>
      </c>
      <c r="J15" s="77">
        <f t="shared" si="0"/>
        <v>254783.99057812977</v>
      </c>
      <c r="K15" s="77">
        <f t="shared" si="0"/>
        <v>252514.47683775352</v>
      </c>
      <c r="L15" s="77">
        <f t="shared" si="0"/>
        <v>251218.61674108356</v>
      </c>
      <c r="M15" s="77">
        <f t="shared" si="0"/>
        <v>249292.66040701681</v>
      </c>
      <c r="N15" s="77">
        <f t="shared" si="0"/>
        <v>247929.76590942551</v>
      </c>
      <c r="O15" s="77">
        <f t="shared" si="0"/>
        <v>246698.19915474881</v>
      </c>
      <c r="P15" s="77">
        <f t="shared" si="0"/>
        <v>245207.82770248601</v>
      </c>
      <c r="Q15" s="206"/>
      <c r="R15" s="77">
        <f t="shared" ref="R15:AC15" si="1">SUM(R9:R14)</f>
        <v>221579.74011825823</v>
      </c>
      <c r="S15" s="77">
        <f t="shared" si="1"/>
        <v>200228.44168924983</v>
      </c>
      <c r="T15" s="77">
        <f t="shared" si="1"/>
        <v>180934.54230024968</v>
      </c>
      <c r="U15" s="77">
        <f t="shared" si="1"/>
        <v>163499.79214345798</v>
      </c>
      <c r="V15" s="77">
        <f t="shared" si="1"/>
        <v>147745.04465042148</v>
      </c>
      <c r="W15" s="77">
        <f t="shared" si="1"/>
        <v>133508.41571469518</v>
      </c>
      <c r="X15" s="77">
        <f t="shared" si="1"/>
        <v>165849.4595004124</v>
      </c>
      <c r="Y15" s="77">
        <f t="shared" si="1"/>
        <v>195074.13859951191</v>
      </c>
      <c r="Z15" s="77">
        <f t="shared" si="1"/>
        <v>221482.7441505341</v>
      </c>
      <c r="AA15" s="77">
        <f t="shared" si="1"/>
        <v>245346.63140775872</v>
      </c>
      <c r="AB15" s="77">
        <f t="shared" si="1"/>
        <v>266911.00798664574</v>
      </c>
      <c r="AC15" s="77">
        <f t="shared" si="1"/>
        <v>286397.45343552233</v>
      </c>
    </row>
    <row r="16" spans="1:29" s="61" customFormat="1" x14ac:dyDescent="0.3">
      <c r="A16" s="62" t="s">
        <v>309</v>
      </c>
      <c r="B16" s="90"/>
      <c r="C16" s="63"/>
      <c r="D16" s="206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>
        <f>SUM(C15:P15)/13</f>
        <v>304601.83759153297</v>
      </c>
      <c r="Q16" s="211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>
        <f>SUM(P15:AC15)/13</f>
        <v>205674.24918455412</v>
      </c>
    </row>
    <row r="17" spans="1:29" x14ac:dyDescent="0.3">
      <c r="A17" s="6"/>
      <c r="B17" s="90"/>
      <c r="C17" s="2"/>
      <c r="D17" s="20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03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3">
      <c r="A18" s="6" t="s">
        <v>373</v>
      </c>
      <c r="B18" s="90"/>
      <c r="C18" s="2"/>
      <c r="D18" s="20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03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3">
      <c r="A19" s="6" t="s">
        <v>42</v>
      </c>
      <c r="B19" s="90" t="s">
        <v>311</v>
      </c>
      <c r="C19" s="2">
        <v>14956.241328404818</v>
      </c>
      <c r="D19" s="203"/>
      <c r="E19" s="2">
        <v>13515.066373471624</v>
      </c>
      <c r="F19" s="2">
        <v>12212.762222045865</v>
      </c>
      <c r="G19" s="2">
        <v>11035.947362048952</v>
      </c>
      <c r="H19" s="2">
        <v>9972.5297163374034</v>
      </c>
      <c r="I19" s="2">
        <v>9011.5823934818291</v>
      </c>
      <c r="J19" s="2">
        <v>8143.2314111305623</v>
      </c>
      <c r="K19" s="2">
        <v>7358.5542382864705</v>
      </c>
      <c r="L19" s="2">
        <v>6649.4881139925892</v>
      </c>
      <c r="M19" s="2">
        <v>6008.747200377351</v>
      </c>
      <c r="N19" s="2">
        <v>5429.7477187855147</v>
      </c>
      <c r="O19" s="2">
        <v>4906.5402997491747</v>
      </c>
      <c r="P19" s="2">
        <v>4433.748851677301</v>
      </c>
      <c r="Q19" s="203"/>
      <c r="R19" s="2">
        <v>4006.5153201237786</v>
      </c>
      <c r="S19" s="2">
        <v>3620.4497700211323</v>
      </c>
      <c r="T19" s="2">
        <v>3271.5852779619763</v>
      </c>
      <c r="U19" s="2">
        <v>2956.3371710347105</v>
      </c>
      <c r="V19" s="2">
        <v>2671.4661933819516</v>
      </c>
      <c r="W19" s="2">
        <v>2414.0452220085631</v>
      </c>
      <c r="X19" s="2">
        <v>2181.4291898355955</v>
      </c>
      <c r="Y19" s="2">
        <v>1971.2279069517376</v>
      </c>
      <c r="Z19" s="2">
        <v>1781.2815007936053</v>
      </c>
      <c r="AA19" s="2">
        <v>1609.6382228963664</v>
      </c>
      <c r="AB19" s="2">
        <v>1454.5343941733222</v>
      </c>
      <c r="AC19" s="2">
        <v>1314.3762826570046</v>
      </c>
    </row>
    <row r="20" spans="1:29" ht="15" thickBot="1" x14ac:dyDescent="0.35">
      <c r="A20" s="6" t="s">
        <v>43</v>
      </c>
      <c r="B20" s="90" t="s">
        <v>311</v>
      </c>
      <c r="C20" s="84">
        <v>0</v>
      </c>
      <c r="D20" s="207"/>
      <c r="E20" s="13">
        <v>89531.189124967117</v>
      </c>
      <c r="F20" s="13">
        <v>168654.63398991062</v>
      </c>
      <c r="G20" s="13">
        <v>244071.66671577556</v>
      </c>
      <c r="H20" s="13">
        <v>309388.04724919249</v>
      </c>
      <c r="I20" s="13">
        <v>371244.08787429857</v>
      </c>
      <c r="J20" s="13">
        <v>1149107.646638524</v>
      </c>
      <c r="K20" s="13">
        <v>1128159.7933131598</v>
      </c>
      <c r="L20" s="13">
        <v>1111119.4515969839</v>
      </c>
      <c r="M20" s="13">
        <v>1093832.119259136</v>
      </c>
      <c r="N20" s="13">
        <v>1079155.0515337612</v>
      </c>
      <c r="O20" s="13">
        <v>1065892.2577528362</v>
      </c>
      <c r="P20" s="13">
        <v>1052962.9922326391</v>
      </c>
      <c r="Q20" s="207"/>
      <c r="R20" s="13">
        <v>1003939.1130261008</v>
      </c>
      <c r="S20" s="13">
        <v>959639.15612767695</v>
      </c>
      <c r="T20" s="13">
        <v>919607.90898286703</v>
      </c>
      <c r="U20" s="13">
        <v>883434.05017066386</v>
      </c>
      <c r="V20" s="13">
        <v>850745.89296953927</v>
      </c>
      <c r="W20" s="13">
        <v>1096221.5088102203</v>
      </c>
      <c r="X20" s="13">
        <v>1043029.2634139247</v>
      </c>
      <c r="Y20" s="13">
        <v>994962.60173409898</v>
      </c>
      <c r="Z20" s="13">
        <v>951527.60735011892</v>
      </c>
      <c r="AA20" s="13">
        <v>912277.98445750214</v>
      </c>
      <c r="AB20" s="13">
        <v>876810.44206305477</v>
      </c>
      <c r="AC20" s="13">
        <v>844760.52295636281</v>
      </c>
    </row>
    <row r="21" spans="1:29" s="61" customFormat="1" x14ac:dyDescent="0.3">
      <c r="A21" s="59" t="s">
        <v>372</v>
      </c>
      <c r="B21" s="92"/>
      <c r="C21" s="63">
        <f>SUM(C19:C20)</f>
        <v>14956.241328404818</v>
      </c>
      <c r="D21" s="206"/>
      <c r="E21" s="63">
        <f t="shared" ref="E21:O21" si="2">SUM(E19:E20)</f>
        <v>103046.25549843874</v>
      </c>
      <c r="F21" s="63">
        <f t="shared" si="2"/>
        <v>180867.39621195648</v>
      </c>
      <c r="G21" s="63">
        <f t="shared" si="2"/>
        <v>255107.61407782452</v>
      </c>
      <c r="H21" s="63">
        <f t="shared" si="2"/>
        <v>319360.57696552988</v>
      </c>
      <c r="I21" s="63">
        <f t="shared" si="2"/>
        <v>380255.67026778037</v>
      </c>
      <c r="J21" s="63">
        <f t="shared" si="2"/>
        <v>1157250.8780496547</v>
      </c>
      <c r="K21" s="63">
        <f t="shared" si="2"/>
        <v>1135518.3475514464</v>
      </c>
      <c r="L21" s="63">
        <f t="shared" si="2"/>
        <v>1117768.9397109766</v>
      </c>
      <c r="M21" s="63">
        <f t="shared" si="2"/>
        <v>1099840.8664595133</v>
      </c>
      <c r="N21" s="63">
        <f t="shared" si="2"/>
        <v>1084584.7992525466</v>
      </c>
      <c r="O21" s="63">
        <f t="shared" si="2"/>
        <v>1070798.7980525855</v>
      </c>
      <c r="P21" s="63">
        <f>SUM(P19:P20)</f>
        <v>1057396.7410843165</v>
      </c>
      <c r="Q21" s="211"/>
      <c r="R21" s="63">
        <f t="shared" ref="R21:AC21" si="3">SUM(R19:R20)</f>
        <v>1007945.6283462245</v>
      </c>
      <c r="S21" s="63">
        <f t="shared" si="3"/>
        <v>963259.60589769809</v>
      </c>
      <c r="T21" s="63">
        <f t="shared" si="3"/>
        <v>922879.49426082906</v>
      </c>
      <c r="U21" s="63">
        <f t="shared" si="3"/>
        <v>886390.38734169852</v>
      </c>
      <c r="V21" s="63">
        <f t="shared" si="3"/>
        <v>853417.3591629212</v>
      </c>
      <c r="W21" s="63">
        <f t="shared" si="3"/>
        <v>1098635.5540322289</v>
      </c>
      <c r="X21" s="63">
        <f t="shared" si="3"/>
        <v>1045210.6926037603</v>
      </c>
      <c r="Y21" s="63">
        <f t="shared" si="3"/>
        <v>996933.82964105066</v>
      </c>
      <c r="Z21" s="63">
        <f t="shared" si="3"/>
        <v>953308.88885091257</v>
      </c>
      <c r="AA21" s="63">
        <f t="shared" si="3"/>
        <v>913887.62268039852</v>
      </c>
      <c r="AB21" s="63">
        <f t="shared" si="3"/>
        <v>878264.97645722807</v>
      </c>
      <c r="AC21" s="63">
        <f t="shared" si="3"/>
        <v>846074.89923901984</v>
      </c>
    </row>
    <row r="22" spans="1:29" s="61" customFormat="1" x14ac:dyDescent="0.3">
      <c r="A22" s="62" t="s">
        <v>309</v>
      </c>
      <c r="B22" s="90"/>
      <c r="C22" s="63"/>
      <c r="D22" s="206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>
        <f>SUM(C21:P21)/13</f>
        <v>690519.47111622873</v>
      </c>
      <c r="Q22" s="211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>
        <f>SUM(P21:AC21)/13</f>
        <v>955661.97535371431</v>
      </c>
    </row>
    <row r="24" spans="1:29" x14ac:dyDescent="0.3">
      <c r="A24" s="15" t="s">
        <v>45</v>
      </c>
      <c r="B24" s="93"/>
      <c r="C24" s="2"/>
      <c r="D24" s="20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03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3">
      <c r="A25" s="4" t="s">
        <v>30</v>
      </c>
      <c r="B25" s="94"/>
      <c r="C25" s="2"/>
      <c r="D25" s="20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03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3">
      <c r="A26" s="5" t="s">
        <v>46</v>
      </c>
      <c r="B26" s="95"/>
      <c r="C26" s="2"/>
      <c r="D26" s="20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03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3">
      <c r="A27" s="6" t="s">
        <v>47</v>
      </c>
      <c r="B27" s="90" t="s">
        <v>311</v>
      </c>
      <c r="C27" s="2">
        <v>780672.84620881989</v>
      </c>
      <c r="D27" s="203"/>
      <c r="E27" s="2">
        <v>492312.4588284865</v>
      </c>
      <c r="F27" s="2">
        <v>310464.95122096123</v>
      </c>
      <c r="G27" s="2">
        <v>936846.21962461388</v>
      </c>
      <c r="H27" s="2">
        <v>1331858.4246852496</v>
      </c>
      <c r="I27" s="2">
        <v>1580963.3229599437</v>
      </c>
      <c r="J27" s="2">
        <v>1738055.3053074768</v>
      </c>
      <c r="K27" s="2">
        <v>1837121.5665042549</v>
      </c>
      <c r="L27" s="2">
        <v>1899595.3093449085</v>
      </c>
      <c r="M27" s="2">
        <v>1938992.8650552987</v>
      </c>
      <c r="N27" s="2">
        <v>1963837.9811853226</v>
      </c>
      <c r="O27" s="2">
        <v>1238446.9499013482</v>
      </c>
      <c r="P27" s="2">
        <v>780996.63129756739</v>
      </c>
      <c r="Q27" s="203"/>
      <c r="R27" s="2">
        <v>492516.64606767055</v>
      </c>
      <c r="S27" s="2">
        <v>310593.71696742246</v>
      </c>
      <c r="T27" s="2">
        <v>938754.89429359278</v>
      </c>
      <c r="U27" s="2">
        <v>1334889.5558894989</v>
      </c>
      <c r="V27" s="2">
        <v>1584702.3042444035</v>
      </c>
      <c r="W27" s="2">
        <v>1742240.6751337736</v>
      </c>
      <c r="X27" s="2">
        <v>1841588.4404736659</v>
      </c>
      <c r="Y27" s="2">
        <v>1904239.7070972202</v>
      </c>
      <c r="Z27" s="2">
        <v>1943749.2138899169</v>
      </c>
      <c r="AA27" s="2">
        <v>1968664.9292637424</v>
      </c>
      <c r="AB27" s="2">
        <v>1241490.9480225388</v>
      </c>
      <c r="AC27" s="2">
        <v>782916.25512845931</v>
      </c>
    </row>
    <row r="28" spans="1:29" ht="15" thickBot="1" x14ac:dyDescent="0.35">
      <c r="A28" s="10" t="s">
        <v>48</v>
      </c>
      <c r="B28" s="90" t="s">
        <v>311</v>
      </c>
      <c r="C28" s="2">
        <v>125916.18428402278</v>
      </c>
      <c r="D28" s="203"/>
      <c r="E28" s="2">
        <v>113223.52844018728</v>
      </c>
      <c r="F28" s="2">
        <v>105219.22447132375</v>
      </c>
      <c r="G28" s="2">
        <v>133989.04694079625</v>
      </c>
      <c r="H28" s="2">
        <v>143677.65577027661</v>
      </c>
      <c r="I28" s="2">
        <v>149787.54272053053</v>
      </c>
      <c r="J28" s="2">
        <v>153640.59522805811</v>
      </c>
      <c r="K28" s="2">
        <v>232159.90044217237</v>
      </c>
      <c r="L28" s="2">
        <v>273822.07913592225</v>
      </c>
      <c r="M28" s="2">
        <v>223405.59302132574</v>
      </c>
      <c r="N28" s="2">
        <v>191611.65479854034</v>
      </c>
      <c r="O28" s="2">
        <v>171561.57623065633</v>
      </c>
      <c r="P28" s="2">
        <v>125099.93558836791</v>
      </c>
      <c r="Q28" s="203"/>
      <c r="R28" s="2">
        <v>112708.78093190017</v>
      </c>
      <c r="S28" s="2">
        <v>104894.61139849648</v>
      </c>
      <c r="T28" s="2">
        <v>133784.33755346766</v>
      </c>
      <c r="U28" s="2">
        <v>143548.5607437102</v>
      </c>
      <c r="V28" s="2">
        <v>149706.13206271135</v>
      </c>
      <c r="W28" s="2">
        <v>153589.25556468897</v>
      </c>
      <c r="X28" s="2">
        <v>232127.52432453047</v>
      </c>
      <c r="Y28" s="2">
        <v>273801.66191997705</v>
      </c>
      <c r="Z28" s="2">
        <v>223392.71739764645</v>
      </c>
      <c r="AA28" s="2">
        <v>191603.53509771652</v>
      </c>
      <c r="AB28" s="2">
        <v>171556.45573761378</v>
      </c>
      <c r="AC28" s="2">
        <v>125096.70647321112</v>
      </c>
    </row>
    <row r="29" spans="1:29" s="61" customFormat="1" x14ac:dyDescent="0.3">
      <c r="A29" s="59" t="s">
        <v>370</v>
      </c>
      <c r="B29" s="91"/>
      <c r="C29" s="60">
        <v>906589.03049284266</v>
      </c>
      <c r="D29" s="208"/>
      <c r="E29" s="60">
        <v>605535.98726867372</v>
      </c>
      <c r="F29" s="60">
        <v>415684.17569228495</v>
      </c>
      <c r="G29" s="60">
        <v>1070835.2665654102</v>
      </c>
      <c r="H29" s="60">
        <v>1475536.0804555262</v>
      </c>
      <c r="I29" s="60">
        <v>1730750.8656804743</v>
      </c>
      <c r="J29" s="60">
        <v>1891695.9005355348</v>
      </c>
      <c r="K29" s="60">
        <v>2069281.4669464272</v>
      </c>
      <c r="L29" s="60">
        <v>2173417.3884808309</v>
      </c>
      <c r="M29" s="60">
        <v>2162398.4580766242</v>
      </c>
      <c r="N29" s="60">
        <v>2155449.6359838629</v>
      </c>
      <c r="O29" s="60">
        <v>1410008.5261320046</v>
      </c>
      <c r="P29" s="60">
        <v>906096.56688593526</v>
      </c>
      <c r="Q29" s="208"/>
      <c r="R29" s="60">
        <v>605225.42699957069</v>
      </c>
      <c r="S29" s="60">
        <v>415488.32836591895</v>
      </c>
      <c r="T29" s="60">
        <v>1072539.2318470604</v>
      </c>
      <c r="U29" s="60">
        <v>1478438.1166332092</v>
      </c>
      <c r="V29" s="60">
        <v>1734408.4363071148</v>
      </c>
      <c r="W29" s="60">
        <v>1895829.9306984625</v>
      </c>
      <c r="X29" s="60">
        <v>2073715.9647981965</v>
      </c>
      <c r="Y29" s="60">
        <v>2178041.3690171973</v>
      </c>
      <c r="Z29" s="60">
        <v>2167141.9312875634</v>
      </c>
      <c r="AA29" s="60">
        <v>2160268.464361459</v>
      </c>
      <c r="AB29" s="60">
        <v>1413047.4037601526</v>
      </c>
      <c r="AC29" s="60">
        <v>908012.96160167037</v>
      </c>
    </row>
    <row r="30" spans="1:29" s="61" customFormat="1" x14ac:dyDescent="0.3">
      <c r="A30" s="62" t="s">
        <v>309</v>
      </c>
      <c r="B30" s="91"/>
      <c r="C30" s="63"/>
      <c r="D30" s="206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>
        <f>SUM(C29:P29)/13</f>
        <v>1459483.0268612641</v>
      </c>
      <c r="Q30" s="211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>
        <f>SUM(P29:AC29)/13</f>
        <v>1462173.3948125779</v>
      </c>
    </row>
    <row r="32" spans="1:29" x14ac:dyDescent="0.3">
      <c r="A32" s="15" t="s">
        <v>50</v>
      </c>
      <c r="B32" s="93"/>
      <c r="C32" s="2"/>
      <c r="D32" s="20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03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3">
      <c r="A33" s="4" t="s">
        <v>30</v>
      </c>
      <c r="B33" s="94"/>
      <c r="C33" s="2"/>
      <c r="D33" s="20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03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" thickBot="1" x14ac:dyDescent="0.35">
      <c r="A34" s="6" t="s">
        <v>52</v>
      </c>
      <c r="B34" s="90" t="s">
        <v>311</v>
      </c>
      <c r="C34" s="2">
        <v>21120.835591158684</v>
      </c>
      <c r="D34" s="203"/>
      <c r="E34" s="2">
        <v>15289.603890255254</v>
      </c>
      <c r="F34" s="2">
        <v>11068.311483792195</v>
      </c>
      <c r="G34" s="2">
        <v>8012.4717410321973</v>
      </c>
      <c r="H34" s="2">
        <v>5800.3159284819485</v>
      </c>
      <c r="I34" s="2">
        <v>4198.9121406707509</v>
      </c>
      <c r="J34" s="2">
        <v>3039.6384235723099</v>
      </c>
      <c r="K34" s="2">
        <v>2200.4275003909033</v>
      </c>
      <c r="L34" s="2">
        <v>1592.913534362478</v>
      </c>
      <c r="M34" s="2">
        <v>1153.1275297661023</v>
      </c>
      <c r="N34" s="2">
        <v>834.76163094856997</v>
      </c>
      <c r="O34" s="2">
        <v>604.29307471764139</v>
      </c>
      <c r="P34" s="2">
        <v>437.4543661485074</v>
      </c>
      <c r="Q34" s="203"/>
      <c r="R34" s="2">
        <v>316.67800024319183</v>
      </c>
      <c r="S34" s="2">
        <v>229.24666799183842</v>
      </c>
      <c r="T34" s="2">
        <v>165.95417030864633</v>
      </c>
      <c r="U34" s="2">
        <v>120.13603898405053</v>
      </c>
      <c r="V34" s="2">
        <v>86.967792589574685</v>
      </c>
      <c r="W34" s="2">
        <v>62.956936252138391</v>
      </c>
      <c r="X34" s="2">
        <v>45.575214734505671</v>
      </c>
      <c r="Y34" s="2">
        <v>32.992396418047619</v>
      </c>
      <c r="Z34" s="2">
        <v>23.883556616168462</v>
      </c>
      <c r="AA34" s="2">
        <v>17.289567857086272</v>
      </c>
      <c r="AB34" s="2">
        <v>12.51610727367232</v>
      </c>
      <c r="AC34" s="2">
        <v>9.0605469483650314</v>
      </c>
    </row>
    <row r="35" spans="1:29" s="61" customFormat="1" x14ac:dyDescent="0.3">
      <c r="A35" s="59" t="s">
        <v>369</v>
      </c>
      <c r="B35" s="91"/>
      <c r="C35" s="60">
        <v>21120.835591158684</v>
      </c>
      <c r="D35" s="208"/>
      <c r="E35" s="60">
        <v>15289.603890255254</v>
      </c>
      <c r="F35" s="60">
        <v>11068.311483792195</v>
      </c>
      <c r="G35" s="60">
        <v>8012.4717410321973</v>
      </c>
      <c r="H35" s="60">
        <v>5800.3159284819485</v>
      </c>
      <c r="I35" s="60">
        <v>4198.9121406707509</v>
      </c>
      <c r="J35" s="60">
        <v>3039.6384235723099</v>
      </c>
      <c r="K35" s="60">
        <v>2200.4275003909033</v>
      </c>
      <c r="L35" s="60">
        <v>1592.913534362478</v>
      </c>
      <c r="M35" s="60">
        <v>1153.1275297661023</v>
      </c>
      <c r="N35" s="60">
        <v>834.76163094856997</v>
      </c>
      <c r="O35" s="60">
        <v>604.29307471764139</v>
      </c>
      <c r="P35" s="60">
        <v>437.4543661485074</v>
      </c>
      <c r="Q35" s="208"/>
      <c r="R35" s="60">
        <v>316.67800024319183</v>
      </c>
      <c r="S35" s="60">
        <v>229.24666799183842</v>
      </c>
      <c r="T35" s="60">
        <v>165.95417030864633</v>
      </c>
      <c r="U35" s="60">
        <v>120.13603898405053</v>
      </c>
      <c r="V35" s="60">
        <v>86.967792589574685</v>
      </c>
      <c r="W35" s="60">
        <v>62.956936252138391</v>
      </c>
      <c r="X35" s="60">
        <v>45.575214734505671</v>
      </c>
      <c r="Y35" s="60">
        <v>32.992396418047619</v>
      </c>
      <c r="Z35" s="60">
        <v>23.883556616168462</v>
      </c>
      <c r="AA35" s="60">
        <v>17.289567857086272</v>
      </c>
      <c r="AB35" s="60">
        <v>12.51610727367232</v>
      </c>
      <c r="AC35" s="60">
        <v>9.0605469483650314</v>
      </c>
    </row>
    <row r="36" spans="1:29" s="61" customFormat="1" x14ac:dyDescent="0.3">
      <c r="A36" s="62" t="s">
        <v>309</v>
      </c>
      <c r="B36" s="91"/>
      <c r="C36" s="63"/>
      <c r="D36" s="206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>
        <f>SUM(C35:P35)/13</f>
        <v>5796.3897565613497</v>
      </c>
      <c r="Q36" s="211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>
        <f>SUM(P35:AC35)/13</f>
        <v>120.05472018198407</v>
      </c>
    </row>
    <row r="38" spans="1:29" s="19" customFormat="1" x14ac:dyDescent="0.3">
      <c r="A38" s="16" t="s">
        <v>310</v>
      </c>
      <c r="B38" s="87"/>
      <c r="C38" s="18"/>
      <c r="D38" s="203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203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1:29" x14ac:dyDescent="0.3">
      <c r="A39" s="15" t="s">
        <v>55</v>
      </c>
      <c r="B39" s="93"/>
      <c r="C39" s="2"/>
      <c r="D39" s="20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03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3">
      <c r="A40" s="4" t="s">
        <v>30</v>
      </c>
      <c r="B40" s="94"/>
      <c r="C40" s="2"/>
      <c r="D40" s="20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03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3">
      <c r="A41" s="20" t="s">
        <v>57</v>
      </c>
      <c r="B41" s="90" t="s">
        <v>314</v>
      </c>
      <c r="C41" s="2">
        <v>-346.2982123063357</v>
      </c>
      <c r="D41" s="203"/>
      <c r="E41" s="2">
        <v>-257.00656430907168</v>
      </c>
      <c r="F41" s="2">
        <v>-190.73842067519251</v>
      </c>
      <c r="G41" s="2">
        <v>-141.55726029594859</v>
      </c>
      <c r="H41" s="2">
        <v>-105.0572709554848</v>
      </c>
      <c r="I41" s="2">
        <v>-77.968661992605917</v>
      </c>
      <c r="J41" s="2">
        <v>-57.864745558573389</v>
      </c>
      <c r="K41" s="2">
        <v>-42.944545834016935</v>
      </c>
      <c r="L41" s="2">
        <v>-31.871461614277067</v>
      </c>
      <c r="M41" s="2">
        <v>-23.653529120005643</v>
      </c>
      <c r="N41" s="2">
        <v>-17.554558576639838</v>
      </c>
      <c r="O41" s="2">
        <v>-13.028183881450573</v>
      </c>
      <c r="P41" s="2">
        <v>-9.6689173075964447</v>
      </c>
      <c r="Q41" s="203"/>
      <c r="R41" s="2">
        <v>-7.1758245624891366</v>
      </c>
      <c r="S41" s="2">
        <v>-5.325566091165868</v>
      </c>
      <c r="T41" s="2">
        <v>-3.952389574799982</v>
      </c>
      <c r="U41" s="2">
        <v>-2.9332812857022983</v>
      </c>
      <c r="V41" s="2">
        <v>-2.1769461077193428</v>
      </c>
      <c r="W41" s="2">
        <v>-1.6156290155377113</v>
      </c>
      <c r="X41" s="2">
        <v>-1.199045353760257</v>
      </c>
      <c r="Y41" s="2">
        <v>-0.88987616992974305</v>
      </c>
      <c r="Z41" s="2">
        <v>-0.66042505842290367</v>
      </c>
      <c r="AA41" s="2">
        <v>-0.49013702415172133</v>
      </c>
      <c r="AB41" s="2">
        <v>-0.36375709761526165</v>
      </c>
      <c r="AC41" s="2">
        <v>-0.26996374390301059</v>
      </c>
    </row>
    <row r="42" spans="1:29" ht="15" thickBot="1" x14ac:dyDescent="0.35">
      <c r="A42" s="6" t="s">
        <v>60</v>
      </c>
      <c r="B42" s="90" t="s">
        <v>314</v>
      </c>
      <c r="C42" s="2">
        <v>2755.3695547400357</v>
      </c>
      <c r="D42" s="203"/>
      <c r="E42" s="2">
        <v>2044.908225050624</v>
      </c>
      <c r="F42" s="2">
        <v>1517.6365876896773</v>
      </c>
      <c r="G42" s="2">
        <v>1126.3198925405804</v>
      </c>
      <c r="H42" s="2">
        <v>835.90268620489019</v>
      </c>
      <c r="I42" s="2">
        <v>620.36842768394615</v>
      </c>
      <c r="J42" s="2">
        <v>460.40883995044163</v>
      </c>
      <c r="K42" s="2">
        <v>341.69421015813714</v>
      </c>
      <c r="L42" s="2">
        <v>253.58968621923216</v>
      </c>
      <c r="M42" s="2">
        <v>188.20257131956322</v>
      </c>
      <c r="N42" s="2">
        <v>139.67526983993335</v>
      </c>
      <c r="O42" s="2">
        <v>103.66054442333893</v>
      </c>
      <c r="P42" s="2">
        <v>76.932075967759232</v>
      </c>
      <c r="Q42" s="203"/>
      <c r="R42" s="2">
        <v>57.09543921106912</v>
      </c>
      <c r="S42" s="2">
        <v>42.373602137956695</v>
      </c>
      <c r="T42" s="2">
        <v>31.447733531012915</v>
      </c>
      <c r="U42" s="2">
        <v>23.339057675998724</v>
      </c>
      <c r="V42" s="2">
        <v>17.321172372133429</v>
      </c>
      <c r="W42" s="2">
        <v>12.854975402614228</v>
      </c>
      <c r="X42" s="2">
        <v>9.5403699617743101</v>
      </c>
      <c r="Y42" s="2">
        <v>7.0804226501293588</v>
      </c>
      <c r="Z42" s="2">
        <v>5.2547631910850203</v>
      </c>
      <c r="AA42" s="2">
        <v>3.8998429272972213</v>
      </c>
      <c r="AB42" s="2">
        <v>2.8942835870116159</v>
      </c>
      <c r="AC42" s="2">
        <v>2.1480038140537125</v>
      </c>
    </row>
    <row r="43" spans="1:29" s="61" customFormat="1" x14ac:dyDescent="0.3">
      <c r="A43" s="59" t="s">
        <v>317</v>
      </c>
      <c r="B43" s="91"/>
      <c r="C43" s="60">
        <f>SUM(C41:C42)</f>
        <v>2409.0713424337</v>
      </c>
      <c r="D43" s="208"/>
      <c r="E43" s="60">
        <f t="shared" ref="E43:P43" si="4">SUM(E41:E42)</f>
        <v>1787.9016607415524</v>
      </c>
      <c r="F43" s="60">
        <f t="shared" si="4"/>
        <v>1326.8981670144849</v>
      </c>
      <c r="G43" s="60">
        <f t="shared" si="4"/>
        <v>984.76263224463185</v>
      </c>
      <c r="H43" s="60">
        <f t="shared" si="4"/>
        <v>730.84541524940539</v>
      </c>
      <c r="I43" s="60">
        <f t="shared" si="4"/>
        <v>542.39976569134024</v>
      </c>
      <c r="J43" s="60">
        <f t="shared" si="4"/>
        <v>402.54409439186827</v>
      </c>
      <c r="K43" s="60">
        <f t="shared" si="4"/>
        <v>298.7496643241202</v>
      </c>
      <c r="L43" s="60">
        <f t="shared" si="4"/>
        <v>221.71822460495508</v>
      </c>
      <c r="M43" s="60">
        <f t="shared" si="4"/>
        <v>164.54904219955756</v>
      </c>
      <c r="N43" s="60">
        <f t="shared" si="4"/>
        <v>122.12071126329352</v>
      </c>
      <c r="O43" s="60">
        <f t="shared" si="4"/>
        <v>90.63236054188836</v>
      </c>
      <c r="P43" s="60">
        <f t="shared" si="4"/>
        <v>67.263158660162787</v>
      </c>
      <c r="Q43" s="208"/>
      <c r="R43" s="60">
        <f>SUM(R41:R42)</f>
        <v>49.91961464857998</v>
      </c>
      <c r="S43" s="60">
        <f t="shared" ref="S43:AC43" si="5">SUM(S41:S42)</f>
        <v>37.048036046790827</v>
      </c>
      <c r="T43" s="60">
        <f t="shared" si="5"/>
        <v>27.495343956212935</v>
      </c>
      <c r="U43" s="60">
        <f t="shared" si="5"/>
        <v>20.405776390296424</v>
      </c>
      <c r="V43" s="60">
        <f t="shared" si="5"/>
        <v>15.144226264414087</v>
      </c>
      <c r="W43" s="60">
        <f t="shared" si="5"/>
        <v>11.239346387076516</v>
      </c>
      <c r="X43" s="60">
        <f t="shared" si="5"/>
        <v>8.3413246080140535</v>
      </c>
      <c r="Y43" s="60">
        <f t="shared" si="5"/>
        <v>6.1905464801996155</v>
      </c>
      <c r="Z43" s="60">
        <f t="shared" si="5"/>
        <v>4.5943381326621164</v>
      </c>
      <c r="AA43" s="60">
        <f t="shared" si="5"/>
        <v>3.4097059031454999</v>
      </c>
      <c r="AB43" s="60">
        <f t="shared" si="5"/>
        <v>2.5305264893963542</v>
      </c>
      <c r="AC43" s="60">
        <f t="shared" si="5"/>
        <v>1.8780400701507021</v>
      </c>
    </row>
    <row r="44" spans="1:29" s="61" customFormat="1" x14ac:dyDescent="0.3">
      <c r="A44" s="62" t="s">
        <v>309</v>
      </c>
      <c r="B44" s="96" t="s">
        <v>314</v>
      </c>
      <c r="C44" s="63"/>
      <c r="D44" s="206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>
        <f>SUM(C43:P43)/13</f>
        <v>703.80432610468904</v>
      </c>
      <c r="Q44" s="211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>
        <f>SUM(P43:AC43)/13</f>
        <v>19.650768002853994</v>
      </c>
    </row>
    <row r="46" spans="1:29" x14ac:dyDescent="0.3">
      <c r="A46" s="15" t="s">
        <v>61</v>
      </c>
      <c r="B46" s="93"/>
      <c r="C46" s="2"/>
      <c r="D46" s="20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03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3">
      <c r="A47" s="17" t="s">
        <v>315</v>
      </c>
      <c r="B47" s="94"/>
      <c r="C47" s="2"/>
      <c r="D47" s="20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03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3">
      <c r="A48" s="6" t="s">
        <v>64</v>
      </c>
      <c r="B48" s="90" t="s">
        <v>314</v>
      </c>
      <c r="C48" s="2">
        <v>1466384.8504596874</v>
      </c>
      <c r="D48" s="203"/>
      <c r="E48" s="2">
        <v>1583257.4154492691</v>
      </c>
      <c r="F48" s="2">
        <v>1681503.7171722895</v>
      </c>
      <c r="G48" s="2">
        <v>1764092.268241663</v>
      </c>
      <c r="H48" s="2">
        <v>1833518.4822376687</v>
      </c>
      <c r="I48" s="2">
        <v>1891880.0726446777</v>
      </c>
      <c r="J48" s="2">
        <v>1940940.4352770327</v>
      </c>
      <c r="K48" s="2">
        <v>1982181.9292944591</v>
      </c>
      <c r="L48" s="2">
        <v>2016850.6666932271</v>
      </c>
      <c r="M48" s="2">
        <v>2045994.1635878072</v>
      </c>
      <c r="N48" s="2">
        <v>2070492.9909167367</v>
      </c>
      <c r="O48" s="2">
        <v>2091087.3808989599</v>
      </c>
      <c r="P48" s="2">
        <v>2108399.6099674455</v>
      </c>
      <c r="Q48" s="203"/>
      <c r="R48" s="2">
        <v>1912830.5359950976</v>
      </c>
      <c r="S48" s="2">
        <v>1748429.7782048348</v>
      </c>
      <c r="T48" s="2">
        <v>1610229.9666853808</v>
      </c>
      <c r="U48" s="2">
        <v>1494055.3932787376</v>
      </c>
      <c r="V48" s="2">
        <v>1396395.842532421</v>
      </c>
      <c r="W48" s="2">
        <v>1314300.530517899</v>
      </c>
      <c r="X48" s="2">
        <v>1245288.946875979</v>
      </c>
      <c r="Y48" s="2">
        <v>1187275.9061809971</v>
      </c>
      <c r="Z48" s="2">
        <v>1138508.5440503112</v>
      </c>
      <c r="AA48" s="2">
        <v>1097513.3543361619</v>
      </c>
      <c r="AB48" s="2">
        <v>1063051.6671283231</v>
      </c>
      <c r="AC48" s="2">
        <v>1032413.7531164101</v>
      </c>
    </row>
    <row r="49" spans="1:29" x14ac:dyDescent="0.3">
      <c r="A49" s="6" t="s">
        <v>66</v>
      </c>
      <c r="B49" s="90" t="s">
        <v>314</v>
      </c>
      <c r="C49" s="2">
        <v>142492.97823797504</v>
      </c>
      <c r="D49" s="203"/>
      <c r="E49" s="2">
        <v>154302.0500438188</v>
      </c>
      <c r="F49" s="2">
        <v>164229.08152301295</v>
      </c>
      <c r="G49" s="2">
        <v>172574.01799296864</v>
      </c>
      <c r="H49" s="2">
        <v>179589.00176062866</v>
      </c>
      <c r="I49" s="2">
        <v>185485.99060382764</v>
      </c>
      <c r="J49" s="2">
        <v>190443.16207685776</v>
      </c>
      <c r="K49" s="2">
        <v>194610.2971463711</v>
      </c>
      <c r="L49" s="2">
        <v>198113.30582421165</v>
      </c>
      <c r="M49" s="2">
        <v>201058.03153920014</v>
      </c>
      <c r="N49" s="2">
        <v>203533.44919698907</v>
      </c>
      <c r="O49" s="2">
        <v>205614.35355738623</v>
      </c>
      <c r="P49" s="2">
        <v>206783.61134565057</v>
      </c>
      <c r="Q49" s="203"/>
      <c r="R49" s="2">
        <v>208495.11883731923</v>
      </c>
      <c r="S49" s="2">
        <v>209933.85924181604</v>
      </c>
      <c r="T49" s="2">
        <v>211143.30410934243</v>
      </c>
      <c r="U49" s="2">
        <v>212159.9968240351</v>
      </c>
      <c r="V49" s="2">
        <v>213014.65676254331</v>
      </c>
      <c r="W49" s="2">
        <v>213733.10748018385</v>
      </c>
      <c r="X49" s="2">
        <v>214337.05696982436</v>
      </c>
      <c r="Y49" s="2">
        <v>214844.75356902173</v>
      </c>
      <c r="Z49" s="2">
        <v>215271.53733365412</v>
      </c>
      <c r="AA49" s="2">
        <v>215630.30353780388</v>
      </c>
      <c r="AB49" s="2">
        <v>215931.89230454364</v>
      </c>
      <c r="AC49" s="2">
        <v>215191.76911943185</v>
      </c>
    </row>
    <row r="50" spans="1:29" x14ac:dyDescent="0.3">
      <c r="A50" s="6" t="s">
        <v>67</v>
      </c>
      <c r="B50" s="90" t="s">
        <v>314</v>
      </c>
      <c r="C50" s="2">
        <v>147980.85802381227</v>
      </c>
      <c r="D50" s="203"/>
      <c r="E50" s="2">
        <v>124396.79088017701</v>
      </c>
      <c r="F50" s="2">
        <v>104571.37354073462</v>
      </c>
      <c r="G50" s="2">
        <v>87905.580898215965</v>
      </c>
      <c r="H50" s="2">
        <v>73895.855925069889</v>
      </c>
      <c r="I50" s="2">
        <v>62118.894694767994</v>
      </c>
      <c r="J50" s="2">
        <v>52218.856251052028</v>
      </c>
      <c r="K50" s="2">
        <v>43896.610871244338</v>
      </c>
      <c r="L50" s="2">
        <v>36900.701859831068</v>
      </c>
      <c r="M50" s="2">
        <v>31019.747782855222</v>
      </c>
      <c r="N50" s="2">
        <v>26076.055576585084</v>
      </c>
      <c r="O50" s="2">
        <v>21920.251550496872</v>
      </c>
      <c r="P50" s="2">
        <v>18426.768060293663</v>
      </c>
      <c r="Q50" s="203"/>
      <c r="R50" s="2">
        <v>15490.049480757994</v>
      </c>
      <c r="S50" s="2">
        <v>13021.362841884446</v>
      </c>
      <c r="T50" s="2">
        <v>10946.116761643287</v>
      </c>
      <c r="U50" s="2">
        <v>9201.6076669120885</v>
      </c>
      <c r="V50" s="2">
        <v>7735.1252046268419</v>
      </c>
      <c r="W50" s="2">
        <v>6502.3595981388062</v>
      </c>
      <c r="X50" s="2">
        <v>5466.0628270395991</v>
      </c>
      <c r="Y50" s="2">
        <v>4594.923177994674</v>
      </c>
      <c r="Z50" s="2">
        <v>3862.6191611316654</v>
      </c>
      <c r="AA50" s="2">
        <v>3247.0242060614455</v>
      </c>
      <c r="AB50" s="2">
        <v>2729.5381074172574</v>
      </c>
      <c r="AC50" s="2">
        <v>2294.5250195347621</v>
      </c>
    </row>
    <row r="51" spans="1:29" x14ac:dyDescent="0.3">
      <c r="A51" s="6" t="s">
        <v>68</v>
      </c>
      <c r="B51" s="90" t="s">
        <v>314</v>
      </c>
      <c r="C51" s="2">
        <v>418514.01858908497</v>
      </c>
      <c r="D51" s="203"/>
      <c r="E51" s="2">
        <v>409768.31019920006</v>
      </c>
      <c r="F51" s="2">
        <v>423948.1352957206</v>
      </c>
      <c r="G51" s="2">
        <v>422433.26142681466</v>
      </c>
      <c r="H51" s="2">
        <v>421159.81666918378</v>
      </c>
      <c r="I51" s="2">
        <v>424250.00169302983</v>
      </c>
      <c r="J51" s="2">
        <v>426847.69645792007</v>
      </c>
      <c r="K51" s="2">
        <v>429031.39032720809</v>
      </c>
      <c r="L51" s="2">
        <v>430867.06362463179</v>
      </c>
      <c r="M51" s="2">
        <v>432410.18123020197</v>
      </c>
      <c r="N51" s="2">
        <v>433707.3684518949</v>
      </c>
      <c r="O51" s="2">
        <v>434797.8198096198</v>
      </c>
      <c r="P51" s="2">
        <v>435714.48329788051</v>
      </c>
      <c r="Q51" s="203"/>
      <c r="R51" s="2">
        <v>366273.61258811608</v>
      </c>
      <c r="S51" s="2">
        <v>307899.70134325791</v>
      </c>
      <c r="T51" s="2">
        <v>258828.98147477227</v>
      </c>
      <c r="U51" s="2">
        <v>217578.78087897971</v>
      </c>
      <c r="V51" s="2">
        <v>182902.72449029161</v>
      </c>
      <c r="W51" s="2">
        <v>153753.07505091117</v>
      </c>
      <c r="X51" s="2">
        <v>129249.07572312254</v>
      </c>
      <c r="Y51" s="2">
        <v>108650.33801600357</v>
      </c>
      <c r="Z51" s="2">
        <v>91334.470942603017</v>
      </c>
      <c r="AA51" s="2">
        <v>76778.275472428504</v>
      </c>
      <c r="AB51" s="2">
        <v>64541.936069511248</v>
      </c>
      <c r="AC51" s="2">
        <v>54255.731663272236</v>
      </c>
    </row>
    <row r="52" spans="1:29" x14ac:dyDescent="0.3">
      <c r="B52" s="90" t="s">
        <v>314</v>
      </c>
    </row>
    <row r="53" spans="1:29" x14ac:dyDescent="0.3">
      <c r="A53" s="4" t="s">
        <v>91</v>
      </c>
      <c r="B53" s="90" t="s">
        <v>314</v>
      </c>
      <c r="C53" s="2"/>
      <c r="D53" s="20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03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3">
      <c r="A54" s="5" t="s">
        <v>63</v>
      </c>
      <c r="B54" s="90" t="s">
        <v>314</v>
      </c>
      <c r="C54" s="2"/>
      <c r="D54" s="20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03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3">
      <c r="A55" s="6" t="s">
        <v>92</v>
      </c>
      <c r="B55" s="90" t="s">
        <v>314</v>
      </c>
      <c r="C55" s="2">
        <v>873509.4151778149</v>
      </c>
      <c r="D55" s="203"/>
      <c r="E55" s="2">
        <v>734296.10763748316</v>
      </c>
      <c r="F55" s="2">
        <v>659792.53963720344</v>
      </c>
      <c r="G55" s="2">
        <v>597162.78541002842</v>
      </c>
      <c r="H55" s="2">
        <v>587038.31369518454</v>
      </c>
      <c r="I55" s="2">
        <v>578527.40351732192</v>
      </c>
      <c r="J55" s="2">
        <v>571372.89767288906</v>
      </c>
      <c r="K55" s="2">
        <v>565358.62272364052</v>
      </c>
      <c r="L55" s="2">
        <v>560302.85731486604</v>
      </c>
      <c r="M55" s="2">
        <v>556052.84146353649</v>
      </c>
      <c r="N55" s="2">
        <v>552480.16091447382</v>
      </c>
      <c r="O55" s="2">
        <v>545795.91023371229</v>
      </c>
      <c r="P55" s="2">
        <v>541499.05018172937</v>
      </c>
      <c r="Q55" s="203"/>
      <c r="R55" s="2">
        <v>455199.03727299476</v>
      </c>
      <c r="S55" s="2">
        <v>382652.86608484725</v>
      </c>
      <c r="T55" s="2">
        <v>406850.06944274908</v>
      </c>
      <c r="U55" s="2">
        <v>427190.90599549882</v>
      </c>
      <c r="V55" s="2">
        <v>444289.97424507682</v>
      </c>
      <c r="W55" s="2">
        <v>458663.92264417553</v>
      </c>
      <c r="X55" s="2">
        <v>470747.0601323864</v>
      </c>
      <c r="Y55" s="2">
        <v>480904.47878349002</v>
      </c>
      <c r="Z55" s="2">
        <v>489443.08506471879</v>
      </c>
      <c r="AA55" s="2">
        <v>496620.87301755836</v>
      </c>
      <c r="AB55" s="2">
        <v>502654.71954930341</v>
      </c>
      <c r="AC55" s="2">
        <v>501676.55397296534</v>
      </c>
    </row>
    <row r="56" spans="1:29" ht="15" thickBot="1" x14ac:dyDescent="0.35">
      <c r="A56" s="6" t="s">
        <v>93</v>
      </c>
      <c r="B56" s="90" t="s">
        <v>314</v>
      </c>
      <c r="C56" s="2">
        <v>472785.37908130413</v>
      </c>
      <c r="D56" s="203"/>
      <c r="E56" s="2">
        <v>397436.43007745192</v>
      </c>
      <c r="F56" s="2">
        <v>334096.02526127599</v>
      </c>
      <c r="G56" s="2">
        <v>493004.15707348892</v>
      </c>
      <c r="H56" s="2">
        <v>414432.89253438544</v>
      </c>
      <c r="I56" s="2">
        <v>348383.72040099272</v>
      </c>
      <c r="J56" s="2">
        <v>505014.78769281582</v>
      </c>
      <c r="K56" s="2">
        <v>424529.35991161229</v>
      </c>
      <c r="L56" s="2">
        <v>356871.08936023555</v>
      </c>
      <c r="M56" s="2">
        <v>512149.50413956016</v>
      </c>
      <c r="N56" s="2">
        <v>430526.99934733042</v>
      </c>
      <c r="O56" s="2">
        <v>361912.87049749366</v>
      </c>
      <c r="P56" s="2">
        <v>516387.76442653732</v>
      </c>
      <c r="Q56" s="203"/>
      <c r="R56" s="2">
        <v>434089.79784475511</v>
      </c>
      <c r="S56" s="2">
        <v>364907.85718395439</v>
      </c>
      <c r="T56" s="2">
        <v>306751.60968009406</v>
      </c>
      <c r="U56" s="2">
        <v>257863.863955918</v>
      </c>
      <c r="V56" s="2">
        <v>216767.47647264635</v>
      </c>
      <c r="W56" s="2">
        <v>182220.71962883463</v>
      </c>
      <c r="X56" s="2">
        <v>153179.76295323245</v>
      </c>
      <c r="Y56" s="2">
        <v>128767.13376065237</v>
      </c>
      <c r="Z56" s="2">
        <v>108245.20430937149</v>
      </c>
      <c r="AA56" s="2">
        <v>90993.904374362726</v>
      </c>
      <c r="AB56" s="2">
        <v>76491.985821618742</v>
      </c>
      <c r="AC56" s="2">
        <v>64301.273092565883</v>
      </c>
    </row>
    <row r="57" spans="1:29" s="61" customFormat="1" x14ac:dyDescent="0.3">
      <c r="A57" s="59" t="s">
        <v>360</v>
      </c>
      <c r="B57" s="91"/>
      <c r="C57" s="60">
        <f>SUM(C48:C56)</f>
        <v>3521667.4995696787</v>
      </c>
      <c r="D57" s="208"/>
      <c r="E57" s="60">
        <f t="shared" ref="E57:P57" si="6">SUM(E48:E56)</f>
        <v>3403457.1042873999</v>
      </c>
      <c r="F57" s="60">
        <f t="shared" si="6"/>
        <v>3368140.872430237</v>
      </c>
      <c r="G57" s="60">
        <f t="shared" si="6"/>
        <v>3537172.0710431798</v>
      </c>
      <c r="H57" s="60">
        <f t="shared" si="6"/>
        <v>3509634.3628221205</v>
      </c>
      <c r="I57" s="60">
        <f t="shared" si="6"/>
        <v>3490646.0835546181</v>
      </c>
      <c r="J57" s="60">
        <f t="shared" si="6"/>
        <v>3686837.8354285676</v>
      </c>
      <c r="K57" s="60">
        <f t="shared" si="6"/>
        <v>3639608.2102745352</v>
      </c>
      <c r="L57" s="60">
        <f t="shared" si="6"/>
        <v>3599905.684677003</v>
      </c>
      <c r="M57" s="60">
        <f t="shared" si="6"/>
        <v>3778684.4697431615</v>
      </c>
      <c r="N57" s="60">
        <f t="shared" si="6"/>
        <v>3716817.0244040098</v>
      </c>
      <c r="O57" s="60">
        <f t="shared" si="6"/>
        <v>3661128.586547669</v>
      </c>
      <c r="P57" s="60">
        <f t="shared" si="6"/>
        <v>3827211.2872795369</v>
      </c>
      <c r="Q57" s="208"/>
      <c r="R57" s="60">
        <f t="shared" ref="R57:AC57" si="7">SUM(R48:R56)</f>
        <v>3392378.1520190407</v>
      </c>
      <c r="S57" s="60">
        <f t="shared" si="7"/>
        <v>3026845.4249005942</v>
      </c>
      <c r="T57" s="60">
        <f t="shared" si="7"/>
        <v>2804750.0481539816</v>
      </c>
      <c r="U57" s="60">
        <f t="shared" si="7"/>
        <v>2618050.5486000814</v>
      </c>
      <c r="V57" s="60">
        <f t="shared" si="7"/>
        <v>2461105.7997076064</v>
      </c>
      <c r="W57" s="60">
        <f t="shared" si="7"/>
        <v>2329173.7149201431</v>
      </c>
      <c r="X57" s="60">
        <f t="shared" si="7"/>
        <v>2218267.9654815844</v>
      </c>
      <c r="Y57" s="60">
        <f t="shared" si="7"/>
        <v>2125037.53348816</v>
      </c>
      <c r="Z57" s="60">
        <f t="shared" si="7"/>
        <v>2046665.4608617902</v>
      </c>
      <c r="AA57" s="60">
        <f t="shared" si="7"/>
        <v>1980783.7349443766</v>
      </c>
      <c r="AB57" s="60">
        <f t="shared" si="7"/>
        <v>1925401.7389807175</v>
      </c>
      <c r="AC57" s="60">
        <f t="shared" si="7"/>
        <v>1870133.6059841802</v>
      </c>
    </row>
    <row r="58" spans="1:29" s="61" customFormat="1" x14ac:dyDescent="0.3">
      <c r="A58" s="62" t="s">
        <v>309</v>
      </c>
      <c r="B58" s="96" t="s">
        <v>314</v>
      </c>
      <c r="C58" s="63"/>
      <c r="D58" s="206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>
        <f>SUM(C57:P57)/13</f>
        <v>3595454.6993893632</v>
      </c>
      <c r="Q58" s="211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>
        <f>SUM(P57:AC57)/13</f>
        <v>2509677.3088709074</v>
      </c>
    </row>
    <row r="59" spans="1:29" x14ac:dyDescent="0.3">
      <c r="A59" s="14"/>
      <c r="B59" s="90"/>
      <c r="C59" s="12"/>
      <c r="D59" s="203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2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spans="1:29" ht="15" thickBot="1" x14ac:dyDescent="0.35">
      <c r="A60" s="6" t="s">
        <v>76</v>
      </c>
      <c r="B60" s="90" t="s">
        <v>314</v>
      </c>
      <c r="C60" s="13">
        <v>530096.39</v>
      </c>
      <c r="D60" s="207"/>
      <c r="E60" s="13">
        <v>530096.39</v>
      </c>
      <c r="F60" s="13">
        <v>530096.39</v>
      </c>
      <c r="G60" s="13">
        <v>530096.39</v>
      </c>
      <c r="H60" s="13">
        <v>530096.39</v>
      </c>
      <c r="I60" s="13">
        <v>530096.39</v>
      </c>
      <c r="J60" s="13">
        <v>530096.39</v>
      </c>
      <c r="K60" s="13">
        <v>530096.39</v>
      </c>
      <c r="L60" s="13">
        <v>530096.39</v>
      </c>
      <c r="M60" s="13">
        <v>530096.39</v>
      </c>
      <c r="N60" s="13">
        <v>530096.39</v>
      </c>
      <c r="O60" s="13">
        <v>530096.39</v>
      </c>
      <c r="P60" s="84">
        <v>0</v>
      </c>
      <c r="Q60" s="207"/>
      <c r="R60" s="84">
        <v>0</v>
      </c>
      <c r="S60" s="84">
        <v>0</v>
      </c>
      <c r="T60" s="84">
        <v>0</v>
      </c>
      <c r="U60" s="84">
        <v>0</v>
      </c>
      <c r="V60" s="84">
        <v>0</v>
      </c>
      <c r="W60" s="84">
        <v>0</v>
      </c>
      <c r="X60" s="84">
        <v>0</v>
      </c>
      <c r="Y60" s="84">
        <v>0</v>
      </c>
      <c r="Z60" s="84">
        <v>0</v>
      </c>
      <c r="AA60" s="84">
        <v>0</v>
      </c>
      <c r="AB60" s="84">
        <v>0</v>
      </c>
      <c r="AC60" s="84">
        <v>0</v>
      </c>
    </row>
    <row r="61" spans="1:29" x14ac:dyDescent="0.3">
      <c r="A61" s="59" t="s">
        <v>375</v>
      </c>
      <c r="B61" s="90"/>
      <c r="C61" s="2">
        <f>+C60</f>
        <v>530096.39</v>
      </c>
      <c r="D61" s="203"/>
      <c r="E61" s="2">
        <f>+E60</f>
        <v>530096.39</v>
      </c>
      <c r="F61" s="2">
        <f t="shared" ref="F61:R61" si="8">+F60</f>
        <v>530096.39</v>
      </c>
      <c r="G61" s="2">
        <f t="shared" si="8"/>
        <v>530096.39</v>
      </c>
      <c r="H61" s="2">
        <f t="shared" si="8"/>
        <v>530096.39</v>
      </c>
      <c r="I61" s="2">
        <f t="shared" si="8"/>
        <v>530096.39</v>
      </c>
      <c r="J61" s="2">
        <f t="shared" si="8"/>
        <v>530096.39</v>
      </c>
      <c r="K61" s="2">
        <f t="shared" si="8"/>
        <v>530096.39</v>
      </c>
      <c r="L61" s="2">
        <f t="shared" si="8"/>
        <v>530096.39</v>
      </c>
      <c r="M61" s="2">
        <f t="shared" si="8"/>
        <v>530096.39</v>
      </c>
      <c r="N61" s="2">
        <f t="shared" si="8"/>
        <v>530096.39</v>
      </c>
      <c r="O61" s="2">
        <f t="shared" si="8"/>
        <v>530096.39</v>
      </c>
      <c r="P61" s="64">
        <f t="shared" si="8"/>
        <v>0</v>
      </c>
      <c r="Q61" s="204"/>
      <c r="R61" s="64">
        <f t="shared" si="8"/>
        <v>0</v>
      </c>
      <c r="S61" s="64">
        <f t="shared" ref="S61" si="9">+S60</f>
        <v>0</v>
      </c>
      <c r="T61" s="64">
        <f t="shared" ref="T61" si="10">+T60</f>
        <v>0</v>
      </c>
      <c r="U61" s="64">
        <f t="shared" ref="U61" si="11">+U60</f>
        <v>0</v>
      </c>
      <c r="V61" s="64">
        <f t="shared" ref="V61" si="12">+V60</f>
        <v>0</v>
      </c>
      <c r="W61" s="64">
        <f t="shared" ref="W61" si="13">+W60</f>
        <v>0</v>
      </c>
      <c r="X61" s="64">
        <f t="shared" ref="X61" si="14">+X60</f>
        <v>0</v>
      </c>
      <c r="Y61" s="64">
        <f t="shared" ref="Y61" si="15">+Y60</f>
        <v>0</v>
      </c>
      <c r="Z61" s="64">
        <f t="shared" ref="Z61" si="16">+Z60</f>
        <v>0</v>
      </c>
      <c r="AA61" s="64">
        <f t="shared" ref="AA61" si="17">+AA60</f>
        <v>0</v>
      </c>
      <c r="AB61" s="64">
        <f t="shared" ref="AB61" si="18">+AB60</f>
        <v>0</v>
      </c>
      <c r="AC61" s="64">
        <f t="shared" ref="AC61" si="19">+AC60</f>
        <v>0</v>
      </c>
    </row>
    <row r="62" spans="1:29" s="61" customFormat="1" x14ac:dyDescent="0.3">
      <c r="A62" s="62" t="s">
        <v>309</v>
      </c>
      <c r="B62" s="96" t="s">
        <v>314</v>
      </c>
      <c r="C62" s="63"/>
      <c r="D62" s="206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>
        <f>SUM(C61:P61)/13</f>
        <v>489319.74461538449</v>
      </c>
      <c r="Q62" s="211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>
        <f>SUM(P61:AC61)/13</f>
        <v>0</v>
      </c>
    </row>
    <row r="64" spans="1:29" x14ac:dyDescent="0.3">
      <c r="A64" s="15" t="s">
        <v>103</v>
      </c>
      <c r="B64" s="93"/>
      <c r="C64" s="2"/>
      <c r="D64" s="20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03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3">
      <c r="A65" s="6" t="s">
        <v>105</v>
      </c>
      <c r="B65" s="90" t="s">
        <v>314</v>
      </c>
      <c r="C65" s="2">
        <v>913.16463968040955</v>
      </c>
      <c r="D65" s="203"/>
      <c r="E65" s="2">
        <v>532.3742474751507</v>
      </c>
      <c r="F65" s="2">
        <v>310.37375634028649</v>
      </c>
      <c r="G65" s="2">
        <v>180.94764929303977</v>
      </c>
      <c r="H65" s="2">
        <v>105.49233340714318</v>
      </c>
      <c r="I65" s="2">
        <v>61.501945182284963</v>
      </c>
      <c r="J65" s="2">
        <v>35.855584373192578</v>
      </c>
      <c r="K65" s="2">
        <v>20.903776733121006</v>
      </c>
      <c r="L65" s="2">
        <v>12.186884953822425</v>
      </c>
      <c r="M65" s="2">
        <v>7.1049440861268147</v>
      </c>
      <c r="N65" s="2">
        <v>4.1421766643620641</v>
      </c>
      <c r="O65" s="2">
        <v>2.4148856501612439</v>
      </c>
      <c r="P65" s="2">
        <v>1.407876383817354</v>
      </c>
      <c r="Q65" s="203"/>
      <c r="R65" s="2">
        <v>0.82079079478495476</v>
      </c>
      <c r="S65" s="2">
        <v>0.47852037050087881</v>
      </c>
      <c r="T65" s="2">
        <v>0.27897698955589656</v>
      </c>
      <c r="U65" s="2">
        <v>0.16264335961331428</v>
      </c>
      <c r="V65" s="2">
        <v>9.4820947306142267E-2</v>
      </c>
      <c r="W65" s="2">
        <v>5.5280535703458179E-2</v>
      </c>
      <c r="X65" s="2">
        <v>3.2228507671356689E-2</v>
      </c>
      <c r="Y65" s="2">
        <v>1.8789193945125258E-2</v>
      </c>
      <c r="Z65" s="2">
        <v>1.0954084896127316E-2</v>
      </c>
      <c r="AA65" s="2">
        <v>6.3862226480820251E-3</v>
      </c>
      <c r="AB65" s="2">
        <v>3.7231626464109685E-3</v>
      </c>
      <c r="AC65" s="2">
        <v>2.1706008160854028E-3</v>
      </c>
    </row>
    <row r="66" spans="1:29" ht="15" thickBot="1" x14ac:dyDescent="0.35">
      <c r="A66" s="6" t="s">
        <v>107</v>
      </c>
      <c r="B66" s="90" t="s">
        <v>314</v>
      </c>
      <c r="C66" s="2">
        <v>469.64121722640419</v>
      </c>
      <c r="D66" s="203"/>
      <c r="E66" s="2">
        <v>273.80045036755337</v>
      </c>
      <c r="F66" s="2">
        <v>159.6254414470082</v>
      </c>
      <c r="G66" s="2">
        <v>93.061503452412794</v>
      </c>
      <c r="H66" s="2">
        <v>54.254781357635252</v>
      </c>
      <c r="I66" s="2">
        <v>31.630493716126267</v>
      </c>
      <c r="J66" s="2">
        <v>18.440552292173322</v>
      </c>
      <c r="K66" s="2">
        <v>10.750827094014284</v>
      </c>
      <c r="L66" s="2">
        <v>6.2677235135981828</v>
      </c>
      <c r="M66" s="2">
        <v>3.654077746705072</v>
      </c>
      <c r="N66" s="2">
        <v>2.1303243753488288</v>
      </c>
      <c r="O66" s="2">
        <v>1.2419773904092772</v>
      </c>
      <c r="P66" s="2">
        <v>0.72407181560566869</v>
      </c>
      <c r="Q66" s="203"/>
      <c r="R66" s="2">
        <v>0.42213328374820086</v>
      </c>
      <c r="S66" s="2">
        <v>0.24610336351647932</v>
      </c>
      <c r="T66" s="2">
        <v>0.14347806218059794</v>
      </c>
      <c r="U66" s="2">
        <v>8.364759438048508E-2</v>
      </c>
      <c r="V66" s="2">
        <v>4.8766479971237918E-2</v>
      </c>
      <c r="W66" s="2">
        <v>2.8430818440129277E-2</v>
      </c>
      <c r="X66" s="2">
        <v>1.6575144190278456E-2</v>
      </c>
      <c r="Y66" s="2">
        <v>9.6632956770861221E-3</v>
      </c>
      <c r="Z66" s="2">
        <v>5.6336935758036751E-3</v>
      </c>
      <c r="AA66" s="2">
        <v>3.2844388050042622E-3</v>
      </c>
      <c r="AB66" s="2">
        <v>1.9148251708523089E-3</v>
      </c>
      <c r="AC66" s="2">
        <v>1.1163415282218405E-3</v>
      </c>
    </row>
    <row r="67" spans="1:29" s="61" customFormat="1" x14ac:dyDescent="0.3">
      <c r="A67" s="59" t="s">
        <v>316</v>
      </c>
      <c r="B67" s="91"/>
      <c r="C67" s="60">
        <f>SUM(C65:C66)</f>
        <v>1382.8058569068137</v>
      </c>
      <c r="D67" s="208"/>
      <c r="E67" s="60">
        <f t="shared" ref="E67:P67" si="20">SUM(E65:E66)</f>
        <v>806.17469784270406</v>
      </c>
      <c r="F67" s="60">
        <f t="shared" si="20"/>
        <v>469.99919778729469</v>
      </c>
      <c r="G67" s="60">
        <f t="shared" si="20"/>
        <v>274.00915274545258</v>
      </c>
      <c r="H67" s="60">
        <f t="shared" si="20"/>
        <v>159.74711476477842</v>
      </c>
      <c r="I67" s="60">
        <f t="shared" si="20"/>
        <v>93.132438898411237</v>
      </c>
      <c r="J67" s="60">
        <f t="shared" si="20"/>
        <v>54.2961366653659</v>
      </c>
      <c r="K67" s="60">
        <f t="shared" si="20"/>
        <v>31.65460382713529</v>
      </c>
      <c r="L67" s="60">
        <f t="shared" si="20"/>
        <v>18.454608467420606</v>
      </c>
      <c r="M67" s="60">
        <f t="shared" si="20"/>
        <v>10.759021832831888</v>
      </c>
      <c r="N67" s="60">
        <f t="shared" si="20"/>
        <v>6.2725010397108925</v>
      </c>
      <c r="O67" s="60">
        <f t="shared" si="20"/>
        <v>3.6568630405705211</v>
      </c>
      <c r="P67" s="60">
        <f t="shared" si="20"/>
        <v>2.1319481994230225</v>
      </c>
      <c r="Q67" s="208"/>
      <c r="R67" s="60">
        <f t="shared" ref="R67:AC67" si="21">SUM(R65:R66)</f>
        <v>1.2429240785331557</v>
      </c>
      <c r="S67" s="60">
        <f t="shared" si="21"/>
        <v>0.72462373401735813</v>
      </c>
      <c r="T67" s="60">
        <f t="shared" si="21"/>
        <v>0.4224550517364945</v>
      </c>
      <c r="U67" s="60">
        <f t="shared" si="21"/>
        <v>0.24629095399379936</v>
      </c>
      <c r="V67" s="60">
        <f t="shared" si="21"/>
        <v>0.14358742727738019</v>
      </c>
      <c r="W67" s="60">
        <f t="shared" si="21"/>
        <v>8.3711354143587463E-2</v>
      </c>
      <c r="X67" s="60">
        <f t="shared" si="21"/>
        <v>4.8803651861635142E-2</v>
      </c>
      <c r="Y67" s="60">
        <f t="shared" si="21"/>
        <v>2.8452489622211381E-2</v>
      </c>
      <c r="Z67" s="60">
        <f t="shared" si="21"/>
        <v>1.6587778471930992E-2</v>
      </c>
      <c r="AA67" s="60">
        <f t="shared" si="21"/>
        <v>9.6706614530862878E-3</v>
      </c>
      <c r="AB67" s="60">
        <f t="shared" si="21"/>
        <v>5.6379878172632776E-3</v>
      </c>
      <c r="AC67" s="60">
        <f t="shared" si="21"/>
        <v>3.2869423443072435E-3</v>
      </c>
    </row>
    <row r="68" spans="1:29" x14ac:dyDescent="0.3">
      <c r="A68" s="62" t="s">
        <v>309</v>
      </c>
      <c r="C68" s="12"/>
      <c r="D68" s="203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>
        <f>SUM(C67:P67)/13</f>
        <v>254.85339553983943</v>
      </c>
      <c r="Q68" s="2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>
        <f>SUM(P67:AC67)/13</f>
        <v>0.39292156236117176</v>
      </c>
    </row>
    <row r="70" spans="1:29" s="19" customFormat="1" x14ac:dyDescent="0.3">
      <c r="A70" s="11" t="s">
        <v>112</v>
      </c>
      <c r="B70" s="87"/>
      <c r="C70" s="18"/>
      <c r="D70" s="203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203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</row>
    <row r="71" spans="1:29" x14ac:dyDescent="0.3">
      <c r="A71" s="15" t="s">
        <v>55</v>
      </c>
      <c r="B71" s="93"/>
      <c r="C71" s="2"/>
      <c r="D71" s="20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03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3">
      <c r="A72" s="4" t="s">
        <v>30</v>
      </c>
      <c r="B72" s="94"/>
      <c r="C72" s="2"/>
      <c r="D72" s="20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03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3">
      <c r="A73" s="6" t="s">
        <v>124</v>
      </c>
      <c r="B73" s="96" t="s">
        <v>311</v>
      </c>
      <c r="C73" s="2">
        <v>21928.840366643239</v>
      </c>
      <c r="D73" s="203"/>
      <c r="E73" s="2">
        <v>16274.57411454258</v>
      </c>
      <c r="F73" s="2">
        <v>12078.23843766177</v>
      </c>
      <c r="G73" s="2">
        <v>8963.9116040924127</v>
      </c>
      <c r="H73" s="2">
        <v>6652.6018393074482</v>
      </c>
      <c r="I73" s="2">
        <v>4937.2543134128591</v>
      </c>
      <c r="J73" s="2">
        <v>3664.2024795897801</v>
      </c>
      <c r="K73" s="2">
        <v>2719.4021128214795</v>
      </c>
      <c r="L73" s="2">
        <v>2018.2148482269022</v>
      </c>
      <c r="M73" s="2">
        <v>1497.8259943239702</v>
      </c>
      <c r="N73" s="2">
        <v>1111.6173836713156</v>
      </c>
      <c r="O73" s="2">
        <v>824.99116209955969</v>
      </c>
      <c r="P73" s="2">
        <v>612.2703976565607</v>
      </c>
      <c r="Q73" s="203"/>
      <c r="R73" s="2">
        <v>454.39885548893085</v>
      </c>
      <c r="S73" s="2">
        <v>337.23387682948152</v>
      </c>
      <c r="T73" s="2">
        <v>250.27943250225087</v>
      </c>
      <c r="U73" s="2">
        <v>185.74585365669492</v>
      </c>
      <c r="V73" s="2">
        <v>137.8520072772821</v>
      </c>
      <c r="W73" s="2">
        <v>102.30740302552589</v>
      </c>
      <c r="X73" s="2">
        <v>75.927836819771173</v>
      </c>
      <c r="Y73" s="2">
        <v>56.350139223956369</v>
      </c>
      <c r="Z73" s="2">
        <v>41.820474855572684</v>
      </c>
      <c r="AA73" s="2">
        <v>31.037227968410196</v>
      </c>
      <c r="AB73" s="2">
        <v>23.034399377096044</v>
      </c>
      <c r="AC73" s="2">
        <v>17.095069031409391</v>
      </c>
    </row>
    <row r="74" spans="1:29" ht="15" thickBot="1" x14ac:dyDescent="0.35">
      <c r="A74" s="6" t="s">
        <v>114</v>
      </c>
      <c r="B74" s="96" t="s">
        <v>311</v>
      </c>
      <c r="C74" s="2">
        <v>6151.5205835335673</v>
      </c>
      <c r="D74" s="203"/>
      <c r="E74" s="2">
        <v>4565.3749117594643</v>
      </c>
      <c r="F74" s="2">
        <v>3388.2107361738304</v>
      </c>
      <c r="G74" s="2">
        <v>2514.5737676775611</v>
      </c>
      <c r="H74" s="2">
        <v>15434.183841661023</v>
      </c>
      <c r="I74" s="2">
        <v>11454.539530082684</v>
      </c>
      <c r="J74" s="2">
        <v>15352.862895319742</v>
      </c>
      <c r="K74" s="2">
        <v>11394.186873664559</v>
      </c>
      <c r="L74" s="2">
        <v>8456.2400769935321</v>
      </c>
      <c r="M74" s="2">
        <v>6275.8314421741106</v>
      </c>
      <c r="N74" s="2">
        <v>4657.632698690386</v>
      </c>
      <c r="O74" s="2">
        <v>3456.6802113465751</v>
      </c>
      <c r="P74" s="2">
        <v>2565.388654814853</v>
      </c>
      <c r="Q74" s="203"/>
      <c r="R74" s="2">
        <v>1903.9131617237449</v>
      </c>
      <c r="S74" s="2">
        <v>1412.9965534000223</v>
      </c>
      <c r="T74" s="2">
        <v>1048.6608843613005</v>
      </c>
      <c r="U74" s="2">
        <v>21233.57255602055</v>
      </c>
      <c r="V74" s="2">
        <v>15758.578406413542</v>
      </c>
      <c r="W74" s="2">
        <v>32150.595021814243</v>
      </c>
      <c r="X74" s="2">
        <v>23860.689063388636</v>
      </c>
      <c r="Y74" s="2">
        <v>17708.303133843117</v>
      </c>
      <c r="Z74" s="2">
        <v>13142.286002177323</v>
      </c>
      <c r="AA74" s="2">
        <v>9753.5986400037291</v>
      </c>
      <c r="AB74" s="2">
        <v>7238.6711424878185</v>
      </c>
      <c r="AC74" s="2">
        <v>5372.2079247937836</v>
      </c>
    </row>
    <row r="75" spans="1:29" s="61" customFormat="1" x14ac:dyDescent="0.3">
      <c r="A75" s="59" t="s">
        <v>318</v>
      </c>
      <c r="B75" s="91"/>
      <c r="C75" s="60">
        <f>SUM(C73:C74)</f>
        <v>28080.360950176808</v>
      </c>
      <c r="D75" s="208"/>
      <c r="E75" s="60">
        <f t="shared" ref="E75:P75" si="22">SUM(E73:E74)</f>
        <v>20839.949026302045</v>
      </c>
      <c r="F75" s="60">
        <f t="shared" si="22"/>
        <v>15466.449173835601</v>
      </c>
      <c r="G75" s="60">
        <f t="shared" si="22"/>
        <v>11478.485371769973</v>
      </c>
      <c r="H75" s="60">
        <f t="shared" si="22"/>
        <v>22086.785680968471</v>
      </c>
      <c r="I75" s="60">
        <f t="shared" si="22"/>
        <v>16391.793843495543</v>
      </c>
      <c r="J75" s="60">
        <f t="shared" si="22"/>
        <v>19017.065374909522</v>
      </c>
      <c r="K75" s="60">
        <f t="shared" si="22"/>
        <v>14113.588986486038</v>
      </c>
      <c r="L75" s="60">
        <f t="shared" si="22"/>
        <v>10474.454925220434</v>
      </c>
      <c r="M75" s="60">
        <f t="shared" si="22"/>
        <v>7773.6574364980806</v>
      </c>
      <c r="N75" s="60">
        <f t="shared" si="22"/>
        <v>5769.2500823617011</v>
      </c>
      <c r="O75" s="60">
        <f t="shared" si="22"/>
        <v>4281.6713734461346</v>
      </c>
      <c r="P75" s="60">
        <f t="shared" si="22"/>
        <v>3177.6590524714138</v>
      </c>
      <c r="Q75" s="208"/>
      <c r="R75" s="60">
        <f t="shared" ref="R75:AC75" si="23">SUM(R73:R74)</f>
        <v>2358.3120172126755</v>
      </c>
      <c r="S75" s="60">
        <f t="shared" si="23"/>
        <v>1750.2304302295038</v>
      </c>
      <c r="T75" s="60">
        <f t="shared" si="23"/>
        <v>1298.9403168635513</v>
      </c>
      <c r="U75" s="60">
        <f t="shared" si="23"/>
        <v>21419.318409677246</v>
      </c>
      <c r="V75" s="60">
        <f t="shared" si="23"/>
        <v>15896.430413690825</v>
      </c>
      <c r="W75" s="60">
        <f t="shared" si="23"/>
        <v>32252.902424839769</v>
      </c>
      <c r="X75" s="60">
        <f t="shared" si="23"/>
        <v>23936.616900208406</v>
      </c>
      <c r="Y75" s="60">
        <f t="shared" si="23"/>
        <v>17764.653273067073</v>
      </c>
      <c r="Z75" s="60">
        <f t="shared" si="23"/>
        <v>13184.106477032896</v>
      </c>
      <c r="AA75" s="60">
        <f t="shared" si="23"/>
        <v>9784.6358679721397</v>
      </c>
      <c r="AB75" s="60">
        <f t="shared" si="23"/>
        <v>7261.7055418649143</v>
      </c>
      <c r="AC75" s="60">
        <f t="shared" si="23"/>
        <v>5389.302993825193</v>
      </c>
    </row>
    <row r="76" spans="1:29" s="61" customFormat="1" x14ac:dyDescent="0.3">
      <c r="A76" s="62" t="s">
        <v>309</v>
      </c>
      <c r="B76" s="92"/>
      <c r="C76" s="63"/>
      <c r="D76" s="206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>
        <f>SUM(C75:P75)/13</f>
        <v>13765.474713687827</v>
      </c>
      <c r="Q76" s="211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>
        <f>SUM(P75:AC75)/13</f>
        <v>11959.601086073508</v>
      </c>
    </row>
    <row r="77" spans="1:29" x14ac:dyDescent="0.3">
      <c r="A77" s="21" t="s">
        <v>117</v>
      </c>
      <c r="B77" s="95"/>
      <c r="C77" s="2"/>
      <c r="D77" s="20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03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" thickBot="1" x14ac:dyDescent="0.35">
      <c r="A78" s="6" t="s">
        <v>118</v>
      </c>
      <c r="B78" s="96" t="s">
        <v>311</v>
      </c>
      <c r="C78" s="2">
        <v>-10.594581606889953</v>
      </c>
      <c r="D78" s="203"/>
      <c r="E78" s="2">
        <v>-7.862809920226244</v>
      </c>
      <c r="F78" s="2">
        <v>-5.8354149446923413</v>
      </c>
      <c r="G78" s="2">
        <v>-4.3307758832047298</v>
      </c>
      <c r="H78" s="2">
        <v>-3.2141021552558255</v>
      </c>
      <c r="I78" s="2">
        <v>-2.3853584075968652</v>
      </c>
      <c r="J78" s="2">
        <v>-1.7703030139812603</v>
      </c>
      <c r="K78" s="2">
        <v>-1.3138372629161679</v>
      </c>
      <c r="L78" s="2">
        <v>-0.97506943150090586</v>
      </c>
      <c r="M78" s="2">
        <v>-0.72365156864040403</v>
      </c>
      <c r="N78" s="2">
        <v>-0.53706082446830439</v>
      </c>
      <c r="O78" s="2">
        <v>-0.39858177841096243</v>
      </c>
      <c r="P78" s="2">
        <v>-0.29580901611754296</v>
      </c>
      <c r="Q78" s="203"/>
      <c r="R78" s="2">
        <v>-0.21953581110827353</v>
      </c>
      <c r="S78" s="2">
        <v>-0.16292935554005006</v>
      </c>
      <c r="T78" s="2">
        <v>-0.12091865451328918</v>
      </c>
      <c r="U78" s="2">
        <v>-8.9740249452530896E-2</v>
      </c>
      <c r="V78" s="2">
        <v>-6.6601074947599578E-2</v>
      </c>
      <c r="W78" s="2">
        <v>-4.9428246647810918E-2</v>
      </c>
      <c r="X78" s="2">
        <v>-3.668336537509425E-2</v>
      </c>
      <c r="Y78" s="2">
        <v>-2.7224702199754452E-2</v>
      </c>
      <c r="Z78" s="2">
        <v>-2.0204918558768156E-2</v>
      </c>
      <c r="AA78" s="2">
        <v>-1.4995158844019821E-2</v>
      </c>
      <c r="AB78" s="2">
        <v>-1.1128715421612404E-2</v>
      </c>
      <c r="AC78" s="2">
        <v>-8.259219406977162E-3</v>
      </c>
    </row>
    <row r="79" spans="1:29" s="61" customFormat="1" x14ac:dyDescent="0.3">
      <c r="A79" s="59" t="s">
        <v>319</v>
      </c>
      <c r="B79" s="91"/>
      <c r="C79" s="60">
        <v>-10.594581606889953</v>
      </c>
      <c r="D79" s="208"/>
      <c r="E79" s="60">
        <v>-7.862809920226244</v>
      </c>
      <c r="F79" s="60">
        <v>-5.8354149446923413</v>
      </c>
      <c r="G79" s="60">
        <v>-4.3307758832047298</v>
      </c>
      <c r="H79" s="60">
        <v>-3.2141021552558255</v>
      </c>
      <c r="I79" s="60">
        <v>-2.3853584075968652</v>
      </c>
      <c r="J79" s="60">
        <v>-1.7703030139812603</v>
      </c>
      <c r="K79" s="60">
        <v>-1.3138372629161679</v>
      </c>
      <c r="L79" s="60">
        <v>-0.97506943150090586</v>
      </c>
      <c r="M79" s="60">
        <v>-0.72365156864040403</v>
      </c>
      <c r="N79" s="60">
        <v>-0.53706082446830439</v>
      </c>
      <c r="O79" s="60">
        <v>-0.39858177841096243</v>
      </c>
      <c r="P79" s="60">
        <v>-0.29580901611754296</v>
      </c>
      <c r="Q79" s="208"/>
      <c r="R79" s="60">
        <v>-0.21953581110827353</v>
      </c>
      <c r="S79" s="60">
        <v>-0.16292935554005006</v>
      </c>
      <c r="T79" s="60">
        <v>-0.12091865451328918</v>
      </c>
      <c r="U79" s="60">
        <v>-8.9740249452530896E-2</v>
      </c>
      <c r="V79" s="60">
        <v>-6.6601074947599578E-2</v>
      </c>
      <c r="W79" s="60">
        <v>-4.9428246647810918E-2</v>
      </c>
      <c r="X79" s="60">
        <v>-3.668336537509425E-2</v>
      </c>
      <c r="Y79" s="60">
        <v>-2.7224702199754452E-2</v>
      </c>
      <c r="Z79" s="60">
        <v>-2.0204918558768156E-2</v>
      </c>
      <c r="AA79" s="60">
        <v>-1.4995158844019821E-2</v>
      </c>
      <c r="AB79" s="60">
        <v>-1.1128715421612404E-2</v>
      </c>
      <c r="AC79" s="60">
        <v>-8.259219406977162E-3</v>
      </c>
    </row>
    <row r="80" spans="1:29" s="61" customFormat="1" x14ac:dyDescent="0.3">
      <c r="A80" s="62" t="s">
        <v>309</v>
      </c>
      <c r="B80" s="92"/>
      <c r="C80" s="63"/>
      <c r="D80" s="206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>
        <f>SUM(C79:P79)/13</f>
        <v>-3.0951812164539629</v>
      </c>
      <c r="Q80" s="211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>
        <f>SUM(P79:AC79)/13</f>
        <v>-8.6419883702563344E-2</v>
      </c>
    </row>
    <row r="82" spans="1:29" x14ac:dyDescent="0.3">
      <c r="A82" s="5" t="s">
        <v>120</v>
      </c>
      <c r="B82" s="95"/>
      <c r="C82" s="2"/>
      <c r="D82" s="20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03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3">
      <c r="A83" s="6" t="s">
        <v>135</v>
      </c>
      <c r="B83" s="96" t="s">
        <v>311</v>
      </c>
      <c r="C83" s="64">
        <v>0</v>
      </c>
      <c r="D83" s="204"/>
      <c r="E83" s="64">
        <v>0</v>
      </c>
      <c r="F83" s="64">
        <v>0</v>
      </c>
      <c r="G83" s="64">
        <v>0</v>
      </c>
      <c r="H83" s="64">
        <v>0</v>
      </c>
      <c r="I83" s="64">
        <v>0</v>
      </c>
      <c r="J83" s="64">
        <v>0</v>
      </c>
      <c r="K83" s="64">
        <v>0</v>
      </c>
      <c r="L83" s="64">
        <v>0</v>
      </c>
      <c r="M83" s="64">
        <v>0</v>
      </c>
      <c r="N83" s="64">
        <v>0</v>
      </c>
      <c r="O83" s="64">
        <v>0</v>
      </c>
      <c r="P83" s="64">
        <v>0</v>
      </c>
      <c r="Q83" s="204"/>
      <c r="R83" s="64">
        <v>0</v>
      </c>
      <c r="S83" s="64">
        <v>0</v>
      </c>
      <c r="T83" s="64">
        <v>0</v>
      </c>
      <c r="U83" s="64">
        <v>0</v>
      </c>
      <c r="V83" s="2">
        <v>7704.8338512891587</v>
      </c>
      <c r="W83" s="2">
        <v>5718.1723910846504</v>
      </c>
      <c r="X83" s="2">
        <v>4243.7638663281314</v>
      </c>
      <c r="Y83" s="2">
        <v>3149.525848718974</v>
      </c>
      <c r="Z83" s="2">
        <v>2337.432850695277</v>
      </c>
      <c r="AA83" s="2">
        <v>1734.7348756422143</v>
      </c>
      <c r="AB83" s="2">
        <v>1287.4402307960552</v>
      </c>
      <c r="AC83" s="2">
        <v>955.47877150886109</v>
      </c>
    </row>
    <row r="84" spans="1:29" x14ac:dyDescent="0.3">
      <c r="A84" s="6" t="s">
        <v>136</v>
      </c>
      <c r="B84" s="96" t="s">
        <v>311</v>
      </c>
      <c r="C84" s="64">
        <v>0</v>
      </c>
      <c r="D84" s="204"/>
      <c r="E84" s="64">
        <v>0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  <c r="Q84" s="204"/>
      <c r="R84" s="64">
        <v>0</v>
      </c>
      <c r="S84" s="64">
        <v>0</v>
      </c>
      <c r="T84" s="64">
        <v>0</v>
      </c>
      <c r="U84" s="64">
        <v>0</v>
      </c>
      <c r="V84" s="2">
        <v>7704.8338512891587</v>
      </c>
      <c r="W84" s="2">
        <v>5718.1723910846504</v>
      </c>
      <c r="X84" s="2">
        <v>4243.7638663281314</v>
      </c>
      <c r="Y84" s="2">
        <v>3149.525848718974</v>
      </c>
      <c r="Z84" s="2">
        <v>2337.432850695277</v>
      </c>
      <c r="AA84" s="2">
        <v>1734.7348756422143</v>
      </c>
      <c r="AB84" s="2">
        <v>1287.4402307960552</v>
      </c>
      <c r="AC84" s="2">
        <v>955.47877150886109</v>
      </c>
    </row>
    <row r="85" spans="1:29" x14ac:dyDescent="0.3">
      <c r="A85" s="6" t="s">
        <v>137</v>
      </c>
      <c r="B85" s="96" t="s">
        <v>311</v>
      </c>
      <c r="C85" s="64">
        <v>0</v>
      </c>
      <c r="D85" s="204"/>
      <c r="E85" s="64">
        <v>0</v>
      </c>
      <c r="F85" s="64">
        <v>0</v>
      </c>
      <c r="G85" s="64">
        <v>0</v>
      </c>
      <c r="H85" s="64">
        <v>0</v>
      </c>
      <c r="I85" s="64">
        <v>0</v>
      </c>
      <c r="J85" s="64">
        <v>0</v>
      </c>
      <c r="K85" s="64">
        <v>0</v>
      </c>
      <c r="L85" s="64">
        <v>0</v>
      </c>
      <c r="M85" s="64">
        <v>0</v>
      </c>
      <c r="N85" s="64">
        <v>0</v>
      </c>
      <c r="O85" s="64">
        <v>0</v>
      </c>
      <c r="P85" s="64">
        <v>0</v>
      </c>
      <c r="Q85" s="204"/>
      <c r="R85" s="64">
        <v>0</v>
      </c>
      <c r="S85" s="64">
        <v>0</v>
      </c>
      <c r="T85" s="64">
        <v>0</v>
      </c>
      <c r="U85" s="64">
        <v>0</v>
      </c>
      <c r="V85" s="64">
        <v>0</v>
      </c>
      <c r="W85" s="64">
        <v>0</v>
      </c>
      <c r="X85" s="64">
        <v>0</v>
      </c>
      <c r="Y85" s="64">
        <v>0</v>
      </c>
      <c r="Z85" s="64">
        <v>0</v>
      </c>
      <c r="AA85" s="64">
        <v>0</v>
      </c>
      <c r="AB85" s="64">
        <v>0</v>
      </c>
      <c r="AC85" s="64">
        <v>0</v>
      </c>
    </row>
    <row r="86" spans="1:29" x14ac:dyDescent="0.3">
      <c r="A86" s="6" t="s">
        <v>121</v>
      </c>
      <c r="B86" s="96" t="s">
        <v>311</v>
      </c>
      <c r="C86" s="2">
        <v>30.609435081549897</v>
      </c>
      <c r="D86" s="203"/>
      <c r="E86" s="2">
        <v>22.716911223300531</v>
      </c>
      <c r="F86" s="2">
        <v>16.859443964007561</v>
      </c>
      <c r="G86" s="2">
        <v>12.512301869805594</v>
      </c>
      <c r="H86" s="2">
        <v>9.286053467443427</v>
      </c>
      <c r="I86" s="2">
        <v>6.8916806753446629</v>
      </c>
      <c r="J86" s="2">
        <v>5.1146876008668016</v>
      </c>
      <c r="K86" s="2">
        <v>3.7958852835491101</v>
      </c>
      <c r="L86" s="2">
        <v>2.8171310176251652</v>
      </c>
      <c r="M86" s="2">
        <v>2.0907447347949133</v>
      </c>
      <c r="N86" s="2">
        <v>1.5516543315608997</v>
      </c>
      <c r="O86" s="2">
        <v>1.1515662933800828</v>
      </c>
      <c r="P86" s="2">
        <v>0.85463940071957678</v>
      </c>
      <c r="Q86" s="203"/>
      <c r="R86" s="2">
        <v>0.63427395318980628</v>
      </c>
      <c r="S86" s="2">
        <v>0.47072887975478195</v>
      </c>
      <c r="T86" s="2">
        <v>0.34935326781246923</v>
      </c>
      <c r="U86" s="2">
        <v>0.25927388562781506</v>
      </c>
      <c r="V86" s="2">
        <v>0.19242112200487618</v>
      </c>
      <c r="W86" s="2">
        <v>0.14280608362835939</v>
      </c>
      <c r="X86" s="2">
        <v>0.10598409004575485</v>
      </c>
      <c r="Y86" s="2">
        <v>7.8656504382954878E-2</v>
      </c>
      <c r="Z86" s="2">
        <v>5.8375230462184E-2</v>
      </c>
      <c r="AA86" s="2">
        <v>4.332340418946392E-2</v>
      </c>
      <c r="AB86" s="2">
        <v>3.2152632815377814E-2</v>
      </c>
      <c r="AC86" s="2">
        <v>2.3862201419802657E-2</v>
      </c>
    </row>
    <row r="87" spans="1:29" ht="15" thickBot="1" x14ac:dyDescent="0.35">
      <c r="A87" s="6" t="s">
        <v>122</v>
      </c>
      <c r="B87" s="96" t="s">
        <v>311</v>
      </c>
      <c r="C87" s="2">
        <v>7543.5305935578408</v>
      </c>
      <c r="D87" s="203"/>
      <c r="E87" s="2">
        <v>95991.757545644563</v>
      </c>
      <c r="F87" s="2">
        <v>71240.65597824096</v>
      </c>
      <c r="G87" s="2">
        <v>52871.52974354889</v>
      </c>
      <c r="H87" s="2">
        <v>39238.811308486176</v>
      </c>
      <c r="I87" s="2">
        <v>29121.236332127253</v>
      </c>
      <c r="J87" s="2">
        <v>21612.438736853412</v>
      </c>
      <c r="K87" s="2">
        <v>16039.755415154837</v>
      </c>
      <c r="L87" s="2">
        <v>11903.966827181197</v>
      </c>
      <c r="M87" s="2">
        <v>8834.5752509881677</v>
      </c>
      <c r="N87" s="2">
        <v>6556.6143621264155</v>
      </c>
      <c r="O87" s="2">
        <v>4866.0168341238523</v>
      </c>
      <c r="P87" s="2">
        <v>3611.3333074384936</v>
      </c>
      <c r="Q87" s="203"/>
      <c r="R87" s="2">
        <v>2680.1650512092547</v>
      </c>
      <c r="S87" s="2">
        <v>1989.0949104386564</v>
      </c>
      <c r="T87" s="2">
        <v>1476.2145193065057</v>
      </c>
      <c r="U87" s="2">
        <v>1095.578343484251</v>
      </c>
      <c r="V87" s="2">
        <v>813.08772608168579</v>
      </c>
      <c r="W87" s="2">
        <v>603.43621634776309</v>
      </c>
      <c r="X87" s="2">
        <v>447.84253349253243</v>
      </c>
      <c r="Y87" s="2">
        <v>332.36807697571913</v>
      </c>
      <c r="Z87" s="2">
        <v>246.66826022763104</v>
      </c>
      <c r="AA87" s="2">
        <v>183.06580811661794</v>
      </c>
      <c r="AB87" s="2">
        <v>135.86300106249482</v>
      </c>
      <c r="AC87" s="2">
        <v>100.83125433204179</v>
      </c>
    </row>
    <row r="88" spans="1:29" s="61" customFormat="1" x14ac:dyDescent="0.3">
      <c r="A88" s="59" t="s">
        <v>320</v>
      </c>
      <c r="B88" s="91"/>
      <c r="C88" s="60">
        <f>SUM(C83:C87)</f>
        <v>7574.1400286393909</v>
      </c>
      <c r="D88" s="208"/>
      <c r="E88" s="60">
        <f t="shared" ref="E88:R88" si="24">SUM(E83:E87)</f>
        <v>96014.474456867858</v>
      </c>
      <c r="F88" s="60">
        <f t="shared" si="24"/>
        <v>71257.515422204975</v>
      </c>
      <c r="G88" s="60">
        <f t="shared" si="24"/>
        <v>52884.042045418697</v>
      </c>
      <c r="H88" s="60">
        <f t="shared" si="24"/>
        <v>39248.097361953616</v>
      </c>
      <c r="I88" s="60">
        <f t="shared" si="24"/>
        <v>29128.128012802597</v>
      </c>
      <c r="J88" s="60">
        <f t="shared" si="24"/>
        <v>21617.55342445428</v>
      </c>
      <c r="K88" s="60">
        <f t="shared" si="24"/>
        <v>16043.551300438387</v>
      </c>
      <c r="L88" s="60">
        <f t="shared" si="24"/>
        <v>11906.783958198823</v>
      </c>
      <c r="M88" s="60">
        <f t="shared" si="24"/>
        <v>8836.6659957229622</v>
      </c>
      <c r="N88" s="60">
        <f t="shared" si="24"/>
        <v>6558.1660164579762</v>
      </c>
      <c r="O88" s="60">
        <f t="shared" si="24"/>
        <v>4867.1684004172321</v>
      </c>
      <c r="P88" s="60">
        <f t="shared" si="24"/>
        <v>3612.1879468392131</v>
      </c>
      <c r="Q88" s="208"/>
      <c r="R88" s="60">
        <f t="shared" si="24"/>
        <v>2680.7993251624443</v>
      </c>
      <c r="S88" s="60">
        <f t="shared" ref="S88" si="25">SUM(S83:S87)</f>
        <v>1989.5656393184111</v>
      </c>
      <c r="T88" s="60">
        <f t="shared" ref="T88" si="26">SUM(T83:T87)</f>
        <v>1476.5638725743181</v>
      </c>
      <c r="U88" s="60">
        <f t="shared" ref="U88" si="27">SUM(U83:U87)</f>
        <v>1095.8376173698789</v>
      </c>
      <c r="V88" s="60">
        <f t="shared" ref="V88" si="28">SUM(V83:V87)</f>
        <v>16222.947849782007</v>
      </c>
      <c r="W88" s="60">
        <f t="shared" ref="W88" si="29">SUM(W83:W87)</f>
        <v>12039.923804600692</v>
      </c>
      <c r="X88" s="60">
        <f t="shared" ref="X88" si="30">SUM(X83:X87)</f>
        <v>8935.4762502388403</v>
      </c>
      <c r="Y88" s="60">
        <f t="shared" ref="Y88" si="31">SUM(Y83:Y87)</f>
        <v>6631.49843091805</v>
      </c>
      <c r="Z88" s="60">
        <f t="shared" ref="Z88" si="32">SUM(Z83:Z87)</f>
        <v>4921.5923368486474</v>
      </c>
      <c r="AA88" s="60">
        <f t="shared" ref="AA88" si="33">SUM(AA83:AA87)</f>
        <v>3652.5788828052359</v>
      </c>
      <c r="AB88" s="60">
        <f t="shared" ref="AB88" si="34">SUM(AB83:AB87)</f>
        <v>2710.7756152874204</v>
      </c>
      <c r="AC88" s="60">
        <f t="shared" ref="AC88" si="35">SUM(AC83:AC87)</f>
        <v>2011.812659551184</v>
      </c>
    </row>
    <row r="89" spans="1:29" s="61" customFormat="1" x14ac:dyDescent="0.3">
      <c r="A89" s="62" t="s">
        <v>309</v>
      </c>
      <c r="B89" s="92"/>
      <c r="C89" s="63"/>
      <c r="D89" s="206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>
        <f>SUM(C88:P88)/13</f>
        <v>28426.805720801232</v>
      </c>
      <c r="Q89" s="211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>
        <f>SUM(P88:AC88)/13</f>
        <v>5229.3507870227959</v>
      </c>
    </row>
    <row r="91" spans="1:29" x14ac:dyDescent="0.3">
      <c r="A91" s="5" t="s">
        <v>125</v>
      </c>
      <c r="B91" s="95"/>
      <c r="C91" s="2"/>
      <c r="D91" s="20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03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" thickBot="1" x14ac:dyDescent="0.35">
      <c r="A92" s="6" t="s">
        <v>126</v>
      </c>
      <c r="B92" s="96" t="s">
        <v>311</v>
      </c>
      <c r="C92" s="64">
        <v>0</v>
      </c>
      <c r="D92" s="203"/>
      <c r="E92" s="64">
        <v>0</v>
      </c>
      <c r="F92" s="64">
        <v>0</v>
      </c>
      <c r="G92" s="64">
        <v>0</v>
      </c>
      <c r="H92" s="64">
        <v>0</v>
      </c>
      <c r="I92" s="64">
        <v>0</v>
      </c>
      <c r="J92" s="64">
        <v>0</v>
      </c>
      <c r="K92" s="2">
        <v>42399.949186451748</v>
      </c>
      <c r="L92" s="2">
        <v>73867.236281915088</v>
      </c>
      <c r="M92" s="2">
        <v>97220.805711774534</v>
      </c>
      <c r="N92" s="2">
        <v>114552.74803844225</v>
      </c>
      <c r="O92" s="2">
        <v>85015.76721822469</v>
      </c>
      <c r="P92" s="2">
        <v>63094.782093554517</v>
      </c>
      <c r="Q92" s="203"/>
      <c r="R92" s="2">
        <v>46826.037777375226</v>
      </c>
      <c r="S92" s="2">
        <v>34752.125947228938</v>
      </c>
      <c r="T92" s="2">
        <v>25791.425351721475</v>
      </c>
      <c r="U92" s="2">
        <v>19141.206574916392</v>
      </c>
      <c r="V92" s="2">
        <v>14205.720860602523</v>
      </c>
      <c r="W92" s="2">
        <v>10542.830953708526</v>
      </c>
      <c r="X92" s="2">
        <v>7824.4029718151342</v>
      </c>
      <c r="Y92" s="2">
        <v>5806.9110786429164</v>
      </c>
      <c r="Z92" s="2">
        <v>4309.6216282228752</v>
      </c>
      <c r="AA92" s="2">
        <v>3198.4024426953829</v>
      </c>
      <c r="AB92" s="2">
        <v>2373.7068048960405</v>
      </c>
      <c r="AC92" s="2">
        <v>1761.6557317475758</v>
      </c>
    </row>
    <row r="93" spans="1:29" s="61" customFormat="1" x14ac:dyDescent="0.3">
      <c r="A93" s="59" t="s">
        <v>321</v>
      </c>
      <c r="B93" s="91"/>
      <c r="C93" s="60">
        <v>0</v>
      </c>
      <c r="D93" s="208"/>
      <c r="E93" s="81">
        <f>SUM(E92)</f>
        <v>0</v>
      </c>
      <c r="F93" s="81">
        <f t="shared" ref="F93:J93" si="36">SUM(F92)</f>
        <v>0</v>
      </c>
      <c r="G93" s="81">
        <f t="shared" si="36"/>
        <v>0</v>
      </c>
      <c r="H93" s="81">
        <f t="shared" si="36"/>
        <v>0</v>
      </c>
      <c r="I93" s="81">
        <f t="shared" si="36"/>
        <v>0</v>
      </c>
      <c r="J93" s="81">
        <f t="shared" si="36"/>
        <v>0</v>
      </c>
      <c r="K93" s="60">
        <v>42399.949186451748</v>
      </c>
      <c r="L93" s="60">
        <v>73867.236281915088</v>
      </c>
      <c r="M93" s="60">
        <v>97220.805711774534</v>
      </c>
      <c r="N93" s="60">
        <v>114552.74803844225</v>
      </c>
      <c r="O93" s="60">
        <v>85015.76721822469</v>
      </c>
      <c r="P93" s="60">
        <v>63094.782093554517</v>
      </c>
      <c r="Q93" s="208"/>
      <c r="R93" s="60">
        <v>46826.037777375226</v>
      </c>
      <c r="S93" s="60">
        <v>34752.125947228938</v>
      </c>
      <c r="T93" s="60">
        <v>25791.425351721475</v>
      </c>
      <c r="U93" s="60">
        <v>19141.206574916392</v>
      </c>
      <c r="V93" s="60">
        <v>14205.720860602523</v>
      </c>
      <c r="W93" s="60">
        <v>10542.830953708526</v>
      </c>
      <c r="X93" s="60">
        <v>7824.4029718151342</v>
      </c>
      <c r="Y93" s="60">
        <v>5806.9110786429164</v>
      </c>
      <c r="Z93" s="60">
        <v>4309.6216282228752</v>
      </c>
      <c r="AA93" s="60">
        <v>3198.4024426953829</v>
      </c>
      <c r="AB93" s="60">
        <v>2373.7068048960405</v>
      </c>
      <c r="AC93" s="60">
        <v>1761.6557317475758</v>
      </c>
    </row>
    <row r="94" spans="1:29" s="61" customFormat="1" x14ac:dyDescent="0.3">
      <c r="A94" s="62" t="s">
        <v>309</v>
      </c>
      <c r="B94" s="92"/>
      <c r="C94" s="63"/>
      <c r="D94" s="206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>
        <f>SUM(C93:P93)/13</f>
        <v>36627.022194643294</v>
      </c>
      <c r="Q94" s="211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>
        <f>SUM(P93:AC93)/13</f>
        <v>18432.986939779039</v>
      </c>
    </row>
    <row r="96" spans="1:29" x14ac:dyDescent="0.3">
      <c r="A96" s="5" t="s">
        <v>128</v>
      </c>
      <c r="B96" s="95"/>
      <c r="C96" s="2"/>
      <c r="D96" s="20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03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" thickBot="1" x14ac:dyDescent="0.35">
      <c r="A97" s="6" t="s">
        <v>129</v>
      </c>
      <c r="B97" s="96" t="s">
        <v>314</v>
      </c>
      <c r="C97" s="2">
        <v>12039.782673429138</v>
      </c>
      <c r="D97" s="203"/>
      <c r="E97" s="2">
        <v>8935.3715091913</v>
      </c>
      <c r="F97" s="2">
        <v>6631.420696942494</v>
      </c>
      <c r="G97" s="2">
        <v>4921.5346462765392</v>
      </c>
      <c r="H97" s="2">
        <v>3652.5360675229049</v>
      </c>
      <c r="I97" s="2">
        <v>2710.7438397592173</v>
      </c>
      <c r="J97" s="2">
        <v>2011.7890772194178</v>
      </c>
      <c r="K97" s="2">
        <v>1493.0570833940762</v>
      </c>
      <c r="L97" s="2">
        <v>1108.0781178881475</v>
      </c>
      <c r="M97" s="2">
        <v>822.36448224161109</v>
      </c>
      <c r="N97" s="2">
        <v>610.320996990195</v>
      </c>
      <c r="O97" s="2">
        <v>452.95210020715285</v>
      </c>
      <c r="P97" s="2">
        <v>336.16016177363582</v>
      </c>
      <c r="Q97" s="203"/>
      <c r="R97" s="2">
        <v>249.48257070007179</v>
      </c>
      <c r="S97" s="2">
        <v>185.15445957284092</v>
      </c>
      <c r="T97" s="2">
        <v>137.41310185922706</v>
      </c>
      <c r="U97" s="2">
        <v>101.98166766351028</v>
      </c>
      <c r="V97" s="2">
        <v>75.686091054732259</v>
      </c>
      <c r="W97" s="2">
        <v>56.170726664777575</v>
      </c>
      <c r="X97" s="2">
        <v>41.687323127409414</v>
      </c>
      <c r="Y97" s="2">
        <v>30.938408895798915</v>
      </c>
      <c r="Z97" s="2">
        <v>22.961060418252188</v>
      </c>
      <c r="AA97" s="2">
        <v>17.040640238038115</v>
      </c>
      <c r="AB97" s="2">
        <v>12.646777388879322</v>
      </c>
      <c r="AC97" s="2">
        <v>9.385854996624424</v>
      </c>
    </row>
    <row r="98" spans="1:29" s="61" customFormat="1" x14ac:dyDescent="0.3">
      <c r="A98" s="59" t="s">
        <v>322</v>
      </c>
      <c r="B98" s="91"/>
      <c r="C98" s="60">
        <v>12039.782673429138</v>
      </c>
      <c r="D98" s="208"/>
      <c r="E98" s="60">
        <v>8935.3715091913</v>
      </c>
      <c r="F98" s="60">
        <v>6631.420696942494</v>
      </c>
      <c r="G98" s="60">
        <v>4921.5346462765392</v>
      </c>
      <c r="H98" s="60">
        <v>3652.5360675229049</v>
      </c>
      <c r="I98" s="60">
        <v>2710.7438397592173</v>
      </c>
      <c r="J98" s="60">
        <v>2011.7890772194178</v>
      </c>
      <c r="K98" s="60">
        <v>1493.0570833940762</v>
      </c>
      <c r="L98" s="60">
        <v>1108.0781178881475</v>
      </c>
      <c r="M98" s="60">
        <v>822.36448224161109</v>
      </c>
      <c r="N98" s="60">
        <v>610.320996990195</v>
      </c>
      <c r="O98" s="60">
        <v>452.95210020715285</v>
      </c>
      <c r="P98" s="60">
        <v>336.16016177363582</v>
      </c>
      <c r="Q98" s="208"/>
      <c r="R98" s="60">
        <v>249.48257070007179</v>
      </c>
      <c r="S98" s="60">
        <v>185.15445957284092</v>
      </c>
      <c r="T98" s="60">
        <v>137.41310185922706</v>
      </c>
      <c r="U98" s="60">
        <v>101.98166766351028</v>
      </c>
      <c r="V98" s="60">
        <v>75.686091054732259</v>
      </c>
      <c r="W98" s="60">
        <v>56.170726664777575</v>
      </c>
      <c r="X98" s="60">
        <v>41.687323127409414</v>
      </c>
      <c r="Y98" s="60">
        <v>30.938408895798915</v>
      </c>
      <c r="Z98" s="60">
        <v>22.961060418252188</v>
      </c>
      <c r="AA98" s="60">
        <v>17.040640238038115</v>
      </c>
      <c r="AB98" s="60">
        <v>12.646777388879322</v>
      </c>
      <c r="AC98" s="60">
        <v>9.385854996624424</v>
      </c>
    </row>
    <row r="99" spans="1:29" s="61" customFormat="1" x14ac:dyDescent="0.3">
      <c r="A99" s="62" t="s">
        <v>309</v>
      </c>
      <c r="B99" s="92"/>
      <c r="C99" s="63"/>
      <c r="D99" s="206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>
        <f>SUM(C98:P98)/13</f>
        <v>3517.3931886796786</v>
      </c>
      <c r="Q99" s="211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>
        <f>SUM(P98:AC98)/13</f>
        <v>98.208372642599826</v>
      </c>
    </row>
    <row r="101" spans="1:29" x14ac:dyDescent="0.3">
      <c r="A101" s="5" t="s">
        <v>131</v>
      </c>
      <c r="B101" s="95"/>
      <c r="C101" s="2"/>
      <c r="D101" s="20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03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" thickBot="1" x14ac:dyDescent="0.35">
      <c r="A102" s="6" t="s">
        <v>132</v>
      </c>
      <c r="B102" s="96" t="s">
        <v>314</v>
      </c>
      <c r="C102" s="2">
        <v>34385.511038175493</v>
      </c>
      <c r="D102" s="203"/>
      <c r="E102" s="2">
        <v>25519.340671951424</v>
      </c>
      <c r="F102" s="2">
        <v>18939.277872243863</v>
      </c>
      <c r="G102" s="2">
        <v>14055.858689026118</v>
      </c>
      <c r="H102" s="2">
        <v>10431.610160565426</v>
      </c>
      <c r="I102" s="2">
        <v>7741.8600278736503</v>
      </c>
      <c r="J102" s="2">
        <v>5745.6515119559508</v>
      </c>
      <c r="K102" s="2">
        <v>4264.1576026929015</v>
      </c>
      <c r="L102" s="2">
        <v>3164.6611394316451</v>
      </c>
      <c r="M102" s="2">
        <v>2348.6655655278951</v>
      </c>
      <c r="N102" s="2">
        <v>1743.0712786163103</v>
      </c>
      <c r="O102" s="2">
        <v>1293.6271246665124</v>
      </c>
      <c r="P102" s="2">
        <v>960.07039884300525</v>
      </c>
      <c r="Q102" s="203"/>
      <c r="R102" s="2">
        <v>712.5199782527626</v>
      </c>
      <c r="S102" s="2">
        <v>528.79947139411388</v>
      </c>
      <c r="T102" s="2">
        <v>392.45058311543573</v>
      </c>
      <c r="U102" s="2">
        <v>291.25872569728125</v>
      </c>
      <c r="V102" s="2">
        <v>216.15879538609749</v>
      </c>
      <c r="W102" s="2">
        <v>160.42309019552548</v>
      </c>
      <c r="X102" s="2">
        <v>119.05861994610706</v>
      </c>
      <c r="Y102" s="2">
        <v>88.359817568624109</v>
      </c>
      <c r="Z102" s="2">
        <v>65.576582059280113</v>
      </c>
      <c r="AA102" s="2">
        <v>48.667915268585816</v>
      </c>
      <c r="AB102" s="2">
        <v>36.119082486627697</v>
      </c>
      <c r="AC102" s="2">
        <v>26.805917460736225</v>
      </c>
    </row>
    <row r="103" spans="1:29" s="61" customFormat="1" x14ac:dyDescent="0.3">
      <c r="A103" s="59" t="s">
        <v>323</v>
      </c>
      <c r="B103" s="91"/>
      <c r="C103" s="60">
        <v>34385.511038175493</v>
      </c>
      <c r="D103" s="208"/>
      <c r="E103" s="60">
        <v>25519.340671951424</v>
      </c>
      <c r="F103" s="60">
        <v>18939.277872243863</v>
      </c>
      <c r="G103" s="60">
        <v>14055.858689026118</v>
      </c>
      <c r="H103" s="60">
        <v>10431.610160565426</v>
      </c>
      <c r="I103" s="60">
        <v>7741.8600278736503</v>
      </c>
      <c r="J103" s="60">
        <v>5745.6515119559508</v>
      </c>
      <c r="K103" s="60">
        <v>4264.1576026929015</v>
      </c>
      <c r="L103" s="60">
        <v>3164.6611394316451</v>
      </c>
      <c r="M103" s="60">
        <v>2348.6655655278951</v>
      </c>
      <c r="N103" s="60">
        <v>1743.0712786163103</v>
      </c>
      <c r="O103" s="60">
        <v>1293.6271246665124</v>
      </c>
      <c r="P103" s="60">
        <v>960.07039884300525</v>
      </c>
      <c r="Q103" s="208"/>
      <c r="R103" s="60">
        <v>712.5199782527626</v>
      </c>
      <c r="S103" s="60">
        <v>528.79947139411388</v>
      </c>
      <c r="T103" s="60">
        <v>392.45058311543573</v>
      </c>
      <c r="U103" s="60">
        <v>291.25872569728125</v>
      </c>
      <c r="V103" s="60">
        <v>216.15879538609749</v>
      </c>
      <c r="W103" s="60">
        <v>160.42309019552548</v>
      </c>
      <c r="X103" s="60">
        <v>119.05861994610706</v>
      </c>
      <c r="Y103" s="60">
        <v>88.359817568624109</v>
      </c>
      <c r="Z103" s="60">
        <v>65.576582059280113</v>
      </c>
      <c r="AA103" s="60">
        <v>48.667915268585816</v>
      </c>
      <c r="AB103" s="60">
        <v>36.119082486627697</v>
      </c>
      <c r="AC103" s="60">
        <v>26.805917460736225</v>
      </c>
    </row>
    <row r="104" spans="1:29" s="61" customFormat="1" x14ac:dyDescent="0.3">
      <c r="A104" s="62" t="s">
        <v>309</v>
      </c>
      <c r="B104" s="92"/>
      <c r="C104" s="63"/>
      <c r="D104" s="206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>
        <f>SUM(C103:P103)/13</f>
        <v>10045.643313966937</v>
      </c>
      <c r="Q104" s="211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>
        <f>SUM(P103:AC103)/13</f>
        <v>280.4822290518602</v>
      </c>
    </row>
    <row r="106" spans="1:29" x14ac:dyDescent="0.3">
      <c r="A106" s="5" t="s">
        <v>138</v>
      </c>
      <c r="B106" s="95"/>
      <c r="C106" s="2"/>
      <c r="D106" s="20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03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thickBot="1" x14ac:dyDescent="0.3">
      <c r="A107" s="6" t="s">
        <v>139</v>
      </c>
      <c r="B107" s="96" t="s">
        <v>311</v>
      </c>
      <c r="C107" s="2">
        <v>7739.4204597297758</v>
      </c>
      <c r="D107" s="203"/>
      <c r="E107" s="2">
        <v>5743.8409769754799</v>
      </c>
      <c r="F107" s="2">
        <v>4262.8139071196747</v>
      </c>
      <c r="G107" s="2">
        <v>3163.6639105390886</v>
      </c>
      <c r="H107" s="2">
        <v>2347.9254682290994</v>
      </c>
      <c r="I107" s="2">
        <v>1742.5220125292835</v>
      </c>
      <c r="J107" s="2">
        <v>1293.2194847050523</v>
      </c>
      <c r="K107" s="2">
        <v>959.76786726112914</v>
      </c>
      <c r="L107" s="2">
        <v>712.2954532633463</v>
      </c>
      <c r="M107" s="2">
        <v>528.63283930049988</v>
      </c>
      <c r="N107" s="2">
        <v>392.32691645946852</v>
      </c>
      <c r="O107" s="2">
        <v>291.16694600786832</v>
      </c>
      <c r="P107" s="2">
        <v>216.09068073285607</v>
      </c>
      <c r="Q107" s="203"/>
      <c r="R107" s="2">
        <v>160.3725386408637</v>
      </c>
      <c r="S107" s="2">
        <v>119.02110291332315</v>
      </c>
      <c r="T107" s="2">
        <v>88.331974156916473</v>
      </c>
      <c r="U107" s="2">
        <v>65.55591796305518</v>
      </c>
      <c r="V107" s="2">
        <v>48.652579329252049</v>
      </c>
      <c r="W107" s="2">
        <v>36.107700859641021</v>
      </c>
      <c r="X107" s="2">
        <v>26.797470542028179</v>
      </c>
      <c r="Y107" s="2">
        <v>19.887846923355934</v>
      </c>
      <c r="Z107" s="2">
        <v>14.759842897355135</v>
      </c>
      <c r="AA107" s="2">
        <v>10.954074777132469</v>
      </c>
      <c r="AB107" s="2">
        <v>8.1296091738558722</v>
      </c>
      <c r="AC107" s="2">
        <v>6.0334210478105383</v>
      </c>
    </row>
    <row r="108" spans="1:29" s="61" customFormat="1" x14ac:dyDescent="0.3">
      <c r="A108" s="59" t="s">
        <v>324</v>
      </c>
      <c r="B108" s="91"/>
      <c r="C108" s="60">
        <v>7739.4204597297758</v>
      </c>
      <c r="D108" s="208"/>
      <c r="E108" s="60">
        <v>5743.8409769754799</v>
      </c>
      <c r="F108" s="60">
        <v>4262.8139071196747</v>
      </c>
      <c r="G108" s="60">
        <v>3163.6639105390886</v>
      </c>
      <c r="H108" s="60">
        <v>2347.9254682290994</v>
      </c>
      <c r="I108" s="60">
        <v>1742.5220125292835</v>
      </c>
      <c r="J108" s="60">
        <v>1293.2194847050523</v>
      </c>
      <c r="K108" s="60">
        <v>959.76786726112914</v>
      </c>
      <c r="L108" s="60">
        <v>712.2954532633463</v>
      </c>
      <c r="M108" s="60">
        <v>528.63283930049988</v>
      </c>
      <c r="N108" s="60">
        <v>392.32691645946852</v>
      </c>
      <c r="O108" s="60">
        <v>291.16694600786832</v>
      </c>
      <c r="P108" s="60">
        <v>216.09068073285607</v>
      </c>
      <c r="Q108" s="208"/>
      <c r="R108" s="60">
        <v>160.3725386408637</v>
      </c>
      <c r="S108" s="60">
        <v>119.02110291332315</v>
      </c>
      <c r="T108" s="60">
        <v>88.331974156916473</v>
      </c>
      <c r="U108" s="60">
        <v>65.55591796305518</v>
      </c>
      <c r="V108" s="60">
        <v>48.652579329252049</v>
      </c>
      <c r="W108" s="60">
        <v>36.107700859641021</v>
      </c>
      <c r="X108" s="60">
        <v>26.797470542028179</v>
      </c>
      <c r="Y108" s="60">
        <v>19.887846923355934</v>
      </c>
      <c r="Z108" s="60">
        <v>14.759842897355135</v>
      </c>
      <c r="AA108" s="60">
        <v>10.954074777132469</v>
      </c>
      <c r="AB108" s="60">
        <v>8.1296091738558722</v>
      </c>
      <c r="AC108" s="60">
        <v>6.0334210478105383</v>
      </c>
    </row>
    <row r="109" spans="1:29" s="61" customFormat="1" x14ac:dyDescent="0.3">
      <c r="A109" s="62" t="s">
        <v>309</v>
      </c>
      <c r="B109" s="92"/>
      <c r="C109" s="63"/>
      <c r="D109" s="206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>
        <f>SUM(C108:P108)/13</f>
        <v>2261.0528402194323</v>
      </c>
      <c r="Q109" s="211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>
        <f>SUM(P108:AC108)/13</f>
        <v>63.130366150572755</v>
      </c>
    </row>
    <row r="111" spans="1:29" x14ac:dyDescent="0.3">
      <c r="A111" s="5" t="s">
        <v>150</v>
      </c>
      <c r="B111" s="95"/>
      <c r="C111" s="2"/>
      <c r="D111" s="20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03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3">
      <c r="A112" s="6" t="s">
        <v>158</v>
      </c>
      <c r="B112" s="97" t="s">
        <v>314</v>
      </c>
      <c r="C112" s="2">
        <v>7550.4122113064832</v>
      </c>
      <c r="D112" s="203"/>
      <c r="E112" s="2">
        <v>5603.5677707413824</v>
      </c>
      <c r="F112" s="2">
        <v>4158.7096018772545</v>
      </c>
      <c r="G112" s="2">
        <v>3086.4024957545698</v>
      </c>
      <c r="H112" s="2">
        <v>2290.5856089350468</v>
      </c>
      <c r="I112" s="2">
        <v>1699.9670130766906</v>
      </c>
      <c r="J112" s="2">
        <v>1261.6371264518987</v>
      </c>
      <c r="K112" s="2">
        <v>936.32889732431329</v>
      </c>
      <c r="L112" s="2">
        <v>694.90013061849288</v>
      </c>
      <c r="M112" s="2">
        <v>515.72283298476759</v>
      </c>
      <c r="N112" s="2">
        <v>382.74570509162089</v>
      </c>
      <c r="O112" s="2">
        <v>284.05621274947293</v>
      </c>
      <c r="P112" s="2">
        <v>210.81342240603044</v>
      </c>
      <c r="Q112" s="203"/>
      <c r="R112" s="2">
        <v>156.45600086113899</v>
      </c>
      <c r="S112" s="2">
        <v>116.11442917669032</v>
      </c>
      <c r="T112" s="2">
        <v>86.174774945161417</v>
      </c>
      <c r="U112" s="2">
        <v>63.954944183112673</v>
      </c>
      <c r="V112" s="2">
        <v>47.464410415553033</v>
      </c>
      <c r="W112" s="2">
        <v>35.225896681978973</v>
      </c>
      <c r="X112" s="2">
        <v>26.143036144042227</v>
      </c>
      <c r="Y112" s="2">
        <v>19.402155891132928</v>
      </c>
      <c r="Z112" s="2">
        <v>14.399385409931144</v>
      </c>
      <c r="AA112" s="2">
        <v>10.68655985175835</v>
      </c>
      <c r="AB112" s="2">
        <v>7.9310719321707186</v>
      </c>
      <c r="AC112" s="2">
        <v>5.8860758621883722</v>
      </c>
    </row>
    <row r="113" spans="1:29" x14ac:dyDescent="0.3">
      <c r="A113" s="6" t="s">
        <v>159</v>
      </c>
      <c r="B113" s="97" t="s">
        <v>314</v>
      </c>
      <c r="C113" s="2">
        <v>17417.258797479495</v>
      </c>
      <c r="D113" s="203"/>
      <c r="E113" s="2">
        <v>12926.28631666852</v>
      </c>
      <c r="F113" s="2">
        <v>9593.2936338220898</v>
      </c>
      <c r="G113" s="2">
        <v>7119.7001590516047</v>
      </c>
      <c r="H113" s="2">
        <v>5283.9131470016155</v>
      </c>
      <c r="I113" s="2">
        <v>3921.476680385319</v>
      </c>
      <c r="J113" s="2">
        <v>2910.3391609553951</v>
      </c>
      <c r="K113" s="2">
        <v>2159.9195206633985</v>
      </c>
      <c r="L113" s="2">
        <v>1602.9926677725471</v>
      </c>
      <c r="M113" s="2">
        <v>1189.6672391494124</v>
      </c>
      <c r="N113" s="2">
        <v>882.91616571898567</v>
      </c>
      <c r="O113" s="2">
        <v>655.2596642446598</v>
      </c>
      <c r="P113" s="2">
        <v>486.30350678467761</v>
      </c>
      <c r="Q113" s="203"/>
      <c r="R113" s="2">
        <v>360.91203780059675</v>
      </c>
      <c r="S113" s="2">
        <v>267.85227170293462</v>
      </c>
      <c r="T113" s="2">
        <v>198.78760457433566</v>
      </c>
      <c r="U113" s="2">
        <v>147.53099341352157</v>
      </c>
      <c r="V113" s="2">
        <v>109.49070020832954</v>
      </c>
      <c r="W113" s="2">
        <v>81.258948745149212</v>
      </c>
      <c r="X113" s="2">
        <v>60.306644661173323</v>
      </c>
      <c r="Y113" s="2">
        <v>44.756810744565911</v>
      </c>
      <c r="Z113" s="2">
        <v>33.216441061835013</v>
      </c>
      <c r="AA113" s="2">
        <v>24.651710844886743</v>
      </c>
      <c r="AB113" s="2">
        <v>18.295363023648822</v>
      </c>
      <c r="AC113" s="2">
        <v>13.577974781272605</v>
      </c>
    </row>
    <row r="114" spans="1:29" x14ac:dyDescent="0.3">
      <c r="A114" s="6" t="s">
        <v>160</v>
      </c>
      <c r="B114" s="97" t="s">
        <v>314</v>
      </c>
      <c r="C114" s="2">
        <v>250505.43998161808</v>
      </c>
      <c r="D114" s="203"/>
      <c r="E114" s="2">
        <v>185913.58598598841</v>
      </c>
      <c r="F114" s="2">
        <v>215550.75634231843</v>
      </c>
      <c r="G114" s="2">
        <v>237548.13102229708</v>
      </c>
      <c r="H114" s="2">
        <v>253873.56814387135</v>
      </c>
      <c r="I114" s="2">
        <v>265989.55475990399</v>
      </c>
      <c r="J114" s="2">
        <v>274981.48132129986</v>
      </c>
      <c r="K114" s="2">
        <v>281654.87457006297</v>
      </c>
      <c r="L114" s="2">
        <v>286607.5593088186</v>
      </c>
      <c r="M114" s="2">
        <v>290283.21353855397</v>
      </c>
      <c r="N114" s="2">
        <v>293011.11461225845</v>
      </c>
      <c r="O114" s="2">
        <v>295035.63699733978</v>
      </c>
      <c r="P114" s="2">
        <v>374113.76816115348</v>
      </c>
      <c r="Q114" s="203"/>
      <c r="R114" s="2">
        <v>277649.98720456724</v>
      </c>
      <c r="S114" s="2">
        <v>473126.20306307549</v>
      </c>
      <c r="T114" s="2">
        <v>618198.27832831035</v>
      </c>
      <c r="U114" s="2">
        <v>725864.08287518215</v>
      </c>
      <c r="V114" s="2">
        <v>805768.67821189133</v>
      </c>
      <c r="W114" s="2">
        <v>865070.18422667868</v>
      </c>
      <c r="X114" s="2">
        <v>909081.02741789934</v>
      </c>
      <c r="Y114" s="2">
        <v>941743.84576047631</v>
      </c>
      <c r="Z114" s="2">
        <v>965984.68335235841</v>
      </c>
      <c r="AA114" s="2">
        <v>983975.11519424373</v>
      </c>
      <c r="AB114" s="2">
        <v>997326.78411371633</v>
      </c>
      <c r="AC114" s="2">
        <v>1274302.2727424521</v>
      </c>
    </row>
    <row r="115" spans="1:29" x14ac:dyDescent="0.3">
      <c r="A115" s="6" t="s">
        <v>151</v>
      </c>
      <c r="B115" s="97" t="s">
        <v>314</v>
      </c>
      <c r="C115" s="64">
        <v>0</v>
      </c>
      <c r="D115" s="203"/>
      <c r="E115" s="64">
        <v>0</v>
      </c>
      <c r="F115" s="64">
        <v>0</v>
      </c>
      <c r="G115" s="64">
        <v>0</v>
      </c>
      <c r="H115" s="64">
        <v>0</v>
      </c>
      <c r="I115" s="64">
        <v>0</v>
      </c>
      <c r="J115" s="64">
        <v>0</v>
      </c>
      <c r="K115" s="64">
        <v>0</v>
      </c>
      <c r="L115" s="64">
        <v>0</v>
      </c>
      <c r="M115" s="64">
        <v>0</v>
      </c>
      <c r="N115" s="64">
        <v>0</v>
      </c>
      <c r="O115" s="64">
        <v>0</v>
      </c>
      <c r="P115" s="64">
        <v>0</v>
      </c>
      <c r="Q115" s="203"/>
      <c r="R115" s="64">
        <v>0</v>
      </c>
      <c r="S115" s="2">
        <v>68184.349348643547</v>
      </c>
      <c r="T115" s="2">
        <v>118787.62924730722</v>
      </c>
      <c r="U115" s="2">
        <v>224527.39946546801</v>
      </c>
      <c r="V115" s="2">
        <v>166633.88224142641</v>
      </c>
      <c r="W115" s="2">
        <v>123667.98340404805</v>
      </c>
      <c r="X115" s="2">
        <v>91780.674575328099</v>
      </c>
      <c r="Y115" s="2">
        <v>68115.384383526252</v>
      </c>
      <c r="Z115" s="2">
        <v>50552.097281738097</v>
      </c>
      <c r="AA115" s="2">
        <v>37517.435491421304</v>
      </c>
      <c r="AB115" s="2">
        <v>27843.710578580445</v>
      </c>
      <c r="AC115" s="2">
        <v>20664.318033172218</v>
      </c>
    </row>
    <row r="116" spans="1:29" ht="15.75" thickBot="1" x14ac:dyDescent="0.3">
      <c r="A116" s="6" t="s">
        <v>152</v>
      </c>
      <c r="B116" s="97" t="s">
        <v>314</v>
      </c>
      <c r="C116" s="2">
        <v>0</v>
      </c>
      <c r="D116" s="203"/>
      <c r="E116" s="2">
        <v>0</v>
      </c>
      <c r="F116" s="2">
        <v>67839.915729707252</v>
      </c>
      <c r="G116" s="2">
        <v>186027.48860898628</v>
      </c>
      <c r="H116" s="2">
        <v>287308.83835718373</v>
      </c>
      <c r="I116" s="2">
        <v>213227.37114360573</v>
      </c>
      <c r="J116" s="2">
        <v>158247.52229964308</v>
      </c>
      <c r="K116" s="2">
        <v>117444.01377584119</v>
      </c>
      <c r="L116" s="2">
        <v>87161.531323458097</v>
      </c>
      <c r="M116" s="2">
        <v>64687.269264744216</v>
      </c>
      <c r="N116" s="2">
        <v>48007.908321401272</v>
      </c>
      <c r="O116" s="2">
        <v>35629.255765356706</v>
      </c>
      <c r="P116" s="2">
        <v>26442.390655610034</v>
      </c>
      <c r="Q116" s="203"/>
      <c r="R116" s="2">
        <v>19624.3230054708</v>
      </c>
      <c r="S116" s="2">
        <v>14564.267597390801</v>
      </c>
      <c r="T116" s="2">
        <v>10808.927808071348</v>
      </c>
      <c r="U116" s="2">
        <v>8021.8877865872764</v>
      </c>
      <c r="V116" s="2">
        <v>5953.475201540854</v>
      </c>
      <c r="W116" s="2">
        <v>4418.394761719881</v>
      </c>
      <c r="X116" s="2">
        <v>3279.128846516573</v>
      </c>
      <c r="Y116" s="2">
        <v>2433.6182192719189</v>
      </c>
      <c r="Z116" s="2">
        <v>1806.1192207996673</v>
      </c>
      <c r="AA116" s="2">
        <v>1340.4184000224698</v>
      </c>
      <c r="AB116" s="2">
        <v>994.796725724059</v>
      </c>
      <c r="AC116" s="2">
        <v>738.29225672724237</v>
      </c>
    </row>
    <row r="117" spans="1:29" s="61" customFormat="1" x14ac:dyDescent="0.3">
      <c r="A117" s="59" t="s">
        <v>325</v>
      </c>
      <c r="B117" s="91"/>
      <c r="C117" s="60">
        <f>SUM(C112:C116)</f>
        <v>275473.11099040403</v>
      </c>
      <c r="D117" s="208"/>
      <c r="E117" s="60">
        <f t="shared" ref="E117:P117" si="37">SUM(E112:E116)</f>
        <v>204443.44007339832</v>
      </c>
      <c r="F117" s="60">
        <f t="shared" si="37"/>
        <v>297142.67530772503</v>
      </c>
      <c r="G117" s="60">
        <f t="shared" si="37"/>
        <v>433781.72228608956</v>
      </c>
      <c r="H117" s="60">
        <f t="shared" si="37"/>
        <v>548756.90525699174</v>
      </c>
      <c r="I117" s="60">
        <f t="shared" si="37"/>
        <v>484838.36959697172</v>
      </c>
      <c r="J117" s="60">
        <f t="shared" si="37"/>
        <v>437400.97990835021</v>
      </c>
      <c r="K117" s="60">
        <f t="shared" si="37"/>
        <v>402195.1367638919</v>
      </c>
      <c r="L117" s="60">
        <f t="shared" si="37"/>
        <v>376066.98343066778</v>
      </c>
      <c r="M117" s="60">
        <f t="shared" si="37"/>
        <v>356675.87287543237</v>
      </c>
      <c r="N117" s="60">
        <f t="shared" si="37"/>
        <v>342284.68480447034</v>
      </c>
      <c r="O117" s="60">
        <f t="shared" si="37"/>
        <v>331604.20863969059</v>
      </c>
      <c r="P117" s="60">
        <f t="shared" si="37"/>
        <v>401253.27574595419</v>
      </c>
      <c r="Q117" s="208"/>
      <c r="R117" s="60">
        <f t="shared" ref="R117:AC117" si="38">SUM(R112:R116)</f>
        <v>297791.67824869975</v>
      </c>
      <c r="S117" s="60">
        <f t="shared" si="38"/>
        <v>556258.78670998942</v>
      </c>
      <c r="T117" s="60">
        <f t="shared" si="38"/>
        <v>748079.79776320839</v>
      </c>
      <c r="U117" s="60">
        <f t="shared" si="38"/>
        <v>958624.85606483405</v>
      </c>
      <c r="V117" s="60">
        <f t="shared" si="38"/>
        <v>978512.99076548242</v>
      </c>
      <c r="W117" s="60">
        <f t="shared" si="38"/>
        <v>993273.04723787366</v>
      </c>
      <c r="X117" s="60">
        <f t="shared" si="38"/>
        <v>1004227.2805205493</v>
      </c>
      <c r="Y117" s="60">
        <f t="shared" si="38"/>
        <v>1012357.0073299102</v>
      </c>
      <c r="Z117" s="60">
        <f t="shared" si="38"/>
        <v>1018390.5156813678</v>
      </c>
      <c r="AA117" s="60">
        <f t="shared" si="38"/>
        <v>1022868.3073563841</v>
      </c>
      <c r="AB117" s="60">
        <f t="shared" si="38"/>
        <v>1026191.5178529766</v>
      </c>
      <c r="AC117" s="60">
        <f t="shared" si="38"/>
        <v>1295724.3470829951</v>
      </c>
    </row>
    <row r="118" spans="1:29" s="61" customFormat="1" x14ac:dyDescent="0.3">
      <c r="A118" s="62" t="s">
        <v>309</v>
      </c>
      <c r="B118" s="92"/>
      <c r="C118" s="63"/>
      <c r="D118" s="206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>
        <f>SUM(C117:P117)/13</f>
        <v>376301.33582154138</v>
      </c>
      <c r="Q118" s="211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>
        <f>SUM(P117:AC117)/13</f>
        <v>870273.33910463261</v>
      </c>
    </row>
    <row r="120" spans="1:29" x14ac:dyDescent="0.3">
      <c r="A120" s="5" t="s">
        <v>154</v>
      </c>
      <c r="B120" s="95"/>
      <c r="C120" s="2"/>
      <c r="D120" s="20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03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3">
      <c r="A121" s="6" t="s">
        <v>161</v>
      </c>
      <c r="B121" s="97" t="s">
        <v>314</v>
      </c>
      <c r="C121" s="2">
        <v>3625.5065582878715</v>
      </c>
      <c r="D121" s="203"/>
      <c r="E121" s="2">
        <v>2690.6837844179236</v>
      </c>
      <c r="F121" s="2">
        <v>1996.9014291753233</v>
      </c>
      <c r="G121" s="2">
        <v>1482.0081575305182</v>
      </c>
      <c r="H121" s="2">
        <v>1099.878114611819</v>
      </c>
      <c r="I121" s="2">
        <v>816.27881793703159</v>
      </c>
      <c r="J121" s="2">
        <v>605.80449757184181</v>
      </c>
      <c r="K121" s="2">
        <v>449.60016260838745</v>
      </c>
      <c r="L121" s="2">
        <v>333.67250825587803</v>
      </c>
      <c r="M121" s="2">
        <v>247.636348972468</v>
      </c>
      <c r="N121" s="2">
        <v>183.78427894151707</v>
      </c>
      <c r="O121" s="2">
        <v>136.39621697785822</v>
      </c>
      <c r="P121" s="2">
        <v>101.22698259621556</v>
      </c>
      <c r="Q121" s="203"/>
      <c r="R121" s="2">
        <v>75.125998598611815</v>
      </c>
      <c r="S121" s="2">
        <v>55.755051871413045</v>
      </c>
      <c r="T121" s="2">
        <v>41.378828463804282</v>
      </c>
      <c r="U121" s="2">
        <v>30.709458382099172</v>
      </c>
      <c r="V121" s="2">
        <v>22.791143904589347</v>
      </c>
      <c r="W121" s="2">
        <v>16.91453603696522</v>
      </c>
      <c r="X121" s="2">
        <v>12.553188665891586</v>
      </c>
      <c r="Y121" s="2">
        <v>9.3163977620838239</v>
      </c>
      <c r="Z121" s="2">
        <v>6.9142008115589721</v>
      </c>
      <c r="AA121" s="2">
        <v>5.1314010074930305</v>
      </c>
      <c r="AB121" s="2">
        <v>3.8082892032410425</v>
      </c>
      <c r="AC121" s="2">
        <v>2.8263366348380234</v>
      </c>
    </row>
    <row r="122" spans="1:29" x14ac:dyDescent="0.3">
      <c r="A122" s="6" t="s">
        <v>162</v>
      </c>
      <c r="B122" s="97" t="s">
        <v>314</v>
      </c>
      <c r="C122" s="2">
        <v>938958.31249484303</v>
      </c>
      <c r="D122" s="203"/>
      <c r="E122" s="2">
        <v>696851.5613077227</v>
      </c>
      <c r="F122" s="2">
        <v>517171.09485590481</v>
      </c>
      <c r="G122" s="2">
        <v>383820.53826861561</v>
      </c>
      <c r="H122" s="2">
        <v>284853.90436960885</v>
      </c>
      <c r="I122" s="2">
        <v>211405.43234250654</v>
      </c>
      <c r="J122" s="2">
        <v>156895.36333661131</v>
      </c>
      <c r="K122" s="2">
        <v>116440.50374564473</v>
      </c>
      <c r="L122" s="2">
        <v>86416.772453948448</v>
      </c>
      <c r="M122" s="2">
        <v>64134.543574892654</v>
      </c>
      <c r="N122" s="2">
        <v>47597.700802257481</v>
      </c>
      <c r="O122" s="2">
        <v>35324.81866056555</v>
      </c>
      <c r="P122" s="2">
        <v>26216.451474955633</v>
      </c>
      <c r="Q122" s="203"/>
      <c r="R122" s="2">
        <v>19456.641364332478</v>
      </c>
      <c r="S122" s="2">
        <v>214892.26945459793</v>
      </c>
      <c r="T122" s="2">
        <v>359935.58049148158</v>
      </c>
      <c r="U122" s="2">
        <v>467580.03755447728</v>
      </c>
      <c r="V122" s="2">
        <v>547468.78977305104</v>
      </c>
      <c r="W122" s="2">
        <v>606758.53775613278</v>
      </c>
      <c r="X122" s="2">
        <v>650760.65467842028</v>
      </c>
      <c r="Y122" s="2">
        <v>683416.99678658973</v>
      </c>
      <c r="Z122" s="2">
        <v>707653.02801593358</v>
      </c>
      <c r="AA122" s="2">
        <v>725639.89279717882</v>
      </c>
      <c r="AB122" s="2">
        <v>738988.91440873244</v>
      </c>
      <c r="AC122" s="2">
        <v>949348.37528067851</v>
      </c>
    </row>
    <row r="123" spans="1:29" ht="15.75" thickBot="1" x14ac:dyDescent="0.3">
      <c r="A123" s="6" t="s">
        <v>155</v>
      </c>
      <c r="B123" s="97" t="s">
        <v>314</v>
      </c>
      <c r="C123" s="2">
        <v>950.4659742355218</v>
      </c>
      <c r="D123" s="203"/>
      <c r="E123" s="2">
        <v>705.39201719834261</v>
      </c>
      <c r="F123" s="2">
        <v>523.50942739150491</v>
      </c>
      <c r="G123" s="2">
        <v>388.5245563967311</v>
      </c>
      <c r="H123" s="2">
        <v>288.34500970770137</v>
      </c>
      <c r="I123" s="2">
        <v>213.99636973894485</v>
      </c>
      <c r="J123" s="2">
        <v>158.81823759623774</v>
      </c>
      <c r="K123" s="2">
        <v>117.86757235155417</v>
      </c>
      <c r="L123" s="2">
        <v>87.475876966777065</v>
      </c>
      <c r="M123" s="2">
        <v>64.920562105781073</v>
      </c>
      <c r="N123" s="2">
        <v>48.181047510175787</v>
      </c>
      <c r="O123" s="2">
        <v>35.757751687290124</v>
      </c>
      <c r="P123" s="2">
        <v>26.537754403530919</v>
      </c>
      <c r="Q123" s="203"/>
      <c r="R123" s="2">
        <v>19.695097581664982</v>
      </c>
      <c r="S123" s="2">
        <v>14.616793224210978</v>
      </c>
      <c r="T123" s="2">
        <v>10.847909906180744</v>
      </c>
      <c r="U123" s="2">
        <v>8.0508185022208654</v>
      </c>
      <c r="V123" s="2">
        <v>5.9749462446007406</v>
      </c>
      <c r="W123" s="2">
        <v>4.4343295797837756</v>
      </c>
      <c r="X123" s="2">
        <v>3.2909549336806299</v>
      </c>
      <c r="Y123" s="2">
        <v>2.4423949958282041</v>
      </c>
      <c r="Z123" s="2">
        <v>1.8126329396358591</v>
      </c>
      <c r="AA123" s="2">
        <v>1.3452525817752883</v>
      </c>
      <c r="AB123" s="2">
        <v>0.99838443250216513</v>
      </c>
      <c r="AC123" s="2">
        <v>0.7409548872578724</v>
      </c>
    </row>
    <row r="124" spans="1:29" s="61" customFormat="1" x14ac:dyDescent="0.3">
      <c r="A124" s="59" t="s">
        <v>326</v>
      </c>
      <c r="B124" s="91"/>
      <c r="C124" s="60">
        <f>SUM(C121:C123)</f>
        <v>943534.28502736648</v>
      </c>
      <c r="D124" s="208"/>
      <c r="E124" s="60">
        <f t="shared" ref="E124:P124" si="39">SUM(E121:E123)</f>
        <v>700247.637109339</v>
      </c>
      <c r="F124" s="60">
        <f t="shared" si="39"/>
        <v>519691.50571247167</v>
      </c>
      <c r="G124" s="60">
        <f t="shared" si="39"/>
        <v>385691.07098254282</v>
      </c>
      <c r="H124" s="60">
        <f t="shared" si="39"/>
        <v>286242.12749392842</v>
      </c>
      <c r="I124" s="60">
        <f t="shared" si="39"/>
        <v>212435.70753018252</v>
      </c>
      <c r="J124" s="60">
        <f t="shared" si="39"/>
        <v>157659.98607177939</v>
      </c>
      <c r="K124" s="60">
        <f t="shared" si="39"/>
        <v>117007.97148060467</v>
      </c>
      <c r="L124" s="60">
        <f t="shared" si="39"/>
        <v>86837.920839171114</v>
      </c>
      <c r="M124" s="60">
        <f t="shared" si="39"/>
        <v>64447.100485970906</v>
      </c>
      <c r="N124" s="60">
        <f t="shared" si="39"/>
        <v>47829.66612870917</v>
      </c>
      <c r="O124" s="60">
        <f t="shared" si="39"/>
        <v>35496.972629230702</v>
      </c>
      <c r="P124" s="60">
        <f t="shared" si="39"/>
        <v>26344.216211955376</v>
      </c>
      <c r="Q124" s="208"/>
      <c r="R124" s="60">
        <f t="shared" ref="R124:AC124" si="40">SUM(R121:R123)</f>
        <v>19551.462460512754</v>
      </c>
      <c r="S124" s="60">
        <f t="shared" si="40"/>
        <v>214962.64129969355</v>
      </c>
      <c r="T124" s="60">
        <f t="shared" si="40"/>
        <v>359987.80722985155</v>
      </c>
      <c r="U124" s="60">
        <f t="shared" si="40"/>
        <v>467618.79783136159</v>
      </c>
      <c r="V124" s="60">
        <f t="shared" si="40"/>
        <v>547497.55586320022</v>
      </c>
      <c r="W124" s="60">
        <f t="shared" si="40"/>
        <v>606779.88662174961</v>
      </c>
      <c r="X124" s="60">
        <f t="shared" si="40"/>
        <v>650776.4988220199</v>
      </c>
      <c r="Y124" s="60">
        <f t="shared" si="40"/>
        <v>683428.75557934761</v>
      </c>
      <c r="Z124" s="60">
        <f t="shared" si="40"/>
        <v>707661.75484968477</v>
      </c>
      <c r="AA124" s="60">
        <f t="shared" si="40"/>
        <v>725646.36945076811</v>
      </c>
      <c r="AB124" s="60">
        <f t="shared" si="40"/>
        <v>738993.72108236817</v>
      </c>
      <c r="AC124" s="60">
        <f t="shared" si="40"/>
        <v>949351.94257220055</v>
      </c>
    </row>
    <row r="125" spans="1:29" s="61" customFormat="1" x14ac:dyDescent="0.3">
      <c r="A125" s="62" t="s">
        <v>309</v>
      </c>
      <c r="B125" s="92"/>
      <c r="C125" s="63"/>
      <c r="D125" s="206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>
        <f>SUM(C124:P124)/13</f>
        <v>275651.2436694809</v>
      </c>
      <c r="Q125" s="211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>
        <f>SUM(P124:AC124)/13</f>
        <v>515277.03152882413</v>
      </c>
    </row>
    <row r="127" spans="1:29" x14ac:dyDescent="0.3">
      <c r="A127" s="5" t="s">
        <v>163</v>
      </c>
      <c r="B127" s="95"/>
      <c r="C127" s="2"/>
      <c r="D127" s="20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03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thickBot="1" x14ac:dyDescent="0.3">
      <c r="A128" s="6" t="s">
        <v>164</v>
      </c>
      <c r="B128" s="99" t="s">
        <v>328</v>
      </c>
      <c r="C128" s="64">
        <v>0</v>
      </c>
      <c r="D128" s="204"/>
      <c r="E128" s="64">
        <v>0</v>
      </c>
      <c r="F128" s="64">
        <v>0</v>
      </c>
      <c r="G128" s="64">
        <v>0</v>
      </c>
      <c r="H128" s="64">
        <v>0</v>
      </c>
      <c r="I128" s="64">
        <v>0</v>
      </c>
      <c r="J128" s="64">
        <v>0</v>
      </c>
      <c r="K128" s="64">
        <v>0</v>
      </c>
      <c r="L128" s="64">
        <v>0</v>
      </c>
      <c r="M128" s="64">
        <v>0</v>
      </c>
      <c r="N128" s="64">
        <v>0</v>
      </c>
      <c r="O128" s="64">
        <v>0</v>
      </c>
      <c r="P128" s="64">
        <v>0</v>
      </c>
      <c r="Q128" s="204"/>
      <c r="R128" s="64">
        <v>0</v>
      </c>
      <c r="S128" s="2">
        <v>318247.72094279749</v>
      </c>
      <c r="T128" s="2">
        <v>554439.91796327278</v>
      </c>
      <c r="U128" s="2">
        <v>729730.87505070306</v>
      </c>
      <c r="V128" s="2">
        <v>859823.74020138197</v>
      </c>
      <c r="W128" s="2">
        <v>956372.66573820508</v>
      </c>
      <c r="X128" s="2">
        <v>1028026.8261067867</v>
      </c>
      <c r="Y128" s="2">
        <v>1081205.2397409002</v>
      </c>
      <c r="Z128" s="2">
        <v>1120671.8061216131</v>
      </c>
      <c r="AA128" s="2">
        <v>1149962.0717658675</v>
      </c>
      <c r="AB128" s="2">
        <v>1171699.9562637256</v>
      </c>
      <c r="AC128" s="2">
        <v>1506083.2638071137</v>
      </c>
    </row>
    <row r="129" spans="1:29" s="61" customFormat="1" x14ac:dyDescent="0.3">
      <c r="A129" s="59" t="s">
        <v>165</v>
      </c>
      <c r="B129" s="91"/>
      <c r="C129" s="81">
        <v>0</v>
      </c>
      <c r="D129" s="210"/>
      <c r="E129" s="81">
        <v>0</v>
      </c>
      <c r="F129" s="81">
        <v>0</v>
      </c>
      <c r="G129" s="81">
        <v>0</v>
      </c>
      <c r="H129" s="81">
        <v>0</v>
      </c>
      <c r="I129" s="81">
        <v>0</v>
      </c>
      <c r="J129" s="81">
        <v>0</v>
      </c>
      <c r="K129" s="81">
        <v>0</v>
      </c>
      <c r="L129" s="81">
        <v>0</v>
      </c>
      <c r="M129" s="81">
        <v>0</v>
      </c>
      <c r="N129" s="81">
        <v>0</v>
      </c>
      <c r="O129" s="81">
        <v>0</v>
      </c>
      <c r="P129" s="81">
        <v>0</v>
      </c>
      <c r="Q129" s="210"/>
      <c r="R129" s="81">
        <v>0</v>
      </c>
      <c r="S129" s="60">
        <v>318247.72094279749</v>
      </c>
      <c r="T129" s="60">
        <v>554439.91796327278</v>
      </c>
      <c r="U129" s="60">
        <v>729730.87505070306</v>
      </c>
      <c r="V129" s="60">
        <v>859823.74020138197</v>
      </c>
      <c r="W129" s="60">
        <v>956372.66573820508</v>
      </c>
      <c r="X129" s="60">
        <v>1028026.8261067867</v>
      </c>
      <c r="Y129" s="60">
        <v>1081205.2397409002</v>
      </c>
      <c r="Z129" s="60">
        <v>1120671.8061216131</v>
      </c>
      <c r="AA129" s="60">
        <v>1149962.0717658675</v>
      </c>
      <c r="AB129" s="60">
        <v>1171699.9562637256</v>
      </c>
      <c r="AC129" s="60">
        <v>1506083.2638071137</v>
      </c>
    </row>
    <row r="130" spans="1:29" s="61" customFormat="1" x14ac:dyDescent="0.3">
      <c r="A130" s="62" t="s">
        <v>309</v>
      </c>
      <c r="B130" s="92"/>
      <c r="C130" s="63"/>
      <c r="D130" s="206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82">
        <f>SUM(C129:P129)/13</f>
        <v>0</v>
      </c>
      <c r="Q130" s="211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>
        <f>SUM(P129:AC129)/13</f>
        <v>805866.46797710517</v>
      </c>
    </row>
    <row r="132" spans="1:29" x14ac:dyDescent="0.3">
      <c r="A132" s="5" t="s">
        <v>166</v>
      </c>
      <c r="B132" s="95"/>
      <c r="C132" s="2"/>
      <c r="D132" s="20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03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thickBot="1" x14ac:dyDescent="0.3">
      <c r="A133" s="6" t="s">
        <v>167</v>
      </c>
      <c r="B133" s="99" t="s">
        <v>328</v>
      </c>
      <c r="C133" s="2">
        <v>552874.14432219951</v>
      </c>
      <c r="D133" s="203"/>
      <c r="E133" s="2">
        <v>410317.69520620967</v>
      </c>
      <c r="F133" s="2">
        <v>560290.95847059775</v>
      </c>
      <c r="G133" s="2">
        <v>671597.59038500686</v>
      </c>
      <c r="H133" s="2">
        <v>754204.23990426969</v>
      </c>
      <c r="I133" s="2">
        <v>815511.08593340521</v>
      </c>
      <c r="J133" s="2">
        <v>861010.20001094276</v>
      </c>
      <c r="K133" s="2">
        <v>894777.54437664314</v>
      </c>
      <c r="L133" s="2">
        <v>919838.11024983053</v>
      </c>
      <c r="M133" s="2">
        <v>938436.90662193426</v>
      </c>
      <c r="N133" s="2">
        <v>952240.07564219483</v>
      </c>
      <c r="O133" s="2">
        <v>962484.15118289203</v>
      </c>
      <c r="P133" s="2">
        <v>1225861.6340333875</v>
      </c>
      <c r="Q133" s="203"/>
      <c r="R133" s="2">
        <v>909777.97656814929</v>
      </c>
      <c r="S133" s="2">
        <v>1362181.2135615866</v>
      </c>
      <c r="T133" s="2">
        <v>1697931.3106629914</v>
      </c>
      <c r="U133" s="2">
        <v>1947109.5502726636</v>
      </c>
      <c r="V133" s="2">
        <v>2132038.1493438426</v>
      </c>
      <c r="W133" s="2">
        <v>2269283.6279538516</v>
      </c>
      <c r="X133" s="2">
        <v>2371140.8933714107</v>
      </c>
      <c r="Y133" s="2">
        <v>2446734.6588157639</v>
      </c>
      <c r="Z133" s="2">
        <v>2502836.8656699331</v>
      </c>
      <c r="AA133" s="2">
        <v>2544473.3365535662</v>
      </c>
      <c r="AB133" s="2">
        <v>2575374.0052589858</v>
      </c>
      <c r="AC133" s="2">
        <v>3285290.9677096074</v>
      </c>
    </row>
    <row r="134" spans="1:29" s="61" customFormat="1" x14ac:dyDescent="0.3">
      <c r="A134" s="59" t="s">
        <v>327</v>
      </c>
      <c r="B134" s="91"/>
      <c r="C134" s="60">
        <v>552874.14432219951</v>
      </c>
      <c r="D134" s="208"/>
      <c r="E134" s="60">
        <v>410317.69520620967</v>
      </c>
      <c r="F134" s="60">
        <v>560290.95847059775</v>
      </c>
      <c r="G134" s="60">
        <v>671597.59038500686</v>
      </c>
      <c r="H134" s="60">
        <v>754204.23990426969</v>
      </c>
      <c r="I134" s="60">
        <v>815511.08593340521</v>
      </c>
      <c r="J134" s="60">
        <v>861010.20001094276</v>
      </c>
      <c r="K134" s="60">
        <v>894777.54437664314</v>
      </c>
      <c r="L134" s="60">
        <v>919838.11024983053</v>
      </c>
      <c r="M134" s="60">
        <v>938436.90662193426</v>
      </c>
      <c r="N134" s="60">
        <v>952240.07564219483</v>
      </c>
      <c r="O134" s="60">
        <v>962484.15118289203</v>
      </c>
      <c r="P134" s="60">
        <v>1225861.6340333875</v>
      </c>
      <c r="Q134" s="208"/>
      <c r="R134" s="60">
        <v>909777.97656814929</v>
      </c>
      <c r="S134" s="60">
        <v>1362181.2135615866</v>
      </c>
      <c r="T134" s="60">
        <v>1697931.3106629914</v>
      </c>
      <c r="U134" s="60">
        <v>1947109.5502726636</v>
      </c>
      <c r="V134" s="60">
        <v>2132038.1493438426</v>
      </c>
      <c r="W134" s="60">
        <v>2269283.6279538516</v>
      </c>
      <c r="X134" s="60">
        <v>2371140.8933714107</v>
      </c>
      <c r="Y134" s="60">
        <v>2446734.6588157639</v>
      </c>
      <c r="Z134" s="60">
        <v>2502836.8656699331</v>
      </c>
      <c r="AA134" s="60">
        <v>2544473.3365535662</v>
      </c>
      <c r="AB134" s="60">
        <v>2575374.0052589858</v>
      </c>
      <c r="AC134" s="60">
        <v>3285290.9677096074</v>
      </c>
    </row>
    <row r="135" spans="1:29" s="61" customFormat="1" x14ac:dyDescent="0.3">
      <c r="A135" s="62" t="s">
        <v>309</v>
      </c>
      <c r="B135" s="92"/>
      <c r="C135" s="63"/>
      <c r="D135" s="206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>
        <f>SUM(C134:P134)/13</f>
        <v>809188.02587227034</v>
      </c>
      <c r="Q135" s="211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>
        <f>SUM(P134:AC134)/13</f>
        <v>2097694.937675057</v>
      </c>
    </row>
    <row r="137" spans="1:29" x14ac:dyDescent="0.3">
      <c r="A137" s="15" t="s">
        <v>61</v>
      </c>
      <c r="B137" s="93"/>
      <c r="C137" s="2"/>
      <c r="D137" s="20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03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3">
      <c r="A138" s="4" t="s">
        <v>62</v>
      </c>
      <c r="B138" s="94"/>
      <c r="C138" s="2"/>
      <c r="D138" s="20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03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3">
      <c r="A139" s="5" t="s">
        <v>125</v>
      </c>
      <c r="B139" s="95"/>
      <c r="C139" s="2"/>
      <c r="D139" s="20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03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3">
      <c r="A140" s="6" t="s">
        <v>169</v>
      </c>
      <c r="B140" s="96" t="s">
        <v>311</v>
      </c>
      <c r="C140" s="2">
        <v>18078.069044526532</v>
      </c>
      <c r="D140" s="203"/>
      <c r="E140" s="2">
        <v>15196.923470247046</v>
      </c>
      <c r="F140" s="2">
        <v>12774.953032412983</v>
      </c>
      <c r="G140" s="2">
        <v>10738.977879297345</v>
      </c>
      <c r="H140" s="2">
        <v>9027.4810090831743</v>
      </c>
      <c r="I140" s="2">
        <v>7588.7495332739836</v>
      </c>
      <c r="J140" s="2">
        <v>6379.3121714486797</v>
      </c>
      <c r="K140" s="2">
        <v>5362.6257662553426</v>
      </c>
      <c r="L140" s="2">
        <v>4507.9711316863013</v>
      </c>
      <c r="M140" s="2">
        <v>3789.5248726833206</v>
      </c>
      <c r="N140" s="2">
        <v>3185.5791310965406</v>
      </c>
      <c r="O140" s="2">
        <v>2677.8856826165029</v>
      </c>
      <c r="P140" s="2">
        <v>2251.1045665640163</v>
      </c>
      <c r="Q140" s="203"/>
      <c r="R140" s="2">
        <v>1892.3405888835603</v>
      </c>
      <c r="S140" s="2">
        <v>1590.7536937753111</v>
      </c>
      <c r="T140" s="2">
        <v>1337.2314313422485</v>
      </c>
      <c r="U140" s="2">
        <v>1124.1136248602759</v>
      </c>
      <c r="V140" s="2">
        <v>944.96091849122695</v>
      </c>
      <c r="W140" s="2">
        <v>794.36021210647141</v>
      </c>
      <c r="X140" s="2">
        <v>667.76110443312109</v>
      </c>
      <c r="Y140" s="2">
        <v>561.33840265148524</v>
      </c>
      <c r="Z140" s="2">
        <v>471.87654417041534</v>
      </c>
      <c r="AA140" s="2">
        <v>396.67243838376783</v>
      </c>
      <c r="AB140" s="2">
        <v>333.45379277105673</v>
      </c>
      <c r="AC140" s="2">
        <v>280.31045556492313</v>
      </c>
    </row>
    <row r="141" spans="1:29" ht="15.75" thickBot="1" x14ac:dyDescent="0.3">
      <c r="A141" s="6" t="s">
        <v>170</v>
      </c>
      <c r="B141" s="96" t="s">
        <v>311</v>
      </c>
      <c r="C141" s="2">
        <v>322324.55433114362</v>
      </c>
      <c r="D141" s="203"/>
      <c r="E141" s="2">
        <v>270954.91076437384</v>
      </c>
      <c r="F141" s="2">
        <v>227772.17149862088</v>
      </c>
      <c r="G141" s="2">
        <v>191471.56980045611</v>
      </c>
      <c r="H141" s="2">
        <v>160956.28276553052</v>
      </c>
      <c r="I141" s="2">
        <v>135304.29080775054</v>
      </c>
      <c r="J141" s="2">
        <v>113740.51883179364</v>
      </c>
      <c r="K141" s="2">
        <v>95613.41733431966</v>
      </c>
      <c r="L141" s="2">
        <v>80375.275831706123</v>
      </c>
      <c r="M141" s="2">
        <v>67565.673784405284</v>
      </c>
      <c r="N141" s="2">
        <v>56797.56898750001</v>
      </c>
      <c r="O141" s="2">
        <v>47745.603088093558</v>
      </c>
      <c r="P141" s="2">
        <v>40136.270880668715</v>
      </c>
      <c r="Q141" s="203"/>
      <c r="R141" s="2">
        <v>33739.656345615098</v>
      </c>
      <c r="S141" s="2">
        <v>28362.485735277623</v>
      </c>
      <c r="T141" s="2">
        <v>23842.287806478289</v>
      </c>
      <c r="U141" s="2">
        <v>20042.484750900803</v>
      </c>
      <c r="V141" s="2">
        <v>16848.265495769381</v>
      </c>
      <c r="W141" s="2">
        <v>14163.116686576244</v>
      </c>
      <c r="X141" s="2">
        <v>11905.9065354795</v>
      </c>
      <c r="Y141" s="2">
        <v>10008.433423832781</v>
      </c>
      <c r="Z141" s="2">
        <v>8413.3651898569151</v>
      </c>
      <c r="AA141" s="2">
        <v>7072.506837017927</v>
      </c>
      <c r="AB141" s="2">
        <v>5945.3443219093178</v>
      </c>
      <c r="AC141" s="2">
        <v>4997.8204221804945</v>
      </c>
    </row>
    <row r="142" spans="1:29" s="61" customFormat="1" x14ac:dyDescent="0.3">
      <c r="A142" s="59" t="s">
        <v>329</v>
      </c>
      <c r="B142" s="91"/>
      <c r="C142" s="60">
        <f>SUM(C140:C141)</f>
        <v>340402.62337567017</v>
      </c>
      <c r="D142" s="208"/>
      <c r="E142" s="60">
        <f t="shared" ref="E142:P142" si="41">SUM(E140:E141)</f>
        <v>286151.83423462091</v>
      </c>
      <c r="F142" s="60">
        <f t="shared" si="41"/>
        <v>240547.12453103386</v>
      </c>
      <c r="G142" s="60">
        <f t="shared" si="41"/>
        <v>202210.54767975345</v>
      </c>
      <c r="H142" s="60">
        <f t="shared" si="41"/>
        <v>169983.76377461368</v>
      </c>
      <c r="I142" s="60">
        <f t="shared" si="41"/>
        <v>142893.04034102452</v>
      </c>
      <c r="J142" s="60">
        <f t="shared" si="41"/>
        <v>120119.83100324232</v>
      </c>
      <c r="K142" s="60">
        <f t="shared" si="41"/>
        <v>100976.043100575</v>
      </c>
      <c r="L142" s="60">
        <f t="shared" si="41"/>
        <v>84883.246963392419</v>
      </c>
      <c r="M142" s="60">
        <f t="shared" si="41"/>
        <v>71355.198657088607</v>
      </c>
      <c r="N142" s="60">
        <f t="shared" si="41"/>
        <v>59983.148118596553</v>
      </c>
      <c r="O142" s="60">
        <f t="shared" si="41"/>
        <v>50423.488770710057</v>
      </c>
      <c r="P142" s="60">
        <f t="shared" si="41"/>
        <v>42387.375447232735</v>
      </c>
      <c r="Q142" s="208"/>
      <c r="R142" s="60">
        <f t="shared" ref="R142:AC142" si="42">SUM(R140:R141)</f>
        <v>35631.99693449866</v>
      </c>
      <c r="S142" s="60">
        <f t="shared" si="42"/>
        <v>29953.239429052934</v>
      </c>
      <c r="T142" s="60">
        <f t="shared" si="42"/>
        <v>25179.519237820539</v>
      </c>
      <c r="U142" s="60">
        <f t="shared" si="42"/>
        <v>21166.598375761077</v>
      </c>
      <c r="V142" s="60">
        <f t="shared" si="42"/>
        <v>17793.226414260607</v>
      </c>
      <c r="W142" s="60">
        <f t="shared" si="42"/>
        <v>14957.476898682715</v>
      </c>
      <c r="X142" s="60">
        <f t="shared" si="42"/>
        <v>12573.667639912621</v>
      </c>
      <c r="Y142" s="60">
        <f t="shared" si="42"/>
        <v>10569.771826484266</v>
      </c>
      <c r="Z142" s="60">
        <f t="shared" si="42"/>
        <v>8885.2417340273296</v>
      </c>
      <c r="AA142" s="60">
        <f t="shared" si="42"/>
        <v>7469.1792754016951</v>
      </c>
      <c r="AB142" s="60">
        <f t="shared" si="42"/>
        <v>6278.798114680375</v>
      </c>
      <c r="AC142" s="60">
        <f t="shared" si="42"/>
        <v>5278.1308777454178</v>
      </c>
    </row>
    <row r="143" spans="1:29" s="61" customFormat="1" x14ac:dyDescent="0.3">
      <c r="A143" s="62" t="s">
        <v>309</v>
      </c>
      <c r="B143" s="92"/>
      <c r="C143" s="63"/>
      <c r="D143" s="206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>
        <f>SUM(C142:P142)/13</f>
        <v>147101.32815365802</v>
      </c>
      <c r="Q143" s="211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>
        <f>SUM(P142:AC142)/13</f>
        <v>18317.247861966229</v>
      </c>
    </row>
    <row r="145" spans="1:29" x14ac:dyDescent="0.3">
      <c r="A145" s="5" t="s">
        <v>171</v>
      </c>
      <c r="B145" s="95"/>
      <c r="C145" s="2"/>
      <c r="D145" s="20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03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3">
      <c r="A146" s="6" t="s">
        <v>172</v>
      </c>
      <c r="B146" s="96" t="s">
        <v>311</v>
      </c>
      <c r="C146" s="2">
        <v>603.36956572352005</v>
      </c>
      <c r="D146" s="203"/>
      <c r="E146" s="2">
        <v>507.20909915723115</v>
      </c>
      <c r="F146" s="2">
        <v>426.37395865235567</v>
      </c>
      <c r="G146" s="2">
        <v>358.42170993964294</v>
      </c>
      <c r="H146" s="2">
        <v>301.29917540485275</v>
      </c>
      <c r="I146" s="2">
        <v>253.28039731446927</v>
      </c>
      <c r="J146" s="2">
        <v>212.91448799213074</v>
      </c>
      <c r="K146" s="2">
        <v>178.98179123853362</v>
      </c>
      <c r="L146" s="2">
        <v>150.45703041184314</v>
      </c>
      <c r="M146" s="2">
        <v>126.47832968763262</v>
      </c>
      <c r="N146" s="2">
        <v>106.32117247552904</v>
      </c>
      <c r="O146" s="2">
        <v>89.376510145963337</v>
      </c>
      <c r="P146" s="2">
        <v>75.132359622069146</v>
      </c>
      <c r="Q146" s="203"/>
      <c r="R146" s="2">
        <v>63.158333807855385</v>
      </c>
      <c r="S146" s="2">
        <v>53.092637439444658</v>
      </c>
      <c r="T146" s="2">
        <v>44.63113543894228</v>
      </c>
      <c r="U146" s="2">
        <v>37.518163471180628</v>
      </c>
      <c r="V146" s="2">
        <v>31.538803044254159</v>
      </c>
      <c r="W146" s="2">
        <v>26.512387745960051</v>
      </c>
      <c r="X146" s="2">
        <v>22.287044407038476</v>
      </c>
      <c r="Y146" s="2">
        <v>18.735104252426069</v>
      </c>
      <c r="Z146" s="2">
        <v>15.749245388429465</v>
      </c>
      <c r="AA146" s="2">
        <v>13.239250071044971</v>
      </c>
      <c r="AB146" s="2">
        <v>11.129278776266702</v>
      </c>
      <c r="AC146" s="2">
        <v>9.3555787084006745</v>
      </c>
    </row>
    <row r="147" spans="1:29" x14ac:dyDescent="0.3">
      <c r="A147" s="6" t="s">
        <v>173</v>
      </c>
      <c r="B147" s="96" t="s">
        <v>311</v>
      </c>
      <c r="C147" s="2">
        <v>0</v>
      </c>
      <c r="D147" s="203"/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03"/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</row>
    <row r="148" spans="1:29" x14ac:dyDescent="0.3">
      <c r="A148" s="6" t="s">
        <v>174</v>
      </c>
      <c r="B148" s="96" t="s">
        <v>311</v>
      </c>
      <c r="C148" s="2">
        <v>0</v>
      </c>
      <c r="D148" s="203"/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03"/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</row>
    <row r="149" spans="1:29" x14ac:dyDescent="0.3">
      <c r="A149" s="6" t="s">
        <v>175</v>
      </c>
      <c r="B149" s="96" t="s">
        <v>311</v>
      </c>
      <c r="C149" s="2">
        <v>0</v>
      </c>
      <c r="D149" s="203"/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03"/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</row>
    <row r="150" spans="1:29" x14ac:dyDescent="0.3">
      <c r="A150" s="6" t="s">
        <v>176</v>
      </c>
      <c r="B150" s="96" t="s">
        <v>311</v>
      </c>
      <c r="C150" s="2">
        <v>0</v>
      </c>
      <c r="D150" s="203"/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03"/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</row>
    <row r="151" spans="1:29" x14ac:dyDescent="0.3">
      <c r="A151" s="6" t="s">
        <v>177</v>
      </c>
      <c r="B151" s="96" t="s">
        <v>311</v>
      </c>
      <c r="C151" s="2">
        <v>0</v>
      </c>
      <c r="D151" s="203"/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03"/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</row>
    <row r="152" spans="1:29" x14ac:dyDescent="0.3">
      <c r="A152" s="6" t="s">
        <v>178</v>
      </c>
      <c r="B152" s="96" t="s">
        <v>311</v>
      </c>
      <c r="C152" s="2">
        <v>103462.58</v>
      </c>
      <c r="D152" s="203"/>
      <c r="E152" s="64">
        <v>0</v>
      </c>
      <c r="F152" s="64">
        <v>0</v>
      </c>
      <c r="G152" s="64">
        <v>0</v>
      </c>
      <c r="H152" s="64">
        <v>0</v>
      </c>
      <c r="I152" s="64">
        <v>0</v>
      </c>
      <c r="J152" s="64">
        <v>0</v>
      </c>
      <c r="K152" s="64">
        <v>0</v>
      </c>
      <c r="L152" s="64">
        <v>0</v>
      </c>
      <c r="M152" s="64">
        <v>0</v>
      </c>
      <c r="N152" s="64">
        <v>0</v>
      </c>
      <c r="O152" s="64">
        <v>0</v>
      </c>
      <c r="P152" s="64">
        <v>0</v>
      </c>
      <c r="Q152" s="203"/>
      <c r="R152" s="64">
        <v>0</v>
      </c>
      <c r="S152" s="64">
        <v>0</v>
      </c>
      <c r="T152" s="64">
        <v>0</v>
      </c>
      <c r="U152" s="64">
        <v>0</v>
      </c>
      <c r="V152" s="64">
        <v>0</v>
      </c>
      <c r="W152" s="64">
        <v>0</v>
      </c>
      <c r="X152" s="64">
        <v>0</v>
      </c>
      <c r="Y152" s="64">
        <v>0</v>
      </c>
      <c r="Z152" s="64">
        <v>0</v>
      </c>
      <c r="AA152" s="64">
        <v>0</v>
      </c>
      <c r="AB152" s="64">
        <v>0</v>
      </c>
      <c r="AC152" s="64">
        <v>0</v>
      </c>
    </row>
    <row r="153" spans="1:29" x14ac:dyDescent="0.3">
      <c r="A153" s="6" t="s">
        <v>179</v>
      </c>
      <c r="B153" s="96" t="s">
        <v>311</v>
      </c>
      <c r="C153" s="2">
        <v>0</v>
      </c>
      <c r="D153" s="203"/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03"/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</row>
    <row r="154" spans="1:29" x14ac:dyDescent="0.3">
      <c r="A154" s="6" t="s">
        <v>180</v>
      </c>
      <c r="B154" s="96" t="s">
        <v>311</v>
      </c>
      <c r="C154" s="2">
        <v>-413.93843558676741</v>
      </c>
      <c r="D154" s="203"/>
      <c r="E154" s="2">
        <v>-347.9680662526556</v>
      </c>
      <c r="F154" s="2">
        <v>-292.5115541879465</v>
      </c>
      <c r="G154" s="2">
        <v>-245.89328053834009</v>
      </c>
      <c r="H154" s="2">
        <v>-206.70467387779632</v>
      </c>
      <c r="I154" s="2">
        <v>-173.76165021420377</v>
      </c>
      <c r="J154" s="2">
        <v>-146.06883588425026</v>
      </c>
      <c r="K154" s="2">
        <v>-122.78949233204256</v>
      </c>
      <c r="L154" s="2">
        <v>-103.22023404847597</v>
      </c>
      <c r="M154" s="2">
        <v>-86.769775773735603</v>
      </c>
      <c r="N154" s="2">
        <v>-72.941066809521715</v>
      </c>
      <c r="O154" s="2">
        <v>-61.316272629132975</v>
      </c>
      <c r="P154" s="2">
        <v>-51.544150004663393</v>
      </c>
      <c r="Q154" s="203"/>
      <c r="R154" s="2">
        <v>-43.329434190703331</v>
      </c>
      <c r="S154" s="2">
        <v>-36.423917498234658</v>
      </c>
      <c r="T154" s="2">
        <v>-30.618949697775172</v>
      </c>
      <c r="U154" s="2">
        <v>-25.739133651407062</v>
      </c>
      <c r="V154" s="2">
        <v>-21.637025687172219</v>
      </c>
      <c r="W154" s="2">
        <v>-18.188680587614023</v>
      </c>
      <c r="X154" s="2">
        <v>-15.289906584266928</v>
      </c>
      <c r="Y154" s="2">
        <v>-12.853117202729239</v>
      </c>
      <c r="Z154" s="2">
        <v>-10.804684836798492</v>
      </c>
      <c r="AA154" s="2">
        <v>-9.0827160898956372</v>
      </c>
      <c r="AB154" s="2">
        <v>-7.6351816657054092</v>
      </c>
      <c r="AC154" s="2">
        <v>-6.4183443026670517</v>
      </c>
    </row>
    <row r="155" spans="1:29" x14ac:dyDescent="0.3">
      <c r="A155" s="6" t="s">
        <v>182</v>
      </c>
      <c r="B155" s="96" t="s">
        <v>311</v>
      </c>
      <c r="C155" s="2">
        <v>20787.617040394511</v>
      </c>
      <c r="D155" s="203"/>
      <c r="E155" s="2">
        <v>17474.644250643883</v>
      </c>
      <c r="F155" s="2">
        <v>14689.667944775942</v>
      </c>
      <c r="G155" s="2">
        <v>12348.540046520649</v>
      </c>
      <c r="H155" s="2">
        <v>10380.523361983323</v>
      </c>
      <c r="I155" s="2">
        <v>8726.1542548945217</v>
      </c>
      <c r="J155" s="2">
        <v>7335.445952473171</v>
      </c>
      <c r="K155" s="2">
        <v>6166.3781947784792</v>
      </c>
      <c r="L155" s="2">
        <v>5183.6275922964842</v>
      </c>
      <c r="M155" s="2">
        <v>4357.5003295078832</v>
      </c>
      <c r="N155" s="2">
        <v>3663.0349660688507</v>
      </c>
      <c r="O155" s="2">
        <v>3079.248226736996</v>
      </c>
      <c r="P155" s="2">
        <v>2588.5009915804103</v>
      </c>
      <c r="Q155" s="203"/>
      <c r="R155" s="2">
        <v>2175.9653298600583</v>
      </c>
      <c r="S155" s="2">
        <v>1829.1764740109847</v>
      </c>
      <c r="T155" s="2">
        <v>1537.6561966134088</v>
      </c>
      <c r="U155" s="2">
        <v>1292.5962106865668</v>
      </c>
      <c r="V155" s="2">
        <v>1086.5920272432254</v>
      </c>
      <c r="W155" s="2">
        <v>913.41922860923353</v>
      </c>
      <c r="X155" s="2">
        <v>767.84539760508267</v>
      </c>
      <c r="Y155" s="2">
        <v>645.4720200285343</v>
      </c>
      <c r="Z155" s="2">
        <v>542.60158352085261</v>
      </c>
      <c r="AA155" s="2">
        <v>456.12585720806544</v>
      </c>
      <c r="AB155" s="2">
        <v>383.43197648592366</v>
      </c>
      <c r="AC155" s="2">
        <v>322.32349529975789</v>
      </c>
    </row>
    <row r="156" spans="1:29" ht="15.75" thickBot="1" x14ac:dyDescent="0.3">
      <c r="A156" s="6" t="s">
        <v>185</v>
      </c>
      <c r="B156" s="96" t="s">
        <v>311</v>
      </c>
      <c r="C156" s="2">
        <v>15814.297577025169</v>
      </c>
      <c r="D156" s="203"/>
      <c r="E156" s="2">
        <v>13293.934735055605</v>
      </c>
      <c r="F156" s="2">
        <v>11175.248213152849</v>
      </c>
      <c r="G156" s="2">
        <v>9394.2218849815636</v>
      </c>
      <c r="H156" s="2">
        <v>7897.0420290439688</v>
      </c>
      <c r="I156" s="2">
        <v>6638.4713467526608</v>
      </c>
      <c r="J156" s="2">
        <v>5580.4821171745998</v>
      </c>
      <c r="K156" s="2">
        <v>4691.1071892084192</v>
      </c>
      <c r="L156" s="2">
        <v>3943.474093916604</v>
      </c>
      <c r="M156" s="2">
        <v>3314.9930927106925</v>
      </c>
      <c r="N156" s="2">
        <v>2786.6746282604081</v>
      </c>
      <c r="O156" s="2">
        <v>2342.5555549017254</v>
      </c>
      <c r="P156" s="2">
        <v>1969.2168120921115</v>
      </c>
      <c r="Q156" s="203"/>
      <c r="R156" s="2">
        <v>1655.377967413413</v>
      </c>
      <c r="S156" s="2">
        <v>1391.5563782367224</v>
      </c>
      <c r="T156" s="2">
        <v>1169.7806736168195</v>
      </c>
      <c r="U156" s="2">
        <v>983.34989926986577</v>
      </c>
      <c r="V156" s="2">
        <v>826.63104819835996</v>
      </c>
      <c r="W156" s="2">
        <v>694.88885934994391</v>
      </c>
      <c r="X156" s="2">
        <v>584.14274167548035</v>
      </c>
      <c r="Y156" s="2">
        <v>491.04650054593588</v>
      </c>
      <c r="Z156" s="2">
        <v>412.78723246101271</v>
      </c>
      <c r="AA156" s="2">
        <v>347.00033315252671</v>
      </c>
      <c r="AB156" s="2">
        <v>291.69805105185043</v>
      </c>
      <c r="AC156" s="2">
        <v>245.20942736399894</v>
      </c>
    </row>
    <row r="157" spans="1:29" s="61" customFormat="1" x14ac:dyDescent="0.3">
      <c r="A157" s="59" t="s">
        <v>186</v>
      </c>
      <c r="B157" s="91"/>
      <c r="C157" s="60">
        <f>SUM(C146:C156)</f>
        <v>140253.92574755644</v>
      </c>
      <c r="D157" s="208"/>
      <c r="E157" s="60">
        <f t="shared" ref="E157:P157" si="43">SUM(E146:E156)</f>
        <v>30927.820018604063</v>
      </c>
      <c r="F157" s="60">
        <f t="shared" si="43"/>
        <v>25998.7785623932</v>
      </c>
      <c r="G157" s="60">
        <f t="shared" si="43"/>
        <v>21855.290360903517</v>
      </c>
      <c r="H157" s="60">
        <f t="shared" si="43"/>
        <v>18372.159892554351</v>
      </c>
      <c r="I157" s="60">
        <f t="shared" si="43"/>
        <v>15444.144348747446</v>
      </c>
      <c r="J157" s="60">
        <f t="shared" si="43"/>
        <v>12982.773721755651</v>
      </c>
      <c r="K157" s="60">
        <f t="shared" si="43"/>
        <v>10913.677682893391</v>
      </c>
      <c r="L157" s="60">
        <f t="shared" si="43"/>
        <v>9174.3384825764551</v>
      </c>
      <c r="M157" s="60">
        <f t="shared" si="43"/>
        <v>7712.2019761324727</v>
      </c>
      <c r="N157" s="60">
        <f t="shared" si="43"/>
        <v>6483.0896999952656</v>
      </c>
      <c r="O157" s="60">
        <f t="shared" si="43"/>
        <v>5449.8640191555514</v>
      </c>
      <c r="P157" s="60">
        <f t="shared" si="43"/>
        <v>4581.3060132899282</v>
      </c>
      <c r="Q157" s="208"/>
      <c r="R157" s="60">
        <v>3851.1721968906236</v>
      </c>
      <c r="S157" s="60">
        <v>3237.4015721889173</v>
      </c>
      <c r="T157" s="60">
        <v>2721.4490559713954</v>
      </c>
      <c r="U157" s="60">
        <v>2287.7251397762061</v>
      </c>
      <c r="V157" s="60">
        <v>1923.1248527986672</v>
      </c>
      <c r="W157" s="60">
        <v>1616.6317951175233</v>
      </c>
      <c r="X157" s="60">
        <v>1358.9852771033345</v>
      </c>
      <c r="Y157" s="60">
        <v>1142.4005076241669</v>
      </c>
      <c r="Z157" s="60">
        <v>960.33337653349622</v>
      </c>
      <c r="AA157" s="60">
        <v>807.28272434174141</v>
      </c>
      <c r="AB157" s="60">
        <v>678.6241246483354</v>
      </c>
      <c r="AC157" s="60">
        <v>570.47015706949048</v>
      </c>
    </row>
    <row r="158" spans="1:29" s="61" customFormat="1" x14ac:dyDescent="0.3">
      <c r="A158" s="62" t="s">
        <v>309</v>
      </c>
      <c r="B158" s="92"/>
      <c r="C158" s="63"/>
      <c r="D158" s="206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>
        <f>SUM(C157:P157)/13</f>
        <v>23857.64388665829</v>
      </c>
      <c r="Q158" s="211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>
        <f>SUM(P157:AC157)/13</f>
        <v>1979.7620610272172</v>
      </c>
    </row>
    <row r="160" spans="1:29" x14ac:dyDescent="0.3">
      <c r="A160" s="4" t="s">
        <v>91</v>
      </c>
      <c r="B160" s="94"/>
      <c r="C160" s="2"/>
      <c r="D160" s="20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03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3">
      <c r="A161" s="5" t="s">
        <v>187</v>
      </c>
      <c r="B161" s="95"/>
      <c r="C161" s="2"/>
      <c r="D161" s="20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03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" thickBot="1" x14ac:dyDescent="0.35">
      <c r="A162" s="6" t="s">
        <v>188</v>
      </c>
      <c r="B162" s="96" t="s">
        <v>311</v>
      </c>
      <c r="C162" s="2">
        <v>4641186.2299999995</v>
      </c>
      <c r="D162" s="203"/>
      <c r="E162" s="2">
        <v>4675337.8899999997</v>
      </c>
      <c r="F162" s="2">
        <v>4709489.55</v>
      </c>
      <c r="G162" s="2">
        <v>4914399.54</v>
      </c>
      <c r="H162" s="2">
        <v>5255916.1900000004</v>
      </c>
      <c r="I162" s="2">
        <v>5938949.4800000004</v>
      </c>
      <c r="J162" s="2">
        <v>6621982.7700000005</v>
      </c>
      <c r="K162" s="2">
        <v>7305016.0600000005</v>
      </c>
      <c r="L162" s="2">
        <v>7646532.7100000009</v>
      </c>
      <c r="M162" s="2">
        <v>7988049.3600000013</v>
      </c>
      <c r="N162" s="2">
        <v>7988049.3600000013</v>
      </c>
      <c r="O162" s="2">
        <v>8056352.6700000009</v>
      </c>
      <c r="P162" s="64">
        <v>0</v>
      </c>
      <c r="Q162" s="204"/>
      <c r="R162" s="64">
        <v>0</v>
      </c>
      <c r="S162" s="64">
        <v>0</v>
      </c>
      <c r="T162" s="64">
        <v>0</v>
      </c>
      <c r="U162" s="64">
        <v>0</v>
      </c>
      <c r="V162" s="64">
        <v>0</v>
      </c>
      <c r="W162" s="64">
        <v>0</v>
      </c>
      <c r="X162" s="64">
        <v>0</v>
      </c>
      <c r="Y162" s="64">
        <v>0</v>
      </c>
      <c r="Z162" s="64">
        <v>0</v>
      </c>
      <c r="AA162" s="64">
        <v>0</v>
      </c>
      <c r="AB162" s="64">
        <v>0</v>
      </c>
      <c r="AC162" s="64">
        <v>0</v>
      </c>
    </row>
    <row r="163" spans="1:29" s="61" customFormat="1" x14ac:dyDescent="0.3">
      <c r="A163" s="59" t="s">
        <v>189</v>
      </c>
      <c r="B163" s="91"/>
      <c r="C163" s="60">
        <v>4641186.2299999995</v>
      </c>
      <c r="D163" s="208"/>
      <c r="E163" s="60">
        <v>4675337.8899999997</v>
      </c>
      <c r="F163" s="60">
        <v>4709489.55</v>
      </c>
      <c r="G163" s="60">
        <v>4914399.54</v>
      </c>
      <c r="H163" s="60">
        <v>5255916.1900000004</v>
      </c>
      <c r="I163" s="60">
        <v>5938949.4800000004</v>
      </c>
      <c r="J163" s="60">
        <v>6621982.7700000005</v>
      </c>
      <c r="K163" s="60">
        <v>7305016.0600000005</v>
      </c>
      <c r="L163" s="60">
        <v>7646532.7100000009</v>
      </c>
      <c r="M163" s="60">
        <v>7988049.3600000013</v>
      </c>
      <c r="N163" s="60">
        <v>7988049.3600000013</v>
      </c>
      <c r="O163" s="60">
        <v>8056352.6700000009</v>
      </c>
      <c r="P163" s="81">
        <v>0</v>
      </c>
      <c r="Q163" s="210"/>
      <c r="R163" s="81">
        <v>0</v>
      </c>
      <c r="S163" s="81">
        <v>0</v>
      </c>
      <c r="T163" s="81">
        <v>0</v>
      </c>
      <c r="U163" s="81">
        <v>0</v>
      </c>
      <c r="V163" s="81">
        <v>0</v>
      </c>
      <c r="W163" s="81">
        <v>0</v>
      </c>
      <c r="X163" s="81">
        <v>0</v>
      </c>
      <c r="Y163" s="81">
        <v>0</v>
      </c>
      <c r="Z163" s="81">
        <v>0</v>
      </c>
      <c r="AA163" s="81">
        <v>0</v>
      </c>
      <c r="AB163" s="81">
        <v>0</v>
      </c>
      <c r="AC163" s="81">
        <v>0</v>
      </c>
    </row>
    <row r="164" spans="1:29" s="61" customFormat="1" x14ac:dyDescent="0.3">
      <c r="A164" s="62" t="s">
        <v>309</v>
      </c>
      <c r="B164" s="92"/>
      <c r="C164" s="63"/>
      <c r="D164" s="206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>
        <f>SUM(C163:P163)/13</f>
        <v>5826250.9084615391</v>
      </c>
      <c r="Q164" s="211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82">
        <f>SUM(P163:AC163)/13</f>
        <v>0</v>
      </c>
    </row>
    <row r="166" spans="1:29" x14ac:dyDescent="0.3">
      <c r="A166" s="15" t="s">
        <v>103</v>
      </c>
      <c r="B166" s="93"/>
      <c r="C166" s="2"/>
      <c r="D166" s="20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03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s="24" customFormat="1" x14ac:dyDescent="0.3">
      <c r="A167" s="22" t="s">
        <v>30</v>
      </c>
      <c r="B167" s="100"/>
      <c r="C167" s="23"/>
      <c r="D167" s="20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0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</row>
    <row r="168" spans="1:29" s="24" customFormat="1" ht="15" x14ac:dyDescent="0.25">
      <c r="A168" s="25" t="s">
        <v>190</v>
      </c>
      <c r="B168" s="101"/>
      <c r="C168" s="23"/>
      <c r="D168" s="20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0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</row>
    <row r="169" spans="1:29" s="24" customFormat="1" ht="15" thickBot="1" x14ac:dyDescent="0.35">
      <c r="A169" s="26" t="s">
        <v>191</v>
      </c>
      <c r="B169" s="102"/>
      <c r="C169" s="23">
        <v>-434.14197808512762</v>
      </c>
      <c r="D169" s="203"/>
      <c r="E169" s="23">
        <v>-253.10442261686012</v>
      </c>
      <c r="F169" s="23">
        <v>-147.55967398216609</v>
      </c>
      <c r="G169" s="23">
        <v>-86.027170764548771</v>
      </c>
      <c r="H169" s="23">
        <v>-50.15377108143565</v>
      </c>
      <c r="I169" s="23">
        <v>-29.23960803701836</v>
      </c>
      <c r="J169" s="23">
        <v>-17.046667872098034</v>
      </c>
      <c r="K169" s="23">
        <v>-9.9381936027912445</v>
      </c>
      <c r="L169" s="23">
        <v>-5.7939588444861805</v>
      </c>
      <c r="M169" s="23">
        <v>-3.3778733272182548</v>
      </c>
      <c r="N169" s="23">
        <v>-1.9692974218467005</v>
      </c>
      <c r="O169" s="23">
        <v>-1.1480988065605704</v>
      </c>
      <c r="P169" s="23">
        <v>-0.66934067703685618</v>
      </c>
      <c r="Q169" s="203"/>
      <c r="R169" s="23">
        <v>-0.39022507416265745</v>
      </c>
      <c r="S169" s="23">
        <v>-0.22750090309671511</v>
      </c>
      <c r="T169" s="23">
        <v>-0.13263284277895282</v>
      </c>
      <c r="U169" s="23">
        <v>-7.7324840227767977E-2</v>
      </c>
      <c r="V169" s="23">
        <v>-4.5080319406368467E-2</v>
      </c>
      <c r="W169" s="23">
        <v>-2.6281789807700233E-2</v>
      </c>
      <c r="X169" s="23">
        <v>-1.5322262233096701E-2</v>
      </c>
      <c r="Y169" s="23">
        <v>-8.9328665078584699E-3</v>
      </c>
      <c r="Z169" s="23">
        <v>-5.2078539600279644E-3</v>
      </c>
      <c r="AA169" s="23">
        <v>-3.0361746529089248E-3</v>
      </c>
      <c r="AB169" s="23">
        <v>-1.7700873706752581E-3</v>
      </c>
      <c r="AC169" s="23">
        <v>-1.0319595076067696E-3</v>
      </c>
    </row>
    <row r="170" spans="1:29" s="24" customFormat="1" x14ac:dyDescent="0.3">
      <c r="A170" s="27" t="s">
        <v>192</v>
      </c>
      <c r="B170" s="103"/>
      <c r="C170" s="28">
        <v>-434.14197808512762</v>
      </c>
      <c r="D170" s="209"/>
      <c r="E170" s="28">
        <v>-253.10442261686012</v>
      </c>
      <c r="F170" s="28">
        <v>-147.55967398216609</v>
      </c>
      <c r="G170" s="28">
        <v>-86.027170764548771</v>
      </c>
      <c r="H170" s="28">
        <v>-50.15377108143565</v>
      </c>
      <c r="I170" s="28">
        <v>-29.23960803701836</v>
      </c>
      <c r="J170" s="28">
        <v>-17.046667872098034</v>
      </c>
      <c r="K170" s="28">
        <v>-9.9381936027912445</v>
      </c>
      <c r="L170" s="28">
        <v>-5.7939588444861805</v>
      </c>
      <c r="M170" s="28">
        <v>-3.3778733272182548</v>
      </c>
      <c r="N170" s="28">
        <v>-1.9692974218467005</v>
      </c>
      <c r="O170" s="28">
        <v>-1.1480988065605704</v>
      </c>
      <c r="P170" s="28">
        <v>-0.66934067703685618</v>
      </c>
      <c r="Q170" s="209"/>
      <c r="R170" s="28">
        <v>-0.39022507416265745</v>
      </c>
      <c r="S170" s="28">
        <v>-0.22750090309671511</v>
      </c>
      <c r="T170" s="28">
        <v>-0.13263284277895282</v>
      </c>
      <c r="U170" s="28">
        <v>-7.7324840227767977E-2</v>
      </c>
      <c r="V170" s="28">
        <v>-4.5080319406368467E-2</v>
      </c>
      <c r="W170" s="28">
        <v>-2.6281789807700233E-2</v>
      </c>
      <c r="X170" s="28">
        <v>-1.5322262233096701E-2</v>
      </c>
      <c r="Y170" s="28">
        <v>-8.9328665078584699E-3</v>
      </c>
      <c r="Z170" s="28">
        <v>-5.2078539600279644E-3</v>
      </c>
      <c r="AA170" s="28">
        <v>-3.0361746529089248E-3</v>
      </c>
      <c r="AB170" s="28">
        <v>-1.7700873706752581E-3</v>
      </c>
      <c r="AC170" s="28">
        <v>-1.0319595076067696E-3</v>
      </c>
    </row>
    <row r="172" spans="1:29" x14ac:dyDescent="0.3">
      <c r="A172" s="5" t="s">
        <v>120</v>
      </c>
      <c r="B172" s="95"/>
      <c r="C172" s="2"/>
      <c r="D172" s="20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03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3">
      <c r="A173" s="6" t="s">
        <v>194</v>
      </c>
      <c r="B173" s="96" t="s">
        <v>311</v>
      </c>
      <c r="C173" s="64">
        <v>0</v>
      </c>
      <c r="D173" s="204"/>
      <c r="E173" s="64">
        <v>0</v>
      </c>
      <c r="F173" s="64">
        <v>0</v>
      </c>
      <c r="G173" s="64">
        <v>0</v>
      </c>
      <c r="H173" s="64">
        <v>0</v>
      </c>
      <c r="I173" s="64">
        <v>0</v>
      </c>
      <c r="J173" s="64">
        <v>0</v>
      </c>
      <c r="K173" s="64">
        <v>0</v>
      </c>
      <c r="L173" s="64">
        <v>0</v>
      </c>
      <c r="M173" s="64">
        <v>0</v>
      </c>
      <c r="N173" s="64">
        <v>0</v>
      </c>
      <c r="O173" s="64">
        <v>0</v>
      </c>
      <c r="P173" s="64">
        <v>0</v>
      </c>
      <c r="Q173" s="204"/>
      <c r="R173" s="64">
        <v>0</v>
      </c>
      <c r="S173" s="64">
        <v>0</v>
      </c>
      <c r="T173" s="64">
        <v>0</v>
      </c>
      <c r="U173" s="64">
        <v>0</v>
      </c>
      <c r="V173" s="64">
        <v>0</v>
      </c>
      <c r="W173" s="64">
        <v>0</v>
      </c>
      <c r="X173" s="64">
        <v>0</v>
      </c>
      <c r="Y173" s="2">
        <v>36422.320696862691</v>
      </c>
      <c r="Z173" s="2">
        <v>21234.183552132639</v>
      </c>
      <c r="AA173" s="2">
        <v>12379.511862474448</v>
      </c>
      <c r="AB173" s="2">
        <v>7217.2454183082446</v>
      </c>
      <c r="AC173" s="2">
        <v>4207.6482503309089</v>
      </c>
    </row>
    <row r="174" spans="1:29" x14ac:dyDescent="0.3">
      <c r="A174" s="6" t="s">
        <v>196</v>
      </c>
      <c r="B174" s="96" t="s">
        <v>311</v>
      </c>
      <c r="C174" s="64">
        <v>0</v>
      </c>
      <c r="D174" s="204"/>
      <c r="E174" s="64">
        <v>0</v>
      </c>
      <c r="F174" s="64">
        <v>0</v>
      </c>
      <c r="G174" s="64">
        <v>0</v>
      </c>
      <c r="H174" s="64">
        <v>0</v>
      </c>
      <c r="I174" s="64">
        <v>0</v>
      </c>
      <c r="J174" s="64">
        <v>0</v>
      </c>
      <c r="K174" s="64">
        <v>0</v>
      </c>
      <c r="L174" s="64">
        <v>0</v>
      </c>
      <c r="M174" s="64">
        <v>0</v>
      </c>
      <c r="N174" s="64">
        <v>0</v>
      </c>
      <c r="O174" s="64">
        <v>0</v>
      </c>
      <c r="P174" s="2">
        <v>57554.997853333647</v>
      </c>
      <c r="Q174" s="203"/>
      <c r="R174" s="2">
        <v>33554.517267911418</v>
      </c>
      <c r="S174" s="2">
        <v>19562.256469050531</v>
      </c>
      <c r="T174" s="2">
        <v>11404.779723261659</v>
      </c>
      <c r="U174" s="2">
        <v>6648.9773683267376</v>
      </c>
      <c r="V174" s="2">
        <v>3876.348436116732</v>
      </c>
      <c r="W174" s="2">
        <v>2259.9080077732397</v>
      </c>
      <c r="X174" s="2">
        <v>1317.5245434628455</v>
      </c>
      <c r="Y174" s="2">
        <v>768.1157448251131</v>
      </c>
      <c r="Z174" s="2">
        <v>447.81085891389807</v>
      </c>
      <c r="AA174" s="2">
        <v>261.0733691012432</v>
      </c>
      <c r="AB174" s="2">
        <v>18363.362996782336</v>
      </c>
      <c r="AC174" s="2">
        <v>10705.825797138295</v>
      </c>
    </row>
    <row r="175" spans="1:29" x14ac:dyDescent="0.3">
      <c r="A175" s="6" t="s">
        <v>205</v>
      </c>
      <c r="B175" s="96" t="s">
        <v>311</v>
      </c>
      <c r="C175" s="64">
        <v>0</v>
      </c>
      <c r="D175" s="204"/>
      <c r="E175" s="64">
        <v>0</v>
      </c>
      <c r="F175" s="64">
        <v>0</v>
      </c>
      <c r="G175" s="64">
        <v>0</v>
      </c>
      <c r="H175" s="64">
        <v>0</v>
      </c>
      <c r="I175" s="64">
        <v>0</v>
      </c>
      <c r="J175" s="64">
        <v>0</v>
      </c>
      <c r="K175" s="64">
        <v>0</v>
      </c>
      <c r="L175" s="64">
        <v>0</v>
      </c>
      <c r="M175" s="64">
        <v>0</v>
      </c>
      <c r="N175" s="64">
        <v>0</v>
      </c>
      <c r="O175" s="64">
        <v>0</v>
      </c>
      <c r="P175" s="83">
        <v>0</v>
      </c>
      <c r="Q175" s="213"/>
      <c r="R175" s="83">
        <v>0</v>
      </c>
      <c r="S175" s="83">
        <v>0</v>
      </c>
      <c r="T175" s="83">
        <v>0</v>
      </c>
      <c r="U175" s="83">
        <v>0</v>
      </c>
      <c r="V175" s="83">
        <v>12105.062921754865</v>
      </c>
      <c r="W175" s="2">
        <v>7057.241907509715</v>
      </c>
      <c r="X175" s="2">
        <v>4114.3663327518825</v>
      </c>
      <c r="Y175" s="2">
        <v>2398.6722492917288</v>
      </c>
      <c r="Z175" s="2">
        <v>1398.4239842041343</v>
      </c>
      <c r="AA175" s="2">
        <v>815.28005344406859</v>
      </c>
      <c r="AB175" s="2">
        <v>475.30761274953704</v>
      </c>
      <c r="AC175" s="2">
        <v>277.10395438144087</v>
      </c>
    </row>
    <row r="176" spans="1:29" ht="15" thickBot="1" x14ac:dyDescent="0.35">
      <c r="A176" s="6" t="s">
        <v>207</v>
      </c>
      <c r="B176" s="96" t="s">
        <v>311</v>
      </c>
      <c r="C176" s="64">
        <v>0</v>
      </c>
      <c r="D176" s="204"/>
      <c r="E176" s="64">
        <v>0</v>
      </c>
      <c r="F176" s="64">
        <v>0</v>
      </c>
      <c r="G176" s="64">
        <v>0</v>
      </c>
      <c r="H176" s="64">
        <v>0</v>
      </c>
      <c r="I176" s="64">
        <v>0</v>
      </c>
      <c r="J176" s="64">
        <v>0</v>
      </c>
      <c r="K176" s="64">
        <v>0</v>
      </c>
      <c r="L176" s="64">
        <v>0</v>
      </c>
      <c r="M176" s="64">
        <v>0</v>
      </c>
      <c r="N176" s="64">
        <v>0</v>
      </c>
      <c r="O176" s="64">
        <v>0</v>
      </c>
      <c r="P176" s="83">
        <v>0</v>
      </c>
      <c r="Q176" s="213"/>
      <c r="R176" s="83">
        <v>0</v>
      </c>
      <c r="S176" s="83">
        <v>0</v>
      </c>
      <c r="T176" s="83">
        <v>0</v>
      </c>
      <c r="U176" s="83">
        <v>0</v>
      </c>
      <c r="V176" s="83">
        <v>12105.062921754865</v>
      </c>
      <c r="W176" s="2">
        <v>7057.241907509715</v>
      </c>
      <c r="X176" s="2">
        <v>4114.3663327518825</v>
      </c>
      <c r="Y176" s="2">
        <v>2398.6722492917288</v>
      </c>
      <c r="Z176" s="2">
        <v>1398.4239842041343</v>
      </c>
      <c r="AA176" s="2">
        <v>815.28005344406859</v>
      </c>
      <c r="AB176" s="2">
        <v>475.30761274953704</v>
      </c>
      <c r="AC176" s="2">
        <v>277.10395438144087</v>
      </c>
    </row>
    <row r="177" spans="1:29" x14ac:dyDescent="0.3">
      <c r="A177" s="59" t="s">
        <v>330</v>
      </c>
      <c r="B177" s="91"/>
      <c r="C177" s="81">
        <f>SUM(C173:C176)</f>
        <v>0</v>
      </c>
      <c r="D177" s="210"/>
      <c r="E177" s="81">
        <f t="shared" ref="E177:P177" si="44">SUM(E173:E176)</f>
        <v>0</v>
      </c>
      <c r="F177" s="81">
        <f t="shared" si="44"/>
        <v>0</v>
      </c>
      <c r="G177" s="81">
        <f t="shared" si="44"/>
        <v>0</v>
      </c>
      <c r="H177" s="81">
        <f t="shared" si="44"/>
        <v>0</v>
      </c>
      <c r="I177" s="81">
        <f t="shared" si="44"/>
        <v>0</v>
      </c>
      <c r="J177" s="81">
        <f t="shared" si="44"/>
        <v>0</v>
      </c>
      <c r="K177" s="81">
        <f t="shared" si="44"/>
        <v>0</v>
      </c>
      <c r="L177" s="81">
        <f t="shared" si="44"/>
        <v>0</v>
      </c>
      <c r="M177" s="81">
        <f t="shared" si="44"/>
        <v>0</v>
      </c>
      <c r="N177" s="81">
        <f t="shared" si="44"/>
        <v>0</v>
      </c>
      <c r="O177" s="81">
        <f t="shared" si="44"/>
        <v>0</v>
      </c>
      <c r="P177" s="60">
        <f t="shared" si="44"/>
        <v>57554.997853333647</v>
      </c>
      <c r="Q177" s="208"/>
      <c r="R177" s="60">
        <f t="shared" ref="R177:AC177" si="45">SUM(R173:R176)</f>
        <v>33554.517267911418</v>
      </c>
      <c r="S177" s="60">
        <f t="shared" si="45"/>
        <v>19562.256469050531</v>
      </c>
      <c r="T177" s="60">
        <f t="shared" si="45"/>
        <v>11404.779723261659</v>
      </c>
      <c r="U177" s="60">
        <f t="shared" si="45"/>
        <v>6648.9773683267376</v>
      </c>
      <c r="V177" s="60">
        <f t="shared" si="45"/>
        <v>28086.474279626462</v>
      </c>
      <c r="W177" s="60">
        <f t="shared" si="45"/>
        <v>16374.39182279267</v>
      </c>
      <c r="X177" s="60">
        <f t="shared" si="45"/>
        <v>9546.2572089666101</v>
      </c>
      <c r="Y177" s="60">
        <f t="shared" si="45"/>
        <v>41987.780940271259</v>
      </c>
      <c r="Z177" s="60">
        <f t="shared" si="45"/>
        <v>24478.842379454807</v>
      </c>
      <c r="AA177" s="60">
        <f t="shared" si="45"/>
        <v>14271.145338463828</v>
      </c>
      <c r="AB177" s="60">
        <f t="shared" si="45"/>
        <v>26531.223640589655</v>
      </c>
      <c r="AC177" s="60">
        <f t="shared" si="45"/>
        <v>15467.681956232085</v>
      </c>
    </row>
    <row r="178" spans="1:29" s="61" customFormat="1" x14ac:dyDescent="0.3">
      <c r="A178" s="62" t="s">
        <v>309</v>
      </c>
      <c r="B178" s="92"/>
      <c r="C178" s="63"/>
      <c r="D178" s="206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>
        <f>SUM(C177:P177)/13</f>
        <v>4427.3075271795115</v>
      </c>
      <c r="Q178" s="211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>
        <f>SUM(P177:AC177)/13</f>
        <v>23497.64048063703</v>
      </c>
    </row>
    <row r="179" spans="1:29" s="61" customFormat="1" x14ac:dyDescent="0.3">
      <c r="A179"/>
      <c r="B179" s="98"/>
      <c r="C179"/>
      <c r="D179" s="201"/>
      <c r="E179"/>
      <c r="F179"/>
      <c r="G179"/>
      <c r="H179"/>
      <c r="I179"/>
      <c r="J179"/>
      <c r="K179"/>
      <c r="L179"/>
      <c r="M179"/>
      <c r="N179"/>
      <c r="O179"/>
      <c r="P179"/>
      <c r="Q179" s="201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1:29" x14ac:dyDescent="0.3">
      <c r="A180" s="5" t="s">
        <v>113</v>
      </c>
      <c r="B180" s="95"/>
      <c r="C180" s="2"/>
      <c r="D180" s="20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03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" thickBot="1" x14ac:dyDescent="0.35">
      <c r="A181" s="6" t="s">
        <v>197</v>
      </c>
      <c r="B181" s="96" t="s">
        <v>311</v>
      </c>
      <c r="C181" s="2">
        <v>53808.088172393305</v>
      </c>
      <c r="D181" s="203"/>
      <c r="E181" s="2">
        <v>31370.071949873152</v>
      </c>
      <c r="F181" s="2">
        <v>18288.726612760602</v>
      </c>
      <c r="G181" s="2">
        <v>10662.312845528886</v>
      </c>
      <c r="H181" s="2">
        <v>6216.1197782140198</v>
      </c>
      <c r="I181" s="2">
        <v>3623.9928106505336</v>
      </c>
      <c r="J181" s="2">
        <v>2112.7848819251913</v>
      </c>
      <c r="K181" s="2">
        <v>1231.7518799079373</v>
      </c>
      <c r="L181" s="2">
        <v>718.11035124136163</v>
      </c>
      <c r="M181" s="2">
        <v>418.65775483820204</v>
      </c>
      <c r="N181" s="2">
        <v>244.07713296873678</v>
      </c>
      <c r="O181" s="2">
        <v>142.29677140761848</v>
      </c>
      <c r="P181" s="2">
        <v>82.958902813831344</v>
      </c>
      <c r="Q181" s="203"/>
      <c r="R181" s="2">
        <v>48.364973344056118</v>
      </c>
      <c r="S181" s="2">
        <v>28.196740400733219</v>
      </c>
      <c r="T181" s="2">
        <v>16.438676882348588</v>
      </c>
      <c r="U181" s="2">
        <v>9.5837353467720305</v>
      </c>
      <c r="V181" s="2">
        <v>5.5873099674823292</v>
      </c>
      <c r="W181" s="2">
        <v>3.2573971988116477</v>
      </c>
      <c r="X181" s="2">
        <v>1.8990599362804237</v>
      </c>
      <c r="Y181" s="2">
        <v>1.1071504091982063</v>
      </c>
      <c r="Z181" s="2">
        <v>0.64546779444393021</v>
      </c>
      <c r="AA181" s="2">
        <v>0.37630720289037556</v>
      </c>
      <c r="AB181" s="2">
        <v>0.21938679538484587</v>
      </c>
      <c r="AC181" s="2">
        <v>0.12790232453576886</v>
      </c>
    </row>
    <row r="182" spans="1:29" x14ac:dyDescent="0.3">
      <c r="A182" s="59" t="s">
        <v>331</v>
      </c>
      <c r="B182" s="91"/>
      <c r="C182" s="60">
        <v>53808.088172393305</v>
      </c>
      <c r="D182" s="208"/>
      <c r="E182" s="60">
        <v>31370.071949873152</v>
      </c>
      <c r="F182" s="60">
        <v>18288.726612760602</v>
      </c>
      <c r="G182" s="60">
        <v>10662.312845528886</v>
      </c>
      <c r="H182" s="60">
        <v>6216.1197782140198</v>
      </c>
      <c r="I182" s="60">
        <v>3623.9928106505336</v>
      </c>
      <c r="J182" s="60">
        <v>2112.7848819251913</v>
      </c>
      <c r="K182" s="60">
        <v>1231.7518799079373</v>
      </c>
      <c r="L182" s="60">
        <v>718.11035124136163</v>
      </c>
      <c r="M182" s="60">
        <v>418.65775483820204</v>
      </c>
      <c r="N182" s="60">
        <v>244.07713296873678</v>
      </c>
      <c r="O182" s="60">
        <v>142.29677140761848</v>
      </c>
      <c r="P182" s="60">
        <v>82.958902813831344</v>
      </c>
      <c r="Q182" s="208"/>
      <c r="R182" s="60">
        <v>48.364973344056118</v>
      </c>
      <c r="S182" s="60">
        <v>28.196740400733219</v>
      </c>
      <c r="T182" s="60">
        <v>16.438676882348588</v>
      </c>
      <c r="U182" s="60">
        <v>9.5837353467720305</v>
      </c>
      <c r="V182" s="60">
        <v>5.5873099674823292</v>
      </c>
      <c r="W182" s="60">
        <v>3.2573971988116477</v>
      </c>
      <c r="X182" s="60">
        <v>1.8990599362804237</v>
      </c>
      <c r="Y182" s="60">
        <v>1.1071504091982063</v>
      </c>
      <c r="Z182" s="60">
        <v>0.64546779444393021</v>
      </c>
      <c r="AA182" s="60">
        <v>0.37630720289037556</v>
      </c>
      <c r="AB182" s="60">
        <v>0.21938679538484587</v>
      </c>
      <c r="AC182" s="60">
        <v>0.12790232453576886</v>
      </c>
    </row>
    <row r="183" spans="1:29" s="61" customFormat="1" x14ac:dyDescent="0.3">
      <c r="A183" s="62" t="s">
        <v>309</v>
      </c>
      <c r="B183" s="92"/>
      <c r="C183" s="63"/>
      <c r="D183" s="206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>
        <f>SUM(C182:P182)/13</f>
        <v>9916.919218809493</v>
      </c>
      <c r="Q183" s="211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>
        <f>SUM(P182:AC182)/13</f>
        <v>15.28946233975145</v>
      </c>
    </row>
    <row r="184" spans="1:29" s="61" customFormat="1" x14ac:dyDescent="0.3">
      <c r="A184"/>
      <c r="B184" s="98"/>
      <c r="C184"/>
      <c r="D184" s="201"/>
      <c r="E184"/>
      <c r="F184"/>
      <c r="G184"/>
      <c r="H184"/>
      <c r="I184"/>
      <c r="J184"/>
      <c r="K184"/>
      <c r="L184"/>
      <c r="M184"/>
      <c r="N184"/>
      <c r="O184"/>
      <c r="P184"/>
      <c r="Q184" s="201"/>
      <c r="R184"/>
      <c r="S184"/>
      <c r="T184"/>
      <c r="U184"/>
      <c r="V184"/>
      <c r="W184"/>
      <c r="X184"/>
      <c r="Y184"/>
      <c r="Z184"/>
      <c r="AA184"/>
      <c r="AB184"/>
      <c r="AC184"/>
    </row>
    <row r="185" spans="1:29" x14ac:dyDescent="0.3">
      <c r="A185" s="4" t="s">
        <v>198</v>
      </c>
      <c r="B185" s="94"/>
      <c r="C185" s="2"/>
      <c r="D185" s="20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03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3">
      <c r="A186" s="5" t="s">
        <v>125</v>
      </c>
      <c r="B186" s="95"/>
      <c r="C186" s="2"/>
      <c r="D186" s="20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03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" thickBot="1" x14ac:dyDescent="0.35">
      <c r="A187" s="6" t="s">
        <v>199</v>
      </c>
      <c r="B187" s="96" t="s">
        <v>311</v>
      </c>
      <c r="C187" s="2">
        <v>74929.564856500598</v>
      </c>
      <c r="D187" s="203"/>
      <c r="E187" s="2">
        <v>43683.875799309259</v>
      </c>
      <c r="F187" s="2">
        <v>25467.664312532332</v>
      </c>
      <c r="G187" s="2">
        <v>14847.627726889765</v>
      </c>
      <c r="H187" s="2">
        <v>8656.1549740477749</v>
      </c>
      <c r="I187" s="2">
        <v>5046.5313592845532</v>
      </c>
      <c r="J187" s="2">
        <v>2942.1237069573103</v>
      </c>
      <c r="K187" s="2">
        <v>1715.2557451396476</v>
      </c>
      <c r="L187" s="2">
        <v>999.99271420073478</v>
      </c>
      <c r="M187" s="2">
        <v>582.99494479940574</v>
      </c>
      <c r="N187" s="2">
        <v>339.8855819997857</v>
      </c>
      <c r="O187" s="2">
        <v>198.15301981920516</v>
      </c>
      <c r="P187" s="2">
        <v>115.52305052908972</v>
      </c>
      <c r="Q187" s="203"/>
      <c r="R187" s="2">
        <v>67.349845163718015</v>
      </c>
      <c r="S187" s="2">
        <v>39.264905339688781</v>
      </c>
      <c r="T187" s="2">
        <v>22.891408103270091</v>
      </c>
      <c r="U187" s="2">
        <v>13.345672437437054</v>
      </c>
      <c r="V187" s="2">
        <v>7.7805162532541665</v>
      </c>
      <c r="W187" s="2">
        <v>4.5360346922150194</v>
      </c>
      <c r="X187" s="2">
        <v>2.6445045623254817</v>
      </c>
      <c r="Y187" s="2">
        <v>1.5417440241721994</v>
      </c>
      <c r="Z187" s="2">
        <v>0.89883552100226349</v>
      </c>
      <c r="AA187" s="2">
        <v>0.52402038285778008</v>
      </c>
      <c r="AB187" s="2">
        <v>0.30550346001481943</v>
      </c>
      <c r="AC187" s="2">
        <v>0.17810827046847322</v>
      </c>
    </row>
    <row r="188" spans="1:29" x14ac:dyDescent="0.3">
      <c r="A188" s="59" t="s">
        <v>329</v>
      </c>
      <c r="B188" s="91"/>
      <c r="C188" s="60">
        <v>74929.564856500598</v>
      </c>
      <c r="D188" s="208"/>
      <c r="E188" s="60">
        <v>43683.875799309259</v>
      </c>
      <c r="F188" s="60">
        <v>25467.664312532332</v>
      </c>
      <c r="G188" s="60">
        <v>14847.627726889765</v>
      </c>
      <c r="H188" s="60">
        <v>8656.1549740477749</v>
      </c>
      <c r="I188" s="60">
        <v>5046.5313592845532</v>
      </c>
      <c r="J188" s="60">
        <v>2942.1237069573103</v>
      </c>
      <c r="K188" s="60">
        <v>1715.2557451396476</v>
      </c>
      <c r="L188" s="60">
        <v>999.99271420073478</v>
      </c>
      <c r="M188" s="60">
        <v>582.99494479940574</v>
      </c>
      <c r="N188" s="60">
        <v>339.8855819997857</v>
      </c>
      <c r="O188" s="60">
        <v>198.15301981920516</v>
      </c>
      <c r="P188" s="60">
        <v>115.52305052908972</v>
      </c>
      <c r="Q188" s="208"/>
      <c r="R188" s="60">
        <v>67.349845163718015</v>
      </c>
      <c r="S188" s="60">
        <v>39.264905339688781</v>
      </c>
      <c r="T188" s="60">
        <v>22.891408103270091</v>
      </c>
      <c r="U188" s="60">
        <v>13.345672437437054</v>
      </c>
      <c r="V188" s="60">
        <v>7.7805162532541665</v>
      </c>
      <c r="W188" s="60">
        <v>4.5360346922150194</v>
      </c>
      <c r="X188" s="60">
        <v>2.6445045623254817</v>
      </c>
      <c r="Y188" s="60">
        <v>1.5417440241721994</v>
      </c>
      <c r="Z188" s="60">
        <v>0.89883552100226349</v>
      </c>
      <c r="AA188" s="60">
        <v>0.52402038285778008</v>
      </c>
      <c r="AB188" s="60">
        <v>0.30550346001481943</v>
      </c>
      <c r="AC188" s="60">
        <v>0.17810827046847322</v>
      </c>
    </row>
    <row r="189" spans="1:29" s="61" customFormat="1" x14ac:dyDescent="0.3">
      <c r="A189" s="62" t="s">
        <v>309</v>
      </c>
      <c r="B189" s="92"/>
      <c r="C189" s="63"/>
      <c r="D189" s="206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>
        <f>SUM(C188:P188)/13</f>
        <v>13809.642137846879</v>
      </c>
      <c r="Q189" s="211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>
        <f>SUM(P188:AC188)/13</f>
        <v>21.291088364577995</v>
      </c>
    </row>
    <row r="190" spans="1:29" s="61" customFormat="1" x14ac:dyDescent="0.3">
      <c r="A190"/>
      <c r="B190" s="98"/>
      <c r="C190"/>
      <c r="D190" s="201"/>
      <c r="E190"/>
      <c r="F190"/>
      <c r="G190"/>
      <c r="H190"/>
      <c r="I190"/>
      <c r="J190"/>
      <c r="K190"/>
      <c r="L190"/>
      <c r="M190"/>
      <c r="N190"/>
      <c r="O190"/>
      <c r="P190"/>
      <c r="Q190" s="201"/>
      <c r="R190"/>
      <c r="S190"/>
      <c r="T190"/>
      <c r="U190"/>
      <c r="V190"/>
      <c r="W190"/>
      <c r="X190"/>
      <c r="Y190"/>
      <c r="Z190"/>
      <c r="AA190"/>
      <c r="AB190"/>
      <c r="AC190"/>
    </row>
    <row r="191" spans="1:29" x14ac:dyDescent="0.3">
      <c r="A191" s="4" t="s">
        <v>200</v>
      </c>
      <c r="B191" s="94"/>
      <c r="C191" s="2"/>
      <c r="D191" s="20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03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3">
      <c r="A192" s="5" t="s">
        <v>201</v>
      </c>
      <c r="B192" s="95"/>
      <c r="C192" s="2"/>
      <c r="D192" s="20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03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" thickBot="1" x14ac:dyDescent="0.35">
      <c r="A193" s="6" t="s">
        <v>202</v>
      </c>
      <c r="B193" s="96" t="s">
        <v>311</v>
      </c>
      <c r="C193" s="2">
        <v>172451.05996532683</v>
      </c>
      <c r="D193" s="203"/>
      <c r="E193" s="2">
        <v>100538.82869080892</v>
      </c>
      <c r="F193" s="2">
        <v>58614.055933040705</v>
      </c>
      <c r="G193" s="2">
        <v>34171.947273100683</v>
      </c>
      <c r="H193" s="2">
        <v>134118.65363560215</v>
      </c>
      <c r="I193" s="2">
        <v>192387.49106944515</v>
      </c>
      <c r="J193" s="2">
        <v>226358.17623630704</v>
      </c>
      <c r="K193" s="2">
        <v>246163.05825435452</v>
      </c>
      <c r="L193" s="2">
        <v>257709.28847674053</v>
      </c>
      <c r="M193" s="2">
        <v>264440.73137182335</v>
      </c>
      <c r="N193" s="2">
        <v>268365.15714344091</v>
      </c>
      <c r="O193" s="2">
        <v>156456.66988681466</v>
      </c>
      <c r="P193" s="2">
        <v>91214.112191873952</v>
      </c>
      <c r="Q193" s="203"/>
      <c r="R193" s="2">
        <v>53177.753744667512</v>
      </c>
      <c r="S193" s="2">
        <v>31002.587487557965</v>
      </c>
      <c r="T193" s="2">
        <v>18074.483468005972</v>
      </c>
      <c r="U193" s="2">
        <v>10537.409265156595</v>
      </c>
      <c r="V193" s="2">
        <v>6143.3010917272959</v>
      </c>
      <c r="W193" s="2">
        <v>3581.5395752360896</v>
      </c>
      <c r="X193" s="2">
        <v>2088.034679963188</v>
      </c>
      <c r="Y193" s="2">
        <v>1217.322532151994</v>
      </c>
      <c r="Z193" s="2">
        <v>709.69805315257872</v>
      </c>
      <c r="AA193" s="2">
        <v>413.75339184609163</v>
      </c>
      <c r="AB193" s="2">
        <v>241.21789330502887</v>
      </c>
      <c r="AC193" s="2">
        <v>140.62983699275728</v>
      </c>
    </row>
    <row r="194" spans="1:29" x14ac:dyDescent="0.3">
      <c r="A194" s="59" t="s">
        <v>203</v>
      </c>
      <c r="B194" s="91"/>
      <c r="C194" s="60">
        <v>172451.05996532683</v>
      </c>
      <c r="D194" s="208"/>
      <c r="E194" s="60">
        <v>100538.82869080892</v>
      </c>
      <c r="F194" s="60">
        <v>58614.055933040705</v>
      </c>
      <c r="G194" s="60">
        <v>34171.947273100683</v>
      </c>
      <c r="H194" s="60">
        <v>134118.65363560215</v>
      </c>
      <c r="I194" s="60">
        <v>192387.49106944515</v>
      </c>
      <c r="J194" s="60">
        <v>226358.17623630704</v>
      </c>
      <c r="K194" s="60">
        <v>246163.05825435452</v>
      </c>
      <c r="L194" s="60">
        <v>257709.28847674053</v>
      </c>
      <c r="M194" s="60">
        <v>264440.73137182335</v>
      </c>
      <c r="N194" s="60">
        <v>268365.15714344091</v>
      </c>
      <c r="O194" s="60">
        <v>156456.66988681466</v>
      </c>
      <c r="P194" s="60">
        <v>91214.112191873952</v>
      </c>
      <c r="Q194" s="208"/>
      <c r="R194" s="60">
        <v>53177.753744667512</v>
      </c>
      <c r="S194" s="60">
        <v>31002.587487557965</v>
      </c>
      <c r="T194" s="60">
        <v>18074.483468005972</v>
      </c>
      <c r="U194" s="60">
        <v>10537.409265156595</v>
      </c>
      <c r="V194" s="60">
        <v>6143.3010917272959</v>
      </c>
      <c r="W194" s="60">
        <v>3581.5395752360896</v>
      </c>
      <c r="X194" s="60">
        <v>2088.034679963188</v>
      </c>
      <c r="Y194" s="60">
        <v>1217.322532151994</v>
      </c>
      <c r="Z194" s="60">
        <v>709.69805315257872</v>
      </c>
      <c r="AA194" s="60">
        <v>413.75339184609163</v>
      </c>
      <c r="AB194" s="60">
        <v>241.21789330502887</v>
      </c>
      <c r="AC194" s="60">
        <v>140.62983699275728</v>
      </c>
    </row>
    <row r="195" spans="1:29" s="61" customFormat="1" x14ac:dyDescent="0.3">
      <c r="A195" s="62" t="s">
        <v>309</v>
      </c>
      <c r="B195" s="92"/>
      <c r="C195" s="63"/>
      <c r="D195" s="206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>
        <f>SUM(C194:P194)/13</f>
        <v>169460.71000989847</v>
      </c>
      <c r="Q195" s="211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>
        <f>SUM(P194:AC194)/13</f>
        <v>16810.911016279773</v>
      </c>
    </row>
    <row r="196" spans="1:29" s="61" customFormat="1" x14ac:dyDescent="0.3">
      <c r="A196"/>
      <c r="B196" s="98"/>
      <c r="C196"/>
      <c r="D196" s="201"/>
      <c r="E196"/>
      <c r="F196"/>
      <c r="G196"/>
      <c r="H196"/>
      <c r="I196"/>
      <c r="J196"/>
      <c r="K196"/>
      <c r="L196"/>
      <c r="M196"/>
      <c r="N196"/>
      <c r="O196"/>
      <c r="P196"/>
      <c r="Q196" s="201"/>
      <c r="R196"/>
      <c r="S196"/>
      <c r="T196"/>
      <c r="U196"/>
      <c r="V196"/>
      <c r="W196"/>
      <c r="X196"/>
      <c r="Y196"/>
      <c r="Z196"/>
      <c r="AA196"/>
      <c r="AB196"/>
      <c r="AC196"/>
    </row>
    <row r="197" spans="1:29" x14ac:dyDescent="0.3">
      <c r="A197" s="17" t="s">
        <v>208</v>
      </c>
      <c r="B197" s="94"/>
      <c r="C197" s="2"/>
      <c r="D197" s="20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03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3">
      <c r="A198" s="5" t="s">
        <v>209</v>
      </c>
      <c r="B198" s="95"/>
      <c r="C198" s="2"/>
      <c r="D198" s="20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03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3">
      <c r="A199" s="6" t="s">
        <v>211</v>
      </c>
      <c r="B199" s="90" t="s">
        <v>314</v>
      </c>
      <c r="C199" s="2">
        <v>49822.187004318417</v>
      </c>
      <c r="D199" s="203"/>
      <c r="E199" s="2">
        <v>49436.353403006811</v>
      </c>
      <c r="F199" s="2">
        <v>49211.412725035771</v>
      </c>
      <c r="G199" s="2">
        <v>49080.272491437485</v>
      </c>
      <c r="H199" s="2">
        <v>49003.81784115664</v>
      </c>
      <c r="I199" s="2">
        <v>48959.244841786567</v>
      </c>
      <c r="J199" s="2">
        <v>155516.09262786206</v>
      </c>
      <c r="K199" s="2">
        <v>111055.81502466643</v>
      </c>
      <c r="L199" s="2">
        <v>85135.509087479193</v>
      </c>
      <c r="M199" s="2">
        <v>70023.991658962448</v>
      </c>
      <c r="N199" s="2">
        <v>61213.989201979639</v>
      </c>
      <c r="O199" s="2">
        <v>56077.764884388955</v>
      </c>
      <c r="P199" s="2">
        <v>53083.350255173907</v>
      </c>
      <c r="Q199" s="203"/>
      <c r="R199" s="2">
        <v>53131.246769994053</v>
      </c>
      <c r="S199" s="2">
        <v>53159.170399453658</v>
      </c>
      <c r="T199" s="2">
        <v>53175.449852877893</v>
      </c>
      <c r="U199" s="2">
        <v>53184.940761077174</v>
      </c>
      <c r="V199" s="2">
        <v>53190.473952892637</v>
      </c>
      <c r="W199" s="2">
        <v>53193.699799252521</v>
      </c>
      <c r="X199" s="2">
        <v>53195.580465075189</v>
      </c>
      <c r="Y199" s="2">
        <v>53196.676891731004</v>
      </c>
      <c r="Z199" s="2">
        <v>53197.316107585888</v>
      </c>
      <c r="AA199" s="2">
        <v>53197.68876991306</v>
      </c>
      <c r="AB199" s="2">
        <v>53197.906031748847</v>
      </c>
      <c r="AC199" s="2">
        <v>53198.032695223657</v>
      </c>
    </row>
    <row r="200" spans="1:29" ht="15" thickBot="1" x14ac:dyDescent="0.35">
      <c r="A200" s="6" t="s">
        <v>212</v>
      </c>
      <c r="B200" s="90" t="s">
        <v>314</v>
      </c>
      <c r="C200" s="2">
        <v>16859.396719462911</v>
      </c>
      <c r="D200" s="203"/>
      <c r="E200" s="2">
        <v>9829.0146720424382</v>
      </c>
      <c r="F200" s="2">
        <v>5730.3076160309483</v>
      </c>
      <c r="G200" s="2">
        <v>3340.7647124326641</v>
      </c>
      <c r="H200" s="2">
        <v>1947.6631293950807</v>
      </c>
      <c r="I200" s="2">
        <v>1135.4860315328169</v>
      </c>
      <c r="J200" s="2">
        <v>186738.89491085371</v>
      </c>
      <c r="K200" s="2">
        <v>108868.62492540266</v>
      </c>
      <c r="L200" s="2">
        <v>63470.320410786146</v>
      </c>
      <c r="M200" s="2">
        <v>37003.145541777463</v>
      </c>
      <c r="N200" s="2">
        <v>21572.803967652224</v>
      </c>
      <c r="O200" s="2">
        <v>12576.927291257427</v>
      </c>
      <c r="P200" s="2">
        <v>7332.3384538588825</v>
      </c>
      <c r="Q200" s="203"/>
      <c r="R200" s="2">
        <v>4274.7473971094641</v>
      </c>
      <c r="S200" s="2">
        <v>2492.1742802907756</v>
      </c>
      <c r="T200" s="2">
        <v>1452.9355927656936</v>
      </c>
      <c r="U200" s="2">
        <v>847.06027721267264</v>
      </c>
      <c r="V200" s="2">
        <v>493.8354575413851</v>
      </c>
      <c r="W200" s="2">
        <v>287.90567293226934</v>
      </c>
      <c r="X200" s="2">
        <v>167.84877481106429</v>
      </c>
      <c r="Y200" s="2">
        <v>97.855700162612649</v>
      </c>
      <c r="Z200" s="2">
        <v>57.049794167957991</v>
      </c>
      <c r="AA200" s="2">
        <v>33.259983927332584</v>
      </c>
      <c r="AB200" s="2">
        <v>19.390543769353929</v>
      </c>
      <c r="AC200" s="2">
        <v>11.304671358011229</v>
      </c>
    </row>
    <row r="201" spans="1:29" x14ac:dyDescent="0.3">
      <c r="A201" s="59" t="s">
        <v>332</v>
      </c>
      <c r="B201" s="91"/>
      <c r="C201" s="60">
        <f>SUM(C199:C200)</f>
        <v>66681.583723781325</v>
      </c>
      <c r="D201" s="208"/>
      <c r="E201" s="60">
        <f t="shared" ref="E201:P201" si="46">SUM(E199:E200)</f>
        <v>59265.368075049249</v>
      </c>
      <c r="F201" s="60">
        <f t="shared" si="46"/>
        <v>54941.720341066721</v>
      </c>
      <c r="G201" s="60">
        <f t="shared" si="46"/>
        <v>52421.037203870146</v>
      </c>
      <c r="H201" s="60">
        <f t="shared" si="46"/>
        <v>50951.480970551718</v>
      </c>
      <c r="I201" s="60">
        <f t="shared" si="46"/>
        <v>50094.730873319386</v>
      </c>
      <c r="J201" s="60">
        <f t="shared" si="46"/>
        <v>342254.98753871577</v>
      </c>
      <c r="K201" s="60">
        <f t="shared" si="46"/>
        <v>219924.43995006909</v>
      </c>
      <c r="L201" s="60">
        <f t="shared" si="46"/>
        <v>148605.82949826535</v>
      </c>
      <c r="M201" s="60">
        <f t="shared" si="46"/>
        <v>107027.1372007399</v>
      </c>
      <c r="N201" s="60">
        <f t="shared" si="46"/>
        <v>82786.793169631856</v>
      </c>
      <c r="O201" s="60">
        <f t="shared" si="46"/>
        <v>68654.692175646385</v>
      </c>
      <c r="P201" s="60">
        <f t="shared" si="46"/>
        <v>60415.688709032787</v>
      </c>
      <c r="Q201" s="208"/>
      <c r="R201" s="60">
        <f t="shared" ref="R201:AC201" si="47">SUM(R199:R200)</f>
        <v>57405.994167103519</v>
      </c>
      <c r="S201" s="60">
        <f t="shared" si="47"/>
        <v>55651.344679744434</v>
      </c>
      <c r="T201" s="60">
        <f t="shared" si="47"/>
        <v>54628.385445643587</v>
      </c>
      <c r="U201" s="60">
        <f t="shared" si="47"/>
        <v>54032.001038289847</v>
      </c>
      <c r="V201" s="60">
        <f t="shared" si="47"/>
        <v>53684.30941043402</v>
      </c>
      <c r="W201" s="60">
        <f t="shared" si="47"/>
        <v>53481.60547218479</v>
      </c>
      <c r="X201" s="60">
        <f t="shared" si="47"/>
        <v>53363.429239886253</v>
      </c>
      <c r="Y201" s="60">
        <f t="shared" si="47"/>
        <v>53294.532591893614</v>
      </c>
      <c r="Z201" s="60">
        <f t="shared" si="47"/>
        <v>53254.365901753845</v>
      </c>
      <c r="AA201" s="60">
        <f t="shared" si="47"/>
        <v>53230.948753840392</v>
      </c>
      <c r="AB201" s="60">
        <f t="shared" si="47"/>
        <v>53217.296575518201</v>
      </c>
      <c r="AC201" s="60">
        <f t="shared" si="47"/>
        <v>53209.337366581669</v>
      </c>
    </row>
    <row r="202" spans="1:29" s="61" customFormat="1" x14ac:dyDescent="0.3">
      <c r="A202" s="62" t="s">
        <v>309</v>
      </c>
      <c r="B202" s="92"/>
      <c r="C202" s="63"/>
      <c r="D202" s="206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>
        <f>SUM(C201:P201)/13</f>
        <v>104925.0376484415</v>
      </c>
      <c r="Q202" s="211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>
        <f>SUM(P201:AC201)/13</f>
        <v>54528.403027069762</v>
      </c>
    </row>
    <row r="203" spans="1:29" s="61" customFormat="1" x14ac:dyDescent="0.3">
      <c r="A203"/>
      <c r="B203" s="98"/>
      <c r="C203"/>
      <c r="D203" s="201"/>
      <c r="E203"/>
      <c r="F203"/>
      <c r="G203"/>
      <c r="H203"/>
      <c r="I203"/>
      <c r="J203"/>
      <c r="K203"/>
      <c r="L203"/>
      <c r="M203"/>
      <c r="N203"/>
      <c r="O203"/>
      <c r="P203"/>
      <c r="Q203" s="201"/>
      <c r="R203"/>
      <c r="S203"/>
      <c r="T203"/>
      <c r="U203"/>
      <c r="V203"/>
      <c r="W203"/>
      <c r="X203"/>
      <c r="Y203"/>
      <c r="Z203"/>
      <c r="AA203"/>
      <c r="AB203"/>
      <c r="AC203"/>
    </row>
    <row r="204" spans="1:29" x14ac:dyDescent="0.3">
      <c r="A204" s="17" t="s">
        <v>214</v>
      </c>
      <c r="B204" s="94"/>
      <c r="C204" s="2"/>
      <c r="D204" s="20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03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3">
      <c r="A205" s="5" t="s">
        <v>215</v>
      </c>
      <c r="B205" s="95"/>
      <c r="C205" s="2"/>
      <c r="D205" s="20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03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3">
      <c r="A206" s="6" t="s">
        <v>216</v>
      </c>
      <c r="B206" s="90" t="s">
        <v>314</v>
      </c>
      <c r="C206" s="2">
        <v>35.684819736358328</v>
      </c>
      <c r="D206" s="203"/>
      <c r="E206" s="2">
        <v>20.804221087753682</v>
      </c>
      <c r="F206" s="2">
        <v>12.128844092972971</v>
      </c>
      <c r="G206" s="2">
        <v>7.0711063111245407</v>
      </c>
      <c r="H206" s="2">
        <v>2668.7085982154567</v>
      </c>
      <c r="I206" s="2">
        <v>1555.8549575492261</v>
      </c>
      <c r="J206" s="2">
        <v>7302.0619452468009</v>
      </c>
      <c r="K206" s="2">
        <v>4257.0962170394905</v>
      </c>
      <c r="L206" s="2">
        <v>2481.883656564818</v>
      </c>
      <c r="M206" s="2">
        <v>1446.9361674440188</v>
      </c>
      <c r="N206" s="2">
        <v>107426.89197512045</v>
      </c>
      <c r="O206" s="2">
        <v>62629.791265094253</v>
      </c>
      <c r="P206" s="2">
        <v>36513.117728638244</v>
      </c>
      <c r="Q206" s="203"/>
      <c r="R206" s="2">
        <v>21287.118148331421</v>
      </c>
      <c r="S206" s="2">
        <v>12410.372689309126</v>
      </c>
      <c r="T206" s="2">
        <v>7235.2372554301055</v>
      </c>
      <c r="U206" s="2">
        <v>4218.1374768430069</v>
      </c>
      <c r="V206" s="2">
        <v>14242.861189421081</v>
      </c>
      <c r="W206" s="2">
        <v>8303.5765711042222</v>
      </c>
      <c r="X206" s="2">
        <v>4840.9784351056696</v>
      </c>
      <c r="Y206" s="2">
        <v>5500.3982483731943</v>
      </c>
      <c r="Z206" s="2">
        <v>3206.7277367596666</v>
      </c>
      <c r="AA206" s="2">
        <v>1869.5196808240419</v>
      </c>
      <c r="AB206" s="2">
        <v>1089.9284641234181</v>
      </c>
      <c r="AC206" s="2">
        <v>635.42741437352197</v>
      </c>
    </row>
    <row r="207" spans="1:29" ht="15" thickBot="1" x14ac:dyDescent="0.35">
      <c r="A207" s="6" t="s">
        <v>217</v>
      </c>
      <c r="B207" s="90" t="s">
        <v>314</v>
      </c>
      <c r="C207" s="2">
        <v>300.26176250088133</v>
      </c>
      <c r="D207" s="203"/>
      <c r="E207" s="2">
        <v>175.05236505096624</v>
      </c>
      <c r="F207" s="2">
        <v>102.05538745496041</v>
      </c>
      <c r="G207" s="2">
        <v>59.498208467790143</v>
      </c>
      <c r="H207" s="2">
        <v>34.687407486830828</v>
      </c>
      <c r="I207" s="2">
        <v>20.222730551774827</v>
      </c>
      <c r="J207" s="2">
        <v>11.789835580100627</v>
      </c>
      <c r="K207" s="2">
        <v>6.873464621898326</v>
      </c>
      <c r="L207" s="2">
        <v>4.007224323656315</v>
      </c>
      <c r="M207" s="2">
        <v>2.3362085445153462</v>
      </c>
      <c r="N207" s="2">
        <v>1.3620076947642858</v>
      </c>
      <c r="O207" s="2">
        <v>0.7940493861099045</v>
      </c>
      <c r="P207" s="2">
        <v>0.46293015083929862</v>
      </c>
      <c r="Q207" s="203"/>
      <c r="R207" s="2">
        <v>0.26988790408363073</v>
      </c>
      <c r="S207" s="2">
        <v>0.15734443012319699</v>
      </c>
      <c r="T207" s="2">
        <v>9.1731675692742543E-2</v>
      </c>
      <c r="U207" s="2">
        <v>5.3479492847697117E-2</v>
      </c>
      <c r="V207" s="2">
        <v>3.1178501140944097E-2</v>
      </c>
      <c r="W207" s="2">
        <v>1.817704098586477E-2</v>
      </c>
      <c r="X207" s="2">
        <v>1.059720021524431E-2</v>
      </c>
      <c r="Y207" s="2">
        <v>6.1781591673421288E-3</v>
      </c>
      <c r="Z207" s="2">
        <v>3.6018618051686605E-3</v>
      </c>
      <c r="AA207" s="2">
        <v>2.0998825236019387E-3</v>
      </c>
      <c r="AB207" s="2">
        <v>1.2242298154252387E-3</v>
      </c>
      <c r="AC207" s="2">
        <v>7.1372499372265852E-4</v>
      </c>
    </row>
    <row r="208" spans="1:29" x14ac:dyDescent="0.3">
      <c r="A208" s="59" t="s">
        <v>333</v>
      </c>
      <c r="B208" s="91"/>
      <c r="C208" s="60">
        <f>SUM(C206:C207)</f>
        <v>335.94658223723968</v>
      </c>
      <c r="D208" s="208"/>
      <c r="E208" s="60">
        <f t="shared" ref="E208:P208" si="48">SUM(E206:E207)</f>
        <v>195.85658613871993</v>
      </c>
      <c r="F208" s="60">
        <f t="shared" si="48"/>
        <v>114.18423154793338</v>
      </c>
      <c r="G208" s="60">
        <f t="shared" si="48"/>
        <v>66.569314778914688</v>
      </c>
      <c r="H208" s="60">
        <f t="shared" si="48"/>
        <v>2703.3960057022878</v>
      </c>
      <c r="I208" s="60">
        <f t="shared" si="48"/>
        <v>1576.0776881010011</v>
      </c>
      <c r="J208" s="60">
        <f t="shared" si="48"/>
        <v>7313.8517808269016</v>
      </c>
      <c r="K208" s="60">
        <f t="shared" si="48"/>
        <v>4263.9696816613887</v>
      </c>
      <c r="L208" s="60">
        <f t="shared" si="48"/>
        <v>2485.8908808884744</v>
      </c>
      <c r="M208" s="60">
        <f t="shared" si="48"/>
        <v>1449.2723759885341</v>
      </c>
      <c r="N208" s="60">
        <f t="shared" si="48"/>
        <v>107428.25398281522</v>
      </c>
      <c r="O208" s="60">
        <f t="shared" si="48"/>
        <v>62630.585314480362</v>
      </c>
      <c r="P208" s="60">
        <f t="shared" si="48"/>
        <v>36513.580658789084</v>
      </c>
      <c r="Q208" s="208"/>
      <c r="R208" s="60">
        <f t="shared" ref="R208:AC208" si="49">SUM(R206:R207)</f>
        <v>21287.388036235505</v>
      </c>
      <c r="S208" s="60">
        <f t="shared" si="49"/>
        <v>12410.530033739249</v>
      </c>
      <c r="T208" s="60">
        <f t="shared" si="49"/>
        <v>7235.3289871057987</v>
      </c>
      <c r="U208" s="60">
        <f t="shared" si="49"/>
        <v>4218.1909563358549</v>
      </c>
      <c r="V208" s="60">
        <f t="shared" si="49"/>
        <v>14242.892367922223</v>
      </c>
      <c r="W208" s="60">
        <f t="shared" si="49"/>
        <v>8303.5947481452076</v>
      </c>
      <c r="X208" s="60">
        <f t="shared" si="49"/>
        <v>4840.9890323058853</v>
      </c>
      <c r="Y208" s="60">
        <f t="shared" si="49"/>
        <v>5500.4044265323619</v>
      </c>
      <c r="Z208" s="60">
        <f t="shared" si="49"/>
        <v>3206.7313386214719</v>
      </c>
      <c r="AA208" s="60">
        <f t="shared" si="49"/>
        <v>1869.5217807065656</v>
      </c>
      <c r="AB208" s="60">
        <f t="shared" si="49"/>
        <v>1089.9296883532336</v>
      </c>
      <c r="AC208" s="60">
        <f t="shared" si="49"/>
        <v>635.42812809851569</v>
      </c>
    </row>
    <row r="209" spans="1:29" s="61" customFormat="1" x14ac:dyDescent="0.3">
      <c r="A209" s="62" t="s">
        <v>309</v>
      </c>
      <c r="B209" s="92"/>
      <c r="C209" s="63"/>
      <c r="D209" s="206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>
        <f>SUM(C208:P208)/13</f>
        <v>17467.495006458157</v>
      </c>
      <c r="Q209" s="211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>
        <f>SUM(P208:AC208)/13</f>
        <v>9334.9623217608405</v>
      </c>
    </row>
    <row r="210" spans="1:29" s="61" customFormat="1" x14ac:dyDescent="0.3">
      <c r="A210"/>
      <c r="B210" s="98"/>
      <c r="C210"/>
      <c r="D210" s="201"/>
      <c r="E210"/>
      <c r="F210"/>
      <c r="G210"/>
      <c r="H210"/>
      <c r="I210"/>
      <c r="J210"/>
      <c r="K210"/>
      <c r="L210"/>
      <c r="M210"/>
      <c r="N210"/>
      <c r="O210"/>
      <c r="P210"/>
      <c r="Q210" s="201"/>
      <c r="R210"/>
      <c r="S210"/>
      <c r="T210"/>
      <c r="U210"/>
      <c r="V210"/>
      <c r="W210"/>
      <c r="X210"/>
      <c r="Y210"/>
      <c r="Z210"/>
      <c r="AA210"/>
      <c r="AB210"/>
      <c r="AC210"/>
    </row>
    <row r="211" spans="1:29" x14ac:dyDescent="0.3">
      <c r="A211" s="15" t="s">
        <v>220</v>
      </c>
      <c r="B211" s="93"/>
      <c r="C211" s="2"/>
      <c r="D211" s="20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03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3">
      <c r="A212" s="4" t="s">
        <v>30</v>
      </c>
      <c r="B212" s="94"/>
      <c r="C212" s="2"/>
      <c r="D212" s="20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03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3">
      <c r="A213" s="5" t="s">
        <v>125</v>
      </c>
      <c r="B213" s="95"/>
      <c r="C213" s="2"/>
      <c r="D213" s="20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03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" thickBot="1" x14ac:dyDescent="0.35">
      <c r="A214" s="6" t="s">
        <v>221</v>
      </c>
      <c r="B214" s="96" t="s">
        <v>311</v>
      </c>
      <c r="C214" s="2">
        <v>22645.514005341414</v>
      </c>
      <c r="D214" s="203"/>
      <c r="E214" s="2">
        <v>22453.002332849315</v>
      </c>
      <c r="F214" s="2">
        <v>22138.03786638601</v>
      </c>
      <c r="G214" s="2">
        <v>22064.361533981708</v>
      </c>
      <c r="H214" s="2">
        <v>22007.937937904495</v>
      </c>
      <c r="I214" s="2">
        <v>22007.276569529546</v>
      </c>
      <c r="J214" s="2">
        <v>21964.22052050299</v>
      </c>
      <c r="K214" s="2">
        <v>21931.246877004778</v>
      </c>
      <c r="L214" s="2">
        <v>21905.994649033826</v>
      </c>
      <c r="M214" s="2">
        <v>21886.655718001486</v>
      </c>
      <c r="N214" s="2">
        <v>21871.845371211337</v>
      </c>
      <c r="O214" s="2">
        <v>21860.503153191239</v>
      </c>
      <c r="P214" s="2">
        <v>21851.816934601069</v>
      </c>
      <c r="Q214" s="203"/>
      <c r="R214" s="2">
        <v>21845.164761872376</v>
      </c>
      <c r="S214" s="2">
        <v>21672.537203335167</v>
      </c>
      <c r="T214" s="2">
        <v>21707.866842558629</v>
      </c>
      <c r="U214" s="2">
        <v>21734.92336434855</v>
      </c>
      <c r="V214" s="2">
        <v>21755.644078951325</v>
      </c>
      <c r="W214" s="2">
        <v>21814.062190830315</v>
      </c>
      <c r="X214" s="2">
        <v>21816.251020607</v>
      </c>
      <c r="Y214" s="2">
        <v>21817.927293613153</v>
      </c>
      <c r="Z214" s="2">
        <v>21819.211034916876</v>
      </c>
      <c r="AA214" s="2">
        <v>21820.194163398239</v>
      </c>
      <c r="AB214" s="2">
        <v>21820.947073356077</v>
      </c>
      <c r="AC214" s="2">
        <v>21821.523674904463</v>
      </c>
    </row>
    <row r="215" spans="1:29" x14ac:dyDescent="0.3">
      <c r="A215" s="59" t="s">
        <v>329</v>
      </c>
      <c r="B215" s="91"/>
      <c r="C215" s="60">
        <v>22645.514005341414</v>
      </c>
      <c r="D215" s="208"/>
      <c r="E215" s="60">
        <v>22453.002332849315</v>
      </c>
      <c r="F215" s="60">
        <v>22138.03786638601</v>
      </c>
      <c r="G215" s="60">
        <v>22064.361533981708</v>
      </c>
      <c r="H215" s="60">
        <v>22007.937937904495</v>
      </c>
      <c r="I215" s="60">
        <v>22007.276569529546</v>
      </c>
      <c r="J215" s="60">
        <v>21964.22052050299</v>
      </c>
      <c r="K215" s="60">
        <v>21931.246877004778</v>
      </c>
      <c r="L215" s="60">
        <v>21905.994649033826</v>
      </c>
      <c r="M215" s="60">
        <v>21886.655718001486</v>
      </c>
      <c r="N215" s="60">
        <v>21871.845371211337</v>
      </c>
      <c r="O215" s="60">
        <v>21860.503153191239</v>
      </c>
      <c r="P215" s="60">
        <v>21851.816934601069</v>
      </c>
      <c r="Q215" s="208"/>
      <c r="R215" s="60">
        <v>21845.164761872376</v>
      </c>
      <c r="S215" s="60">
        <v>21672.537203335167</v>
      </c>
      <c r="T215" s="60">
        <v>21707.866842558629</v>
      </c>
      <c r="U215" s="60">
        <v>21734.92336434855</v>
      </c>
      <c r="V215" s="60">
        <v>21755.644078951325</v>
      </c>
      <c r="W215" s="60">
        <v>21814.062190830315</v>
      </c>
      <c r="X215" s="60">
        <v>21816.251020607</v>
      </c>
      <c r="Y215" s="60">
        <v>21817.927293613153</v>
      </c>
      <c r="Z215" s="60">
        <v>21819.211034916876</v>
      </c>
      <c r="AA215" s="60">
        <v>21820.194163398239</v>
      </c>
      <c r="AB215" s="60">
        <v>21820.947073356077</v>
      </c>
      <c r="AC215" s="60">
        <v>21821.523674904463</v>
      </c>
    </row>
    <row r="216" spans="1:29" s="61" customFormat="1" x14ac:dyDescent="0.3">
      <c r="A216" s="62" t="s">
        <v>309</v>
      </c>
      <c r="B216" s="92"/>
      <c r="C216" s="63"/>
      <c r="D216" s="206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>
        <f>SUM(C215:P215)/13</f>
        <v>22045.262574579934</v>
      </c>
      <c r="Q216" s="211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>
        <f>SUM(P215:AC215)/13</f>
        <v>21792.159202868708</v>
      </c>
    </row>
    <row r="217" spans="1:29" s="61" customFormat="1" x14ac:dyDescent="0.3">
      <c r="A217"/>
      <c r="B217" s="98"/>
      <c r="C217"/>
      <c r="D217" s="201"/>
      <c r="E217"/>
      <c r="F217"/>
      <c r="G217"/>
      <c r="H217"/>
      <c r="I217"/>
      <c r="J217"/>
      <c r="K217"/>
      <c r="L217"/>
      <c r="M217"/>
      <c r="N217"/>
      <c r="O217"/>
      <c r="P217"/>
      <c r="Q217" s="201"/>
      <c r="R217"/>
      <c r="S217"/>
      <c r="T217"/>
      <c r="U217"/>
      <c r="V217"/>
      <c r="W217"/>
      <c r="X217"/>
      <c r="Y217"/>
      <c r="Z217"/>
      <c r="AA217"/>
      <c r="AB217"/>
      <c r="AC217"/>
    </row>
    <row r="218" spans="1:29" x14ac:dyDescent="0.3">
      <c r="A218" s="15" t="s">
        <v>222</v>
      </c>
      <c r="B218" s="93"/>
      <c r="C218" s="2"/>
      <c r="D218" s="20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03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3">
      <c r="A219" s="4" t="s">
        <v>30</v>
      </c>
      <c r="B219" s="94"/>
      <c r="C219" s="2"/>
      <c r="D219" s="20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03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3">
      <c r="A220" s="5" t="s">
        <v>125</v>
      </c>
      <c r="B220" s="95"/>
      <c r="C220" s="2"/>
      <c r="D220" s="20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03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" thickBot="1" x14ac:dyDescent="0.35">
      <c r="A221" s="6" t="s">
        <v>223</v>
      </c>
      <c r="B221" s="96" t="s">
        <v>311</v>
      </c>
      <c r="C221" s="2">
        <v>107.89631264760533</v>
      </c>
      <c r="D221" s="203"/>
      <c r="E221" s="2">
        <v>56.717350018738045</v>
      </c>
      <c r="F221" s="2">
        <v>29.814344106961844</v>
      </c>
      <c r="G221" s="2">
        <v>15.672366819582736</v>
      </c>
      <c r="H221" s="2">
        <v>8.2384197635326579</v>
      </c>
      <c r="I221" s="2">
        <v>4.3306515845047402</v>
      </c>
      <c r="J221" s="2">
        <v>2.2764733631794716</v>
      </c>
      <c r="K221" s="2">
        <v>1.1966631053415289</v>
      </c>
      <c r="L221" s="2">
        <v>1456.1122167280082</v>
      </c>
      <c r="M221" s="2">
        <v>765.42769846505905</v>
      </c>
      <c r="N221" s="2">
        <v>402.35879820720965</v>
      </c>
      <c r="O221" s="2">
        <v>211.50606754811639</v>
      </c>
      <c r="P221" s="2">
        <v>111.18140527557327</v>
      </c>
      <c r="Q221" s="203"/>
      <c r="R221" s="2">
        <v>58.444209295504706</v>
      </c>
      <c r="S221" s="2">
        <v>30.722094146144052</v>
      </c>
      <c r="T221" s="2">
        <v>16.14953953696719</v>
      </c>
      <c r="U221" s="2">
        <v>8.4892529140563333</v>
      </c>
      <c r="V221" s="2">
        <v>4.4625058735481371</v>
      </c>
      <c r="W221" s="2">
        <v>2.3457845905943611</v>
      </c>
      <c r="X221" s="2">
        <v>1.2330976140754646</v>
      </c>
      <c r="Y221" s="2">
        <v>1499.793130799038</v>
      </c>
      <c r="Z221" s="2">
        <v>788.38924026117718</v>
      </c>
      <c r="AA221" s="2">
        <v>414.42888448785715</v>
      </c>
      <c r="AB221" s="2">
        <v>217.85089334926991</v>
      </c>
      <c r="AC221" s="2">
        <v>114.51666017855841</v>
      </c>
    </row>
    <row r="222" spans="1:29" x14ac:dyDescent="0.3">
      <c r="A222" s="59" t="s">
        <v>329</v>
      </c>
      <c r="B222" s="91"/>
      <c r="C222" s="60">
        <v>107.89631264760533</v>
      </c>
      <c r="D222" s="208"/>
      <c r="E222" s="60">
        <v>56.717350018738045</v>
      </c>
      <c r="F222" s="60">
        <v>29.814344106961844</v>
      </c>
      <c r="G222" s="60">
        <v>15.672366819582736</v>
      </c>
      <c r="H222" s="60">
        <v>8.2384197635326579</v>
      </c>
      <c r="I222" s="60">
        <v>4.3306515845047402</v>
      </c>
      <c r="J222" s="60">
        <v>2.2764733631794716</v>
      </c>
      <c r="K222" s="60">
        <v>1.1966631053415289</v>
      </c>
      <c r="L222" s="60">
        <v>1456.1122167280082</v>
      </c>
      <c r="M222" s="60">
        <v>765.42769846505905</v>
      </c>
      <c r="N222" s="60">
        <v>402.35879820720965</v>
      </c>
      <c r="O222" s="60">
        <v>211.50606754811639</v>
      </c>
      <c r="P222" s="60">
        <v>111.18140527557327</v>
      </c>
      <c r="Q222" s="208"/>
      <c r="R222" s="60">
        <v>58.444209295504706</v>
      </c>
      <c r="S222" s="60">
        <v>30.722094146144052</v>
      </c>
      <c r="T222" s="60">
        <v>16.14953953696719</v>
      </c>
      <c r="U222" s="60">
        <v>8.4892529140563333</v>
      </c>
      <c r="V222" s="60">
        <v>4.4625058735481371</v>
      </c>
      <c r="W222" s="60">
        <v>2.3457845905943611</v>
      </c>
      <c r="X222" s="60">
        <v>1.2330976140754646</v>
      </c>
      <c r="Y222" s="60">
        <v>1499.793130799038</v>
      </c>
      <c r="Z222" s="60">
        <v>788.38924026117718</v>
      </c>
      <c r="AA222" s="60">
        <v>414.42888448785715</v>
      </c>
      <c r="AB222" s="60">
        <v>217.85089334926991</v>
      </c>
      <c r="AC222" s="60">
        <v>114.51666017855841</v>
      </c>
    </row>
    <row r="223" spans="1:29" s="61" customFormat="1" x14ac:dyDescent="0.3">
      <c r="A223" s="62" t="s">
        <v>309</v>
      </c>
      <c r="B223" s="92"/>
      <c r="C223" s="63"/>
      <c r="D223" s="206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>
        <f>SUM(C222:P222)/13</f>
        <v>244.05605904872405</v>
      </c>
      <c r="Q223" s="211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>
        <f>SUM(P222:AC222)/13</f>
        <v>251.38513064018187</v>
      </c>
    </row>
    <row r="224" spans="1:29" s="61" customFormat="1" x14ac:dyDescent="0.3">
      <c r="A224"/>
      <c r="B224" s="98"/>
      <c r="C224"/>
      <c r="D224" s="201"/>
      <c r="E224"/>
      <c r="F224"/>
      <c r="G224"/>
      <c r="H224"/>
      <c r="I224"/>
      <c r="J224"/>
      <c r="K224"/>
      <c r="L224"/>
      <c r="M224"/>
      <c r="N224"/>
      <c r="O224"/>
      <c r="P224"/>
      <c r="Q224" s="201"/>
      <c r="R224"/>
      <c r="S224"/>
      <c r="T224"/>
      <c r="U224"/>
      <c r="V224"/>
      <c r="W224"/>
      <c r="X224"/>
      <c r="Y224"/>
      <c r="Z224"/>
      <c r="AA224"/>
      <c r="AB224"/>
      <c r="AC224"/>
    </row>
    <row r="225" spans="1:29" x14ac:dyDescent="0.3">
      <c r="A225" s="15" t="s">
        <v>50</v>
      </c>
      <c r="B225" s="93"/>
      <c r="C225" s="2"/>
      <c r="D225" s="20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03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3">
      <c r="A226" s="4" t="s">
        <v>224</v>
      </c>
      <c r="B226" s="94"/>
      <c r="C226" s="2"/>
      <c r="D226" s="20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03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3">
      <c r="A227" s="5" t="s">
        <v>225</v>
      </c>
      <c r="B227" s="95"/>
      <c r="C227" s="2"/>
      <c r="D227" s="20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03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" thickBot="1" x14ac:dyDescent="0.35">
      <c r="A228" s="6" t="s">
        <v>226</v>
      </c>
      <c r="B228" s="90" t="s">
        <v>314</v>
      </c>
      <c r="C228" s="64">
        <v>0</v>
      </c>
      <c r="D228" s="204"/>
      <c r="E228" s="64">
        <v>0</v>
      </c>
      <c r="F228" s="64">
        <v>0</v>
      </c>
      <c r="G228" s="64">
        <v>0</v>
      </c>
      <c r="H228" s="2">
        <v>9925.8541436078503</v>
      </c>
      <c r="I228" s="2">
        <v>7185.4343770253818</v>
      </c>
      <c r="J228" s="2">
        <v>5201.6145350863972</v>
      </c>
      <c r="K228" s="2">
        <v>3765.5056537894397</v>
      </c>
      <c r="L228" s="2">
        <v>2725.8907274036842</v>
      </c>
      <c r="M228" s="2">
        <v>1973.3021115683832</v>
      </c>
      <c r="N228" s="2">
        <v>1428.4949812456584</v>
      </c>
      <c r="O228" s="2">
        <v>1034.1031408627864</v>
      </c>
      <c r="P228" s="2">
        <v>748.59857401093689</v>
      </c>
      <c r="Q228" s="203"/>
      <c r="R228" s="2">
        <v>541.91869540561311</v>
      </c>
      <c r="S228" s="2">
        <v>392.30087075457232</v>
      </c>
      <c r="T228" s="2">
        <v>283.99089106827216</v>
      </c>
      <c r="U228" s="2">
        <v>205.58411215000149</v>
      </c>
      <c r="V228" s="2">
        <v>148.82458732925983</v>
      </c>
      <c r="W228" s="2">
        <v>107.7357465131545</v>
      </c>
      <c r="X228" s="2">
        <v>77.991085243645585</v>
      </c>
      <c r="Y228" s="2">
        <v>56.45859962309639</v>
      </c>
      <c r="Z228" s="2">
        <v>40.870997774207936</v>
      </c>
      <c r="AA228" s="2">
        <v>29.586962308855391</v>
      </c>
      <c r="AB228" s="2">
        <v>21.418325618124555</v>
      </c>
      <c r="AC228" s="2">
        <v>15.5049601745262</v>
      </c>
    </row>
    <row r="229" spans="1:29" ht="15" x14ac:dyDescent="0.25">
      <c r="A229" s="59" t="s">
        <v>228</v>
      </c>
      <c r="B229" s="91"/>
      <c r="C229" s="81">
        <f>SUM(C228:C228)</f>
        <v>0</v>
      </c>
      <c r="D229" s="210"/>
      <c r="E229" s="81">
        <f t="shared" ref="E229:P229" si="50">SUM(E228:E228)</f>
        <v>0</v>
      </c>
      <c r="F229" s="81">
        <f t="shared" si="50"/>
        <v>0</v>
      </c>
      <c r="G229" s="81">
        <f t="shared" si="50"/>
        <v>0</v>
      </c>
      <c r="H229" s="60">
        <f t="shared" si="50"/>
        <v>9925.8541436078503</v>
      </c>
      <c r="I229" s="60">
        <f t="shared" si="50"/>
        <v>7185.4343770253818</v>
      </c>
      <c r="J229" s="60">
        <f t="shared" si="50"/>
        <v>5201.6145350863972</v>
      </c>
      <c r="K229" s="60">
        <f t="shared" si="50"/>
        <v>3765.5056537894397</v>
      </c>
      <c r="L229" s="60">
        <f t="shared" si="50"/>
        <v>2725.8907274036842</v>
      </c>
      <c r="M229" s="60">
        <f t="shared" si="50"/>
        <v>1973.3021115683832</v>
      </c>
      <c r="N229" s="60">
        <f t="shared" si="50"/>
        <v>1428.4949812456584</v>
      </c>
      <c r="O229" s="60">
        <f t="shared" si="50"/>
        <v>1034.1031408627864</v>
      </c>
      <c r="P229" s="60">
        <f t="shared" si="50"/>
        <v>748.59857401093689</v>
      </c>
      <c r="Q229" s="208"/>
      <c r="R229" s="60">
        <f t="shared" ref="R229:AC229" si="51">SUM(R228:R228)</f>
        <v>541.91869540561311</v>
      </c>
      <c r="S229" s="60">
        <f t="shared" si="51"/>
        <v>392.30087075457232</v>
      </c>
      <c r="T229" s="60">
        <f t="shared" si="51"/>
        <v>283.99089106827216</v>
      </c>
      <c r="U229" s="60">
        <f t="shared" si="51"/>
        <v>205.58411215000149</v>
      </c>
      <c r="V229" s="60">
        <f t="shared" si="51"/>
        <v>148.82458732925983</v>
      </c>
      <c r="W229" s="60">
        <f t="shared" si="51"/>
        <v>107.7357465131545</v>
      </c>
      <c r="X229" s="60">
        <f t="shared" si="51"/>
        <v>77.991085243645585</v>
      </c>
      <c r="Y229" s="60">
        <f t="shared" si="51"/>
        <v>56.45859962309639</v>
      </c>
      <c r="Z229" s="60">
        <f t="shared" si="51"/>
        <v>40.870997774207936</v>
      </c>
      <c r="AA229" s="60">
        <f t="shared" si="51"/>
        <v>29.586962308855391</v>
      </c>
      <c r="AB229" s="60">
        <f t="shared" si="51"/>
        <v>21.418325618124555</v>
      </c>
      <c r="AC229" s="60">
        <f t="shared" si="51"/>
        <v>15.5049601745262</v>
      </c>
    </row>
    <row r="230" spans="1:29" s="61" customFormat="1" ht="15" x14ac:dyDescent="0.25">
      <c r="A230" s="62" t="s">
        <v>309</v>
      </c>
      <c r="B230" s="92"/>
      <c r="C230" s="63"/>
      <c r="D230" s="206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>
        <f>SUM(C229:P229)/13</f>
        <v>2614.5229418923482</v>
      </c>
      <c r="Q230" s="211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>
        <f>SUM(P229:AC229)/13</f>
        <v>205.44495445955894</v>
      </c>
    </row>
    <row r="231" spans="1:29" s="61" customFormat="1" x14ac:dyDescent="0.3">
      <c r="A231"/>
      <c r="B231" s="98"/>
      <c r="C231"/>
      <c r="D231" s="201"/>
      <c r="E231"/>
      <c r="F231"/>
      <c r="G231"/>
      <c r="H231"/>
      <c r="I231"/>
      <c r="J231"/>
      <c r="K231"/>
      <c r="L231"/>
      <c r="M231"/>
      <c r="N231"/>
      <c r="O231"/>
      <c r="P231"/>
      <c r="Q231" s="201"/>
      <c r="R231"/>
      <c r="S231"/>
      <c r="T231"/>
      <c r="U231"/>
      <c r="V231"/>
      <c r="W231"/>
      <c r="X231"/>
      <c r="Y231"/>
      <c r="Z231"/>
      <c r="AA231"/>
      <c r="AB231"/>
      <c r="AC231"/>
    </row>
  </sheetData>
  <pageMargins left="0.25" right="0.25" top="0.25" bottom="0" header="0.3" footer="0.05"/>
  <pageSetup scale="46" orientation="landscape" r:id="rId1"/>
  <headerFooter>
    <oddFooter>&amp;C&amp;Z&amp;F&amp;A&amp;RPage &amp;P of &amp;N</oddFooter>
  </headerFooter>
  <rowBreaks count="2" manualBreakCount="2">
    <brk id="94" max="39" man="1"/>
    <brk id="179" max="16383" man="1"/>
  </rowBreaks>
  <colBreaks count="1" manualBreakCount="1">
    <brk id="17" max="1048575" man="1"/>
  </colBreaks>
  <ignoredErrors>
    <ignoredError sqref="P30 P36 AC30 AC36 P13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7"/>
  <sheetViews>
    <sheetView showGridLines="0" showZeros="0" zoomScale="90" zoomScaleNormal="90" workbookViewId="0">
      <pane xSplit="1" ySplit="5" topLeftCell="B6" activePane="bottomRight" state="frozen"/>
      <selection pane="topRight"/>
      <selection pane="bottomLeft"/>
      <selection pane="bottomRight" activeCell="A2" sqref="A2"/>
    </sheetView>
  </sheetViews>
  <sheetFormatPr defaultRowHeight="14.4" x14ac:dyDescent="0.3"/>
  <cols>
    <col min="1" max="1" width="12.5546875" customWidth="1"/>
    <col min="2" max="27" width="11.6640625" customWidth="1"/>
  </cols>
  <sheetData>
    <row r="1" spans="1:27" x14ac:dyDescent="0.3">
      <c r="A1" s="231" t="s">
        <v>456</v>
      </c>
    </row>
    <row r="2" spans="1:27" x14ac:dyDescent="0.3">
      <c r="A2" s="231" t="s">
        <v>453</v>
      </c>
    </row>
    <row r="4" spans="1:27" x14ac:dyDescent="0.3">
      <c r="A4" t="s">
        <v>306</v>
      </c>
    </row>
    <row r="5" spans="1:27" x14ac:dyDescent="0.3">
      <c r="A5" s="1" t="s">
        <v>0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  <c r="Y5" s="1" t="s">
        <v>25</v>
      </c>
      <c r="Z5" s="1" t="s">
        <v>26</v>
      </c>
      <c r="AA5" s="1" t="s">
        <v>27</v>
      </c>
    </row>
    <row r="6" spans="1:27" x14ac:dyDescent="0.3">
      <c r="A6" s="11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3">
      <c r="A7" s="3" t="s">
        <v>29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3">
      <c r="A8" s="4" t="s">
        <v>30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3">
      <c r="A9" s="5" t="s">
        <v>31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3">
      <c r="A10" s="6" t="s">
        <v>32</v>
      </c>
      <c r="B10" s="2">
        <v>67988.036683112237</v>
      </c>
      <c r="C10" s="2">
        <v>61436.747923369345</v>
      </c>
      <c r="D10" s="2">
        <v>55516.737643009197</v>
      </c>
      <c r="E10" s="2">
        <v>50167.176204818948</v>
      </c>
      <c r="F10" s="2">
        <v>45333.095481021424</v>
      </c>
      <c r="G10" s="2">
        <v>40964.824041541287</v>
      </c>
      <c r="H10" s="2">
        <v>37017.476767210348</v>
      </c>
      <c r="I10" s="2">
        <v>33450.493643555783</v>
      </c>
      <c r="J10" s="2">
        <v>30227.222996158016</v>
      </c>
      <c r="K10" s="2">
        <v>27314.544885213822</v>
      </c>
      <c r="L10" s="2">
        <v>24682.530789586275</v>
      </c>
      <c r="M10" s="2">
        <v>22304.136083507194</v>
      </c>
      <c r="N10" s="2">
        <v>496403.02314210392</v>
      </c>
      <c r="O10" s="2">
        <v>20154.922146050576</v>
      </c>
      <c r="P10" s="2">
        <v>18212.805247980003</v>
      </c>
      <c r="Q10" s="2">
        <v>16457.829635717389</v>
      </c>
      <c r="R10" s="2">
        <v>14871.96248081217</v>
      </c>
      <c r="S10" s="2">
        <v>13438.908587963637</v>
      </c>
      <c r="T10" s="2">
        <v>12143.942957673455</v>
      </c>
      <c r="U10" s="2">
        <v>10973.759483066271</v>
      </c>
      <c r="V10" s="2">
        <v>9916.3342261991074</v>
      </c>
      <c r="W10" s="2">
        <v>8960.8018689882574</v>
      </c>
      <c r="X10" s="2">
        <v>8097.344069254973</v>
      </c>
      <c r="Y10" s="2">
        <v>7317.0885747194516</v>
      </c>
      <c r="Z10" s="2">
        <v>6612.0180583132942</v>
      </c>
      <c r="AA10" s="2">
        <v>147157.71733673857</v>
      </c>
    </row>
    <row r="11" spans="1:27" x14ac:dyDescent="0.3">
      <c r="A11" s="6" t="s">
        <v>33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</row>
    <row r="12" spans="1:27" x14ac:dyDescent="0.3">
      <c r="A12" s="6" t="s">
        <v>34</v>
      </c>
      <c r="B12" s="2">
        <v>249374.7013442305</v>
      </c>
      <c r="C12" s="2">
        <v>225345.09617272971</v>
      </c>
      <c r="D12" s="2">
        <v>203630.9701640537</v>
      </c>
      <c r="E12" s="2">
        <v>184009.20505574203</v>
      </c>
      <c r="F12" s="2">
        <v>166278.18213490595</v>
      </c>
      <c r="G12" s="2">
        <v>150255.7105537921</v>
      </c>
      <c r="H12" s="2">
        <v>135777.15527168685</v>
      </c>
      <c r="I12" s="2">
        <v>122693.74538727968</v>
      </c>
      <c r="J12" s="2">
        <v>110871.04547916332</v>
      </c>
      <c r="K12" s="2">
        <v>100187.57424709867</v>
      </c>
      <c r="L12" s="2">
        <v>90533.556260226003</v>
      </c>
      <c r="M12" s="2">
        <v>81809.793986112636</v>
      </c>
      <c r="N12" s="2">
        <v>1820766.7360570212</v>
      </c>
      <c r="O12" s="2">
        <v>73926.648510443527</v>
      </c>
      <c r="P12" s="2">
        <v>66803.118473985902</v>
      </c>
      <c r="Q12" s="2">
        <v>60366.007762667112</v>
      </c>
      <c r="R12" s="2">
        <v>54549.173398565719</v>
      </c>
      <c r="S12" s="2">
        <v>49292.845903701353</v>
      </c>
      <c r="T12" s="2">
        <v>44543.015153185341</v>
      </c>
      <c r="U12" s="2">
        <v>40250.875407214335</v>
      </c>
      <c r="V12" s="2">
        <v>36372.323819467209</v>
      </c>
      <c r="W12" s="2">
        <v>32867.507268949099</v>
      </c>
      <c r="X12" s="2">
        <v>29700.412858862695</v>
      </c>
      <c r="Y12" s="2">
        <v>26838.497874776651</v>
      </c>
      <c r="Z12" s="2">
        <v>24252.35539981558</v>
      </c>
      <c r="AA12" s="2">
        <v>539762.78183163458</v>
      </c>
    </row>
    <row r="13" spans="1:27" x14ac:dyDescent="0.3">
      <c r="A13" s="6" t="s">
        <v>35</v>
      </c>
      <c r="B13" s="2">
        <v>105494.27901072839</v>
      </c>
      <c r="C13" s="2">
        <v>95328.909954383271</v>
      </c>
      <c r="D13" s="2">
        <v>86143.070110624074</v>
      </c>
      <c r="E13" s="2">
        <v>77842.372598562273</v>
      </c>
      <c r="F13" s="2">
        <v>70341.525603765142</v>
      </c>
      <c r="G13" s="2">
        <v>63563.455982796368</v>
      </c>
      <c r="H13" s="2">
        <v>57438.517316727448</v>
      </c>
      <c r="I13" s="2">
        <v>51903.77427616479</v>
      </c>
      <c r="J13" s="2">
        <v>46902.355944458002</v>
      </c>
      <c r="K13" s="2">
        <v>42382.871454318105</v>
      </c>
      <c r="L13" s="2">
        <v>38298.881933360637</v>
      </c>
      <c r="M13" s="2">
        <v>34608.423332677594</v>
      </c>
      <c r="N13" s="2">
        <v>770248.43751856615</v>
      </c>
      <c r="O13" s="2">
        <v>31273.575235378255</v>
      </c>
      <c r="P13" s="2">
        <v>28260.071214495143</v>
      </c>
      <c r="Q13" s="2">
        <v>25536.946736581762</v>
      </c>
      <c r="R13" s="2">
        <v>23076.220993120525</v>
      </c>
      <c r="S13" s="2">
        <v>20852.609390476242</v>
      </c>
      <c r="T13" s="2">
        <v>18843.263744155061</v>
      </c>
      <c r="U13" s="2">
        <v>17027.537507797697</v>
      </c>
      <c r="V13" s="2">
        <v>15386.773624574042</v>
      </c>
      <c r="W13" s="2">
        <v>13904.112821097433</v>
      </c>
      <c r="X13" s="2">
        <v>12564.320374028892</v>
      </c>
      <c r="Y13" s="2">
        <v>11353.629569353398</v>
      </c>
      <c r="Z13" s="2">
        <v>10259.600245831762</v>
      </c>
      <c r="AA13" s="2">
        <v>228338.66145689023</v>
      </c>
    </row>
    <row r="14" spans="1:27" x14ac:dyDescent="0.3">
      <c r="A14" s="6" t="s">
        <v>36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22281.327482128887</v>
      </c>
      <c r="I14" s="2">
        <v>43170.603434083314</v>
      </c>
      <c r="J14" s="2">
        <v>61292.035987237454</v>
      </c>
      <c r="K14" s="2">
        <v>78044.775322794929</v>
      </c>
      <c r="L14" s="2">
        <v>93183.230171575895</v>
      </c>
      <c r="M14" s="2">
        <v>106485.47430018859</v>
      </c>
      <c r="N14" s="2">
        <v>404457.44669800909</v>
      </c>
      <c r="O14" s="2">
        <v>96224.594226385845</v>
      </c>
      <c r="P14" s="2">
        <v>86952.44675278879</v>
      </c>
      <c r="Q14" s="2">
        <v>78573.758165283434</v>
      </c>
      <c r="R14" s="2">
        <v>71002.43527095957</v>
      </c>
      <c r="S14" s="2">
        <v>64160.680768280246</v>
      </c>
      <c r="T14" s="2">
        <v>57978.193859681298</v>
      </c>
      <c r="U14" s="2">
        <v>97597.287102334099</v>
      </c>
      <c r="V14" s="2">
        <v>133398.70692927155</v>
      </c>
      <c r="W14" s="2">
        <v>165750.32219149932</v>
      </c>
      <c r="X14" s="2">
        <v>194984.55410561216</v>
      </c>
      <c r="Y14" s="2">
        <v>221401.79196779622</v>
      </c>
      <c r="Z14" s="2">
        <v>245273.47973156167</v>
      </c>
      <c r="AA14" s="2">
        <v>1513298.251071454</v>
      </c>
    </row>
    <row r="15" spans="1:27" x14ac:dyDescent="0.3">
      <c r="A15" s="7" t="s">
        <v>37</v>
      </c>
      <c r="B15" s="8">
        <v>422857.01703807112</v>
      </c>
      <c r="C15" s="8">
        <v>382110.7540504823</v>
      </c>
      <c r="D15" s="8">
        <v>345290.77791768697</v>
      </c>
      <c r="E15" s="8">
        <v>312018.75385912322</v>
      </c>
      <c r="F15" s="8">
        <v>281952.80321969249</v>
      </c>
      <c r="G15" s="8">
        <v>254783.99057812977</v>
      </c>
      <c r="H15" s="8">
        <v>252514.47683775352</v>
      </c>
      <c r="I15" s="8">
        <v>251218.61674108356</v>
      </c>
      <c r="J15" s="8">
        <v>249292.66040701681</v>
      </c>
      <c r="K15" s="8">
        <v>247929.76590942551</v>
      </c>
      <c r="L15" s="8">
        <v>246698.19915474881</v>
      </c>
      <c r="M15" s="8">
        <v>245207.82770248601</v>
      </c>
      <c r="N15" s="8">
        <v>3491875.6434157006</v>
      </c>
      <c r="O15" s="8">
        <v>221579.74011825823</v>
      </c>
      <c r="P15" s="8">
        <v>200228.44168924983</v>
      </c>
      <c r="Q15" s="8">
        <v>180934.54230024968</v>
      </c>
      <c r="R15" s="8">
        <v>163499.79214345798</v>
      </c>
      <c r="S15" s="8">
        <v>147745.04465042148</v>
      </c>
      <c r="T15" s="8">
        <v>133508.41571469518</v>
      </c>
      <c r="U15" s="8">
        <v>165849.4595004124</v>
      </c>
      <c r="V15" s="8">
        <v>195074.13859951191</v>
      </c>
      <c r="W15" s="8">
        <v>221482.7441505341</v>
      </c>
      <c r="X15" s="8">
        <v>245346.63140775872</v>
      </c>
      <c r="Y15" s="8">
        <v>266911.00798664574</v>
      </c>
      <c r="Z15" s="8">
        <v>286397.45343552233</v>
      </c>
      <c r="AA15" s="8">
        <v>2428557.4116967171</v>
      </c>
    </row>
    <row r="17" spans="1:27" x14ac:dyDescent="0.3">
      <c r="A17" s="5" t="s">
        <v>38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3">
      <c r="A18" s="6" t="s">
        <v>39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</row>
    <row r="19" spans="1:27" x14ac:dyDescent="0.3">
      <c r="A19" s="7" t="s">
        <v>40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</row>
    <row r="21" spans="1:27" x14ac:dyDescent="0.3">
      <c r="A21" s="5" t="s">
        <v>41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3">
      <c r="A22" s="6" t="s">
        <v>42</v>
      </c>
      <c r="B22" s="2">
        <v>13515.066373471624</v>
      </c>
      <c r="C22" s="2">
        <v>12212.762222045865</v>
      </c>
      <c r="D22" s="2">
        <v>11035.947362048952</v>
      </c>
      <c r="E22" s="2">
        <v>9972.5297163374034</v>
      </c>
      <c r="F22" s="2">
        <v>9011.5823934818291</v>
      </c>
      <c r="G22" s="2">
        <v>8143.2314111305623</v>
      </c>
      <c r="H22" s="2">
        <v>7358.5542382864705</v>
      </c>
      <c r="I22" s="2">
        <v>6649.4881139925892</v>
      </c>
      <c r="J22" s="2">
        <v>6008.747200377351</v>
      </c>
      <c r="K22" s="2">
        <v>5429.7477187855147</v>
      </c>
      <c r="L22" s="2">
        <v>4906.5402997491747</v>
      </c>
      <c r="M22" s="2">
        <v>4433.748851677301</v>
      </c>
      <c r="N22" s="2">
        <v>98677.945901384621</v>
      </c>
      <c r="O22" s="2">
        <v>4006.5153201237786</v>
      </c>
      <c r="P22" s="2">
        <v>3620.4497700211323</v>
      </c>
      <c r="Q22" s="2">
        <v>3271.5852779619763</v>
      </c>
      <c r="R22" s="2">
        <v>2956.3371710347105</v>
      </c>
      <c r="S22" s="2">
        <v>2671.4661933819516</v>
      </c>
      <c r="T22" s="2">
        <v>2414.0452220085631</v>
      </c>
      <c r="U22" s="2">
        <v>2181.4291898355955</v>
      </c>
      <c r="V22" s="2">
        <v>1971.2279069517376</v>
      </c>
      <c r="W22" s="2">
        <v>1781.2815007936053</v>
      </c>
      <c r="X22" s="2">
        <v>1609.6382228963664</v>
      </c>
      <c r="Y22" s="2">
        <v>1454.5343941733222</v>
      </c>
      <c r="Z22" s="2">
        <v>1314.3762826570046</v>
      </c>
      <c r="AA22" s="2">
        <v>29252.886451839749</v>
      </c>
    </row>
    <row r="23" spans="1:27" x14ac:dyDescent="0.3">
      <c r="A23" s="6" t="s">
        <v>43</v>
      </c>
      <c r="B23" s="2">
        <v>89531.189124967117</v>
      </c>
      <c r="C23" s="2">
        <v>168654.63398991062</v>
      </c>
      <c r="D23" s="2">
        <v>244071.66671577556</v>
      </c>
      <c r="E23" s="2">
        <v>309388.04724919249</v>
      </c>
      <c r="F23" s="2">
        <v>371244.08787429857</v>
      </c>
      <c r="G23" s="2">
        <v>1149107.646638524</v>
      </c>
      <c r="H23" s="2">
        <v>1128159.7933131598</v>
      </c>
      <c r="I23" s="2">
        <v>1111119.4515969839</v>
      </c>
      <c r="J23" s="2">
        <v>1093832.119259136</v>
      </c>
      <c r="K23" s="2">
        <v>1079155.0515337612</v>
      </c>
      <c r="L23" s="2">
        <v>1065892.2577528362</v>
      </c>
      <c r="M23" s="2">
        <v>1052962.9922326391</v>
      </c>
      <c r="N23" s="2">
        <v>8863118.9372811839</v>
      </c>
      <c r="O23" s="2">
        <v>1003939.1130261008</v>
      </c>
      <c r="P23" s="2">
        <v>959639.15612767695</v>
      </c>
      <c r="Q23" s="2">
        <v>919607.90898286703</v>
      </c>
      <c r="R23" s="2">
        <v>883434.05017066386</v>
      </c>
      <c r="S23" s="2">
        <v>850745.89296953927</v>
      </c>
      <c r="T23" s="2">
        <v>1096221.5088102203</v>
      </c>
      <c r="U23" s="2">
        <v>1043029.2634139247</v>
      </c>
      <c r="V23" s="2">
        <v>994962.60173409898</v>
      </c>
      <c r="W23" s="2">
        <v>951527.60735011892</v>
      </c>
      <c r="X23" s="2">
        <v>912277.98445750214</v>
      </c>
      <c r="Y23" s="2">
        <v>876810.44206305477</v>
      </c>
      <c r="Z23" s="2">
        <v>844760.52295636281</v>
      </c>
      <c r="AA23" s="2">
        <v>11336956.05206213</v>
      </c>
    </row>
    <row r="24" spans="1:27" x14ac:dyDescent="0.3">
      <c r="A24" s="7" t="s">
        <v>44</v>
      </c>
      <c r="B24" s="8">
        <v>103046.25549843874</v>
      </c>
      <c r="C24" s="8">
        <v>180867.39621195648</v>
      </c>
      <c r="D24" s="8">
        <v>255107.61407782452</v>
      </c>
      <c r="E24" s="8">
        <v>319360.57696552988</v>
      </c>
      <c r="F24" s="8">
        <v>380255.67026778037</v>
      </c>
      <c r="G24" s="8">
        <v>1157250.8780496547</v>
      </c>
      <c r="H24" s="8">
        <v>1135518.3475514464</v>
      </c>
      <c r="I24" s="8">
        <v>1117768.9397109766</v>
      </c>
      <c r="J24" s="8">
        <v>1099840.8664595133</v>
      </c>
      <c r="K24" s="8">
        <v>1084584.7992525466</v>
      </c>
      <c r="L24" s="8">
        <v>1070798.7980525855</v>
      </c>
      <c r="M24" s="8">
        <v>1057396.7410843165</v>
      </c>
      <c r="N24" s="8">
        <v>8961796.8831825685</v>
      </c>
      <c r="O24" s="8">
        <v>1007945.6283462245</v>
      </c>
      <c r="P24" s="8">
        <v>963259.60589769809</v>
      </c>
      <c r="Q24" s="8">
        <v>922879.49426082906</v>
      </c>
      <c r="R24" s="8">
        <v>886390.38734169852</v>
      </c>
      <c r="S24" s="8">
        <v>853417.3591629212</v>
      </c>
      <c r="T24" s="8">
        <v>1098635.5540322289</v>
      </c>
      <c r="U24" s="8">
        <v>1045210.6926037603</v>
      </c>
      <c r="V24" s="8">
        <v>996933.82964105066</v>
      </c>
      <c r="W24" s="8">
        <v>953308.88885091257</v>
      </c>
      <c r="X24" s="8">
        <v>913887.62268039852</v>
      </c>
      <c r="Y24" s="8">
        <v>878264.97645722807</v>
      </c>
      <c r="Z24" s="8">
        <v>846074.89923901984</v>
      </c>
      <c r="AA24" s="8">
        <v>11366208.93851397</v>
      </c>
    </row>
    <row r="26" spans="1:27" x14ac:dyDescent="0.3">
      <c r="A26" s="3" t="s">
        <v>45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3">
      <c r="A27" s="4" t="s">
        <v>30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3">
      <c r="A28" s="5" t="s">
        <v>46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3">
      <c r="A29" s="6" t="s">
        <v>47</v>
      </c>
      <c r="B29" s="2">
        <v>492312.4588284865</v>
      </c>
      <c r="C29" s="2">
        <v>310464.95122096123</v>
      </c>
      <c r="D29" s="2">
        <v>936846.21962461388</v>
      </c>
      <c r="E29" s="2">
        <v>1331858.4246852496</v>
      </c>
      <c r="F29" s="2">
        <v>1580963.3229599437</v>
      </c>
      <c r="G29" s="2">
        <v>1738055.3053074768</v>
      </c>
      <c r="H29" s="2">
        <v>1837121.5665042549</v>
      </c>
      <c r="I29" s="2">
        <v>1899595.3093449085</v>
      </c>
      <c r="J29" s="2">
        <v>1938992.8650552987</v>
      </c>
      <c r="K29" s="2">
        <v>1963837.9811853226</v>
      </c>
      <c r="L29" s="2">
        <v>1238446.9499013482</v>
      </c>
      <c r="M29" s="2">
        <v>780996.63129756739</v>
      </c>
      <c r="N29" s="2">
        <v>16049491.985915432</v>
      </c>
      <c r="O29" s="2">
        <v>492516.64606767055</v>
      </c>
      <c r="P29" s="2">
        <v>310593.71696742246</v>
      </c>
      <c r="Q29" s="2">
        <v>938754.89429359278</v>
      </c>
      <c r="R29" s="2">
        <v>1334889.5558894989</v>
      </c>
      <c r="S29" s="2">
        <v>1584702.3042444035</v>
      </c>
      <c r="T29" s="2">
        <v>1742240.6751337736</v>
      </c>
      <c r="U29" s="2">
        <v>1841588.4404736659</v>
      </c>
      <c r="V29" s="2">
        <v>1904239.7070972202</v>
      </c>
      <c r="W29" s="2">
        <v>1943749.2138899169</v>
      </c>
      <c r="X29" s="2">
        <v>1968664.9292637424</v>
      </c>
      <c r="Y29" s="2">
        <v>1241490.9480225388</v>
      </c>
      <c r="Z29" s="2">
        <v>782916.25512845931</v>
      </c>
      <c r="AA29" s="2">
        <v>16086347.286471907</v>
      </c>
    </row>
    <row r="30" spans="1:27" x14ac:dyDescent="0.3">
      <c r="A30" s="6" t="s">
        <v>48</v>
      </c>
      <c r="B30" s="2">
        <v>113223.52844018728</v>
      </c>
      <c r="C30" s="2">
        <v>105219.22447132375</v>
      </c>
      <c r="D30" s="2">
        <v>133989.04694079625</v>
      </c>
      <c r="E30" s="2">
        <v>143677.65577027661</v>
      </c>
      <c r="F30" s="2">
        <v>149787.54272053053</v>
      </c>
      <c r="G30" s="2">
        <v>153640.59522805811</v>
      </c>
      <c r="H30" s="2">
        <v>232159.90044217237</v>
      </c>
      <c r="I30" s="2">
        <v>273822.07913592225</v>
      </c>
      <c r="J30" s="2">
        <v>223405.59302132574</v>
      </c>
      <c r="K30" s="2">
        <v>191611.65479854034</v>
      </c>
      <c r="L30" s="2">
        <v>171561.57623065633</v>
      </c>
      <c r="M30" s="2">
        <v>125099.93558836791</v>
      </c>
      <c r="N30" s="2">
        <v>2017198.3327881575</v>
      </c>
      <c r="O30" s="2">
        <v>112708.78093190017</v>
      </c>
      <c r="P30" s="2">
        <v>104894.61139849648</v>
      </c>
      <c r="Q30" s="2">
        <v>133784.33755346766</v>
      </c>
      <c r="R30" s="2">
        <v>143548.5607437102</v>
      </c>
      <c r="S30" s="2">
        <v>149706.13206271135</v>
      </c>
      <c r="T30" s="2">
        <v>153589.25556468897</v>
      </c>
      <c r="U30" s="2">
        <v>232127.52432453047</v>
      </c>
      <c r="V30" s="2">
        <v>273801.66191997705</v>
      </c>
      <c r="W30" s="2">
        <v>223392.71739764645</v>
      </c>
      <c r="X30" s="2">
        <v>191603.53509771652</v>
      </c>
      <c r="Y30" s="2">
        <v>171556.45573761378</v>
      </c>
      <c r="Z30" s="2">
        <v>125096.70647321112</v>
      </c>
      <c r="AA30" s="2">
        <v>2015810.2792056703</v>
      </c>
    </row>
    <row r="31" spans="1:27" x14ac:dyDescent="0.3">
      <c r="A31" s="7" t="s">
        <v>49</v>
      </c>
      <c r="B31" s="8">
        <v>605535.98726867372</v>
      </c>
      <c r="C31" s="8">
        <v>415684.17569228495</v>
      </c>
      <c r="D31" s="8">
        <v>1070835.2665654102</v>
      </c>
      <c r="E31" s="8">
        <v>1475536.0804555262</v>
      </c>
      <c r="F31" s="8">
        <v>1730750.8656804743</v>
      </c>
      <c r="G31" s="8">
        <v>1891695.9005355348</v>
      </c>
      <c r="H31" s="8">
        <v>2069281.4669464272</v>
      </c>
      <c r="I31" s="8">
        <v>2173417.3884808309</v>
      </c>
      <c r="J31" s="8">
        <v>2162398.4580766242</v>
      </c>
      <c r="K31" s="8">
        <v>2155449.6359838629</v>
      </c>
      <c r="L31" s="8">
        <v>1410008.5261320046</v>
      </c>
      <c r="M31" s="8">
        <v>906096.56688593526</v>
      </c>
      <c r="N31" s="8">
        <v>18066690.318703588</v>
      </c>
      <c r="O31" s="8">
        <v>605225.42699957069</v>
      </c>
      <c r="P31" s="8">
        <v>415488.32836591895</v>
      </c>
      <c r="Q31" s="8">
        <v>1072539.2318470604</v>
      </c>
      <c r="R31" s="8">
        <v>1478438.1166332092</v>
      </c>
      <c r="S31" s="8">
        <v>1734408.4363071148</v>
      </c>
      <c r="T31" s="8">
        <v>1895829.9306984625</v>
      </c>
      <c r="U31" s="8">
        <v>2073715.9647981965</v>
      </c>
      <c r="V31" s="8">
        <v>2178041.3690171973</v>
      </c>
      <c r="W31" s="8">
        <v>2167141.9312875634</v>
      </c>
      <c r="X31" s="8">
        <v>2160268.464361459</v>
      </c>
      <c r="Y31" s="8">
        <v>1413047.4037601526</v>
      </c>
      <c r="Z31" s="8">
        <v>908012.96160167037</v>
      </c>
      <c r="AA31" s="8">
        <v>18102157.565677576</v>
      </c>
    </row>
    <row r="33" spans="1:27" x14ac:dyDescent="0.3">
      <c r="A33" s="3" t="s">
        <v>50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3">
      <c r="A34" s="4" t="s">
        <v>30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3">
      <c r="A35" s="5" t="s">
        <v>51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3">
      <c r="A36" s="6" t="s">
        <v>52</v>
      </c>
      <c r="B36" s="2">
        <v>15289.603890255254</v>
      </c>
      <c r="C36" s="2">
        <v>11068.311483792195</v>
      </c>
      <c r="D36" s="2">
        <v>8012.4717410321973</v>
      </c>
      <c r="E36" s="2">
        <v>5800.3159284819485</v>
      </c>
      <c r="F36" s="2">
        <v>4198.9121406707509</v>
      </c>
      <c r="G36" s="2">
        <v>3039.6384235723099</v>
      </c>
      <c r="H36" s="2">
        <v>2200.4275003909033</v>
      </c>
      <c r="I36" s="2">
        <v>1592.913534362478</v>
      </c>
      <c r="J36" s="2">
        <v>1153.1275297661023</v>
      </c>
      <c r="K36" s="2">
        <v>834.76163094856997</v>
      </c>
      <c r="L36" s="2">
        <v>604.29307471764139</v>
      </c>
      <c r="M36" s="2">
        <v>437.4543661485074</v>
      </c>
      <c r="N36" s="2">
        <v>54232.231244138864</v>
      </c>
      <c r="O36" s="2">
        <v>316.67800024319183</v>
      </c>
      <c r="P36" s="2">
        <v>229.24666799183842</v>
      </c>
      <c r="Q36" s="2">
        <v>165.95417030864633</v>
      </c>
      <c r="R36" s="2">
        <v>120.13603898405053</v>
      </c>
      <c r="S36" s="2">
        <v>86.967792589574685</v>
      </c>
      <c r="T36" s="2">
        <v>62.956936252138391</v>
      </c>
      <c r="U36" s="2">
        <v>45.575214734505671</v>
      </c>
      <c r="V36" s="2">
        <v>32.992396418047619</v>
      </c>
      <c r="W36" s="2">
        <v>23.883556616168462</v>
      </c>
      <c r="X36" s="2">
        <v>17.289567857086272</v>
      </c>
      <c r="Y36" s="2">
        <v>12.51610727367232</v>
      </c>
      <c r="Z36" s="2">
        <v>9.0605469483650314</v>
      </c>
      <c r="AA36" s="2">
        <v>1123.2569962172854</v>
      </c>
    </row>
    <row r="37" spans="1:27" x14ac:dyDescent="0.3">
      <c r="A37" s="7" t="s">
        <v>53</v>
      </c>
      <c r="B37" s="8">
        <v>15289.603890255254</v>
      </c>
      <c r="C37" s="8">
        <v>11068.311483792195</v>
      </c>
      <c r="D37" s="8">
        <v>8012.4717410321973</v>
      </c>
      <c r="E37" s="8">
        <v>5800.3159284819485</v>
      </c>
      <c r="F37" s="8">
        <v>4198.9121406707509</v>
      </c>
      <c r="G37" s="8">
        <v>3039.6384235723099</v>
      </c>
      <c r="H37" s="8">
        <v>2200.4275003909033</v>
      </c>
      <c r="I37" s="8">
        <v>1592.913534362478</v>
      </c>
      <c r="J37" s="8">
        <v>1153.1275297661023</v>
      </c>
      <c r="K37" s="8">
        <v>834.76163094856997</v>
      </c>
      <c r="L37" s="8">
        <v>604.29307471764139</v>
      </c>
      <c r="M37" s="8">
        <v>437.4543661485074</v>
      </c>
      <c r="N37" s="8">
        <v>54232.231244138864</v>
      </c>
      <c r="O37" s="8">
        <v>316.67800024319183</v>
      </c>
      <c r="P37" s="8">
        <v>229.24666799183842</v>
      </c>
      <c r="Q37" s="8">
        <v>165.95417030864633</v>
      </c>
      <c r="R37" s="8">
        <v>120.13603898405053</v>
      </c>
      <c r="S37" s="8">
        <v>86.967792589574685</v>
      </c>
      <c r="T37" s="8">
        <v>62.956936252138391</v>
      </c>
      <c r="U37" s="8">
        <v>45.575214734505671</v>
      </c>
      <c r="V37" s="8">
        <v>32.992396418047619</v>
      </c>
      <c r="W37" s="8">
        <v>23.883556616168462</v>
      </c>
      <c r="X37" s="8">
        <v>17.289567857086272</v>
      </c>
      <c r="Y37" s="8">
        <v>12.51610727367232</v>
      </c>
      <c r="Z37" s="8">
        <v>9.0605469483650314</v>
      </c>
      <c r="AA37" s="8">
        <v>1123.2569962172854</v>
      </c>
    </row>
    <row r="39" spans="1:27" x14ac:dyDescent="0.3">
      <c r="A39" s="11" t="s">
        <v>54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3">
      <c r="A40" s="3" t="s">
        <v>55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3">
      <c r="A41" s="4" t="s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" x14ac:dyDescent="0.25">
      <c r="A42" s="5" t="s">
        <v>56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3">
      <c r="A43" s="6" t="s">
        <v>57</v>
      </c>
      <c r="B43" s="2">
        <v>-257.00656430907168</v>
      </c>
      <c r="C43" s="2">
        <v>-190.73842067519251</v>
      </c>
      <c r="D43" s="2">
        <v>-141.55726029594859</v>
      </c>
      <c r="E43" s="2">
        <v>-105.0572709554848</v>
      </c>
      <c r="F43" s="2">
        <v>-77.968661992605917</v>
      </c>
      <c r="G43" s="2">
        <v>-57.864745558573389</v>
      </c>
      <c r="H43" s="2">
        <v>-42.944545834016935</v>
      </c>
      <c r="I43" s="2">
        <v>-31.871461614277067</v>
      </c>
      <c r="J43" s="2">
        <v>-23.653529120005643</v>
      </c>
      <c r="K43" s="2">
        <v>-17.554558576639838</v>
      </c>
      <c r="L43" s="2">
        <v>-13.028183881450573</v>
      </c>
      <c r="M43" s="2">
        <v>-9.6689173075964447</v>
      </c>
      <c r="N43" s="2">
        <v>-968.91412012086334</v>
      </c>
      <c r="O43" s="2">
        <v>-7.1758245624891366</v>
      </c>
      <c r="P43" s="2">
        <v>-5.325566091165868</v>
      </c>
      <c r="Q43" s="2">
        <v>-3.952389574799982</v>
      </c>
      <c r="R43" s="2">
        <v>-2.9332812857022983</v>
      </c>
      <c r="S43" s="2">
        <v>-2.1769461077193428</v>
      </c>
      <c r="T43" s="2">
        <v>-1.6156290155377113</v>
      </c>
      <c r="U43" s="2">
        <v>-1.199045353760257</v>
      </c>
      <c r="V43" s="2">
        <v>-0.88987616992974305</v>
      </c>
      <c r="W43" s="2">
        <v>-0.66042505842290367</v>
      </c>
      <c r="X43" s="2">
        <v>-0.49013702415172133</v>
      </c>
      <c r="Y43" s="2">
        <v>-0.36375709761526165</v>
      </c>
      <c r="Z43" s="2">
        <v>-0.26996374390301059</v>
      </c>
      <c r="AA43" s="2">
        <v>-27.052841085197237</v>
      </c>
    </row>
    <row r="44" spans="1:27" x14ac:dyDescent="0.3">
      <c r="A44" s="7" t="s">
        <v>58</v>
      </c>
      <c r="B44" s="8">
        <v>-257.00656430907168</v>
      </c>
      <c r="C44" s="8">
        <v>-190.73842067519251</v>
      </c>
      <c r="D44" s="8">
        <v>-141.55726029594859</v>
      </c>
      <c r="E44" s="8">
        <v>-105.0572709554848</v>
      </c>
      <c r="F44" s="8">
        <v>-77.968661992605917</v>
      </c>
      <c r="G44" s="8">
        <v>-57.864745558573389</v>
      </c>
      <c r="H44" s="8">
        <v>-42.944545834016935</v>
      </c>
      <c r="I44" s="8">
        <v>-31.871461614277067</v>
      </c>
      <c r="J44" s="8">
        <v>-23.653529120005643</v>
      </c>
      <c r="K44" s="8">
        <v>-17.554558576639838</v>
      </c>
      <c r="L44" s="8">
        <v>-13.028183881450573</v>
      </c>
      <c r="M44" s="8">
        <v>-9.6689173075964447</v>
      </c>
      <c r="N44" s="8">
        <v>-968.91412012086334</v>
      </c>
      <c r="O44" s="8">
        <v>-7.1758245624891366</v>
      </c>
      <c r="P44" s="8">
        <v>-5.325566091165868</v>
      </c>
      <c r="Q44" s="8">
        <v>-3.952389574799982</v>
      </c>
      <c r="R44" s="8">
        <v>-2.9332812857022983</v>
      </c>
      <c r="S44" s="8">
        <v>-2.1769461077193428</v>
      </c>
      <c r="T44" s="8">
        <v>-1.6156290155377113</v>
      </c>
      <c r="U44" s="8">
        <v>-1.199045353760257</v>
      </c>
      <c r="V44" s="8">
        <v>-0.88987616992974305</v>
      </c>
      <c r="W44" s="8">
        <v>-0.66042505842290367</v>
      </c>
      <c r="X44" s="8">
        <v>-0.49013702415172133</v>
      </c>
      <c r="Y44" s="8">
        <v>-0.36375709761526165</v>
      </c>
      <c r="Z44" s="8">
        <v>-0.26996374390301059</v>
      </c>
      <c r="AA44" s="8">
        <v>-27.052841085197237</v>
      </c>
    </row>
    <row r="46" spans="1:27" x14ac:dyDescent="0.3">
      <c r="A46" s="4" t="s">
        <v>59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" x14ac:dyDescent="0.25">
      <c r="A47" s="5" t="s">
        <v>56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3">
      <c r="A48" s="6" t="s">
        <v>60</v>
      </c>
      <c r="B48" s="2">
        <v>2044.908225050624</v>
      </c>
      <c r="C48" s="2">
        <v>1517.6365876896773</v>
      </c>
      <c r="D48" s="2">
        <v>1126.3198925405804</v>
      </c>
      <c r="E48" s="2">
        <v>835.90268620489019</v>
      </c>
      <c r="F48" s="2">
        <v>620.36842768394615</v>
      </c>
      <c r="G48" s="2">
        <v>460.40883995044163</v>
      </c>
      <c r="H48" s="2">
        <v>341.69421015813714</v>
      </c>
      <c r="I48" s="2">
        <v>253.58968621923216</v>
      </c>
      <c r="J48" s="2">
        <v>188.20257131956322</v>
      </c>
      <c r="K48" s="2">
        <v>139.67526983993335</v>
      </c>
      <c r="L48" s="2">
        <v>103.66054442333893</v>
      </c>
      <c r="M48" s="2">
        <v>76.932075967759232</v>
      </c>
      <c r="N48" s="2">
        <v>7709.2990170481244</v>
      </c>
      <c r="O48" s="2">
        <v>57.09543921106912</v>
      </c>
      <c r="P48" s="2">
        <v>42.373602137956695</v>
      </c>
      <c r="Q48" s="2">
        <v>31.447733531012915</v>
      </c>
      <c r="R48" s="2">
        <v>23.339057675998724</v>
      </c>
      <c r="S48" s="2">
        <v>17.321172372133429</v>
      </c>
      <c r="T48" s="2">
        <v>12.854975402614228</v>
      </c>
      <c r="U48" s="2">
        <v>9.5403699617743101</v>
      </c>
      <c r="V48" s="2">
        <v>7.0804226501293588</v>
      </c>
      <c r="W48" s="2">
        <v>5.2547631910850203</v>
      </c>
      <c r="X48" s="2">
        <v>3.8998429272972213</v>
      </c>
      <c r="Y48" s="2">
        <v>2.8942835870116159</v>
      </c>
      <c r="Z48" s="2">
        <v>2.1480038140537125</v>
      </c>
      <c r="AA48" s="2">
        <v>215.24966646213633</v>
      </c>
    </row>
    <row r="49" spans="1:27" x14ac:dyDescent="0.3">
      <c r="A49" s="7" t="s">
        <v>58</v>
      </c>
      <c r="B49" s="8">
        <v>2044.908225050624</v>
      </c>
      <c r="C49" s="8">
        <v>1517.6365876896773</v>
      </c>
      <c r="D49" s="8">
        <v>1126.3198925405804</v>
      </c>
      <c r="E49" s="8">
        <v>835.90268620489019</v>
      </c>
      <c r="F49" s="8">
        <v>620.36842768394615</v>
      </c>
      <c r="G49" s="8">
        <v>460.40883995044163</v>
      </c>
      <c r="H49" s="8">
        <v>341.69421015813714</v>
      </c>
      <c r="I49" s="8">
        <v>253.58968621923216</v>
      </c>
      <c r="J49" s="8">
        <v>188.20257131956322</v>
      </c>
      <c r="K49" s="8">
        <v>139.67526983993335</v>
      </c>
      <c r="L49" s="8">
        <v>103.66054442333893</v>
      </c>
      <c r="M49" s="8">
        <v>76.932075967759232</v>
      </c>
      <c r="N49" s="8">
        <v>7709.2990170481244</v>
      </c>
      <c r="O49" s="8">
        <v>57.09543921106912</v>
      </c>
      <c r="P49" s="8">
        <v>42.373602137956695</v>
      </c>
      <c r="Q49" s="8">
        <v>31.447733531012915</v>
      </c>
      <c r="R49" s="8">
        <v>23.339057675998724</v>
      </c>
      <c r="S49" s="8">
        <v>17.321172372133429</v>
      </c>
      <c r="T49" s="8">
        <v>12.854975402614228</v>
      </c>
      <c r="U49" s="8">
        <v>9.5403699617743101</v>
      </c>
      <c r="V49" s="8">
        <v>7.0804226501293588</v>
      </c>
      <c r="W49" s="8">
        <v>5.2547631910850203</v>
      </c>
      <c r="X49" s="8">
        <v>3.8998429272972213</v>
      </c>
      <c r="Y49" s="8">
        <v>2.8942835870116159</v>
      </c>
      <c r="Z49" s="8">
        <v>2.1480038140537125</v>
      </c>
      <c r="AA49" s="8">
        <v>215.24966646213633</v>
      </c>
    </row>
    <row r="51" spans="1:27" x14ac:dyDescent="0.3">
      <c r="A51" s="3" t="s">
        <v>61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3">
      <c r="A52" s="4" t="s">
        <v>62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3">
      <c r="A53" s="5" t="s">
        <v>63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3">
      <c r="A54" s="6" t="s">
        <v>64</v>
      </c>
      <c r="B54" s="2">
        <v>1583257.4154492691</v>
      </c>
      <c r="C54" s="2">
        <v>1681503.7171722895</v>
      </c>
      <c r="D54" s="2">
        <v>1764092.268241663</v>
      </c>
      <c r="E54" s="2">
        <v>1833518.4822376687</v>
      </c>
      <c r="F54" s="2">
        <v>1891880.0726446777</v>
      </c>
      <c r="G54" s="2">
        <v>1940940.4352770327</v>
      </c>
      <c r="H54" s="2">
        <v>1982181.9292944591</v>
      </c>
      <c r="I54" s="2">
        <v>2016850.6666932271</v>
      </c>
      <c r="J54" s="2">
        <v>2045994.1635878072</v>
      </c>
      <c r="K54" s="2">
        <v>2070492.9909167367</v>
      </c>
      <c r="L54" s="2">
        <v>2091087.3808989599</v>
      </c>
      <c r="M54" s="2">
        <v>2108399.6099674455</v>
      </c>
      <c r="N54" s="2">
        <v>23010199.132381234</v>
      </c>
      <c r="O54" s="2">
        <v>1912830.5359950976</v>
      </c>
      <c r="P54" s="2">
        <v>1748429.7782048348</v>
      </c>
      <c r="Q54" s="2">
        <v>1610229.9666853808</v>
      </c>
      <c r="R54" s="2">
        <v>1494055.3932787376</v>
      </c>
      <c r="S54" s="2">
        <v>1396395.842532421</v>
      </c>
      <c r="T54" s="2">
        <v>1314300.530517899</v>
      </c>
      <c r="U54" s="2">
        <v>1245288.946875979</v>
      </c>
      <c r="V54" s="2">
        <v>1187275.9061809971</v>
      </c>
      <c r="W54" s="2">
        <v>1138508.5440503112</v>
      </c>
      <c r="X54" s="2">
        <v>1097513.3543361619</v>
      </c>
      <c r="Y54" s="2">
        <v>1063051.6671283231</v>
      </c>
      <c r="Z54" s="2">
        <v>1032413.7531164101</v>
      </c>
      <c r="AA54" s="2">
        <v>16240294.218902551</v>
      </c>
    </row>
    <row r="55" spans="1:27" x14ac:dyDescent="0.3">
      <c r="A55" s="6" t="s">
        <v>65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</row>
    <row r="56" spans="1:27" x14ac:dyDescent="0.3">
      <c r="A56" s="6" t="s">
        <v>66</v>
      </c>
      <c r="B56" s="2">
        <v>154302.0500438188</v>
      </c>
      <c r="C56" s="2">
        <v>164229.08152301295</v>
      </c>
      <c r="D56" s="2">
        <v>172574.01799296864</v>
      </c>
      <c r="E56" s="2">
        <v>179589.00176062866</v>
      </c>
      <c r="F56" s="2">
        <v>185485.99060382764</v>
      </c>
      <c r="G56" s="2">
        <v>190443.16207685776</v>
      </c>
      <c r="H56" s="2">
        <v>194610.2971463711</v>
      </c>
      <c r="I56" s="2">
        <v>198113.30582421165</v>
      </c>
      <c r="J56" s="2">
        <v>201058.03153920014</v>
      </c>
      <c r="K56" s="2">
        <v>203533.44919698907</v>
      </c>
      <c r="L56" s="2">
        <v>205614.35355738623</v>
      </c>
      <c r="M56" s="2">
        <v>206783.61134565057</v>
      </c>
      <c r="N56" s="2">
        <v>2256336.3526109229</v>
      </c>
      <c r="O56" s="2">
        <v>208495.11883731923</v>
      </c>
      <c r="P56" s="2">
        <v>209933.85924181604</v>
      </c>
      <c r="Q56" s="2">
        <v>211143.30410934243</v>
      </c>
      <c r="R56" s="2">
        <v>212159.9968240351</v>
      </c>
      <c r="S56" s="2">
        <v>213014.65676254331</v>
      </c>
      <c r="T56" s="2">
        <v>213733.10748018385</v>
      </c>
      <c r="U56" s="2">
        <v>214337.05696982436</v>
      </c>
      <c r="V56" s="2">
        <v>214844.75356902173</v>
      </c>
      <c r="W56" s="2">
        <v>215271.53733365412</v>
      </c>
      <c r="X56" s="2">
        <v>215630.30353780388</v>
      </c>
      <c r="Y56" s="2">
        <v>215931.89230454364</v>
      </c>
      <c r="Z56" s="2">
        <v>215191.76911943185</v>
      </c>
      <c r="AA56" s="2">
        <v>2559687.3560895198</v>
      </c>
    </row>
    <row r="57" spans="1:27" ht="15" x14ac:dyDescent="0.25">
      <c r="A57" s="6" t="s">
        <v>67</v>
      </c>
      <c r="B57" s="2">
        <v>124396.79088017701</v>
      </c>
      <c r="C57" s="2">
        <v>104571.37354073462</v>
      </c>
      <c r="D57" s="2">
        <v>87905.580898215965</v>
      </c>
      <c r="E57" s="2">
        <v>73895.855925069889</v>
      </c>
      <c r="F57" s="2">
        <v>62118.894694767994</v>
      </c>
      <c r="G57" s="2">
        <v>52218.856251052028</v>
      </c>
      <c r="H57" s="2">
        <v>43896.610871244338</v>
      </c>
      <c r="I57" s="2">
        <v>36900.701859831068</v>
      </c>
      <c r="J57" s="2">
        <v>31019.747782855222</v>
      </c>
      <c r="K57" s="2">
        <v>26076.055576585084</v>
      </c>
      <c r="L57" s="2">
        <v>21920.251550496872</v>
      </c>
      <c r="M57" s="2">
        <v>18426.768060293663</v>
      </c>
      <c r="N57" s="2">
        <v>683347.48789132375</v>
      </c>
      <c r="O57" s="2">
        <v>15490.049480757994</v>
      </c>
      <c r="P57" s="2">
        <v>13021.362841884446</v>
      </c>
      <c r="Q57" s="2">
        <v>10946.116761643287</v>
      </c>
      <c r="R57" s="2">
        <v>9201.6076669120885</v>
      </c>
      <c r="S57" s="2">
        <v>7735.1252046268419</v>
      </c>
      <c r="T57" s="2">
        <v>6502.3595981388062</v>
      </c>
      <c r="U57" s="2">
        <v>5466.0628270395991</v>
      </c>
      <c r="V57" s="2">
        <v>4594.923177994674</v>
      </c>
      <c r="W57" s="2">
        <v>3862.6191611316654</v>
      </c>
      <c r="X57" s="2">
        <v>3247.0242060614455</v>
      </c>
      <c r="Y57" s="2">
        <v>2729.5381074172574</v>
      </c>
      <c r="Z57" s="2">
        <v>2294.5250195347621</v>
      </c>
      <c r="AA57" s="2">
        <v>85091.314053142865</v>
      </c>
    </row>
    <row r="58" spans="1:27" x14ac:dyDescent="0.3">
      <c r="A58" s="6" t="s">
        <v>68</v>
      </c>
      <c r="B58" s="2">
        <v>409768.31019920006</v>
      </c>
      <c r="C58" s="2">
        <v>423948.1352957206</v>
      </c>
      <c r="D58" s="2">
        <v>422433.26142681466</v>
      </c>
      <c r="E58" s="2">
        <v>421159.81666918378</v>
      </c>
      <c r="F58" s="2">
        <v>424250.00169302983</v>
      </c>
      <c r="G58" s="2">
        <v>426847.69645792007</v>
      </c>
      <c r="H58" s="2">
        <v>429031.39032720809</v>
      </c>
      <c r="I58" s="2">
        <v>430867.06362463179</v>
      </c>
      <c r="J58" s="2">
        <v>432410.18123020197</v>
      </c>
      <c r="K58" s="2">
        <v>433707.3684518949</v>
      </c>
      <c r="L58" s="2">
        <v>434797.8198096198</v>
      </c>
      <c r="M58" s="2">
        <v>435714.48329788051</v>
      </c>
      <c r="N58" s="2">
        <v>5124935.528483307</v>
      </c>
      <c r="O58" s="2">
        <v>366273.61258811608</v>
      </c>
      <c r="P58" s="2">
        <v>307899.70134325791</v>
      </c>
      <c r="Q58" s="2">
        <v>258828.98147477227</v>
      </c>
      <c r="R58" s="2">
        <v>217578.78087897971</v>
      </c>
      <c r="S58" s="2">
        <v>182902.72449029161</v>
      </c>
      <c r="T58" s="2">
        <v>153753.07505091117</v>
      </c>
      <c r="U58" s="2">
        <v>129249.07572312254</v>
      </c>
      <c r="V58" s="2">
        <v>108650.33801600357</v>
      </c>
      <c r="W58" s="2">
        <v>91334.470942603017</v>
      </c>
      <c r="X58" s="2">
        <v>76778.275472428504</v>
      </c>
      <c r="Y58" s="2">
        <v>64541.936069511248</v>
      </c>
      <c r="Z58" s="2">
        <v>54255.731663272236</v>
      </c>
      <c r="AA58" s="2">
        <v>2012046.7037132699</v>
      </c>
    </row>
    <row r="59" spans="1:27" x14ac:dyDescent="0.3">
      <c r="A59" s="7" t="s">
        <v>69</v>
      </c>
      <c r="B59" s="8">
        <v>2271724.566572465</v>
      </c>
      <c r="C59" s="8">
        <v>2374252.3075317577</v>
      </c>
      <c r="D59" s="8">
        <v>2447005.1285596625</v>
      </c>
      <c r="E59" s="8">
        <v>2508163.1565925507</v>
      </c>
      <c r="F59" s="8">
        <v>2563734.9596363031</v>
      </c>
      <c r="G59" s="8">
        <v>2610450.1500628628</v>
      </c>
      <c r="H59" s="8">
        <v>2649720.2276392826</v>
      </c>
      <c r="I59" s="8">
        <v>2682731.7380019012</v>
      </c>
      <c r="J59" s="8">
        <v>2710482.1241400647</v>
      </c>
      <c r="K59" s="8">
        <v>2733809.8641422056</v>
      </c>
      <c r="L59" s="8">
        <v>2753419.8058164632</v>
      </c>
      <c r="M59" s="8">
        <v>2769324.4726712704</v>
      </c>
      <c r="N59" s="8">
        <v>31074818.501366787</v>
      </c>
      <c r="O59" s="8">
        <v>2503089.3169012908</v>
      </c>
      <c r="P59" s="8">
        <v>2279284.7016317928</v>
      </c>
      <c r="Q59" s="8">
        <v>2091148.3690311387</v>
      </c>
      <c r="R59" s="8">
        <v>1932995.7786486645</v>
      </c>
      <c r="S59" s="8">
        <v>1800048.348989883</v>
      </c>
      <c r="T59" s="8">
        <v>1688289.0726471329</v>
      </c>
      <c r="U59" s="8">
        <v>1594341.1423959655</v>
      </c>
      <c r="V59" s="8">
        <v>1515365.9209440174</v>
      </c>
      <c r="W59" s="8">
        <v>1448977.1714877</v>
      </c>
      <c r="X59" s="8">
        <v>1393168.9575524556</v>
      </c>
      <c r="Y59" s="8">
        <v>1346255.0336097954</v>
      </c>
      <c r="Z59" s="8">
        <v>1304155.7789186491</v>
      </c>
      <c r="AA59" s="8">
        <v>20897119.592758484</v>
      </c>
    </row>
    <row r="61" spans="1:27" x14ac:dyDescent="0.3">
      <c r="A61" s="5" t="s">
        <v>70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3">
      <c r="A62" s="6" t="s">
        <v>71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</row>
    <row r="63" spans="1:27" x14ac:dyDescent="0.3">
      <c r="A63" s="6" t="s">
        <v>72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</row>
    <row r="64" spans="1:27" x14ac:dyDescent="0.3">
      <c r="A64" s="6" t="s">
        <v>73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</row>
    <row r="65" spans="1:27" x14ac:dyDescent="0.3">
      <c r="A65" s="6" t="s">
        <v>74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</row>
    <row r="66" spans="1:27" x14ac:dyDescent="0.3">
      <c r="A66" s="6" t="s">
        <v>75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</row>
    <row r="67" spans="1:27" x14ac:dyDescent="0.3">
      <c r="A67" s="6" t="s">
        <v>76</v>
      </c>
      <c r="B67" s="2">
        <v>530096.39</v>
      </c>
      <c r="C67" s="2">
        <v>530096.39</v>
      </c>
      <c r="D67" s="2">
        <v>530096.39</v>
      </c>
      <c r="E67" s="2">
        <v>530096.39</v>
      </c>
      <c r="F67" s="2">
        <v>530096.39</v>
      </c>
      <c r="G67" s="2">
        <v>530096.39</v>
      </c>
      <c r="H67" s="2">
        <v>530096.39</v>
      </c>
      <c r="I67" s="2">
        <v>530096.39</v>
      </c>
      <c r="J67" s="2">
        <v>530096.39</v>
      </c>
      <c r="K67" s="2">
        <v>530096.39</v>
      </c>
      <c r="L67" s="2">
        <v>530096.39</v>
      </c>
      <c r="M67" s="2">
        <v>0</v>
      </c>
      <c r="N67" s="2">
        <v>5831060.2899999991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</row>
    <row r="68" spans="1:27" x14ac:dyDescent="0.3">
      <c r="A68" s="7" t="s">
        <v>77</v>
      </c>
      <c r="B68" s="8">
        <v>530096.39</v>
      </c>
      <c r="C68" s="8">
        <v>530096.39</v>
      </c>
      <c r="D68" s="8">
        <v>530096.39</v>
      </c>
      <c r="E68" s="8">
        <v>530096.39</v>
      </c>
      <c r="F68" s="8">
        <v>530096.39</v>
      </c>
      <c r="G68" s="8">
        <v>530096.39</v>
      </c>
      <c r="H68" s="8">
        <v>530096.39</v>
      </c>
      <c r="I68" s="8">
        <v>530096.39</v>
      </c>
      <c r="J68" s="8">
        <v>530096.39</v>
      </c>
      <c r="K68" s="8">
        <v>530096.39</v>
      </c>
      <c r="L68" s="8">
        <v>530096.39</v>
      </c>
      <c r="M68" s="8">
        <v>0</v>
      </c>
      <c r="N68" s="8">
        <v>5831060.2899999991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</row>
    <row r="70" spans="1:27" x14ac:dyDescent="0.3">
      <c r="A70" s="4" t="s">
        <v>78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3">
      <c r="A71" s="5" t="s">
        <v>70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x14ac:dyDescent="0.3">
      <c r="A72" s="6" t="s">
        <v>79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</row>
    <row r="73" spans="1:27" x14ac:dyDescent="0.3">
      <c r="A73" s="6" t="s">
        <v>80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</row>
    <row r="74" spans="1:27" x14ac:dyDescent="0.3">
      <c r="A74" s="6" t="s">
        <v>81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</row>
    <row r="75" spans="1:27" x14ac:dyDescent="0.3">
      <c r="A75" s="6" t="s">
        <v>82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</row>
    <row r="76" spans="1:27" ht="15" x14ac:dyDescent="0.25">
      <c r="A76" s="6" t="s">
        <v>83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</row>
    <row r="77" spans="1:27" x14ac:dyDescent="0.3">
      <c r="A77" s="6" t="s">
        <v>84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</row>
    <row r="78" spans="1:27" x14ac:dyDescent="0.3">
      <c r="A78" s="7" t="s">
        <v>77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</row>
    <row r="80" spans="1:27" x14ac:dyDescent="0.3">
      <c r="A80" s="4" t="s">
        <v>85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3">
      <c r="A81" s="5" t="s">
        <v>70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3">
      <c r="A82" s="6" t="s">
        <v>86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</row>
    <row r="83" spans="1:27" x14ac:dyDescent="0.3">
      <c r="A83" s="6" t="s">
        <v>87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</row>
    <row r="84" spans="1:27" x14ac:dyDescent="0.3">
      <c r="A84" s="6" t="s">
        <v>88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</row>
    <row r="85" spans="1:27" ht="15" x14ac:dyDescent="0.25">
      <c r="A85" s="6" t="s">
        <v>89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</row>
    <row r="86" spans="1:27" x14ac:dyDescent="0.3">
      <c r="A86" s="6" t="s">
        <v>90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</row>
    <row r="87" spans="1:27" x14ac:dyDescent="0.3">
      <c r="A87" s="7" t="s">
        <v>77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</row>
    <row r="89" spans="1:27" x14ac:dyDescent="0.3">
      <c r="A89" s="4" t="s">
        <v>91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3">
      <c r="A90" s="5" t="s">
        <v>63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" x14ac:dyDescent="0.25">
      <c r="A91" s="6" t="s">
        <v>92</v>
      </c>
      <c r="B91" s="2">
        <v>734296.10763748316</v>
      </c>
      <c r="C91" s="2">
        <v>659792.53963720344</v>
      </c>
      <c r="D91" s="2">
        <v>597162.78541002842</v>
      </c>
      <c r="E91" s="2">
        <v>587038.31369518454</v>
      </c>
      <c r="F91" s="2">
        <v>578527.40351732192</v>
      </c>
      <c r="G91" s="2">
        <v>571372.89767288906</v>
      </c>
      <c r="H91" s="2">
        <v>565358.62272364052</v>
      </c>
      <c r="I91" s="2">
        <v>560302.85731486604</v>
      </c>
      <c r="J91" s="2">
        <v>556052.84146353649</v>
      </c>
      <c r="K91" s="2">
        <v>552480.16091447382</v>
      </c>
      <c r="L91" s="2">
        <v>545795.91023371229</v>
      </c>
      <c r="M91" s="2">
        <v>541499.05018172937</v>
      </c>
      <c r="N91" s="2">
        <v>7049679.4904020708</v>
      </c>
      <c r="O91" s="2">
        <v>455199.03727299476</v>
      </c>
      <c r="P91" s="2">
        <v>382652.86608484725</v>
      </c>
      <c r="Q91" s="2">
        <v>406850.06944274908</v>
      </c>
      <c r="R91" s="2">
        <v>427190.90599549882</v>
      </c>
      <c r="S91" s="2">
        <v>444289.97424507682</v>
      </c>
      <c r="T91" s="2">
        <v>458663.92264417553</v>
      </c>
      <c r="U91" s="2">
        <v>470747.0601323864</v>
      </c>
      <c r="V91" s="2">
        <v>480904.47878349002</v>
      </c>
      <c r="W91" s="2">
        <v>489443.08506471879</v>
      </c>
      <c r="X91" s="2">
        <v>496620.87301755836</v>
      </c>
      <c r="Y91" s="2">
        <v>502654.71954930341</v>
      </c>
      <c r="Z91" s="2">
        <v>501676.55397296534</v>
      </c>
      <c r="AA91" s="2">
        <v>5516893.5462057646</v>
      </c>
    </row>
    <row r="92" spans="1:27" x14ac:dyDescent="0.3">
      <c r="A92" s="6" t="s">
        <v>93</v>
      </c>
      <c r="B92" s="2">
        <v>397436.43007745192</v>
      </c>
      <c r="C92" s="2">
        <v>334096.02526127599</v>
      </c>
      <c r="D92" s="2">
        <v>493004.15707348892</v>
      </c>
      <c r="E92" s="2">
        <v>414432.89253438544</v>
      </c>
      <c r="F92" s="2">
        <v>348383.72040099272</v>
      </c>
      <c r="G92" s="2">
        <v>505014.78769281582</v>
      </c>
      <c r="H92" s="2">
        <v>424529.35991161229</v>
      </c>
      <c r="I92" s="2">
        <v>356871.08936023555</v>
      </c>
      <c r="J92" s="2">
        <v>512149.50413956016</v>
      </c>
      <c r="K92" s="2">
        <v>430526.99934733042</v>
      </c>
      <c r="L92" s="2">
        <v>361912.87049749366</v>
      </c>
      <c r="M92" s="2">
        <v>516387.76442653732</v>
      </c>
      <c r="N92" s="2">
        <v>5094745.6007231809</v>
      </c>
      <c r="O92" s="2">
        <v>434089.79784475511</v>
      </c>
      <c r="P92" s="2">
        <v>364907.85718395439</v>
      </c>
      <c r="Q92" s="2">
        <v>306751.60968009406</v>
      </c>
      <c r="R92" s="2">
        <v>257863.863955918</v>
      </c>
      <c r="S92" s="2">
        <v>216767.47647264635</v>
      </c>
      <c r="T92" s="2">
        <v>182220.71962883463</v>
      </c>
      <c r="U92" s="2">
        <v>153179.76295323245</v>
      </c>
      <c r="V92" s="2">
        <v>128767.13376065237</v>
      </c>
      <c r="W92" s="2">
        <v>108245.20430937149</v>
      </c>
      <c r="X92" s="2">
        <v>90993.904374362726</v>
      </c>
      <c r="Y92" s="2">
        <v>76491.985821618742</v>
      </c>
      <c r="Z92" s="2">
        <v>64301.273092565883</v>
      </c>
      <c r="AA92" s="2">
        <v>2384580.5890780063</v>
      </c>
    </row>
    <row r="93" spans="1:27" x14ac:dyDescent="0.3">
      <c r="A93" s="7" t="s">
        <v>69</v>
      </c>
      <c r="B93" s="8">
        <v>1131732.5377149351</v>
      </c>
      <c r="C93" s="8">
        <v>993888.5648984795</v>
      </c>
      <c r="D93" s="8">
        <v>1090166.9424835173</v>
      </c>
      <c r="E93" s="8">
        <v>1001471.20622957</v>
      </c>
      <c r="F93" s="8">
        <v>926911.1239183147</v>
      </c>
      <c r="G93" s="8">
        <v>1076387.6853657048</v>
      </c>
      <c r="H93" s="8">
        <v>989887.98263525288</v>
      </c>
      <c r="I93" s="8">
        <v>917173.94667510153</v>
      </c>
      <c r="J93" s="8">
        <v>1068202.3456030968</v>
      </c>
      <c r="K93" s="8">
        <v>983007.16026180424</v>
      </c>
      <c r="L93" s="8">
        <v>907708.78073120594</v>
      </c>
      <c r="M93" s="8">
        <v>1057886.8146082666</v>
      </c>
      <c r="N93" s="8">
        <v>12144425.091125252</v>
      </c>
      <c r="O93" s="8">
        <v>889288.83511774987</v>
      </c>
      <c r="P93" s="8">
        <v>747560.72326880158</v>
      </c>
      <c r="Q93" s="8">
        <v>713601.67912284308</v>
      </c>
      <c r="R93" s="8">
        <v>685054.76995141688</v>
      </c>
      <c r="S93" s="8">
        <v>661057.45071772323</v>
      </c>
      <c r="T93" s="8">
        <v>640884.64227301022</v>
      </c>
      <c r="U93" s="8">
        <v>623926.8230856189</v>
      </c>
      <c r="V93" s="8">
        <v>609671.61254414241</v>
      </c>
      <c r="W93" s="8">
        <v>597688.28937409027</v>
      </c>
      <c r="X93" s="8">
        <v>587614.77739192103</v>
      </c>
      <c r="Y93" s="8">
        <v>579146.70537092211</v>
      </c>
      <c r="Z93" s="8">
        <v>565977.82706553116</v>
      </c>
      <c r="AA93" s="8">
        <v>7901474.135283771</v>
      </c>
    </row>
    <row r="95" spans="1:27" x14ac:dyDescent="0.3">
      <c r="A95" s="4" t="s">
        <v>94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x14ac:dyDescent="0.3">
      <c r="A96" s="5" t="s">
        <v>70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x14ac:dyDescent="0.3">
      <c r="A97" s="6" t="s">
        <v>95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</row>
    <row r="98" spans="1:27" x14ac:dyDescent="0.3">
      <c r="A98" s="6" t="s">
        <v>96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</row>
    <row r="99" spans="1:27" x14ac:dyDescent="0.3">
      <c r="A99" s="6" t="s">
        <v>97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</row>
    <row r="100" spans="1:27" x14ac:dyDescent="0.3">
      <c r="A100" s="6" t="s">
        <v>98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</row>
    <row r="101" spans="1:27" x14ac:dyDescent="0.3">
      <c r="A101" s="7" t="s">
        <v>77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</row>
    <row r="103" spans="1:27" x14ac:dyDescent="0.3">
      <c r="A103" s="4" t="s">
        <v>99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3">
      <c r="A104" s="5" t="s">
        <v>70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3">
      <c r="A105" s="6" t="s">
        <v>100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</row>
    <row r="106" spans="1:27" ht="15" x14ac:dyDescent="0.25">
      <c r="A106" s="6" t="s">
        <v>101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</row>
    <row r="107" spans="1:27" x14ac:dyDescent="0.3">
      <c r="A107" s="6" t="s">
        <v>102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</row>
    <row r="108" spans="1:27" x14ac:dyDescent="0.3">
      <c r="A108" s="7" t="s">
        <v>77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</row>
    <row r="110" spans="1:27" x14ac:dyDescent="0.3">
      <c r="A110" s="3" t="s">
        <v>103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3">
      <c r="A111" s="4" t="s">
        <v>104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" x14ac:dyDescent="0.25">
      <c r="A112" s="5" t="s">
        <v>56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3">
      <c r="A113" s="6" t="s">
        <v>105</v>
      </c>
      <c r="B113" s="2">
        <v>532.3742474751507</v>
      </c>
      <c r="C113" s="2">
        <v>310.37375634028649</v>
      </c>
      <c r="D113" s="2">
        <v>180.94764929303977</v>
      </c>
      <c r="E113" s="2">
        <v>105.49233340714318</v>
      </c>
      <c r="F113" s="2">
        <v>61.501945182284963</v>
      </c>
      <c r="G113" s="2">
        <v>35.855584373192578</v>
      </c>
      <c r="H113" s="2">
        <v>20.903776733121006</v>
      </c>
      <c r="I113" s="2">
        <v>12.186884953822425</v>
      </c>
      <c r="J113" s="2">
        <v>7.1049440861268147</v>
      </c>
      <c r="K113" s="2">
        <v>4.1421766643620641</v>
      </c>
      <c r="L113" s="2">
        <v>2.4148856501612439</v>
      </c>
      <c r="M113" s="2">
        <v>1.407876383817354</v>
      </c>
      <c r="N113" s="2">
        <v>1274.706060542509</v>
      </c>
      <c r="O113" s="2">
        <v>0.82079079478495476</v>
      </c>
      <c r="P113" s="2">
        <v>0.47852037050087881</v>
      </c>
      <c r="Q113" s="2">
        <v>0.27897698955589656</v>
      </c>
      <c r="R113" s="2">
        <v>0.16264335961331428</v>
      </c>
      <c r="S113" s="2">
        <v>9.4820947306142267E-2</v>
      </c>
      <c r="T113" s="2">
        <v>5.5280535703458179E-2</v>
      </c>
      <c r="U113" s="2">
        <v>3.2228507671356689E-2</v>
      </c>
      <c r="V113" s="2">
        <v>1.8789193945125258E-2</v>
      </c>
      <c r="W113" s="2">
        <v>1.0954084896127316E-2</v>
      </c>
      <c r="X113" s="2">
        <v>6.3862226480820251E-3</v>
      </c>
      <c r="Y113" s="2">
        <v>3.7231626464109685E-3</v>
      </c>
      <c r="Z113" s="2">
        <v>2.1706008160854028E-3</v>
      </c>
      <c r="AA113" s="2">
        <v>1.9652847700878326</v>
      </c>
    </row>
    <row r="114" spans="1:27" x14ac:dyDescent="0.3">
      <c r="A114" s="7" t="s">
        <v>58</v>
      </c>
      <c r="B114" s="8">
        <v>532.3742474751507</v>
      </c>
      <c r="C114" s="8">
        <v>310.37375634028649</v>
      </c>
      <c r="D114" s="8">
        <v>180.94764929303977</v>
      </c>
      <c r="E114" s="8">
        <v>105.49233340714318</v>
      </c>
      <c r="F114" s="8">
        <v>61.501945182284963</v>
      </c>
      <c r="G114" s="8">
        <v>35.855584373192578</v>
      </c>
      <c r="H114" s="8">
        <v>20.903776733121006</v>
      </c>
      <c r="I114" s="8">
        <v>12.186884953822425</v>
      </c>
      <c r="J114" s="8">
        <v>7.1049440861268147</v>
      </c>
      <c r="K114" s="8">
        <v>4.1421766643620641</v>
      </c>
      <c r="L114" s="8">
        <v>2.4148856501612439</v>
      </c>
      <c r="M114" s="8">
        <v>1.407876383817354</v>
      </c>
      <c r="N114" s="8">
        <v>1274.706060542509</v>
      </c>
      <c r="O114" s="8">
        <v>0.82079079478495476</v>
      </c>
      <c r="P114" s="8">
        <v>0.47852037050087881</v>
      </c>
      <c r="Q114" s="8">
        <v>0.27897698955589656</v>
      </c>
      <c r="R114" s="8">
        <v>0.16264335961331428</v>
      </c>
      <c r="S114" s="8">
        <v>9.4820947306142267E-2</v>
      </c>
      <c r="T114" s="8">
        <v>5.5280535703458179E-2</v>
      </c>
      <c r="U114" s="8">
        <v>3.2228507671356689E-2</v>
      </c>
      <c r="V114" s="8">
        <v>1.8789193945125258E-2</v>
      </c>
      <c r="W114" s="8">
        <v>1.0954084896127316E-2</v>
      </c>
      <c r="X114" s="8">
        <v>6.3862226480820251E-3</v>
      </c>
      <c r="Y114" s="8">
        <v>3.7231626464109685E-3</v>
      </c>
      <c r="Z114" s="8">
        <v>2.1706008160854028E-3</v>
      </c>
      <c r="AA114" s="8">
        <v>1.9652847700878326</v>
      </c>
    </row>
    <row r="116" spans="1:27" x14ac:dyDescent="0.3">
      <c r="A116" s="4" t="s">
        <v>106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" x14ac:dyDescent="0.25">
      <c r="A117" s="5" t="s">
        <v>56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x14ac:dyDescent="0.3">
      <c r="A118" s="6" t="s">
        <v>107</v>
      </c>
      <c r="B118" s="2">
        <v>273.80045036755337</v>
      </c>
      <c r="C118" s="2">
        <v>159.6254414470082</v>
      </c>
      <c r="D118" s="2">
        <v>93.061503452412794</v>
      </c>
      <c r="E118" s="2">
        <v>54.254781357635252</v>
      </c>
      <c r="F118" s="2">
        <v>31.630493716126267</v>
      </c>
      <c r="G118" s="2">
        <v>18.440552292173322</v>
      </c>
      <c r="H118" s="2">
        <v>10.750827094014284</v>
      </c>
      <c r="I118" s="2">
        <v>6.2677235135981828</v>
      </c>
      <c r="J118" s="2">
        <v>3.654077746705072</v>
      </c>
      <c r="K118" s="2">
        <v>2.1303243753488288</v>
      </c>
      <c r="L118" s="2">
        <v>1.2419773904092772</v>
      </c>
      <c r="M118" s="2">
        <v>0.72407181560566869</v>
      </c>
      <c r="N118" s="2">
        <v>655.58222456859039</v>
      </c>
      <c r="O118" s="2">
        <v>0.42213328374820086</v>
      </c>
      <c r="P118" s="2">
        <v>0.24610336351647932</v>
      </c>
      <c r="Q118" s="2">
        <v>0.14347806218059794</v>
      </c>
      <c r="R118" s="2">
        <v>8.364759438048508E-2</v>
      </c>
      <c r="S118" s="2">
        <v>4.8766479971237918E-2</v>
      </c>
      <c r="T118" s="2">
        <v>2.8430818440129277E-2</v>
      </c>
      <c r="U118" s="2">
        <v>1.6575144190278456E-2</v>
      </c>
      <c r="V118" s="2">
        <v>9.6632956770861221E-3</v>
      </c>
      <c r="W118" s="2">
        <v>5.6336935758036751E-3</v>
      </c>
      <c r="X118" s="2">
        <v>3.2844388050042622E-3</v>
      </c>
      <c r="Y118" s="2">
        <v>1.9148251708523089E-3</v>
      </c>
      <c r="Z118" s="2">
        <v>1.1163415282218405E-3</v>
      </c>
      <c r="AA118" s="2">
        <v>1.010747341184377</v>
      </c>
    </row>
    <row r="119" spans="1:27" x14ac:dyDescent="0.3">
      <c r="A119" s="7" t="s">
        <v>58</v>
      </c>
      <c r="B119" s="8">
        <v>273.80045036755337</v>
      </c>
      <c r="C119" s="8">
        <v>159.6254414470082</v>
      </c>
      <c r="D119" s="8">
        <v>93.061503452412794</v>
      </c>
      <c r="E119" s="8">
        <v>54.254781357635252</v>
      </c>
      <c r="F119" s="8">
        <v>31.630493716126267</v>
      </c>
      <c r="G119" s="8">
        <v>18.440552292173322</v>
      </c>
      <c r="H119" s="8">
        <v>10.750827094014284</v>
      </c>
      <c r="I119" s="8">
        <v>6.2677235135981828</v>
      </c>
      <c r="J119" s="8">
        <v>3.654077746705072</v>
      </c>
      <c r="K119" s="8">
        <v>2.1303243753488288</v>
      </c>
      <c r="L119" s="8">
        <v>1.2419773904092772</v>
      </c>
      <c r="M119" s="8">
        <v>0.72407181560566869</v>
      </c>
      <c r="N119" s="8">
        <v>655.58222456859039</v>
      </c>
      <c r="O119" s="8">
        <v>0.42213328374820086</v>
      </c>
      <c r="P119" s="8">
        <v>0.24610336351647932</v>
      </c>
      <c r="Q119" s="8">
        <v>0.14347806218059794</v>
      </c>
      <c r="R119" s="8">
        <v>8.364759438048508E-2</v>
      </c>
      <c r="S119" s="8">
        <v>4.8766479971237918E-2</v>
      </c>
      <c r="T119" s="8">
        <v>2.8430818440129277E-2</v>
      </c>
      <c r="U119" s="8">
        <v>1.6575144190278456E-2</v>
      </c>
      <c r="V119" s="8">
        <v>9.6632956770861221E-3</v>
      </c>
      <c r="W119" s="8">
        <v>5.6336935758036751E-3</v>
      </c>
      <c r="X119" s="8">
        <v>3.2844388050042622E-3</v>
      </c>
      <c r="Y119" s="8">
        <v>1.9148251708523089E-3</v>
      </c>
      <c r="Z119" s="8">
        <v>1.1163415282218405E-3</v>
      </c>
      <c r="AA119" s="8">
        <v>1.010747341184377</v>
      </c>
    </row>
    <row r="121" spans="1:27" x14ac:dyDescent="0.3">
      <c r="A121" s="11" t="s">
        <v>108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x14ac:dyDescent="0.3">
      <c r="A122" s="3" t="s">
        <v>29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3">
      <c r="A123" s="4" t="s">
        <v>30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" x14ac:dyDescent="0.25">
      <c r="A124" s="5" t="s">
        <v>109</v>
      </c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3">
      <c r="A125" s="6" t="s">
        <v>110</v>
      </c>
      <c r="B125" s="2">
        <v>162204.74656367869</v>
      </c>
      <c r="C125" s="2">
        <v>146574.78893021273</v>
      </c>
      <c r="D125" s="2">
        <v>132450.92517377174</v>
      </c>
      <c r="E125" s="2">
        <v>119688.0289402346</v>
      </c>
      <c r="F125" s="2">
        <v>108154.95816887771</v>
      </c>
      <c r="G125" s="2">
        <v>97733.207573772917</v>
      </c>
      <c r="H125" s="2">
        <v>88315.690971315722</v>
      </c>
      <c r="I125" s="2">
        <v>79805.640941984253</v>
      </c>
      <c r="J125" s="2">
        <v>72115.614520068673</v>
      </c>
      <c r="K125" s="2">
        <v>65166.594694575891</v>
      </c>
      <c r="L125" s="2">
        <v>58887.178488998929</v>
      </c>
      <c r="M125" s="2">
        <v>53212.843277260428</v>
      </c>
      <c r="N125" s="2">
        <v>1184310.2182447524</v>
      </c>
      <c r="O125" s="2">
        <v>48085.283797036907</v>
      </c>
      <c r="P125" s="2">
        <v>43451.813048104043</v>
      </c>
      <c r="Q125" s="2">
        <v>39264.820919778576</v>
      </c>
      <c r="R125" s="2">
        <v>35481.284984713719</v>
      </c>
      <c r="S125" s="2">
        <v>32062.328432327675</v>
      </c>
      <c r="T125" s="2">
        <v>28972.820599517021</v>
      </c>
      <c r="U125" s="2">
        <v>26181.015994004556</v>
      </c>
      <c r="V125" s="2">
        <v>23658.228101193185</v>
      </c>
      <c r="W125" s="2">
        <v>21378.53462280687</v>
      </c>
      <c r="X125" s="2">
        <v>19318.511118569422</v>
      </c>
      <c r="Y125" s="2">
        <v>17456.990314020451</v>
      </c>
      <c r="Z125" s="2">
        <v>15774.844601294048</v>
      </c>
      <c r="AA125" s="2">
        <v>351086.47653336643</v>
      </c>
    </row>
    <row r="126" spans="1:27" x14ac:dyDescent="0.3">
      <c r="A126" s="7" t="s">
        <v>111</v>
      </c>
      <c r="B126" s="8">
        <v>162204.74656367869</v>
      </c>
      <c r="C126" s="8">
        <v>146574.78893021273</v>
      </c>
      <c r="D126" s="8">
        <v>132450.92517377174</v>
      </c>
      <c r="E126" s="8">
        <v>119688.0289402346</v>
      </c>
      <c r="F126" s="8">
        <v>108154.95816887771</v>
      </c>
      <c r="G126" s="8">
        <v>97733.207573772917</v>
      </c>
      <c r="H126" s="8">
        <v>88315.690971315722</v>
      </c>
      <c r="I126" s="8">
        <v>79805.640941984253</v>
      </c>
      <c r="J126" s="8">
        <v>72115.614520068673</v>
      </c>
      <c r="K126" s="8">
        <v>65166.594694575891</v>
      </c>
      <c r="L126" s="8">
        <v>58887.178488998929</v>
      </c>
      <c r="M126" s="8">
        <v>53212.843277260428</v>
      </c>
      <c r="N126" s="8">
        <v>1184310.2182447524</v>
      </c>
      <c r="O126" s="8">
        <v>48085.283797036907</v>
      </c>
      <c r="P126" s="8">
        <v>43451.813048104043</v>
      </c>
      <c r="Q126" s="8">
        <v>39264.820919778576</v>
      </c>
      <c r="R126" s="8">
        <v>35481.284984713719</v>
      </c>
      <c r="S126" s="8">
        <v>32062.328432327675</v>
      </c>
      <c r="T126" s="8">
        <v>28972.820599517021</v>
      </c>
      <c r="U126" s="8">
        <v>26181.015994004556</v>
      </c>
      <c r="V126" s="8">
        <v>23658.228101193185</v>
      </c>
      <c r="W126" s="8">
        <v>21378.53462280687</v>
      </c>
      <c r="X126" s="8">
        <v>19318.511118569422</v>
      </c>
      <c r="Y126" s="8">
        <v>17456.990314020451</v>
      </c>
      <c r="Z126" s="8">
        <v>15774.844601294048</v>
      </c>
      <c r="AA126" s="8">
        <v>351086.47653336643</v>
      </c>
    </row>
    <row r="128" spans="1:27" x14ac:dyDescent="0.3">
      <c r="A128" s="11" t="s">
        <v>112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3">
      <c r="A129" s="3" t="s">
        <v>55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3">
      <c r="A130" s="4" t="s">
        <v>30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3">
      <c r="A131" s="5" t="s">
        <v>113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3">
      <c r="A132" s="6" t="s">
        <v>114</v>
      </c>
      <c r="B132" s="2">
        <v>4565.3749117594643</v>
      </c>
      <c r="C132" s="2">
        <v>3388.2107361738304</v>
      </c>
      <c r="D132" s="2">
        <v>2514.5737676775611</v>
      </c>
      <c r="E132" s="2">
        <v>15434.183841661023</v>
      </c>
      <c r="F132" s="2">
        <v>11454.539530082684</v>
      </c>
      <c r="G132" s="2">
        <v>15352.862895319742</v>
      </c>
      <c r="H132" s="2">
        <v>11394.186873664559</v>
      </c>
      <c r="I132" s="2">
        <v>8456.2400769935321</v>
      </c>
      <c r="J132" s="2">
        <v>6275.8314421741106</v>
      </c>
      <c r="K132" s="2">
        <v>4657.632698690386</v>
      </c>
      <c r="L132" s="2">
        <v>3456.6802113465751</v>
      </c>
      <c r="M132" s="2">
        <v>2565.388654814853</v>
      </c>
      <c r="N132" s="2">
        <v>89515.705640358326</v>
      </c>
      <c r="O132" s="2">
        <v>1903.9131617237449</v>
      </c>
      <c r="P132" s="2">
        <v>1412.9965534000223</v>
      </c>
      <c r="Q132" s="2">
        <v>1048.6608843613005</v>
      </c>
      <c r="R132" s="2">
        <v>21233.57255602055</v>
      </c>
      <c r="S132" s="2">
        <v>15758.578406413542</v>
      </c>
      <c r="T132" s="2">
        <v>32150.595021814243</v>
      </c>
      <c r="U132" s="2">
        <v>23860.689063388636</v>
      </c>
      <c r="V132" s="2">
        <v>17708.303133843117</v>
      </c>
      <c r="W132" s="2">
        <v>13142.286002177323</v>
      </c>
      <c r="X132" s="2">
        <v>9753.5986400037291</v>
      </c>
      <c r="Y132" s="2">
        <v>7238.6711424878185</v>
      </c>
      <c r="Z132" s="2">
        <v>5372.2079247937836</v>
      </c>
      <c r="AA132" s="2">
        <v>150584.07249042782</v>
      </c>
    </row>
    <row r="133" spans="1:27" x14ac:dyDescent="0.3">
      <c r="A133" s="7" t="s">
        <v>115</v>
      </c>
      <c r="B133" s="8">
        <v>4565.3749117594643</v>
      </c>
      <c r="C133" s="8">
        <v>3388.2107361738304</v>
      </c>
      <c r="D133" s="8">
        <v>2514.5737676775611</v>
      </c>
      <c r="E133" s="8">
        <v>15434.183841661023</v>
      </c>
      <c r="F133" s="8">
        <v>11454.539530082684</v>
      </c>
      <c r="G133" s="8">
        <v>15352.862895319742</v>
      </c>
      <c r="H133" s="8">
        <v>11394.186873664559</v>
      </c>
      <c r="I133" s="8">
        <v>8456.2400769935321</v>
      </c>
      <c r="J133" s="8">
        <v>6275.8314421741106</v>
      </c>
      <c r="K133" s="8">
        <v>4657.632698690386</v>
      </c>
      <c r="L133" s="8">
        <v>3456.6802113465751</v>
      </c>
      <c r="M133" s="8">
        <v>2565.388654814853</v>
      </c>
      <c r="N133" s="8">
        <v>89515.705640358326</v>
      </c>
      <c r="O133" s="8">
        <v>1903.9131617237449</v>
      </c>
      <c r="P133" s="8">
        <v>1412.9965534000223</v>
      </c>
      <c r="Q133" s="8">
        <v>1048.6608843613005</v>
      </c>
      <c r="R133" s="8">
        <v>21233.57255602055</v>
      </c>
      <c r="S133" s="8">
        <v>15758.578406413542</v>
      </c>
      <c r="T133" s="8">
        <v>32150.595021814243</v>
      </c>
      <c r="U133" s="8">
        <v>23860.689063388636</v>
      </c>
      <c r="V133" s="8">
        <v>17708.303133843117</v>
      </c>
      <c r="W133" s="8">
        <v>13142.286002177323</v>
      </c>
      <c r="X133" s="8">
        <v>9753.5986400037291</v>
      </c>
      <c r="Y133" s="8">
        <v>7238.6711424878185</v>
      </c>
      <c r="Z133" s="8">
        <v>5372.2079247937836</v>
      </c>
      <c r="AA133" s="8">
        <v>150584.07249042782</v>
      </c>
    </row>
    <row r="135" spans="1:27" x14ac:dyDescent="0.3">
      <c r="A135" s="4" t="s">
        <v>116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" x14ac:dyDescent="0.25">
      <c r="A136" s="5" t="s">
        <v>117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3">
      <c r="A137" s="6" t="s">
        <v>118</v>
      </c>
      <c r="B137" s="2">
        <v>-7.862809920226244</v>
      </c>
      <c r="C137" s="2">
        <v>-5.8354149446923413</v>
      </c>
      <c r="D137" s="2">
        <v>-4.3307758832047298</v>
      </c>
      <c r="E137" s="2">
        <v>-3.2141021552558255</v>
      </c>
      <c r="F137" s="2">
        <v>-2.3853584075968652</v>
      </c>
      <c r="G137" s="2">
        <v>-1.7703030139812603</v>
      </c>
      <c r="H137" s="2">
        <v>-1.3138372629161679</v>
      </c>
      <c r="I137" s="2">
        <v>-0.97506943150090586</v>
      </c>
      <c r="J137" s="2">
        <v>-0.72365156864040403</v>
      </c>
      <c r="K137" s="2">
        <v>-0.53706082446830439</v>
      </c>
      <c r="L137" s="2">
        <v>-0.39858177841096243</v>
      </c>
      <c r="M137" s="2">
        <v>-0.29580901611754296</v>
      </c>
      <c r="N137" s="2">
        <v>-29.642774207011552</v>
      </c>
      <c r="O137" s="2">
        <v>-0.21953581110827353</v>
      </c>
      <c r="P137" s="2">
        <v>-0.16292935554005006</v>
      </c>
      <c r="Q137" s="2">
        <v>-0.12091865451328918</v>
      </c>
      <c r="R137" s="2">
        <v>-8.9740249452530896E-2</v>
      </c>
      <c r="S137" s="2">
        <v>-6.6601074947599578E-2</v>
      </c>
      <c r="T137" s="2">
        <v>-4.9428246647810918E-2</v>
      </c>
      <c r="U137" s="2">
        <v>-3.668336537509425E-2</v>
      </c>
      <c r="V137" s="2">
        <v>-2.7224702199754452E-2</v>
      </c>
      <c r="W137" s="2">
        <v>-2.0204918558768156E-2</v>
      </c>
      <c r="X137" s="2">
        <v>-1.4995158844019821E-2</v>
      </c>
      <c r="Y137" s="2">
        <v>-1.1128715421612404E-2</v>
      </c>
      <c r="Z137" s="2">
        <v>-8.259219406977162E-3</v>
      </c>
      <c r="AA137" s="2">
        <v>-0.82764947201578032</v>
      </c>
    </row>
    <row r="138" spans="1:27" x14ac:dyDescent="0.3">
      <c r="A138" s="7" t="s">
        <v>119</v>
      </c>
      <c r="B138" s="8">
        <v>-7.862809920226244</v>
      </c>
      <c r="C138" s="8">
        <v>-5.8354149446923413</v>
      </c>
      <c r="D138" s="8">
        <v>-4.3307758832047298</v>
      </c>
      <c r="E138" s="8">
        <v>-3.2141021552558255</v>
      </c>
      <c r="F138" s="8">
        <v>-2.3853584075968652</v>
      </c>
      <c r="G138" s="8">
        <v>-1.7703030139812603</v>
      </c>
      <c r="H138" s="8">
        <v>-1.3138372629161679</v>
      </c>
      <c r="I138" s="8">
        <v>-0.97506943150090586</v>
      </c>
      <c r="J138" s="8">
        <v>-0.72365156864040403</v>
      </c>
      <c r="K138" s="8">
        <v>-0.53706082446830439</v>
      </c>
      <c r="L138" s="8">
        <v>-0.39858177841096243</v>
      </c>
      <c r="M138" s="8">
        <v>-0.29580901611754296</v>
      </c>
      <c r="N138" s="8">
        <v>-29.642774207011552</v>
      </c>
      <c r="O138" s="8">
        <v>-0.21953581110827353</v>
      </c>
      <c r="P138" s="8">
        <v>-0.16292935554005006</v>
      </c>
      <c r="Q138" s="8">
        <v>-0.12091865451328918</v>
      </c>
      <c r="R138" s="8">
        <v>-8.9740249452530896E-2</v>
      </c>
      <c r="S138" s="8">
        <v>-6.6601074947599578E-2</v>
      </c>
      <c r="T138" s="8">
        <v>-4.9428246647810918E-2</v>
      </c>
      <c r="U138" s="8">
        <v>-3.668336537509425E-2</v>
      </c>
      <c r="V138" s="8">
        <v>-2.7224702199754452E-2</v>
      </c>
      <c r="W138" s="8">
        <v>-2.0204918558768156E-2</v>
      </c>
      <c r="X138" s="8">
        <v>-1.4995158844019821E-2</v>
      </c>
      <c r="Y138" s="8">
        <v>-1.1128715421612404E-2</v>
      </c>
      <c r="Z138" s="8">
        <v>-8.259219406977162E-3</v>
      </c>
      <c r="AA138" s="8">
        <v>-0.82764947201578032</v>
      </c>
    </row>
    <row r="140" spans="1:27" x14ac:dyDescent="0.3">
      <c r="A140" s="4" t="s">
        <v>59</v>
      </c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3">
      <c r="A141" s="5" t="s">
        <v>120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" x14ac:dyDescent="0.25">
      <c r="A142" s="6" t="s">
        <v>121</v>
      </c>
      <c r="B142" s="2">
        <v>22.716911223300531</v>
      </c>
      <c r="C142" s="2">
        <v>16.859443964007561</v>
      </c>
      <c r="D142" s="2">
        <v>12.512301869805594</v>
      </c>
      <c r="E142" s="2">
        <v>9.286053467443427</v>
      </c>
      <c r="F142" s="2">
        <v>6.8916806753446629</v>
      </c>
      <c r="G142" s="2">
        <v>5.1146876008668016</v>
      </c>
      <c r="H142" s="2">
        <v>3.7958852835491101</v>
      </c>
      <c r="I142" s="2">
        <v>2.8171310176251652</v>
      </c>
      <c r="J142" s="2">
        <v>2.0907447347949133</v>
      </c>
      <c r="K142" s="2">
        <v>1.5516543315608997</v>
      </c>
      <c r="L142" s="2">
        <v>1.1515662933800828</v>
      </c>
      <c r="M142" s="2">
        <v>0.85463940071957678</v>
      </c>
      <c r="N142" s="2">
        <v>85.642699862398331</v>
      </c>
      <c r="O142" s="2">
        <v>0.63427395318980628</v>
      </c>
      <c r="P142" s="2">
        <v>0.47072887975478195</v>
      </c>
      <c r="Q142" s="2">
        <v>0.34935326781246923</v>
      </c>
      <c r="R142" s="2">
        <v>0.25927388562781506</v>
      </c>
      <c r="S142" s="2">
        <v>0.19242112200487618</v>
      </c>
      <c r="T142" s="2">
        <v>0.14280608362835939</v>
      </c>
      <c r="U142" s="2">
        <v>0.10598409004575485</v>
      </c>
      <c r="V142" s="2">
        <v>7.8656504382954878E-2</v>
      </c>
      <c r="W142" s="2">
        <v>5.8375230462184E-2</v>
      </c>
      <c r="X142" s="2">
        <v>4.332340418946392E-2</v>
      </c>
      <c r="Y142" s="2">
        <v>3.2152632815377814E-2</v>
      </c>
      <c r="Z142" s="2">
        <v>2.3862201419802657E-2</v>
      </c>
      <c r="AA142" s="2">
        <v>2.391211255333646</v>
      </c>
    </row>
    <row r="143" spans="1:27" x14ac:dyDescent="0.3">
      <c r="A143" s="6" t="s">
        <v>122</v>
      </c>
      <c r="B143" s="2">
        <v>95991.757545644563</v>
      </c>
      <c r="C143" s="2">
        <v>71240.65597824096</v>
      </c>
      <c r="D143" s="2">
        <v>52871.52974354889</v>
      </c>
      <c r="E143" s="2">
        <v>39238.811308486176</v>
      </c>
      <c r="F143" s="2">
        <v>29121.236332127253</v>
      </c>
      <c r="G143" s="2">
        <v>21612.438736853412</v>
      </c>
      <c r="H143" s="2">
        <v>16039.755415154837</v>
      </c>
      <c r="I143" s="2">
        <v>11903.966827181197</v>
      </c>
      <c r="J143" s="2">
        <v>8834.5752509881677</v>
      </c>
      <c r="K143" s="2">
        <v>6556.6143621264155</v>
      </c>
      <c r="L143" s="2">
        <v>4866.0168341238523</v>
      </c>
      <c r="M143" s="2">
        <v>3611.3333074384936</v>
      </c>
      <c r="N143" s="2">
        <v>361888.69164191425</v>
      </c>
      <c r="O143" s="2">
        <v>2680.1650512092547</v>
      </c>
      <c r="P143" s="2">
        <v>1989.0949104386564</v>
      </c>
      <c r="Q143" s="2">
        <v>1476.2145193065057</v>
      </c>
      <c r="R143" s="2">
        <v>1095.578343484251</v>
      </c>
      <c r="S143" s="2">
        <v>813.08772608168579</v>
      </c>
      <c r="T143" s="2">
        <v>603.43621634776309</v>
      </c>
      <c r="U143" s="2">
        <v>447.84253349253243</v>
      </c>
      <c r="V143" s="2">
        <v>332.36807697571913</v>
      </c>
      <c r="W143" s="2">
        <v>246.66826022763104</v>
      </c>
      <c r="X143" s="2">
        <v>183.06580811661794</v>
      </c>
      <c r="Y143" s="2">
        <v>135.86300106249482</v>
      </c>
      <c r="Z143" s="2">
        <v>100.83125433204179</v>
      </c>
      <c r="AA143" s="2">
        <v>10104.215701075154</v>
      </c>
    </row>
    <row r="144" spans="1:27" x14ac:dyDescent="0.3">
      <c r="A144" s="7" t="s">
        <v>123</v>
      </c>
      <c r="B144" s="8">
        <v>96014.474456867858</v>
      </c>
      <c r="C144" s="8">
        <v>71257.515422204975</v>
      </c>
      <c r="D144" s="8">
        <v>52884.042045418697</v>
      </c>
      <c r="E144" s="8">
        <v>39248.097361953616</v>
      </c>
      <c r="F144" s="8">
        <v>29128.128012802597</v>
      </c>
      <c r="G144" s="8">
        <v>21617.55342445428</v>
      </c>
      <c r="H144" s="8">
        <v>16043.551300438387</v>
      </c>
      <c r="I144" s="8">
        <v>11906.783958198823</v>
      </c>
      <c r="J144" s="8">
        <v>8836.6659957229622</v>
      </c>
      <c r="K144" s="8">
        <v>6558.1660164579762</v>
      </c>
      <c r="L144" s="8">
        <v>4867.1684004172321</v>
      </c>
      <c r="M144" s="8">
        <v>3612.1879468392131</v>
      </c>
      <c r="N144" s="8">
        <v>361974.33434177667</v>
      </c>
      <c r="O144" s="8">
        <v>2680.7993251624443</v>
      </c>
      <c r="P144" s="8">
        <v>1989.5656393184111</v>
      </c>
      <c r="Q144" s="8">
        <v>1476.5638725743181</v>
      </c>
      <c r="R144" s="8">
        <v>1095.8376173698789</v>
      </c>
      <c r="S144" s="8">
        <v>813.28014720369072</v>
      </c>
      <c r="T144" s="8">
        <v>603.57902243139142</v>
      </c>
      <c r="U144" s="8">
        <v>447.94851758257818</v>
      </c>
      <c r="V144" s="8">
        <v>332.44673348010207</v>
      </c>
      <c r="W144" s="8">
        <v>246.72663545809323</v>
      </c>
      <c r="X144" s="8">
        <v>183.10913152080741</v>
      </c>
      <c r="Y144" s="8">
        <v>135.8951536953102</v>
      </c>
      <c r="Z144" s="8">
        <v>100.8551165334616</v>
      </c>
      <c r="AA144" s="8">
        <v>10106.606912330488</v>
      </c>
    </row>
    <row r="146" spans="1:27" x14ac:dyDescent="0.3">
      <c r="A146" s="5" t="s">
        <v>113</v>
      </c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3">
      <c r="A147" s="6" t="s">
        <v>124</v>
      </c>
      <c r="B147" s="2">
        <v>16274.57411454258</v>
      </c>
      <c r="C147" s="2">
        <v>12078.23843766177</v>
      </c>
      <c r="D147" s="2">
        <v>8963.9116040924127</v>
      </c>
      <c r="E147" s="2">
        <v>6652.6018393074482</v>
      </c>
      <c r="F147" s="2">
        <v>4937.2543134128591</v>
      </c>
      <c r="G147" s="2">
        <v>3664.2024795897801</v>
      </c>
      <c r="H147" s="2">
        <v>2719.4021128214795</v>
      </c>
      <c r="I147" s="2">
        <v>2018.2148482269022</v>
      </c>
      <c r="J147" s="2">
        <v>1497.8259943239702</v>
      </c>
      <c r="K147" s="2">
        <v>1111.6173836713156</v>
      </c>
      <c r="L147" s="2">
        <v>824.99116209955969</v>
      </c>
      <c r="M147" s="2">
        <v>612.2703976565607</v>
      </c>
      <c r="N147" s="2">
        <v>61355.104687406638</v>
      </c>
      <c r="O147" s="2">
        <v>454.39885548893085</v>
      </c>
      <c r="P147" s="2">
        <v>337.23387682948152</v>
      </c>
      <c r="Q147" s="2">
        <v>250.27943250225087</v>
      </c>
      <c r="R147" s="2">
        <v>185.74585365669492</v>
      </c>
      <c r="S147" s="2">
        <v>137.8520072772821</v>
      </c>
      <c r="T147" s="2">
        <v>102.30740302552589</v>
      </c>
      <c r="U147" s="2">
        <v>75.927836819771173</v>
      </c>
      <c r="V147" s="2">
        <v>56.350139223956369</v>
      </c>
      <c r="W147" s="2">
        <v>41.820474855572684</v>
      </c>
      <c r="X147" s="2">
        <v>31.037227968410196</v>
      </c>
      <c r="Y147" s="2">
        <v>23.034399377096044</v>
      </c>
      <c r="Z147" s="2">
        <v>17.095069031409391</v>
      </c>
      <c r="AA147" s="2">
        <v>1713.0825760563819</v>
      </c>
    </row>
    <row r="148" spans="1:27" x14ac:dyDescent="0.3">
      <c r="A148" s="7" t="s">
        <v>115</v>
      </c>
      <c r="B148" s="8">
        <v>16274.57411454258</v>
      </c>
      <c r="C148" s="8">
        <v>12078.23843766177</v>
      </c>
      <c r="D148" s="8">
        <v>8963.9116040924127</v>
      </c>
      <c r="E148" s="8">
        <v>6652.6018393074482</v>
      </c>
      <c r="F148" s="8">
        <v>4937.2543134128591</v>
      </c>
      <c r="G148" s="8">
        <v>3664.2024795897801</v>
      </c>
      <c r="H148" s="8">
        <v>2719.4021128214795</v>
      </c>
      <c r="I148" s="8">
        <v>2018.2148482269022</v>
      </c>
      <c r="J148" s="8">
        <v>1497.8259943239702</v>
      </c>
      <c r="K148" s="8">
        <v>1111.6173836713156</v>
      </c>
      <c r="L148" s="8">
        <v>824.99116209955969</v>
      </c>
      <c r="M148" s="8">
        <v>612.2703976565607</v>
      </c>
      <c r="N148" s="8">
        <v>61355.104687406638</v>
      </c>
      <c r="O148" s="8">
        <v>454.39885548893085</v>
      </c>
      <c r="P148" s="8">
        <v>337.23387682948152</v>
      </c>
      <c r="Q148" s="8">
        <v>250.27943250225087</v>
      </c>
      <c r="R148" s="8">
        <v>185.74585365669492</v>
      </c>
      <c r="S148" s="8">
        <v>137.8520072772821</v>
      </c>
      <c r="T148" s="8">
        <v>102.30740302552589</v>
      </c>
      <c r="U148" s="8">
        <v>75.927836819771173</v>
      </c>
      <c r="V148" s="8">
        <v>56.350139223956369</v>
      </c>
      <c r="W148" s="8">
        <v>41.820474855572684</v>
      </c>
      <c r="X148" s="8">
        <v>31.037227968410196</v>
      </c>
      <c r="Y148" s="8">
        <v>23.034399377096044</v>
      </c>
      <c r="Z148" s="8">
        <v>17.095069031409391</v>
      </c>
      <c r="AA148" s="8">
        <v>1713.0825760563819</v>
      </c>
    </row>
    <row r="150" spans="1:27" ht="15" x14ac:dyDescent="0.25">
      <c r="A150" s="5" t="s">
        <v>125</v>
      </c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3">
      <c r="A151" s="6" t="s">
        <v>126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42399.949186451748</v>
      </c>
      <c r="I151" s="2">
        <v>73867.236281915088</v>
      </c>
      <c r="J151" s="2">
        <v>97220.805711774534</v>
      </c>
      <c r="K151" s="2">
        <v>114552.74803844225</v>
      </c>
      <c r="L151" s="2">
        <v>85015.76721822469</v>
      </c>
      <c r="M151" s="2">
        <v>63094.782093554517</v>
      </c>
      <c r="N151" s="2">
        <v>476151.28853036283</v>
      </c>
      <c r="O151" s="2">
        <v>46826.037777375226</v>
      </c>
      <c r="P151" s="2">
        <v>34752.125947228938</v>
      </c>
      <c r="Q151" s="2">
        <v>25791.425351721475</v>
      </c>
      <c r="R151" s="2">
        <v>19141.206574916392</v>
      </c>
      <c r="S151" s="2">
        <v>14205.720860602523</v>
      </c>
      <c r="T151" s="2">
        <v>10542.830953708526</v>
      </c>
      <c r="U151" s="2">
        <v>7824.4029718151342</v>
      </c>
      <c r="V151" s="2">
        <v>5806.9110786429164</v>
      </c>
      <c r="W151" s="2">
        <v>4309.6216282228752</v>
      </c>
      <c r="X151" s="2">
        <v>3198.4024426953829</v>
      </c>
      <c r="Y151" s="2">
        <v>2373.7068048960405</v>
      </c>
      <c r="Z151" s="2">
        <v>1761.6557317475758</v>
      </c>
      <c r="AA151" s="2">
        <v>176534.04812357298</v>
      </c>
    </row>
    <row r="152" spans="1:27" x14ac:dyDescent="0.3">
      <c r="A152" s="7" t="s">
        <v>127</v>
      </c>
      <c r="B152" s="8">
        <v>0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42399.949186451748</v>
      </c>
      <c r="I152" s="8">
        <v>73867.236281915088</v>
      </c>
      <c r="J152" s="8">
        <v>97220.805711774534</v>
      </c>
      <c r="K152" s="8">
        <v>114552.74803844225</v>
      </c>
      <c r="L152" s="8">
        <v>85015.76721822469</v>
      </c>
      <c r="M152" s="8">
        <v>63094.782093554517</v>
      </c>
      <c r="N152" s="8">
        <v>476151.28853036283</v>
      </c>
      <c r="O152" s="8">
        <v>46826.037777375226</v>
      </c>
      <c r="P152" s="8">
        <v>34752.125947228938</v>
      </c>
      <c r="Q152" s="8">
        <v>25791.425351721475</v>
      </c>
      <c r="R152" s="8">
        <v>19141.206574916392</v>
      </c>
      <c r="S152" s="8">
        <v>14205.720860602523</v>
      </c>
      <c r="T152" s="8">
        <v>10542.830953708526</v>
      </c>
      <c r="U152" s="8">
        <v>7824.4029718151342</v>
      </c>
      <c r="V152" s="8">
        <v>5806.9110786429164</v>
      </c>
      <c r="W152" s="8">
        <v>4309.6216282228752</v>
      </c>
      <c r="X152" s="8">
        <v>3198.4024426953829</v>
      </c>
      <c r="Y152" s="8">
        <v>2373.7068048960405</v>
      </c>
      <c r="Z152" s="8">
        <v>1761.6557317475758</v>
      </c>
      <c r="AA152" s="8">
        <v>176534.04812357298</v>
      </c>
    </row>
    <row r="154" spans="1:27" ht="15" x14ac:dyDescent="0.25">
      <c r="A154" s="5" t="s">
        <v>128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x14ac:dyDescent="0.3">
      <c r="A155" s="6" t="s">
        <v>129</v>
      </c>
      <c r="B155" s="2">
        <v>8935.3715091913</v>
      </c>
      <c r="C155" s="2">
        <v>6631.420696942494</v>
      </c>
      <c r="D155" s="2">
        <v>4921.5346462765392</v>
      </c>
      <c r="E155" s="2">
        <v>3652.5360675229049</v>
      </c>
      <c r="F155" s="2">
        <v>2710.7438397592173</v>
      </c>
      <c r="G155" s="2">
        <v>2011.7890772194178</v>
      </c>
      <c r="H155" s="2">
        <v>1493.0570833940762</v>
      </c>
      <c r="I155" s="2">
        <v>1108.0781178881475</v>
      </c>
      <c r="J155" s="2">
        <v>822.36448224161109</v>
      </c>
      <c r="K155" s="2">
        <v>610.320996990195</v>
      </c>
      <c r="L155" s="2">
        <v>452.95210020715285</v>
      </c>
      <c r="M155" s="2">
        <v>336.16016177363582</v>
      </c>
      <c r="N155" s="2">
        <v>33686.3287794067</v>
      </c>
      <c r="O155" s="2">
        <v>249.48257070007179</v>
      </c>
      <c r="P155" s="2">
        <v>185.15445957284092</v>
      </c>
      <c r="Q155" s="2">
        <v>137.41310185922706</v>
      </c>
      <c r="R155" s="2">
        <v>101.98166766351028</v>
      </c>
      <c r="S155" s="2">
        <v>75.686091054732259</v>
      </c>
      <c r="T155" s="2">
        <v>56.170726664777575</v>
      </c>
      <c r="U155" s="2">
        <v>41.687323127409414</v>
      </c>
      <c r="V155" s="2">
        <v>30.938408895798915</v>
      </c>
      <c r="W155" s="2">
        <v>22.961060418252188</v>
      </c>
      <c r="X155" s="2">
        <v>17.040640238038115</v>
      </c>
      <c r="Y155" s="2">
        <v>12.646777388879322</v>
      </c>
      <c r="Z155" s="2">
        <v>9.385854996624424</v>
      </c>
      <c r="AA155" s="2">
        <v>940.54868258016222</v>
      </c>
    </row>
    <row r="156" spans="1:27" x14ac:dyDescent="0.3">
      <c r="A156" s="7" t="s">
        <v>130</v>
      </c>
      <c r="B156" s="8">
        <v>8935.3715091913</v>
      </c>
      <c r="C156" s="8">
        <v>6631.420696942494</v>
      </c>
      <c r="D156" s="8">
        <v>4921.5346462765392</v>
      </c>
      <c r="E156" s="8">
        <v>3652.5360675229049</v>
      </c>
      <c r="F156" s="8">
        <v>2710.7438397592173</v>
      </c>
      <c r="G156" s="8">
        <v>2011.7890772194178</v>
      </c>
      <c r="H156" s="8">
        <v>1493.0570833940762</v>
      </c>
      <c r="I156" s="8">
        <v>1108.0781178881475</v>
      </c>
      <c r="J156" s="8">
        <v>822.36448224161109</v>
      </c>
      <c r="K156" s="8">
        <v>610.320996990195</v>
      </c>
      <c r="L156" s="8">
        <v>452.95210020715285</v>
      </c>
      <c r="M156" s="8">
        <v>336.16016177363582</v>
      </c>
      <c r="N156" s="8">
        <v>33686.3287794067</v>
      </c>
      <c r="O156" s="8">
        <v>249.48257070007179</v>
      </c>
      <c r="P156" s="8">
        <v>185.15445957284092</v>
      </c>
      <c r="Q156" s="8">
        <v>137.41310185922706</v>
      </c>
      <c r="R156" s="8">
        <v>101.98166766351028</v>
      </c>
      <c r="S156" s="8">
        <v>75.686091054732259</v>
      </c>
      <c r="T156" s="8">
        <v>56.170726664777575</v>
      </c>
      <c r="U156" s="8">
        <v>41.687323127409414</v>
      </c>
      <c r="V156" s="8">
        <v>30.938408895798915</v>
      </c>
      <c r="W156" s="8">
        <v>22.961060418252188</v>
      </c>
      <c r="X156" s="8">
        <v>17.040640238038115</v>
      </c>
      <c r="Y156" s="8">
        <v>12.646777388879322</v>
      </c>
      <c r="Z156" s="8">
        <v>9.385854996624424</v>
      </c>
      <c r="AA156" s="8">
        <v>940.54868258016222</v>
      </c>
    </row>
    <row r="158" spans="1:27" ht="15" x14ac:dyDescent="0.25">
      <c r="A158" s="5" t="s">
        <v>131</v>
      </c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x14ac:dyDescent="0.3">
      <c r="A159" s="6" t="s">
        <v>132</v>
      </c>
      <c r="B159" s="2">
        <v>25519.340671951424</v>
      </c>
      <c r="C159" s="2">
        <v>18939.277872243863</v>
      </c>
      <c r="D159" s="2">
        <v>14055.858689026118</v>
      </c>
      <c r="E159" s="2">
        <v>10431.610160565426</v>
      </c>
      <c r="F159" s="2">
        <v>7741.8600278736503</v>
      </c>
      <c r="G159" s="2">
        <v>5745.6515119559508</v>
      </c>
      <c r="H159" s="2">
        <v>4264.1576026929015</v>
      </c>
      <c r="I159" s="2">
        <v>3164.6611394316451</v>
      </c>
      <c r="J159" s="2">
        <v>2348.6655655278951</v>
      </c>
      <c r="K159" s="2">
        <v>1743.0712786163103</v>
      </c>
      <c r="L159" s="2">
        <v>1293.6271246665124</v>
      </c>
      <c r="M159" s="2">
        <v>960.07039884300525</v>
      </c>
      <c r="N159" s="2">
        <v>96207.852043394683</v>
      </c>
      <c r="O159" s="2">
        <v>712.5199782527626</v>
      </c>
      <c r="P159" s="2">
        <v>528.79947139411388</v>
      </c>
      <c r="Q159" s="2">
        <v>392.45058311543573</v>
      </c>
      <c r="R159" s="2">
        <v>291.25872569728125</v>
      </c>
      <c r="S159" s="2">
        <v>216.15879538609749</v>
      </c>
      <c r="T159" s="2">
        <v>160.42309019552548</v>
      </c>
      <c r="U159" s="2">
        <v>119.05861994610706</v>
      </c>
      <c r="V159" s="2">
        <v>88.359817568624109</v>
      </c>
      <c r="W159" s="2">
        <v>65.576582059280113</v>
      </c>
      <c r="X159" s="2">
        <v>48.667915268585816</v>
      </c>
      <c r="Y159" s="2">
        <v>36.119082486627697</v>
      </c>
      <c r="Z159" s="2">
        <v>26.805917460736225</v>
      </c>
      <c r="AA159" s="2">
        <v>2686.1985788311772</v>
      </c>
    </row>
    <row r="160" spans="1:27" x14ac:dyDescent="0.3">
      <c r="A160" s="7" t="s">
        <v>133</v>
      </c>
      <c r="B160" s="8">
        <v>25519.340671951424</v>
      </c>
      <c r="C160" s="8">
        <v>18939.277872243863</v>
      </c>
      <c r="D160" s="8">
        <v>14055.858689026118</v>
      </c>
      <c r="E160" s="8">
        <v>10431.610160565426</v>
      </c>
      <c r="F160" s="8">
        <v>7741.8600278736503</v>
      </c>
      <c r="G160" s="8">
        <v>5745.6515119559508</v>
      </c>
      <c r="H160" s="8">
        <v>4264.1576026929015</v>
      </c>
      <c r="I160" s="8">
        <v>3164.6611394316451</v>
      </c>
      <c r="J160" s="8">
        <v>2348.6655655278951</v>
      </c>
      <c r="K160" s="8">
        <v>1743.0712786163103</v>
      </c>
      <c r="L160" s="8">
        <v>1293.6271246665124</v>
      </c>
      <c r="M160" s="8">
        <v>960.07039884300525</v>
      </c>
      <c r="N160" s="8">
        <v>96207.852043394683</v>
      </c>
      <c r="O160" s="8">
        <v>712.5199782527626</v>
      </c>
      <c r="P160" s="8">
        <v>528.79947139411388</v>
      </c>
      <c r="Q160" s="8">
        <v>392.45058311543573</v>
      </c>
      <c r="R160" s="8">
        <v>291.25872569728125</v>
      </c>
      <c r="S160" s="8">
        <v>216.15879538609749</v>
      </c>
      <c r="T160" s="8">
        <v>160.42309019552548</v>
      </c>
      <c r="U160" s="8">
        <v>119.05861994610706</v>
      </c>
      <c r="V160" s="8">
        <v>88.359817568624109</v>
      </c>
      <c r="W160" s="8">
        <v>65.576582059280113</v>
      </c>
      <c r="X160" s="8">
        <v>48.667915268585816</v>
      </c>
      <c r="Y160" s="8">
        <v>36.119082486627697</v>
      </c>
      <c r="Z160" s="8">
        <v>26.805917460736225</v>
      </c>
      <c r="AA160" s="8">
        <v>2686.1985788311772</v>
      </c>
    </row>
    <row r="162" spans="1:27" x14ac:dyDescent="0.3">
      <c r="A162" s="4" t="s">
        <v>134</v>
      </c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3">
      <c r="A163" s="5" t="s">
        <v>120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3">
      <c r="A164" s="6" t="s">
        <v>135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7704.8338512891587</v>
      </c>
      <c r="T164" s="2">
        <v>5718.1723910846504</v>
      </c>
      <c r="U164" s="2">
        <v>4243.7638663281314</v>
      </c>
      <c r="V164" s="2">
        <v>3149.525848718974</v>
      </c>
      <c r="W164" s="2">
        <v>2337.432850695277</v>
      </c>
      <c r="X164" s="2">
        <v>1734.7348756422143</v>
      </c>
      <c r="Y164" s="2">
        <v>1287.4402307960552</v>
      </c>
      <c r="Z164" s="2">
        <v>955.47877150886109</v>
      </c>
      <c r="AA164" s="2">
        <v>27131.382686063323</v>
      </c>
    </row>
    <row r="165" spans="1:27" ht="15" x14ac:dyDescent="0.25">
      <c r="A165" s="6" t="s">
        <v>136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7704.8338512891587</v>
      </c>
      <c r="T165" s="2">
        <v>5718.1723910846504</v>
      </c>
      <c r="U165" s="2">
        <v>4243.7638663281314</v>
      </c>
      <c r="V165" s="2">
        <v>3149.525848718974</v>
      </c>
      <c r="W165" s="2">
        <v>2337.432850695277</v>
      </c>
      <c r="X165" s="2">
        <v>1734.7348756422143</v>
      </c>
      <c r="Y165" s="2">
        <v>1287.4402307960552</v>
      </c>
      <c r="Z165" s="2">
        <v>955.47877150886109</v>
      </c>
      <c r="AA165" s="2">
        <v>27131.382686063323</v>
      </c>
    </row>
    <row r="166" spans="1:27" x14ac:dyDescent="0.3">
      <c r="A166" s="6" t="s">
        <v>137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</row>
    <row r="167" spans="1:27" x14ac:dyDescent="0.3">
      <c r="A167" s="7" t="s">
        <v>123</v>
      </c>
      <c r="B167" s="8">
        <v>0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15409.667702578317</v>
      </c>
      <c r="T167" s="8">
        <v>11436.344782169301</v>
      </c>
      <c r="U167" s="8">
        <v>8487.5277326562627</v>
      </c>
      <c r="V167" s="8">
        <v>6299.051697437948</v>
      </c>
      <c r="W167" s="8">
        <v>4674.865701390554</v>
      </c>
      <c r="X167" s="8">
        <v>3469.4697512844286</v>
      </c>
      <c r="Y167" s="8">
        <v>2574.8804615921104</v>
      </c>
      <c r="Z167" s="8">
        <v>1910.9575430177222</v>
      </c>
      <c r="AA167" s="8">
        <v>54262.765372126647</v>
      </c>
    </row>
    <row r="169" spans="1:27" ht="15" x14ac:dyDescent="0.25">
      <c r="A169" s="5" t="s">
        <v>138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3">
      <c r="A170" s="6" t="s">
        <v>139</v>
      </c>
      <c r="B170" s="2">
        <v>5743.8409769754799</v>
      </c>
      <c r="C170" s="2">
        <v>4262.8139071196747</v>
      </c>
      <c r="D170" s="2">
        <v>3163.6639105390886</v>
      </c>
      <c r="E170" s="2">
        <v>2347.9254682290994</v>
      </c>
      <c r="F170" s="2">
        <v>1742.5220125292835</v>
      </c>
      <c r="G170" s="2">
        <v>1293.2194847050523</v>
      </c>
      <c r="H170" s="2">
        <v>959.76786726112914</v>
      </c>
      <c r="I170" s="2">
        <v>712.2954532633463</v>
      </c>
      <c r="J170" s="2">
        <v>528.63283930049988</v>
      </c>
      <c r="K170" s="2">
        <v>392.32691645946852</v>
      </c>
      <c r="L170" s="2">
        <v>291.16694600786832</v>
      </c>
      <c r="M170" s="2">
        <v>216.09068073285607</v>
      </c>
      <c r="N170" s="2">
        <v>21654.266463122847</v>
      </c>
      <c r="O170" s="2">
        <v>160.3725386408637</v>
      </c>
      <c r="P170" s="2">
        <v>119.02110291332315</v>
      </c>
      <c r="Q170" s="2">
        <v>88.331974156916473</v>
      </c>
      <c r="R170" s="2">
        <v>65.55591796305518</v>
      </c>
      <c r="S170" s="2">
        <v>48.652579329252049</v>
      </c>
      <c r="T170" s="2">
        <v>36.107700859641021</v>
      </c>
      <c r="U170" s="2">
        <v>26.797470542028179</v>
      </c>
      <c r="V170" s="2">
        <v>19.887846923355934</v>
      </c>
      <c r="W170" s="2">
        <v>14.759842897355135</v>
      </c>
      <c r="X170" s="2">
        <v>10.954074777132469</v>
      </c>
      <c r="Y170" s="2">
        <v>8.1296091738558722</v>
      </c>
      <c r="Z170" s="2">
        <v>6.0334210478105383</v>
      </c>
      <c r="AA170" s="2">
        <v>604.60407922458978</v>
      </c>
    </row>
    <row r="171" spans="1:27" x14ac:dyDescent="0.3">
      <c r="A171" s="7" t="s">
        <v>140</v>
      </c>
      <c r="B171" s="8">
        <v>5743.8409769754799</v>
      </c>
      <c r="C171" s="8">
        <v>4262.8139071196747</v>
      </c>
      <c r="D171" s="8">
        <v>3163.6639105390886</v>
      </c>
      <c r="E171" s="8">
        <v>2347.9254682290994</v>
      </c>
      <c r="F171" s="8">
        <v>1742.5220125292835</v>
      </c>
      <c r="G171" s="8">
        <v>1293.2194847050523</v>
      </c>
      <c r="H171" s="8">
        <v>959.76786726112914</v>
      </c>
      <c r="I171" s="8">
        <v>712.2954532633463</v>
      </c>
      <c r="J171" s="8">
        <v>528.63283930049988</v>
      </c>
      <c r="K171" s="8">
        <v>392.32691645946852</v>
      </c>
      <c r="L171" s="8">
        <v>291.16694600786832</v>
      </c>
      <c r="M171" s="8">
        <v>216.09068073285607</v>
      </c>
      <c r="N171" s="8">
        <v>21654.266463122847</v>
      </c>
      <c r="O171" s="8">
        <v>160.3725386408637</v>
      </c>
      <c r="P171" s="8">
        <v>119.02110291332315</v>
      </c>
      <c r="Q171" s="8">
        <v>88.331974156916473</v>
      </c>
      <c r="R171" s="8">
        <v>65.55591796305518</v>
      </c>
      <c r="S171" s="8">
        <v>48.652579329252049</v>
      </c>
      <c r="T171" s="8">
        <v>36.107700859641021</v>
      </c>
      <c r="U171" s="8">
        <v>26.797470542028179</v>
      </c>
      <c r="V171" s="8">
        <v>19.887846923355934</v>
      </c>
      <c r="W171" s="8">
        <v>14.759842897355135</v>
      </c>
      <c r="X171" s="8">
        <v>10.954074777132469</v>
      </c>
      <c r="Y171" s="8">
        <v>8.1296091738558722</v>
      </c>
      <c r="Z171" s="8">
        <v>6.0334210478105383</v>
      </c>
      <c r="AA171" s="8">
        <v>604.60407922458978</v>
      </c>
    </row>
    <row r="173" spans="1:27" x14ac:dyDescent="0.3">
      <c r="A173" s="5" t="s">
        <v>141</v>
      </c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3">
      <c r="A174" s="6" t="s">
        <v>142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</row>
    <row r="175" spans="1:27" x14ac:dyDescent="0.3">
      <c r="A175" s="6" t="s">
        <v>143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</row>
    <row r="176" spans="1:27" x14ac:dyDescent="0.3">
      <c r="A176" s="6" t="s">
        <v>144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</row>
    <row r="177" spans="1:27" x14ac:dyDescent="0.3">
      <c r="A177" s="6" t="s">
        <v>145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</row>
    <row r="178" spans="1:27" x14ac:dyDescent="0.3">
      <c r="A178" s="6" t="s">
        <v>146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</row>
    <row r="179" spans="1:27" x14ac:dyDescent="0.3">
      <c r="A179" s="6" t="s">
        <v>147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</row>
    <row r="180" spans="1:27" x14ac:dyDescent="0.3">
      <c r="A180" s="7" t="s">
        <v>148</v>
      </c>
      <c r="B180" s="8">
        <v>0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</row>
    <row r="182" spans="1:27" x14ac:dyDescent="0.3">
      <c r="A182" s="4" t="s">
        <v>149</v>
      </c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3">
      <c r="A183" s="5" t="s">
        <v>150</v>
      </c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" x14ac:dyDescent="0.25">
      <c r="A184" s="6" t="s">
        <v>151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68184.349348643547</v>
      </c>
      <c r="Q184" s="2">
        <v>118787.62924730722</v>
      </c>
      <c r="R184" s="2">
        <v>224527.39946546801</v>
      </c>
      <c r="S184" s="2">
        <v>166633.88224142641</v>
      </c>
      <c r="T184" s="2">
        <v>123667.98340404805</v>
      </c>
      <c r="U184" s="2">
        <v>91780.674575328099</v>
      </c>
      <c r="V184" s="2">
        <v>68115.384383526252</v>
      </c>
      <c r="W184" s="2">
        <v>50552.097281738097</v>
      </c>
      <c r="X184" s="2">
        <v>37517.435491421304</v>
      </c>
      <c r="Y184" s="2">
        <v>27843.710578580445</v>
      </c>
      <c r="Z184" s="2">
        <v>20664.318033172218</v>
      </c>
      <c r="AA184" s="2">
        <v>998274.86405065947</v>
      </c>
    </row>
    <row r="185" spans="1:27" x14ac:dyDescent="0.3">
      <c r="A185" s="6" t="s">
        <v>152</v>
      </c>
      <c r="B185" s="2">
        <v>0</v>
      </c>
      <c r="C185" s="2">
        <v>67839.915729707252</v>
      </c>
      <c r="D185" s="2">
        <v>186027.48860898628</v>
      </c>
      <c r="E185" s="2">
        <v>287308.83835718373</v>
      </c>
      <c r="F185" s="2">
        <v>213227.37114360573</v>
      </c>
      <c r="G185" s="2">
        <v>158247.52229964308</v>
      </c>
      <c r="H185" s="2">
        <v>117444.01377584119</v>
      </c>
      <c r="I185" s="2">
        <v>87161.531323458097</v>
      </c>
      <c r="J185" s="2">
        <v>64687.269264744216</v>
      </c>
      <c r="K185" s="2">
        <v>48007.908321401272</v>
      </c>
      <c r="L185" s="2">
        <v>35629.255765356706</v>
      </c>
      <c r="M185" s="2">
        <v>26442.390655610034</v>
      </c>
      <c r="N185" s="2">
        <v>1292023.5052455377</v>
      </c>
      <c r="O185" s="2">
        <v>19624.3230054708</v>
      </c>
      <c r="P185" s="2">
        <v>14564.267597390801</v>
      </c>
      <c r="Q185" s="2">
        <v>10808.927808071348</v>
      </c>
      <c r="R185" s="2">
        <v>8021.8877865872764</v>
      </c>
      <c r="S185" s="2">
        <v>5953.475201540854</v>
      </c>
      <c r="T185" s="2">
        <v>4418.394761719881</v>
      </c>
      <c r="U185" s="2">
        <v>3279.128846516573</v>
      </c>
      <c r="V185" s="2">
        <v>2433.6182192719189</v>
      </c>
      <c r="W185" s="2">
        <v>1806.1192207996673</v>
      </c>
      <c r="X185" s="2">
        <v>1340.4184000224698</v>
      </c>
      <c r="Y185" s="2">
        <v>994.796725724059</v>
      </c>
      <c r="Z185" s="2">
        <v>738.29225672724237</v>
      </c>
      <c r="AA185" s="2">
        <v>73983.649829842878</v>
      </c>
    </row>
    <row r="186" spans="1:27" x14ac:dyDescent="0.3">
      <c r="A186" s="7" t="s">
        <v>153</v>
      </c>
      <c r="B186" s="8">
        <v>0</v>
      </c>
      <c r="C186" s="8">
        <v>67839.915729707252</v>
      </c>
      <c r="D186" s="8">
        <v>186027.48860898628</v>
      </c>
      <c r="E186" s="8">
        <v>287308.83835718373</v>
      </c>
      <c r="F186" s="8">
        <v>213227.37114360573</v>
      </c>
      <c r="G186" s="8">
        <v>158247.52229964308</v>
      </c>
      <c r="H186" s="8">
        <v>117444.01377584119</v>
      </c>
      <c r="I186" s="8">
        <v>87161.531323458097</v>
      </c>
      <c r="J186" s="8">
        <v>64687.269264744216</v>
      </c>
      <c r="K186" s="8">
        <v>48007.908321401272</v>
      </c>
      <c r="L186" s="8">
        <v>35629.255765356706</v>
      </c>
      <c r="M186" s="8">
        <v>26442.390655610034</v>
      </c>
      <c r="N186" s="8">
        <v>1292023.5052455377</v>
      </c>
      <c r="O186" s="8">
        <v>19624.3230054708</v>
      </c>
      <c r="P186" s="8">
        <v>82748.616946034352</v>
      </c>
      <c r="Q186" s="8">
        <v>129596.55705537857</v>
      </c>
      <c r="R186" s="8">
        <v>232549.28725205528</v>
      </c>
      <c r="S186" s="8">
        <v>172587.35744296727</v>
      </c>
      <c r="T186" s="8">
        <v>128086.37816576794</v>
      </c>
      <c r="U186" s="8">
        <v>95059.80342184467</v>
      </c>
      <c r="V186" s="8">
        <v>70549.002602798166</v>
      </c>
      <c r="W186" s="8">
        <v>52358.216502537762</v>
      </c>
      <c r="X186" s="8">
        <v>38857.853891443774</v>
      </c>
      <c r="Y186" s="8">
        <v>28838.507304304505</v>
      </c>
      <c r="Z186" s="8">
        <v>21402.610289899461</v>
      </c>
      <c r="AA186" s="8">
        <v>1072258.5138805024</v>
      </c>
    </row>
    <row r="188" spans="1:27" ht="15" x14ac:dyDescent="0.25">
      <c r="A188" s="5" t="s">
        <v>154</v>
      </c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3">
      <c r="A189" s="6" t="s">
        <v>155</v>
      </c>
      <c r="B189" s="2">
        <v>705.39201719834261</v>
      </c>
      <c r="C189" s="2">
        <v>523.50942739150491</v>
      </c>
      <c r="D189" s="2">
        <v>388.5245563967311</v>
      </c>
      <c r="E189" s="2">
        <v>288.34500970770137</v>
      </c>
      <c r="F189" s="2">
        <v>213.99636973894485</v>
      </c>
      <c r="G189" s="2">
        <v>158.81823759623774</v>
      </c>
      <c r="H189" s="2">
        <v>117.86757235155417</v>
      </c>
      <c r="I189" s="2">
        <v>87.475876966777065</v>
      </c>
      <c r="J189" s="2">
        <v>64.920562105781073</v>
      </c>
      <c r="K189" s="2">
        <v>48.181047510175787</v>
      </c>
      <c r="L189" s="2">
        <v>35.757751687290124</v>
      </c>
      <c r="M189" s="2">
        <v>26.537754403530919</v>
      </c>
      <c r="N189" s="2">
        <v>2659.3261830545712</v>
      </c>
      <c r="O189" s="2">
        <v>19.695097581664982</v>
      </c>
      <c r="P189" s="2">
        <v>14.616793224210978</v>
      </c>
      <c r="Q189" s="2">
        <v>10.847909906180744</v>
      </c>
      <c r="R189" s="2">
        <v>8.0508185022208654</v>
      </c>
      <c r="S189" s="2">
        <v>5.9749462446007406</v>
      </c>
      <c r="T189" s="2">
        <v>4.4343295797837756</v>
      </c>
      <c r="U189" s="2">
        <v>3.2909549336806299</v>
      </c>
      <c r="V189" s="2">
        <v>2.4423949958282041</v>
      </c>
      <c r="W189" s="2">
        <v>1.8126329396358591</v>
      </c>
      <c r="X189" s="2">
        <v>1.3452525817752883</v>
      </c>
      <c r="Y189" s="2">
        <v>0.99838443250216513</v>
      </c>
      <c r="Z189" s="2">
        <v>0.7409548872578724</v>
      </c>
      <c r="AA189" s="2">
        <v>74.250469809342107</v>
      </c>
    </row>
    <row r="190" spans="1:27" x14ac:dyDescent="0.3">
      <c r="A190" s="7" t="s">
        <v>156</v>
      </c>
      <c r="B190" s="8">
        <v>705.39201719834261</v>
      </c>
      <c r="C190" s="8">
        <v>523.50942739150491</v>
      </c>
      <c r="D190" s="8">
        <v>388.5245563967311</v>
      </c>
      <c r="E190" s="8">
        <v>288.34500970770137</v>
      </c>
      <c r="F190" s="8">
        <v>213.99636973894485</v>
      </c>
      <c r="G190" s="8">
        <v>158.81823759623774</v>
      </c>
      <c r="H190" s="8">
        <v>117.86757235155417</v>
      </c>
      <c r="I190" s="8">
        <v>87.475876966777065</v>
      </c>
      <c r="J190" s="8">
        <v>64.920562105781073</v>
      </c>
      <c r="K190" s="8">
        <v>48.181047510175787</v>
      </c>
      <c r="L190" s="8">
        <v>35.757751687290124</v>
      </c>
      <c r="M190" s="8">
        <v>26.537754403530919</v>
      </c>
      <c r="N190" s="8">
        <v>2659.3261830545712</v>
      </c>
      <c r="O190" s="8">
        <v>19.695097581664982</v>
      </c>
      <c r="P190" s="8">
        <v>14.616793224210978</v>
      </c>
      <c r="Q190" s="8">
        <v>10.847909906180744</v>
      </c>
      <c r="R190" s="8">
        <v>8.0508185022208654</v>
      </c>
      <c r="S190" s="8">
        <v>5.9749462446007406</v>
      </c>
      <c r="T190" s="8">
        <v>4.4343295797837756</v>
      </c>
      <c r="U190" s="8">
        <v>3.2909549336806299</v>
      </c>
      <c r="V190" s="8">
        <v>2.4423949958282041</v>
      </c>
      <c r="W190" s="8">
        <v>1.8126329396358591</v>
      </c>
      <c r="X190" s="8">
        <v>1.3452525817752883</v>
      </c>
      <c r="Y190" s="8">
        <v>0.99838443250216513</v>
      </c>
      <c r="Z190" s="8">
        <v>0.7409548872578724</v>
      </c>
      <c r="AA190" s="8">
        <v>74.250469809342107</v>
      </c>
    </row>
    <row r="192" spans="1:27" x14ac:dyDescent="0.3">
      <c r="A192" s="4" t="s">
        <v>157</v>
      </c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3">
      <c r="A193" s="5" t="s">
        <v>150</v>
      </c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3">
      <c r="A194" s="6" t="s">
        <v>158</v>
      </c>
      <c r="B194" s="2">
        <v>5603.5677707413824</v>
      </c>
      <c r="C194" s="2">
        <v>4158.7096018772545</v>
      </c>
      <c r="D194" s="2">
        <v>3086.4024957545698</v>
      </c>
      <c r="E194" s="2">
        <v>2290.5856089350468</v>
      </c>
      <c r="F194" s="2">
        <v>1699.9670130766906</v>
      </c>
      <c r="G194" s="2">
        <v>1261.6371264518987</v>
      </c>
      <c r="H194" s="2">
        <v>936.32889732431329</v>
      </c>
      <c r="I194" s="2">
        <v>694.90013061849288</v>
      </c>
      <c r="J194" s="2">
        <v>515.72283298476759</v>
      </c>
      <c r="K194" s="2">
        <v>382.74570509162089</v>
      </c>
      <c r="L194" s="2">
        <v>284.05621274947293</v>
      </c>
      <c r="M194" s="2">
        <v>210.81342240603044</v>
      </c>
      <c r="N194" s="2">
        <v>21125.436818011545</v>
      </c>
      <c r="O194" s="2">
        <v>156.45600086113899</v>
      </c>
      <c r="P194" s="2">
        <v>116.11442917669032</v>
      </c>
      <c r="Q194" s="2">
        <v>86.174774945161417</v>
      </c>
      <c r="R194" s="2">
        <v>63.954944183112673</v>
      </c>
      <c r="S194" s="2">
        <v>47.464410415553033</v>
      </c>
      <c r="T194" s="2">
        <v>35.225896681978973</v>
      </c>
      <c r="U194" s="2">
        <v>26.143036144042227</v>
      </c>
      <c r="V194" s="2">
        <v>19.402155891132928</v>
      </c>
      <c r="W194" s="2">
        <v>14.399385409931144</v>
      </c>
      <c r="X194" s="2">
        <v>10.68655985175835</v>
      </c>
      <c r="Y194" s="2">
        <v>7.9310719321707186</v>
      </c>
      <c r="Z194" s="2">
        <v>5.8860758621883722</v>
      </c>
      <c r="AA194" s="2">
        <v>589.83874135485905</v>
      </c>
    </row>
    <row r="195" spans="1:27" x14ac:dyDescent="0.3">
      <c r="A195" s="6" t="s">
        <v>159</v>
      </c>
      <c r="B195" s="2">
        <v>12926.28631666852</v>
      </c>
      <c r="C195" s="2">
        <v>9593.2936338220898</v>
      </c>
      <c r="D195" s="2">
        <v>7119.7001590516047</v>
      </c>
      <c r="E195" s="2">
        <v>5283.9131470016155</v>
      </c>
      <c r="F195" s="2">
        <v>3921.476680385319</v>
      </c>
      <c r="G195" s="2">
        <v>2910.3391609553951</v>
      </c>
      <c r="H195" s="2">
        <v>2159.9195206633985</v>
      </c>
      <c r="I195" s="2">
        <v>1602.9926677725471</v>
      </c>
      <c r="J195" s="2">
        <v>1189.6672391494124</v>
      </c>
      <c r="K195" s="2">
        <v>882.91616571898567</v>
      </c>
      <c r="L195" s="2">
        <v>655.2596642446598</v>
      </c>
      <c r="M195" s="2">
        <v>486.30350678467761</v>
      </c>
      <c r="N195" s="2">
        <v>48732.067862218224</v>
      </c>
      <c r="O195" s="2">
        <v>360.91203780059675</v>
      </c>
      <c r="P195" s="2">
        <v>267.85227170293462</v>
      </c>
      <c r="Q195" s="2">
        <v>198.78760457433566</v>
      </c>
      <c r="R195" s="2">
        <v>147.53099341352157</v>
      </c>
      <c r="S195" s="2">
        <v>109.49070020832954</v>
      </c>
      <c r="T195" s="2">
        <v>81.258948745149212</v>
      </c>
      <c r="U195" s="2">
        <v>60.306644661173323</v>
      </c>
      <c r="V195" s="2">
        <v>44.756810744565911</v>
      </c>
      <c r="W195" s="2">
        <v>33.216441061835013</v>
      </c>
      <c r="X195" s="2">
        <v>24.651710844886743</v>
      </c>
      <c r="Y195" s="2">
        <v>18.295363023648822</v>
      </c>
      <c r="Z195" s="2">
        <v>13.577974781272605</v>
      </c>
      <c r="AA195" s="2">
        <v>1360.6375015622498</v>
      </c>
    </row>
    <row r="196" spans="1:27" x14ac:dyDescent="0.3">
      <c r="A196" s="6" t="s">
        <v>160</v>
      </c>
      <c r="B196" s="2">
        <v>185913.58598598841</v>
      </c>
      <c r="C196" s="2">
        <v>215550.75634231843</v>
      </c>
      <c r="D196" s="2">
        <v>237548.13102229708</v>
      </c>
      <c r="E196" s="2">
        <v>253873.56814387135</v>
      </c>
      <c r="F196" s="2">
        <v>265989.55475990399</v>
      </c>
      <c r="G196" s="2">
        <v>274981.48132129986</v>
      </c>
      <c r="H196" s="2">
        <v>281654.87457006297</v>
      </c>
      <c r="I196" s="2">
        <v>286607.5593088186</v>
      </c>
      <c r="J196" s="2">
        <v>290283.21353855397</v>
      </c>
      <c r="K196" s="2">
        <v>293011.11461225845</v>
      </c>
      <c r="L196" s="2">
        <v>295035.63699733978</v>
      </c>
      <c r="M196" s="2">
        <v>374113.76816115348</v>
      </c>
      <c r="N196" s="2">
        <v>3254563.2447638665</v>
      </c>
      <c r="O196" s="2">
        <v>277649.98720456724</v>
      </c>
      <c r="P196" s="2">
        <v>473126.20306307549</v>
      </c>
      <c r="Q196" s="2">
        <v>618198.27832831035</v>
      </c>
      <c r="R196" s="2">
        <v>725864.08287518215</v>
      </c>
      <c r="S196" s="2">
        <v>805768.67821189133</v>
      </c>
      <c r="T196" s="2">
        <v>865070.18422667868</v>
      </c>
      <c r="U196" s="2">
        <v>909081.02741789934</v>
      </c>
      <c r="V196" s="2">
        <v>941743.84576047631</v>
      </c>
      <c r="W196" s="2">
        <v>965984.68335235841</v>
      </c>
      <c r="X196" s="2">
        <v>983975.11519424373</v>
      </c>
      <c r="Y196" s="2">
        <v>997326.78411371633</v>
      </c>
      <c r="Z196" s="2">
        <v>1274302.2727424521</v>
      </c>
      <c r="AA196" s="2">
        <v>9838091.1424908508</v>
      </c>
    </row>
    <row r="197" spans="1:27" x14ac:dyDescent="0.3">
      <c r="A197" s="7" t="s">
        <v>153</v>
      </c>
      <c r="B197" s="8">
        <v>204443.44007339832</v>
      </c>
      <c r="C197" s="8">
        <v>229302.75957801778</v>
      </c>
      <c r="D197" s="8">
        <v>247754.23367710324</v>
      </c>
      <c r="E197" s="8">
        <v>261448.06689980801</v>
      </c>
      <c r="F197" s="8">
        <v>271610.99845336599</v>
      </c>
      <c r="G197" s="8">
        <v>279153.45760870713</v>
      </c>
      <c r="H197" s="8">
        <v>284751.12298805069</v>
      </c>
      <c r="I197" s="8">
        <v>288905.45210720965</v>
      </c>
      <c r="J197" s="8">
        <v>291988.60361068818</v>
      </c>
      <c r="K197" s="8">
        <v>294276.77648306906</v>
      </c>
      <c r="L197" s="8">
        <v>295974.95287433389</v>
      </c>
      <c r="M197" s="8">
        <v>374810.88509034418</v>
      </c>
      <c r="N197" s="8">
        <v>3324420.7494440963</v>
      </c>
      <c r="O197" s="8">
        <v>278167.35524322896</v>
      </c>
      <c r="P197" s="8">
        <v>473510.16976395511</v>
      </c>
      <c r="Q197" s="8">
        <v>618483.24070782983</v>
      </c>
      <c r="R197" s="8">
        <v>726075.5688127788</v>
      </c>
      <c r="S197" s="8">
        <v>805925.63332251518</v>
      </c>
      <c r="T197" s="8">
        <v>865186.66907210578</v>
      </c>
      <c r="U197" s="8">
        <v>909167.47709870455</v>
      </c>
      <c r="V197" s="8">
        <v>941808.00472711201</v>
      </c>
      <c r="W197" s="8">
        <v>966032.29917883012</v>
      </c>
      <c r="X197" s="8">
        <v>984010.45346494042</v>
      </c>
      <c r="Y197" s="8">
        <v>997353.01054867217</v>
      </c>
      <c r="Z197" s="8">
        <v>1274321.7367930955</v>
      </c>
      <c r="AA197" s="8">
        <v>9840041.6187337674</v>
      </c>
    </row>
    <row r="199" spans="1:27" x14ac:dyDescent="0.3">
      <c r="A199" s="5" t="s">
        <v>154</v>
      </c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" x14ac:dyDescent="0.25">
      <c r="A200" s="6" t="s">
        <v>161</v>
      </c>
      <c r="B200" s="2">
        <v>2690.6837844179236</v>
      </c>
      <c r="C200" s="2">
        <v>1996.9014291753233</v>
      </c>
      <c r="D200" s="2">
        <v>1482.0081575305182</v>
      </c>
      <c r="E200" s="2">
        <v>1099.878114611819</v>
      </c>
      <c r="F200" s="2">
        <v>816.27881793703159</v>
      </c>
      <c r="G200" s="2">
        <v>605.80449757184181</v>
      </c>
      <c r="H200" s="2">
        <v>449.60016260838745</v>
      </c>
      <c r="I200" s="2">
        <v>333.67250825587803</v>
      </c>
      <c r="J200" s="2">
        <v>247.636348972468</v>
      </c>
      <c r="K200" s="2">
        <v>183.78427894151707</v>
      </c>
      <c r="L200" s="2">
        <v>136.39621697785822</v>
      </c>
      <c r="M200" s="2">
        <v>101.22698259621556</v>
      </c>
      <c r="N200" s="2">
        <v>10143.871299596784</v>
      </c>
      <c r="O200" s="2">
        <v>75.125998598611815</v>
      </c>
      <c r="P200" s="2">
        <v>55.755051871413045</v>
      </c>
      <c r="Q200" s="2">
        <v>41.378828463804282</v>
      </c>
      <c r="R200" s="2">
        <v>30.709458382099172</v>
      </c>
      <c r="S200" s="2">
        <v>22.791143904589347</v>
      </c>
      <c r="T200" s="2">
        <v>16.91453603696522</v>
      </c>
      <c r="U200" s="2">
        <v>12.553188665891586</v>
      </c>
      <c r="V200" s="2">
        <v>9.3163977620838239</v>
      </c>
      <c r="W200" s="2">
        <v>6.9142008115589721</v>
      </c>
      <c r="X200" s="2">
        <v>5.1314010074930305</v>
      </c>
      <c r="Y200" s="2">
        <v>3.8082892032410425</v>
      </c>
      <c r="Z200" s="2">
        <v>2.8263366348380234</v>
      </c>
      <c r="AA200" s="2">
        <v>283.22483134258937</v>
      </c>
    </row>
    <row r="201" spans="1:27" x14ac:dyDescent="0.3">
      <c r="A201" s="6" t="s">
        <v>162</v>
      </c>
      <c r="B201" s="2">
        <v>696851.5613077227</v>
      </c>
      <c r="C201" s="2">
        <v>517171.09485590481</v>
      </c>
      <c r="D201" s="2">
        <v>383820.53826861561</v>
      </c>
      <c r="E201" s="2">
        <v>284853.90436960885</v>
      </c>
      <c r="F201" s="2">
        <v>211405.43234250654</v>
      </c>
      <c r="G201" s="2">
        <v>156895.36333661131</v>
      </c>
      <c r="H201" s="2">
        <v>116440.50374564473</v>
      </c>
      <c r="I201" s="2">
        <v>86416.772453948448</v>
      </c>
      <c r="J201" s="2">
        <v>64134.543574892654</v>
      </c>
      <c r="K201" s="2">
        <v>47597.700802257481</v>
      </c>
      <c r="L201" s="2">
        <v>35324.81866056555</v>
      </c>
      <c r="M201" s="2">
        <v>26216.451474955633</v>
      </c>
      <c r="N201" s="2">
        <v>2627128.6851932341</v>
      </c>
      <c r="O201" s="2">
        <v>19456.641364332478</v>
      </c>
      <c r="P201" s="2">
        <v>214892.26945459793</v>
      </c>
      <c r="Q201" s="2">
        <v>359935.58049148158</v>
      </c>
      <c r="R201" s="2">
        <v>467580.03755447728</v>
      </c>
      <c r="S201" s="2">
        <v>547468.78977305104</v>
      </c>
      <c r="T201" s="2">
        <v>606758.53775613278</v>
      </c>
      <c r="U201" s="2">
        <v>650760.65467842028</v>
      </c>
      <c r="V201" s="2">
        <v>683416.99678658973</v>
      </c>
      <c r="W201" s="2">
        <v>707653.02801593358</v>
      </c>
      <c r="X201" s="2">
        <v>725639.89279717882</v>
      </c>
      <c r="Y201" s="2">
        <v>738988.91440873244</v>
      </c>
      <c r="Z201" s="2">
        <v>949348.37528067851</v>
      </c>
      <c r="AA201" s="2">
        <v>6671899.7183616059</v>
      </c>
    </row>
    <row r="202" spans="1:27" x14ac:dyDescent="0.3">
      <c r="A202" s="7" t="s">
        <v>156</v>
      </c>
      <c r="B202" s="8">
        <v>699542.24509214063</v>
      </c>
      <c r="C202" s="8">
        <v>519167.99628508015</v>
      </c>
      <c r="D202" s="8">
        <v>385302.54642614612</v>
      </c>
      <c r="E202" s="8">
        <v>285953.78248422069</v>
      </c>
      <c r="F202" s="8">
        <v>212221.71116044358</v>
      </c>
      <c r="G202" s="8">
        <v>157501.16783418314</v>
      </c>
      <c r="H202" s="8">
        <v>116890.10390825312</v>
      </c>
      <c r="I202" s="8">
        <v>86750.444962204332</v>
      </c>
      <c r="J202" s="8">
        <v>64382.179923865122</v>
      </c>
      <c r="K202" s="8">
        <v>47781.485081198996</v>
      </c>
      <c r="L202" s="8">
        <v>35461.214877543411</v>
      </c>
      <c r="M202" s="8">
        <v>26317.678457551847</v>
      </c>
      <c r="N202" s="8">
        <v>2637272.5564928311</v>
      </c>
      <c r="O202" s="8">
        <v>19531.767362931088</v>
      </c>
      <c r="P202" s="8">
        <v>214948.02450646934</v>
      </c>
      <c r="Q202" s="8">
        <v>359976.95931994537</v>
      </c>
      <c r="R202" s="8">
        <v>467610.74701285938</v>
      </c>
      <c r="S202" s="8">
        <v>547491.5809169556</v>
      </c>
      <c r="T202" s="8">
        <v>606775.45229216979</v>
      </c>
      <c r="U202" s="8">
        <v>650773.20786708617</v>
      </c>
      <c r="V202" s="8">
        <v>683426.31318435178</v>
      </c>
      <c r="W202" s="8">
        <v>707659.94221674511</v>
      </c>
      <c r="X202" s="8">
        <v>725645.02419818635</v>
      </c>
      <c r="Y202" s="8">
        <v>738992.72269793565</v>
      </c>
      <c r="Z202" s="8">
        <v>949351.20161731332</v>
      </c>
      <c r="AA202" s="8">
        <v>6672182.9431929486</v>
      </c>
    </row>
    <row r="204" spans="1:27" ht="15" x14ac:dyDescent="0.25">
      <c r="A204" s="5" t="s">
        <v>163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3">
      <c r="A205" s="6" t="s">
        <v>164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318247.72094279749</v>
      </c>
      <c r="Q205" s="2">
        <v>554439.91796327278</v>
      </c>
      <c r="R205" s="2">
        <v>729730.87505070306</v>
      </c>
      <c r="S205" s="2">
        <v>859823.74020138197</v>
      </c>
      <c r="T205" s="2">
        <v>956372.66573820508</v>
      </c>
      <c r="U205" s="2">
        <v>1028026.8261067867</v>
      </c>
      <c r="V205" s="2">
        <v>1081205.2397409002</v>
      </c>
      <c r="W205" s="2">
        <v>1120671.8061216131</v>
      </c>
      <c r="X205" s="2">
        <v>1149962.0717658675</v>
      </c>
      <c r="Y205" s="2">
        <v>1171699.9562637256</v>
      </c>
      <c r="Z205" s="2">
        <v>1506083.2638071137</v>
      </c>
      <c r="AA205" s="2">
        <v>10476264.083702367</v>
      </c>
    </row>
    <row r="206" spans="1:27" x14ac:dyDescent="0.3">
      <c r="A206" s="7" t="s">
        <v>165</v>
      </c>
      <c r="B206" s="8">
        <v>0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318247.72094279749</v>
      </c>
      <c r="Q206" s="8">
        <v>554439.91796327278</v>
      </c>
      <c r="R206" s="8">
        <v>729730.87505070306</v>
      </c>
      <c r="S206" s="8">
        <v>859823.74020138197</v>
      </c>
      <c r="T206" s="8">
        <v>956372.66573820508</v>
      </c>
      <c r="U206" s="8">
        <v>1028026.8261067867</v>
      </c>
      <c r="V206" s="8">
        <v>1081205.2397409002</v>
      </c>
      <c r="W206" s="8">
        <v>1120671.8061216131</v>
      </c>
      <c r="X206" s="8">
        <v>1149962.0717658675</v>
      </c>
      <c r="Y206" s="8">
        <v>1171699.9562637256</v>
      </c>
      <c r="Z206" s="8">
        <v>1506083.2638071137</v>
      </c>
      <c r="AA206" s="8">
        <v>10476264.083702367</v>
      </c>
    </row>
    <row r="208" spans="1:27" ht="15" x14ac:dyDescent="0.25">
      <c r="A208" s="5" t="s">
        <v>166</v>
      </c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3">
      <c r="A209" s="6" t="s">
        <v>167</v>
      </c>
      <c r="B209" s="2">
        <v>410317.69520620967</v>
      </c>
      <c r="C209" s="2">
        <v>560290.95847059775</v>
      </c>
      <c r="D209" s="2">
        <v>671597.59038500686</v>
      </c>
      <c r="E209" s="2">
        <v>754204.23990426969</v>
      </c>
      <c r="F209" s="2">
        <v>815511.08593340521</v>
      </c>
      <c r="G209" s="2">
        <v>861010.20001094276</v>
      </c>
      <c r="H209" s="2">
        <v>894777.54437664314</v>
      </c>
      <c r="I209" s="2">
        <v>919838.11024983053</v>
      </c>
      <c r="J209" s="2">
        <v>938436.90662193426</v>
      </c>
      <c r="K209" s="2">
        <v>952240.07564219483</v>
      </c>
      <c r="L209" s="2">
        <v>962484.15118289203</v>
      </c>
      <c r="M209" s="2">
        <v>1225861.6340333875</v>
      </c>
      <c r="N209" s="2">
        <v>9966570.1920173131</v>
      </c>
      <c r="O209" s="2">
        <v>909777.97656814929</v>
      </c>
      <c r="P209" s="2">
        <v>1362181.2135615866</v>
      </c>
      <c r="Q209" s="2">
        <v>1697931.3106629914</v>
      </c>
      <c r="R209" s="2">
        <v>1947109.5502726636</v>
      </c>
      <c r="S209" s="2">
        <v>2132038.1493438426</v>
      </c>
      <c r="T209" s="2">
        <v>2269283.6279538516</v>
      </c>
      <c r="U209" s="2">
        <v>2371140.8933714107</v>
      </c>
      <c r="V209" s="2">
        <v>2446734.6588157639</v>
      </c>
      <c r="W209" s="2">
        <v>2502836.8656699331</v>
      </c>
      <c r="X209" s="2">
        <v>2544473.3365535662</v>
      </c>
      <c r="Y209" s="2">
        <v>2575374.0052589858</v>
      </c>
      <c r="Z209" s="2">
        <v>3285290.9677096074</v>
      </c>
      <c r="AA209" s="2">
        <v>26044172.555742353</v>
      </c>
    </row>
    <row r="210" spans="1:27" x14ac:dyDescent="0.3">
      <c r="A210" s="7" t="s">
        <v>168</v>
      </c>
      <c r="B210" s="8">
        <v>410317.69520620967</v>
      </c>
      <c r="C210" s="8">
        <v>560290.95847059775</v>
      </c>
      <c r="D210" s="8">
        <v>671597.59038500686</v>
      </c>
      <c r="E210" s="8">
        <v>754204.23990426969</v>
      </c>
      <c r="F210" s="8">
        <v>815511.08593340521</v>
      </c>
      <c r="G210" s="8">
        <v>861010.20001094276</v>
      </c>
      <c r="H210" s="8">
        <v>894777.54437664314</v>
      </c>
      <c r="I210" s="8">
        <v>919838.11024983053</v>
      </c>
      <c r="J210" s="8">
        <v>938436.90662193426</v>
      </c>
      <c r="K210" s="8">
        <v>952240.07564219483</v>
      </c>
      <c r="L210" s="8">
        <v>962484.15118289203</v>
      </c>
      <c r="M210" s="8">
        <v>1225861.6340333875</v>
      </c>
      <c r="N210" s="8">
        <v>9966570.1920173131</v>
      </c>
      <c r="O210" s="8">
        <v>909777.97656814929</v>
      </c>
      <c r="P210" s="8">
        <v>1362181.2135615866</v>
      </c>
      <c r="Q210" s="8">
        <v>1697931.3106629914</v>
      </c>
      <c r="R210" s="8">
        <v>1947109.5502726636</v>
      </c>
      <c r="S210" s="8">
        <v>2132038.1493438426</v>
      </c>
      <c r="T210" s="8">
        <v>2269283.6279538516</v>
      </c>
      <c r="U210" s="8">
        <v>2371140.8933714107</v>
      </c>
      <c r="V210" s="8">
        <v>2446734.6588157639</v>
      </c>
      <c r="W210" s="8">
        <v>2502836.8656699331</v>
      </c>
      <c r="X210" s="8">
        <v>2544473.3365535662</v>
      </c>
      <c r="Y210" s="8">
        <v>2575374.0052589858</v>
      </c>
      <c r="Z210" s="8">
        <v>3285290.9677096074</v>
      </c>
      <c r="AA210" s="8">
        <v>26044172.555742353</v>
      </c>
    </row>
    <row r="212" spans="1:27" x14ac:dyDescent="0.3">
      <c r="A212" s="3" t="s">
        <v>61</v>
      </c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3">
      <c r="A213" s="4" t="s">
        <v>62</v>
      </c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3">
      <c r="A214" s="5" t="s">
        <v>125</v>
      </c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" x14ac:dyDescent="0.25">
      <c r="A215" s="6" t="s">
        <v>169</v>
      </c>
      <c r="B215" s="2">
        <v>15196.923470247046</v>
      </c>
      <c r="C215" s="2">
        <v>12774.953032412983</v>
      </c>
      <c r="D215" s="2">
        <v>10738.977879297345</v>
      </c>
      <c r="E215" s="2">
        <v>9027.4810090831743</v>
      </c>
      <c r="F215" s="2">
        <v>7588.7495332739836</v>
      </c>
      <c r="G215" s="2">
        <v>6379.3121714486797</v>
      </c>
      <c r="H215" s="2">
        <v>5362.6257662553426</v>
      </c>
      <c r="I215" s="2">
        <v>4507.9711316863013</v>
      </c>
      <c r="J215" s="2">
        <v>3789.5248726833206</v>
      </c>
      <c r="K215" s="2">
        <v>3185.5791310965406</v>
      </c>
      <c r="L215" s="2">
        <v>2677.8856826165029</v>
      </c>
      <c r="M215" s="2">
        <v>2251.1045665640163</v>
      </c>
      <c r="N215" s="2">
        <v>83481.088246665226</v>
      </c>
      <c r="O215" s="2">
        <v>1892.3405888835603</v>
      </c>
      <c r="P215" s="2">
        <v>1590.7536937753111</v>
      </c>
      <c r="Q215" s="2">
        <v>1337.2314313422485</v>
      </c>
      <c r="R215" s="2">
        <v>1124.1136248602759</v>
      </c>
      <c r="S215" s="2">
        <v>944.96091849122695</v>
      </c>
      <c r="T215" s="2">
        <v>794.36021210647141</v>
      </c>
      <c r="U215" s="2">
        <v>667.76110443312109</v>
      </c>
      <c r="V215" s="2">
        <v>561.33840265148524</v>
      </c>
      <c r="W215" s="2">
        <v>471.87654417041534</v>
      </c>
      <c r="X215" s="2">
        <v>396.67243838376783</v>
      </c>
      <c r="Y215" s="2">
        <v>333.45379277105673</v>
      </c>
      <c r="Z215" s="2">
        <v>280.31045556492313</v>
      </c>
      <c r="AA215" s="2">
        <v>10395.173207433863</v>
      </c>
    </row>
    <row r="216" spans="1:27" x14ac:dyDescent="0.3">
      <c r="A216" s="6" t="s">
        <v>170</v>
      </c>
      <c r="B216" s="2">
        <v>270954.91076437384</v>
      </c>
      <c r="C216" s="2">
        <v>227772.17149862088</v>
      </c>
      <c r="D216" s="2">
        <v>191471.56980045611</v>
      </c>
      <c r="E216" s="2">
        <v>160956.28276553052</v>
      </c>
      <c r="F216" s="2">
        <v>135304.29080775054</v>
      </c>
      <c r="G216" s="2">
        <v>113740.51883179364</v>
      </c>
      <c r="H216" s="2">
        <v>95613.41733431966</v>
      </c>
      <c r="I216" s="2">
        <v>80375.275831706123</v>
      </c>
      <c r="J216" s="2">
        <v>67565.673784405284</v>
      </c>
      <c r="K216" s="2">
        <v>56797.56898750001</v>
      </c>
      <c r="L216" s="2">
        <v>47745.603088093558</v>
      </c>
      <c r="M216" s="2">
        <v>40136.270880668715</v>
      </c>
      <c r="N216" s="2">
        <v>1488433.5543752185</v>
      </c>
      <c r="O216" s="2">
        <v>33739.656345615098</v>
      </c>
      <c r="P216" s="2">
        <v>28362.485735277623</v>
      </c>
      <c r="Q216" s="2">
        <v>23842.287806478289</v>
      </c>
      <c r="R216" s="2">
        <v>20042.484750900803</v>
      </c>
      <c r="S216" s="2">
        <v>16848.265495769381</v>
      </c>
      <c r="T216" s="2">
        <v>14163.116686576244</v>
      </c>
      <c r="U216" s="2">
        <v>11905.9065354795</v>
      </c>
      <c r="V216" s="2">
        <v>10008.433423832781</v>
      </c>
      <c r="W216" s="2">
        <v>8413.3651898569151</v>
      </c>
      <c r="X216" s="2">
        <v>7072.506837017927</v>
      </c>
      <c r="Y216" s="2">
        <v>5945.3443219093178</v>
      </c>
      <c r="Z216" s="2">
        <v>4997.8204221804945</v>
      </c>
      <c r="AA216" s="2">
        <v>185341.6735508944</v>
      </c>
    </row>
    <row r="217" spans="1:27" x14ac:dyDescent="0.3">
      <c r="A217" s="7" t="s">
        <v>127</v>
      </c>
      <c r="B217" s="8">
        <v>286151.83423462091</v>
      </c>
      <c r="C217" s="8">
        <v>240547.12453103386</v>
      </c>
      <c r="D217" s="8">
        <v>202210.54767975345</v>
      </c>
      <c r="E217" s="8">
        <v>169983.76377461368</v>
      </c>
      <c r="F217" s="8">
        <v>142893.04034102452</v>
      </c>
      <c r="G217" s="8">
        <v>120119.83100324232</v>
      </c>
      <c r="H217" s="8">
        <v>100976.043100575</v>
      </c>
      <c r="I217" s="8">
        <v>84883.246963392419</v>
      </c>
      <c r="J217" s="8">
        <v>71355.198657088607</v>
      </c>
      <c r="K217" s="8">
        <v>59983.148118596553</v>
      </c>
      <c r="L217" s="8">
        <v>50423.488770710057</v>
      </c>
      <c r="M217" s="8">
        <v>42387.375447232735</v>
      </c>
      <c r="N217" s="8">
        <v>1571914.6426218837</v>
      </c>
      <c r="O217" s="8">
        <v>35631.99693449866</v>
      </c>
      <c r="P217" s="8">
        <v>29953.239429052934</v>
      </c>
      <c r="Q217" s="8">
        <v>25179.519237820539</v>
      </c>
      <c r="R217" s="8">
        <v>21166.598375761077</v>
      </c>
      <c r="S217" s="8">
        <v>17793.226414260607</v>
      </c>
      <c r="T217" s="8">
        <v>14957.476898682715</v>
      </c>
      <c r="U217" s="8">
        <v>12573.667639912621</v>
      </c>
      <c r="V217" s="8">
        <v>10569.771826484266</v>
      </c>
      <c r="W217" s="8">
        <v>8885.2417340273296</v>
      </c>
      <c r="X217" s="8">
        <v>7469.1792754016951</v>
      </c>
      <c r="Y217" s="8">
        <v>6278.798114680375</v>
      </c>
      <c r="Z217" s="8">
        <v>5278.1308777454178</v>
      </c>
      <c r="AA217" s="8">
        <v>195736.84675832826</v>
      </c>
    </row>
    <row r="219" spans="1:27" x14ac:dyDescent="0.3">
      <c r="A219" s="5" t="s">
        <v>171</v>
      </c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3">
      <c r="A220" s="6" t="s">
        <v>172</v>
      </c>
      <c r="B220" s="2">
        <v>507.20909915723115</v>
      </c>
      <c r="C220" s="2">
        <v>426.37395865235567</v>
      </c>
      <c r="D220" s="2">
        <v>358.42170993964294</v>
      </c>
      <c r="E220" s="2">
        <v>301.29917540485275</v>
      </c>
      <c r="F220" s="2">
        <v>253.28039731446927</v>
      </c>
      <c r="G220" s="2">
        <v>212.91448799213074</v>
      </c>
      <c r="H220" s="2">
        <v>178.98179123853362</v>
      </c>
      <c r="I220" s="2">
        <v>150.45703041184314</v>
      </c>
      <c r="J220" s="2">
        <v>126.47832968763262</v>
      </c>
      <c r="K220" s="2">
        <v>106.32117247552904</v>
      </c>
      <c r="L220" s="2">
        <v>89.376510145963337</v>
      </c>
      <c r="M220" s="2">
        <v>75.132359622069146</v>
      </c>
      <c r="N220" s="2">
        <v>2786.2460220422545</v>
      </c>
      <c r="O220" s="2">
        <v>63.158333807855385</v>
      </c>
      <c r="P220" s="2">
        <v>53.092637439444658</v>
      </c>
      <c r="Q220" s="2">
        <v>44.63113543894228</v>
      </c>
      <c r="R220" s="2">
        <v>37.518163471180628</v>
      </c>
      <c r="S220" s="2">
        <v>31.538803044254159</v>
      </c>
      <c r="T220" s="2">
        <v>26.512387745960051</v>
      </c>
      <c r="U220" s="2">
        <v>22.287044407038476</v>
      </c>
      <c r="V220" s="2">
        <v>18.735104252426069</v>
      </c>
      <c r="W220" s="2">
        <v>15.749245388429465</v>
      </c>
      <c r="X220" s="2">
        <v>13.239250071044971</v>
      </c>
      <c r="Y220" s="2">
        <v>11.129278776266702</v>
      </c>
      <c r="Z220" s="2">
        <v>9.3555787084006745</v>
      </c>
      <c r="AA220" s="2">
        <v>346.94696255124353</v>
      </c>
    </row>
    <row r="221" spans="1:27" x14ac:dyDescent="0.3">
      <c r="A221" s="6" t="s">
        <v>173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</row>
    <row r="222" spans="1:27" x14ac:dyDescent="0.3">
      <c r="A222" s="6" t="s">
        <v>174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</row>
    <row r="223" spans="1:27" x14ac:dyDescent="0.3">
      <c r="A223" s="6" t="s">
        <v>175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</row>
    <row r="224" spans="1:27" x14ac:dyDescent="0.3">
      <c r="A224" s="6" t="s">
        <v>176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</row>
    <row r="225" spans="1:27" x14ac:dyDescent="0.3">
      <c r="A225" s="6" t="s">
        <v>177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</row>
    <row r="226" spans="1:27" x14ac:dyDescent="0.3">
      <c r="A226" s="6" t="s">
        <v>178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</row>
    <row r="227" spans="1:27" x14ac:dyDescent="0.3">
      <c r="A227" s="6" t="s">
        <v>179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</row>
    <row r="228" spans="1:27" x14ac:dyDescent="0.3">
      <c r="A228" s="6" t="s">
        <v>180</v>
      </c>
      <c r="B228" s="2">
        <v>-347.9680662526556</v>
      </c>
      <c r="C228" s="2">
        <v>-292.5115541879465</v>
      </c>
      <c r="D228" s="2">
        <v>-245.89328053834009</v>
      </c>
      <c r="E228" s="2">
        <v>-206.70467387779632</v>
      </c>
      <c r="F228" s="2">
        <v>-173.76165021420377</v>
      </c>
      <c r="G228" s="2">
        <v>-146.06883588425026</v>
      </c>
      <c r="H228" s="2">
        <v>-122.78949233204256</v>
      </c>
      <c r="I228" s="2">
        <v>-103.22023404847597</v>
      </c>
      <c r="J228" s="2">
        <v>-86.769775773735603</v>
      </c>
      <c r="K228" s="2">
        <v>-72.941066809521715</v>
      </c>
      <c r="L228" s="2">
        <v>-61.316272629132975</v>
      </c>
      <c r="M228" s="2">
        <v>-51.544150004663393</v>
      </c>
      <c r="N228" s="2">
        <v>-1911.4890525527646</v>
      </c>
      <c r="O228" s="2">
        <v>-43.329434190703331</v>
      </c>
      <c r="P228" s="2">
        <v>-36.423917498234658</v>
      </c>
      <c r="Q228" s="2">
        <v>-30.618949697775172</v>
      </c>
      <c r="R228" s="2">
        <v>-25.739133651407062</v>
      </c>
      <c r="S228" s="2">
        <v>-21.637025687172219</v>
      </c>
      <c r="T228" s="2">
        <v>-18.188680587614023</v>
      </c>
      <c r="U228" s="2">
        <v>-15.289906584266928</v>
      </c>
      <c r="V228" s="2">
        <v>-12.853117202729239</v>
      </c>
      <c r="W228" s="2">
        <v>-10.804684836798492</v>
      </c>
      <c r="X228" s="2">
        <v>-9.0827160898956372</v>
      </c>
      <c r="Y228" s="2">
        <v>-7.6351816657054092</v>
      </c>
      <c r="Z228" s="2">
        <v>-6.4183443026670517</v>
      </c>
      <c r="AA228" s="2">
        <v>-238.0210919949692</v>
      </c>
    </row>
    <row r="229" spans="1:27" x14ac:dyDescent="0.3">
      <c r="A229" s="6" t="s">
        <v>181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</row>
    <row r="230" spans="1:27" x14ac:dyDescent="0.3">
      <c r="A230" s="6" t="s">
        <v>182</v>
      </c>
      <c r="B230" s="2">
        <v>17474.644250643883</v>
      </c>
      <c r="C230" s="2">
        <v>14689.667944775942</v>
      </c>
      <c r="D230" s="2">
        <v>12348.540046520649</v>
      </c>
      <c r="E230" s="2">
        <v>10380.523361983323</v>
      </c>
      <c r="F230" s="2">
        <v>8726.1542548945217</v>
      </c>
      <c r="G230" s="2">
        <v>7335.445952473171</v>
      </c>
      <c r="H230" s="2">
        <v>6166.3781947784792</v>
      </c>
      <c r="I230" s="2">
        <v>5183.6275922964842</v>
      </c>
      <c r="J230" s="2">
        <v>4357.5003295078832</v>
      </c>
      <c r="K230" s="2">
        <v>3663.0349660688507</v>
      </c>
      <c r="L230" s="2">
        <v>3079.248226736996</v>
      </c>
      <c r="M230" s="2">
        <v>2588.5009915804103</v>
      </c>
      <c r="N230" s="2">
        <v>95993.266112260579</v>
      </c>
      <c r="O230" s="2">
        <v>2175.9653298600583</v>
      </c>
      <c r="P230" s="2">
        <v>1829.1764740109847</v>
      </c>
      <c r="Q230" s="2">
        <v>1537.6561966134088</v>
      </c>
      <c r="R230" s="2">
        <v>1292.5962106865668</v>
      </c>
      <c r="S230" s="2">
        <v>1086.5920272432254</v>
      </c>
      <c r="T230" s="2">
        <v>913.41922860923353</v>
      </c>
      <c r="U230" s="2">
        <v>767.84539760508267</v>
      </c>
      <c r="V230" s="2">
        <v>645.4720200285343</v>
      </c>
      <c r="W230" s="2">
        <v>542.60158352085261</v>
      </c>
      <c r="X230" s="2">
        <v>456.12585720806544</v>
      </c>
      <c r="Y230" s="2">
        <v>383.43197648592366</v>
      </c>
      <c r="Z230" s="2">
        <v>322.32349529975789</v>
      </c>
      <c r="AA230" s="2">
        <v>11953.205797171691</v>
      </c>
    </row>
    <row r="231" spans="1:27" x14ac:dyDescent="0.3">
      <c r="A231" s="6" t="s">
        <v>183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</row>
    <row r="232" spans="1:27" ht="15" x14ac:dyDescent="0.25">
      <c r="A232" s="6" t="s">
        <v>184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</row>
    <row r="233" spans="1:27" x14ac:dyDescent="0.3">
      <c r="A233" s="6" t="s">
        <v>185</v>
      </c>
      <c r="B233" s="2">
        <v>13293.934735055605</v>
      </c>
      <c r="C233" s="2">
        <v>11175.248213152849</v>
      </c>
      <c r="D233" s="2">
        <v>9394.2218849815636</v>
      </c>
      <c r="E233" s="2">
        <v>7897.0420290439688</v>
      </c>
      <c r="F233" s="2">
        <v>6638.4713467526608</v>
      </c>
      <c r="G233" s="2">
        <v>5580.4821171745998</v>
      </c>
      <c r="H233" s="2">
        <v>4691.1071892084192</v>
      </c>
      <c r="I233" s="2">
        <v>3943.474093916604</v>
      </c>
      <c r="J233" s="2">
        <v>3314.9930927106925</v>
      </c>
      <c r="K233" s="2">
        <v>2786.6746282604081</v>
      </c>
      <c r="L233" s="2">
        <v>2342.5555549017254</v>
      </c>
      <c r="M233" s="2">
        <v>1969.2168120921115</v>
      </c>
      <c r="N233" s="2">
        <v>73027.421697251222</v>
      </c>
      <c r="O233" s="2">
        <v>1655.377967413413</v>
      </c>
      <c r="P233" s="2">
        <v>1391.5563782367224</v>
      </c>
      <c r="Q233" s="2">
        <v>1169.7806736168195</v>
      </c>
      <c r="R233" s="2">
        <v>983.34989926986577</v>
      </c>
      <c r="S233" s="2">
        <v>826.63104819835996</v>
      </c>
      <c r="T233" s="2">
        <v>694.88885934994391</v>
      </c>
      <c r="U233" s="2">
        <v>584.14274167548035</v>
      </c>
      <c r="V233" s="2">
        <v>491.04650054593588</v>
      </c>
      <c r="W233" s="2">
        <v>412.78723246101271</v>
      </c>
      <c r="X233" s="2">
        <v>347.00033315252671</v>
      </c>
      <c r="Y233" s="2">
        <v>291.69805105185043</v>
      </c>
      <c r="Z233" s="2">
        <v>245.20942736399894</v>
      </c>
      <c r="AA233" s="2">
        <v>9093.4691123359298</v>
      </c>
    </row>
    <row r="234" spans="1:27" x14ac:dyDescent="0.3">
      <c r="A234" s="7" t="s">
        <v>186</v>
      </c>
      <c r="B234" s="8">
        <v>30927.820018604063</v>
      </c>
      <c r="C234" s="8">
        <v>25998.7785623932</v>
      </c>
      <c r="D234" s="8">
        <v>21855.290360903517</v>
      </c>
      <c r="E234" s="8">
        <v>18372.159892554351</v>
      </c>
      <c r="F234" s="8">
        <v>15444.144348747446</v>
      </c>
      <c r="G234" s="8">
        <v>12982.773721755651</v>
      </c>
      <c r="H234" s="8">
        <v>10913.677682893391</v>
      </c>
      <c r="I234" s="8">
        <v>9174.3384825764551</v>
      </c>
      <c r="J234" s="8">
        <v>7712.2019761324727</v>
      </c>
      <c r="K234" s="8">
        <v>6483.0896999952656</v>
      </c>
      <c r="L234" s="8">
        <v>5449.8640191555514</v>
      </c>
      <c r="M234" s="8">
        <v>4581.3060132899282</v>
      </c>
      <c r="N234" s="8">
        <v>169895.44477900129</v>
      </c>
      <c r="O234" s="8">
        <v>3851.1721968906236</v>
      </c>
      <c r="P234" s="8">
        <v>3237.4015721889173</v>
      </c>
      <c r="Q234" s="8">
        <v>2721.4490559713954</v>
      </c>
      <c r="R234" s="8">
        <v>2287.7251397762061</v>
      </c>
      <c r="S234" s="8">
        <v>1923.1248527986672</v>
      </c>
      <c r="T234" s="8">
        <v>1616.6317951175233</v>
      </c>
      <c r="U234" s="8">
        <v>1358.9852771033345</v>
      </c>
      <c r="V234" s="8">
        <v>1142.4005076241669</v>
      </c>
      <c r="W234" s="8">
        <v>960.33337653349622</v>
      </c>
      <c r="X234" s="8">
        <v>807.28272434174141</v>
      </c>
      <c r="Y234" s="8">
        <v>678.6241246483354</v>
      </c>
      <c r="Z234" s="8">
        <v>570.47015706949048</v>
      </c>
      <c r="AA234" s="8">
        <v>21155.600780063898</v>
      </c>
    </row>
    <row r="236" spans="1:27" x14ac:dyDescent="0.3">
      <c r="A236" s="4" t="s">
        <v>91</v>
      </c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" x14ac:dyDescent="0.25">
      <c r="A237" s="5" t="s">
        <v>187</v>
      </c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3">
      <c r="A238" s="6" t="s">
        <v>188</v>
      </c>
      <c r="B238" s="2">
        <v>4675337.8899999997</v>
      </c>
      <c r="C238" s="2">
        <v>4709489.55</v>
      </c>
      <c r="D238" s="2">
        <v>4914399.54</v>
      </c>
      <c r="E238" s="2">
        <v>5255916.1900000004</v>
      </c>
      <c r="F238" s="2">
        <v>5938949.4800000004</v>
      </c>
      <c r="G238" s="2">
        <v>6621982.7700000005</v>
      </c>
      <c r="H238" s="2">
        <v>7305016.0600000005</v>
      </c>
      <c r="I238" s="2">
        <v>7646532.7100000009</v>
      </c>
      <c r="J238" s="2">
        <v>7988049.3600000013</v>
      </c>
      <c r="K238" s="2">
        <v>7988049.3600000013</v>
      </c>
      <c r="L238" s="2">
        <v>8056352.6700000009</v>
      </c>
      <c r="M238" s="2">
        <v>0</v>
      </c>
      <c r="N238" s="2">
        <v>71100075.579999998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</row>
    <row r="239" spans="1:27" x14ac:dyDescent="0.3">
      <c r="A239" s="7" t="s">
        <v>189</v>
      </c>
      <c r="B239" s="8">
        <v>4675337.8899999997</v>
      </c>
      <c r="C239" s="8">
        <v>4709489.55</v>
      </c>
      <c r="D239" s="8">
        <v>4914399.54</v>
      </c>
      <c r="E239" s="8">
        <v>5255916.1900000004</v>
      </c>
      <c r="F239" s="8">
        <v>5938949.4800000004</v>
      </c>
      <c r="G239" s="8">
        <v>6621982.7700000005</v>
      </c>
      <c r="H239" s="8">
        <v>7305016.0600000005</v>
      </c>
      <c r="I239" s="8">
        <v>7646532.7100000009</v>
      </c>
      <c r="J239" s="8">
        <v>7988049.3600000013</v>
      </c>
      <c r="K239" s="8">
        <v>7988049.3600000013</v>
      </c>
      <c r="L239" s="8">
        <v>8056352.6700000009</v>
      </c>
      <c r="M239" s="8">
        <v>0</v>
      </c>
      <c r="N239" s="8">
        <v>71100075.579999998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</row>
    <row r="241" spans="1:27" x14ac:dyDescent="0.3">
      <c r="A241" s="3" t="s">
        <v>103</v>
      </c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3">
      <c r="A242" s="4" t="s">
        <v>30</v>
      </c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3">
      <c r="A243" s="5" t="s">
        <v>190</v>
      </c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3">
      <c r="A244" s="6" t="s">
        <v>191</v>
      </c>
      <c r="B244" s="2">
        <v>-253.10442261686012</v>
      </c>
      <c r="C244" s="2">
        <v>-147.55967398216609</v>
      </c>
      <c r="D244" s="2">
        <v>-86.027170764548771</v>
      </c>
      <c r="E244" s="2">
        <v>-50.15377108143565</v>
      </c>
      <c r="F244" s="2">
        <v>-29.23960803701836</v>
      </c>
      <c r="G244" s="2">
        <v>-17.046667872098034</v>
      </c>
      <c r="H244" s="2">
        <v>-9.9381936027912445</v>
      </c>
      <c r="I244" s="2">
        <v>-5.7939588444861805</v>
      </c>
      <c r="J244" s="2">
        <v>-3.3778733272182548</v>
      </c>
      <c r="K244" s="2">
        <v>-1.9692974218467005</v>
      </c>
      <c r="L244" s="2">
        <v>-1.1480988065605704</v>
      </c>
      <c r="M244" s="2">
        <v>-0.66934067703685618</v>
      </c>
      <c r="N244" s="2">
        <v>-606.02807703406688</v>
      </c>
      <c r="O244" s="2">
        <v>-0.39022507416265745</v>
      </c>
      <c r="P244" s="2">
        <v>-0.22750090309671511</v>
      </c>
      <c r="Q244" s="2">
        <v>-0.13263284277895282</v>
      </c>
      <c r="R244" s="2">
        <v>-7.7324840227767977E-2</v>
      </c>
      <c r="S244" s="2">
        <v>-4.5080319406368467E-2</v>
      </c>
      <c r="T244" s="2">
        <v>-2.6281789807700233E-2</v>
      </c>
      <c r="U244" s="2">
        <v>-1.5322262233096701E-2</v>
      </c>
      <c r="V244" s="2">
        <v>-8.9328665078584699E-3</v>
      </c>
      <c r="W244" s="2">
        <v>-5.2078539600279644E-3</v>
      </c>
      <c r="X244" s="2">
        <v>-3.0361746529089248E-3</v>
      </c>
      <c r="Y244" s="2">
        <v>-1.7700873706752581E-3</v>
      </c>
      <c r="Z244" s="2">
        <v>-1.0319595076067696E-3</v>
      </c>
      <c r="AA244" s="2">
        <v>-0.93434697371233644</v>
      </c>
    </row>
    <row r="245" spans="1:27" x14ac:dyDescent="0.3">
      <c r="A245" s="7" t="s">
        <v>192</v>
      </c>
      <c r="B245" s="8">
        <v>-253.10442261686012</v>
      </c>
      <c r="C245" s="8">
        <v>-147.55967398216609</v>
      </c>
      <c r="D245" s="8">
        <v>-86.027170764548771</v>
      </c>
      <c r="E245" s="8">
        <v>-50.15377108143565</v>
      </c>
      <c r="F245" s="8">
        <v>-29.23960803701836</v>
      </c>
      <c r="G245" s="8">
        <v>-17.046667872098034</v>
      </c>
      <c r="H245" s="8">
        <v>-9.9381936027912445</v>
      </c>
      <c r="I245" s="8">
        <v>-5.7939588444861805</v>
      </c>
      <c r="J245" s="8">
        <v>-3.3778733272182548</v>
      </c>
      <c r="K245" s="8">
        <v>-1.9692974218467005</v>
      </c>
      <c r="L245" s="8">
        <v>-1.1480988065605704</v>
      </c>
      <c r="M245" s="8">
        <v>-0.66934067703685618</v>
      </c>
      <c r="N245" s="8">
        <v>-606.02807703406688</v>
      </c>
      <c r="O245" s="8">
        <v>-0.39022507416265745</v>
      </c>
      <c r="P245" s="8">
        <v>-0.22750090309671511</v>
      </c>
      <c r="Q245" s="8">
        <v>-0.13263284277895282</v>
      </c>
      <c r="R245" s="8">
        <v>-7.7324840227767977E-2</v>
      </c>
      <c r="S245" s="8">
        <v>-4.5080319406368467E-2</v>
      </c>
      <c r="T245" s="8">
        <v>-2.6281789807700233E-2</v>
      </c>
      <c r="U245" s="8">
        <v>-1.5322262233096701E-2</v>
      </c>
      <c r="V245" s="8">
        <v>-8.9328665078584699E-3</v>
      </c>
      <c r="W245" s="8">
        <v>-5.2078539600279644E-3</v>
      </c>
      <c r="X245" s="8">
        <v>-3.0361746529089248E-3</v>
      </c>
      <c r="Y245" s="8">
        <v>-1.7700873706752581E-3</v>
      </c>
      <c r="Z245" s="8">
        <v>-1.0319595076067696E-3</v>
      </c>
      <c r="AA245" s="8">
        <v>-0.93434697371233644</v>
      </c>
    </row>
    <row r="247" spans="1:27" x14ac:dyDescent="0.3">
      <c r="A247" s="4" t="s">
        <v>193</v>
      </c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" x14ac:dyDescent="0.25">
      <c r="A248" s="5" t="s">
        <v>120</v>
      </c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3">
      <c r="A249" s="6" t="s">
        <v>194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36422.320696862691</v>
      </c>
      <c r="W249" s="2">
        <v>21234.183552132639</v>
      </c>
      <c r="X249" s="2">
        <v>12379.511862474448</v>
      </c>
      <c r="Y249" s="2">
        <v>7217.2454183082446</v>
      </c>
      <c r="Z249" s="2">
        <v>4207.6482503309089</v>
      </c>
      <c r="AA249" s="2">
        <v>81460.909780108937</v>
      </c>
    </row>
    <row r="250" spans="1:27" x14ac:dyDescent="0.3">
      <c r="A250" s="7" t="s">
        <v>123</v>
      </c>
      <c r="B250" s="8">
        <v>0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36422.320696862691</v>
      </c>
      <c r="W250" s="8">
        <v>21234.183552132639</v>
      </c>
      <c r="X250" s="8">
        <v>12379.511862474448</v>
      </c>
      <c r="Y250" s="8">
        <v>7217.2454183082446</v>
      </c>
      <c r="Z250" s="8">
        <v>4207.6482503309089</v>
      </c>
      <c r="AA250" s="8">
        <v>81460.909780108937</v>
      </c>
    </row>
    <row r="252" spans="1:27" x14ac:dyDescent="0.3">
      <c r="A252" s="4" t="s">
        <v>195</v>
      </c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" x14ac:dyDescent="0.25">
      <c r="A253" s="5" t="s">
        <v>120</v>
      </c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3">
      <c r="A254" s="6" t="s">
        <v>196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57554.997853333647</v>
      </c>
      <c r="N254" s="2">
        <v>57554.997853333647</v>
      </c>
      <c r="O254" s="2">
        <v>33554.517267911418</v>
      </c>
      <c r="P254" s="2">
        <v>19562.256469050531</v>
      </c>
      <c r="Q254" s="2">
        <v>11404.779723261659</v>
      </c>
      <c r="R254" s="2">
        <v>6648.9773683267376</v>
      </c>
      <c r="S254" s="2">
        <v>3876.348436116732</v>
      </c>
      <c r="T254" s="2">
        <v>2259.9080077732397</v>
      </c>
      <c r="U254" s="2">
        <v>1317.5245434628455</v>
      </c>
      <c r="V254" s="2">
        <v>768.1157448251131</v>
      </c>
      <c r="W254" s="2">
        <v>447.81085891389807</v>
      </c>
      <c r="X254" s="2">
        <v>261.0733691012432</v>
      </c>
      <c r="Y254" s="2">
        <v>18363.362996782336</v>
      </c>
      <c r="Z254" s="2">
        <v>10705.825797138295</v>
      </c>
      <c r="AA254" s="2">
        <v>109170.50058266406</v>
      </c>
    </row>
    <row r="255" spans="1:27" x14ac:dyDescent="0.3">
      <c r="A255" s="7" t="s">
        <v>123</v>
      </c>
      <c r="B255" s="8">
        <v>0</v>
      </c>
      <c r="C255" s="8">
        <v>0</v>
      </c>
      <c r="D255" s="8">
        <v>0</v>
      </c>
      <c r="E255" s="8">
        <v>0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K255" s="8">
        <v>0</v>
      </c>
      <c r="L255" s="8">
        <v>0</v>
      </c>
      <c r="M255" s="8">
        <v>57554.997853333647</v>
      </c>
      <c r="N255" s="8">
        <v>57554.997853333647</v>
      </c>
      <c r="O255" s="8">
        <v>33554.517267911418</v>
      </c>
      <c r="P255" s="8">
        <v>19562.256469050531</v>
      </c>
      <c r="Q255" s="8">
        <v>11404.779723261659</v>
      </c>
      <c r="R255" s="8">
        <v>6648.9773683267376</v>
      </c>
      <c r="S255" s="8">
        <v>3876.348436116732</v>
      </c>
      <c r="T255" s="8">
        <v>2259.9080077732397</v>
      </c>
      <c r="U255" s="8">
        <v>1317.5245434628455</v>
      </c>
      <c r="V255" s="8">
        <v>768.1157448251131</v>
      </c>
      <c r="W255" s="8">
        <v>447.81085891389807</v>
      </c>
      <c r="X255" s="8">
        <v>261.0733691012432</v>
      </c>
      <c r="Y255" s="8">
        <v>18363.362996782336</v>
      </c>
      <c r="Z255" s="8">
        <v>10705.825797138295</v>
      </c>
      <c r="AA255" s="8">
        <v>109170.50058266406</v>
      </c>
    </row>
    <row r="257" spans="1:27" x14ac:dyDescent="0.3">
      <c r="A257" s="5" t="s">
        <v>113</v>
      </c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3">
      <c r="A258" s="6" t="s">
        <v>197</v>
      </c>
      <c r="B258" s="2">
        <v>31370.071949873152</v>
      </c>
      <c r="C258" s="2">
        <v>18288.726612760602</v>
      </c>
      <c r="D258" s="2">
        <v>10662.312845528886</v>
      </c>
      <c r="E258" s="2">
        <v>6216.1197782140198</v>
      </c>
      <c r="F258" s="2">
        <v>3623.9928106505336</v>
      </c>
      <c r="G258" s="2">
        <v>2112.7848819251913</v>
      </c>
      <c r="H258" s="2">
        <v>1231.7518799079373</v>
      </c>
      <c r="I258" s="2">
        <v>718.11035124136163</v>
      </c>
      <c r="J258" s="2">
        <v>418.65775483820204</v>
      </c>
      <c r="K258" s="2">
        <v>244.07713296873678</v>
      </c>
      <c r="L258" s="2">
        <v>142.29677140761848</v>
      </c>
      <c r="M258" s="2">
        <v>82.958902813831344</v>
      </c>
      <c r="N258" s="2">
        <v>75111.861672130108</v>
      </c>
      <c r="O258" s="2">
        <v>48.364973344056118</v>
      </c>
      <c r="P258" s="2">
        <v>28.196740400733219</v>
      </c>
      <c r="Q258" s="2">
        <v>16.438676882348588</v>
      </c>
      <c r="R258" s="2">
        <v>9.5837353467720305</v>
      </c>
      <c r="S258" s="2">
        <v>5.5873099674823292</v>
      </c>
      <c r="T258" s="2">
        <v>3.2573971988116477</v>
      </c>
      <c r="U258" s="2">
        <v>1.8990599362804237</v>
      </c>
      <c r="V258" s="2">
        <v>1.1071504091982063</v>
      </c>
      <c r="W258" s="2">
        <v>0.64546779444393021</v>
      </c>
      <c r="X258" s="2">
        <v>0.37630720289037556</v>
      </c>
      <c r="Y258" s="2">
        <v>0.21938679538484587</v>
      </c>
      <c r="Z258" s="2">
        <v>0.12790232453576886</v>
      </c>
      <c r="AA258" s="2">
        <v>115.80410760293748</v>
      </c>
    </row>
    <row r="259" spans="1:27" x14ac:dyDescent="0.3">
      <c r="A259" s="7" t="s">
        <v>115</v>
      </c>
      <c r="B259" s="8">
        <v>31370.071949873152</v>
      </c>
      <c r="C259" s="8">
        <v>18288.726612760602</v>
      </c>
      <c r="D259" s="8">
        <v>10662.312845528886</v>
      </c>
      <c r="E259" s="8">
        <v>6216.1197782140198</v>
      </c>
      <c r="F259" s="8">
        <v>3623.9928106505336</v>
      </c>
      <c r="G259" s="8">
        <v>2112.7848819251913</v>
      </c>
      <c r="H259" s="8">
        <v>1231.7518799079373</v>
      </c>
      <c r="I259" s="8">
        <v>718.11035124136163</v>
      </c>
      <c r="J259" s="8">
        <v>418.65775483820204</v>
      </c>
      <c r="K259" s="8">
        <v>244.07713296873678</v>
      </c>
      <c r="L259" s="8">
        <v>142.29677140761848</v>
      </c>
      <c r="M259" s="8">
        <v>82.958902813831344</v>
      </c>
      <c r="N259" s="8">
        <v>75111.861672130108</v>
      </c>
      <c r="O259" s="8">
        <v>48.364973344056118</v>
      </c>
      <c r="P259" s="8">
        <v>28.196740400733219</v>
      </c>
      <c r="Q259" s="8">
        <v>16.438676882348588</v>
      </c>
      <c r="R259" s="8">
        <v>9.5837353467720305</v>
      </c>
      <c r="S259" s="8">
        <v>5.5873099674823292</v>
      </c>
      <c r="T259" s="8">
        <v>3.2573971988116477</v>
      </c>
      <c r="U259" s="8">
        <v>1.8990599362804237</v>
      </c>
      <c r="V259" s="8">
        <v>1.1071504091982063</v>
      </c>
      <c r="W259" s="8">
        <v>0.64546779444393021</v>
      </c>
      <c r="X259" s="8">
        <v>0.37630720289037556</v>
      </c>
      <c r="Y259" s="8">
        <v>0.21938679538484587</v>
      </c>
      <c r="Z259" s="8">
        <v>0.12790232453576886</v>
      </c>
      <c r="AA259" s="8">
        <v>115.80410760293748</v>
      </c>
    </row>
    <row r="261" spans="1:27" x14ac:dyDescent="0.3">
      <c r="A261" s="4" t="s">
        <v>198</v>
      </c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" x14ac:dyDescent="0.25">
      <c r="A262" s="5" t="s">
        <v>125</v>
      </c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3">
      <c r="A263" s="6" t="s">
        <v>199</v>
      </c>
      <c r="B263" s="2">
        <v>43683.875799309259</v>
      </c>
      <c r="C263" s="2">
        <v>25467.664312532332</v>
      </c>
      <c r="D263" s="2">
        <v>14847.627726889765</v>
      </c>
      <c r="E263" s="2">
        <v>8656.1549740477749</v>
      </c>
      <c r="F263" s="2">
        <v>5046.5313592845532</v>
      </c>
      <c r="G263" s="2">
        <v>2942.1237069573103</v>
      </c>
      <c r="H263" s="2">
        <v>1715.2557451396476</v>
      </c>
      <c r="I263" s="2">
        <v>999.99271420073478</v>
      </c>
      <c r="J263" s="2">
        <v>582.99494479940574</v>
      </c>
      <c r="K263" s="2">
        <v>339.8855819997857</v>
      </c>
      <c r="L263" s="2">
        <v>198.15301981920516</v>
      </c>
      <c r="M263" s="2">
        <v>115.52305052908972</v>
      </c>
      <c r="N263" s="2">
        <v>104595.78293550886</v>
      </c>
      <c r="O263" s="2">
        <v>67.349845163718015</v>
      </c>
      <c r="P263" s="2">
        <v>39.264905339688781</v>
      </c>
      <c r="Q263" s="2">
        <v>22.891408103270091</v>
      </c>
      <c r="R263" s="2">
        <v>13.345672437437054</v>
      </c>
      <c r="S263" s="2">
        <v>7.7805162532541665</v>
      </c>
      <c r="T263" s="2">
        <v>4.5360346922150194</v>
      </c>
      <c r="U263" s="2">
        <v>2.6445045623254817</v>
      </c>
      <c r="V263" s="2">
        <v>1.5417440241721994</v>
      </c>
      <c r="W263" s="2">
        <v>0.89883552100226349</v>
      </c>
      <c r="X263" s="2">
        <v>0.52402038285778008</v>
      </c>
      <c r="Y263" s="2">
        <v>0.30550346001481943</v>
      </c>
      <c r="Z263" s="2">
        <v>0.17810827046847322</v>
      </c>
      <c r="AA263" s="2">
        <v>161.26109821042417</v>
      </c>
    </row>
    <row r="264" spans="1:27" x14ac:dyDescent="0.3">
      <c r="A264" s="7" t="s">
        <v>127</v>
      </c>
      <c r="B264" s="8">
        <v>43683.875799309259</v>
      </c>
      <c r="C264" s="8">
        <v>25467.664312532332</v>
      </c>
      <c r="D264" s="8">
        <v>14847.627726889765</v>
      </c>
      <c r="E264" s="8">
        <v>8656.1549740477749</v>
      </c>
      <c r="F264" s="8">
        <v>5046.5313592845532</v>
      </c>
      <c r="G264" s="8">
        <v>2942.1237069573103</v>
      </c>
      <c r="H264" s="8">
        <v>1715.2557451396476</v>
      </c>
      <c r="I264" s="8">
        <v>999.99271420073478</v>
      </c>
      <c r="J264" s="8">
        <v>582.99494479940574</v>
      </c>
      <c r="K264" s="8">
        <v>339.8855819997857</v>
      </c>
      <c r="L264" s="8">
        <v>198.15301981920516</v>
      </c>
      <c r="M264" s="8">
        <v>115.52305052908972</v>
      </c>
      <c r="N264" s="8">
        <v>104595.78293550886</v>
      </c>
      <c r="O264" s="8">
        <v>67.349845163718015</v>
      </c>
      <c r="P264" s="8">
        <v>39.264905339688781</v>
      </c>
      <c r="Q264" s="8">
        <v>22.891408103270091</v>
      </c>
      <c r="R264" s="8">
        <v>13.345672437437054</v>
      </c>
      <c r="S264" s="8">
        <v>7.7805162532541665</v>
      </c>
      <c r="T264" s="8">
        <v>4.5360346922150194</v>
      </c>
      <c r="U264" s="8">
        <v>2.6445045623254817</v>
      </c>
      <c r="V264" s="8">
        <v>1.5417440241721994</v>
      </c>
      <c r="W264" s="8">
        <v>0.89883552100226349</v>
      </c>
      <c r="X264" s="8">
        <v>0.52402038285778008</v>
      </c>
      <c r="Y264" s="8">
        <v>0.30550346001481943</v>
      </c>
      <c r="Z264" s="8">
        <v>0.17810827046847322</v>
      </c>
      <c r="AA264" s="8">
        <v>161.26109821042417</v>
      </c>
    </row>
    <row r="266" spans="1:27" x14ac:dyDescent="0.3">
      <c r="A266" s="4" t="s">
        <v>200</v>
      </c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" x14ac:dyDescent="0.25">
      <c r="A267" s="5" t="s">
        <v>201</v>
      </c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3">
      <c r="A268" s="6" t="s">
        <v>202</v>
      </c>
      <c r="B268" s="2">
        <v>100538.82869080892</v>
      </c>
      <c r="C268" s="2">
        <v>58614.055933040705</v>
      </c>
      <c r="D268" s="2">
        <v>34171.947273100683</v>
      </c>
      <c r="E268" s="2">
        <v>134118.65363560215</v>
      </c>
      <c r="F268" s="2">
        <v>192387.49106944515</v>
      </c>
      <c r="G268" s="2">
        <v>226358.17623630704</v>
      </c>
      <c r="H268" s="2">
        <v>246163.05825435452</v>
      </c>
      <c r="I268" s="2">
        <v>257709.28847674053</v>
      </c>
      <c r="J268" s="2">
        <v>264440.73137182335</v>
      </c>
      <c r="K268" s="2">
        <v>268365.15714344091</v>
      </c>
      <c r="L268" s="2">
        <v>156456.66988681466</v>
      </c>
      <c r="M268" s="2">
        <v>91214.112191873952</v>
      </c>
      <c r="N268" s="2">
        <v>2030538.1701633525</v>
      </c>
      <c r="O268" s="2">
        <v>53177.753744667512</v>
      </c>
      <c r="P268" s="2">
        <v>31002.587487557965</v>
      </c>
      <c r="Q268" s="2">
        <v>18074.483468005972</v>
      </c>
      <c r="R268" s="2">
        <v>10537.409265156595</v>
      </c>
      <c r="S268" s="2">
        <v>6143.3010917272959</v>
      </c>
      <c r="T268" s="2">
        <v>3581.5395752360896</v>
      </c>
      <c r="U268" s="2">
        <v>2088.034679963188</v>
      </c>
      <c r="V268" s="2">
        <v>1217.322532151994</v>
      </c>
      <c r="W268" s="2">
        <v>709.69805315257872</v>
      </c>
      <c r="X268" s="2">
        <v>413.75339184609163</v>
      </c>
      <c r="Y268" s="2">
        <v>241.21789330502887</v>
      </c>
      <c r="Z268" s="2">
        <v>140.62983699275728</v>
      </c>
      <c r="AA268" s="2">
        <v>127327.73101976306</v>
      </c>
    </row>
    <row r="269" spans="1:27" x14ac:dyDescent="0.3">
      <c r="A269" s="7" t="s">
        <v>203</v>
      </c>
      <c r="B269" s="8">
        <v>100538.82869080892</v>
      </c>
      <c r="C269" s="8">
        <v>58614.055933040705</v>
      </c>
      <c r="D269" s="8">
        <v>34171.947273100683</v>
      </c>
      <c r="E269" s="8">
        <v>134118.65363560215</v>
      </c>
      <c r="F269" s="8">
        <v>192387.49106944515</v>
      </c>
      <c r="G269" s="8">
        <v>226358.17623630704</v>
      </c>
      <c r="H269" s="8">
        <v>246163.05825435452</v>
      </c>
      <c r="I269" s="8">
        <v>257709.28847674053</v>
      </c>
      <c r="J269" s="8">
        <v>264440.73137182335</v>
      </c>
      <c r="K269" s="8">
        <v>268365.15714344091</v>
      </c>
      <c r="L269" s="8">
        <v>156456.66988681466</v>
      </c>
      <c r="M269" s="8">
        <v>91214.112191873952</v>
      </c>
      <c r="N269" s="8">
        <v>2030538.1701633525</v>
      </c>
      <c r="O269" s="8">
        <v>53177.753744667512</v>
      </c>
      <c r="P269" s="8">
        <v>31002.587487557965</v>
      </c>
      <c r="Q269" s="8">
        <v>18074.483468005972</v>
      </c>
      <c r="R269" s="8">
        <v>10537.409265156595</v>
      </c>
      <c r="S269" s="8">
        <v>6143.3010917272959</v>
      </c>
      <c r="T269" s="8">
        <v>3581.5395752360896</v>
      </c>
      <c r="U269" s="8">
        <v>2088.034679963188</v>
      </c>
      <c r="V269" s="8">
        <v>1217.322532151994</v>
      </c>
      <c r="W269" s="8">
        <v>709.69805315257872</v>
      </c>
      <c r="X269" s="8">
        <v>413.75339184609163</v>
      </c>
      <c r="Y269" s="8">
        <v>241.21789330502887</v>
      </c>
      <c r="Z269" s="8">
        <v>140.62983699275728</v>
      </c>
      <c r="AA269" s="8">
        <v>127327.73101976306</v>
      </c>
    </row>
    <row r="271" spans="1:27" x14ac:dyDescent="0.3">
      <c r="A271" s="4" t="s">
        <v>134</v>
      </c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3">
      <c r="A272" s="5" t="s">
        <v>120</v>
      </c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3">
      <c r="A273" s="6" t="s">
        <v>204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</row>
    <row r="274" spans="1:27" x14ac:dyDescent="0.3">
      <c r="A274" s="6" t="s">
        <v>205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12105.062921754865</v>
      </c>
      <c r="T274" s="2">
        <v>7057.241907509715</v>
      </c>
      <c r="U274" s="2">
        <v>4114.3663327518825</v>
      </c>
      <c r="V274" s="2">
        <v>2398.6722492917288</v>
      </c>
      <c r="W274" s="2">
        <v>1398.4239842041343</v>
      </c>
      <c r="X274" s="2">
        <v>815.28005344406859</v>
      </c>
      <c r="Y274" s="2">
        <v>475.30761274953704</v>
      </c>
      <c r="Z274" s="2">
        <v>277.10395438144087</v>
      </c>
      <c r="AA274" s="2">
        <v>28641.459016087374</v>
      </c>
    </row>
    <row r="275" spans="1:27" x14ac:dyDescent="0.3">
      <c r="A275" s="6" t="s">
        <v>206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</row>
    <row r="276" spans="1:27" x14ac:dyDescent="0.3">
      <c r="A276" s="6" t="s">
        <v>207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12105.062921754865</v>
      </c>
      <c r="T276" s="2">
        <v>7057.241907509715</v>
      </c>
      <c r="U276" s="2">
        <v>4114.3663327518825</v>
      </c>
      <c r="V276" s="2">
        <v>2398.6722492917288</v>
      </c>
      <c r="W276" s="2">
        <v>1398.4239842041343</v>
      </c>
      <c r="X276" s="2">
        <v>815.28005344406859</v>
      </c>
      <c r="Y276" s="2">
        <v>475.30761274953704</v>
      </c>
      <c r="Z276" s="2">
        <v>277.10395438144087</v>
      </c>
      <c r="AA276" s="2">
        <v>28641.459016087374</v>
      </c>
    </row>
    <row r="277" spans="1:27" x14ac:dyDescent="0.3">
      <c r="A277" s="7" t="s">
        <v>123</v>
      </c>
      <c r="B277" s="8">
        <v>0</v>
      </c>
      <c r="C277" s="8">
        <v>0</v>
      </c>
      <c r="D277" s="8">
        <v>0</v>
      </c>
      <c r="E277" s="8">
        <v>0</v>
      </c>
      <c r="F277" s="8">
        <v>0</v>
      </c>
      <c r="G277" s="8">
        <v>0</v>
      </c>
      <c r="H277" s="8">
        <v>0</v>
      </c>
      <c r="I277" s="8">
        <v>0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8">
        <v>0</v>
      </c>
      <c r="P277" s="8">
        <v>0</v>
      </c>
      <c r="Q277" s="8">
        <v>0</v>
      </c>
      <c r="R277" s="8">
        <v>0</v>
      </c>
      <c r="S277" s="8">
        <v>24210.12584350973</v>
      </c>
      <c r="T277" s="8">
        <v>14114.48381501943</v>
      </c>
      <c r="U277" s="8">
        <v>8228.732665503765</v>
      </c>
      <c r="V277" s="8">
        <v>4797.3444985834576</v>
      </c>
      <c r="W277" s="8">
        <v>2796.8479684082686</v>
      </c>
      <c r="X277" s="8">
        <v>1630.5601068881372</v>
      </c>
      <c r="Y277" s="8">
        <v>950.61522549907409</v>
      </c>
      <c r="Z277" s="8">
        <v>554.20790876288174</v>
      </c>
      <c r="AA277" s="8">
        <v>57282.918032174748</v>
      </c>
    </row>
    <row r="279" spans="1:27" x14ac:dyDescent="0.3">
      <c r="A279" s="4" t="s">
        <v>208</v>
      </c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3">
      <c r="A280" s="5" t="s">
        <v>209</v>
      </c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3">
      <c r="A281" s="6" t="s">
        <v>210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</row>
    <row r="282" spans="1:27" ht="15" x14ac:dyDescent="0.25">
      <c r="A282" s="6" t="s">
        <v>211</v>
      </c>
      <c r="B282" s="2">
        <v>49436.353403006811</v>
      </c>
      <c r="C282" s="2">
        <v>49211.412725035771</v>
      </c>
      <c r="D282" s="2">
        <v>49080.272491437485</v>
      </c>
      <c r="E282" s="2">
        <v>49003.81784115664</v>
      </c>
      <c r="F282" s="2">
        <v>48959.244841786567</v>
      </c>
      <c r="G282" s="2">
        <v>155516.09262786206</v>
      </c>
      <c r="H282" s="2">
        <v>111055.81502466643</v>
      </c>
      <c r="I282" s="2">
        <v>85135.509087479193</v>
      </c>
      <c r="J282" s="2">
        <v>70023.991658962448</v>
      </c>
      <c r="K282" s="2">
        <v>61213.989201979639</v>
      </c>
      <c r="L282" s="2">
        <v>56077.764884388955</v>
      </c>
      <c r="M282" s="2">
        <v>53083.350255173907</v>
      </c>
      <c r="N282" s="2">
        <v>837797.61404293589</v>
      </c>
      <c r="O282" s="2">
        <v>53131.246769994053</v>
      </c>
      <c r="P282" s="2">
        <v>53159.170399453658</v>
      </c>
      <c r="Q282" s="2">
        <v>53175.449852877893</v>
      </c>
      <c r="R282" s="2">
        <v>53184.940761077174</v>
      </c>
      <c r="S282" s="2">
        <v>53190.473952892637</v>
      </c>
      <c r="T282" s="2">
        <v>53193.699799252521</v>
      </c>
      <c r="U282" s="2">
        <v>53195.580465075189</v>
      </c>
      <c r="V282" s="2">
        <v>53196.676891731004</v>
      </c>
      <c r="W282" s="2">
        <v>53197.316107585888</v>
      </c>
      <c r="X282" s="2">
        <v>53197.68876991306</v>
      </c>
      <c r="Y282" s="2">
        <v>53197.906031748847</v>
      </c>
      <c r="Z282" s="2">
        <v>53198.032695223657</v>
      </c>
      <c r="AA282" s="2">
        <v>638218.1824968257</v>
      </c>
    </row>
    <row r="283" spans="1:27" x14ac:dyDescent="0.3">
      <c r="A283" s="6" t="s">
        <v>212</v>
      </c>
      <c r="B283" s="2">
        <v>9829.0146720424382</v>
      </c>
      <c r="C283" s="2">
        <v>5730.3076160309483</v>
      </c>
      <c r="D283" s="2">
        <v>3340.7647124326641</v>
      </c>
      <c r="E283" s="2">
        <v>1947.6631293950807</v>
      </c>
      <c r="F283" s="2">
        <v>1135.4860315328169</v>
      </c>
      <c r="G283" s="2">
        <v>186738.89491085371</v>
      </c>
      <c r="H283" s="2">
        <v>108868.62492540266</v>
      </c>
      <c r="I283" s="2">
        <v>63470.320410786146</v>
      </c>
      <c r="J283" s="2">
        <v>37003.145541777463</v>
      </c>
      <c r="K283" s="2">
        <v>21572.803967652224</v>
      </c>
      <c r="L283" s="2">
        <v>12576.927291257427</v>
      </c>
      <c r="M283" s="2">
        <v>7332.3384538588825</v>
      </c>
      <c r="N283" s="2">
        <v>459546.29166302242</v>
      </c>
      <c r="O283" s="2">
        <v>4274.7473971094641</v>
      </c>
      <c r="P283" s="2">
        <v>2492.1742802907756</v>
      </c>
      <c r="Q283" s="2">
        <v>1452.9355927656936</v>
      </c>
      <c r="R283" s="2">
        <v>847.06027721267264</v>
      </c>
      <c r="S283" s="2">
        <v>493.8354575413851</v>
      </c>
      <c r="T283" s="2">
        <v>287.90567293226934</v>
      </c>
      <c r="U283" s="2">
        <v>167.84877481106429</v>
      </c>
      <c r="V283" s="2">
        <v>97.855700162612649</v>
      </c>
      <c r="W283" s="2">
        <v>57.049794167957991</v>
      </c>
      <c r="X283" s="2">
        <v>33.259983927332584</v>
      </c>
      <c r="Y283" s="2">
        <v>19.390543769353929</v>
      </c>
      <c r="Z283" s="2">
        <v>11.304671358011229</v>
      </c>
      <c r="AA283" s="2">
        <v>10235.368146048595</v>
      </c>
    </row>
    <row r="284" spans="1:27" x14ac:dyDescent="0.3">
      <c r="A284" s="7" t="s">
        <v>213</v>
      </c>
      <c r="B284" s="8">
        <v>59265.368075049249</v>
      </c>
      <c r="C284" s="8">
        <v>54941.720341066721</v>
      </c>
      <c r="D284" s="8">
        <v>52421.037203870146</v>
      </c>
      <c r="E284" s="8">
        <v>50951.480970551718</v>
      </c>
      <c r="F284" s="8">
        <v>50094.730873319386</v>
      </c>
      <c r="G284" s="8">
        <v>342254.98753871577</v>
      </c>
      <c r="H284" s="8">
        <v>219924.43995006909</v>
      </c>
      <c r="I284" s="8">
        <v>148605.82949826535</v>
      </c>
      <c r="J284" s="8">
        <v>107027.1372007399</v>
      </c>
      <c r="K284" s="8">
        <v>82786.793169631856</v>
      </c>
      <c r="L284" s="8">
        <v>68654.692175646385</v>
      </c>
      <c r="M284" s="8">
        <v>60415.688709032787</v>
      </c>
      <c r="N284" s="8">
        <v>1297343.9057059584</v>
      </c>
      <c r="O284" s="8">
        <v>57405.994167103519</v>
      </c>
      <c r="P284" s="8">
        <v>55651.344679744434</v>
      </c>
      <c r="Q284" s="8">
        <v>54628.385445643587</v>
      </c>
      <c r="R284" s="8">
        <v>54032.001038289847</v>
      </c>
      <c r="S284" s="8">
        <v>53684.30941043402</v>
      </c>
      <c r="T284" s="8">
        <v>53481.60547218479</v>
      </c>
      <c r="U284" s="8">
        <v>53363.429239886253</v>
      </c>
      <c r="V284" s="8">
        <v>53294.532591893614</v>
      </c>
      <c r="W284" s="8">
        <v>53254.365901753845</v>
      </c>
      <c r="X284" s="8">
        <v>53230.948753840392</v>
      </c>
      <c r="Y284" s="8">
        <v>53217.296575518201</v>
      </c>
      <c r="Z284" s="8">
        <v>53209.337366581669</v>
      </c>
      <c r="AA284" s="8">
        <v>648453.55064287432</v>
      </c>
    </row>
    <row r="286" spans="1:27" x14ac:dyDescent="0.3">
      <c r="A286" s="4" t="s">
        <v>214</v>
      </c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3">
      <c r="A287" s="5" t="s">
        <v>215</v>
      </c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3">
      <c r="A288" s="6" t="s">
        <v>216</v>
      </c>
      <c r="B288" s="2">
        <v>20.804221087753682</v>
      </c>
      <c r="C288" s="2">
        <v>12.128844092972971</v>
      </c>
      <c r="D288" s="2">
        <v>7.0711063111245407</v>
      </c>
      <c r="E288" s="2">
        <v>2668.7085982154567</v>
      </c>
      <c r="F288" s="2">
        <v>1555.8549575492261</v>
      </c>
      <c r="G288" s="2">
        <v>7302.0619452468009</v>
      </c>
      <c r="H288" s="2">
        <v>4257.0962170394905</v>
      </c>
      <c r="I288" s="2">
        <v>2481.883656564818</v>
      </c>
      <c r="J288" s="2">
        <v>1446.9361674440188</v>
      </c>
      <c r="K288" s="2">
        <v>107426.89197512045</v>
      </c>
      <c r="L288" s="2">
        <v>62629.791265094253</v>
      </c>
      <c r="M288" s="2">
        <v>36513.117728638244</v>
      </c>
      <c r="N288" s="2">
        <v>226322.34668240463</v>
      </c>
      <c r="O288" s="2">
        <v>21287.118148331421</v>
      </c>
      <c r="P288" s="2">
        <v>12410.372689309126</v>
      </c>
      <c r="Q288" s="2">
        <v>7235.2372554301055</v>
      </c>
      <c r="R288" s="2">
        <v>4218.1374768430069</v>
      </c>
      <c r="S288" s="2">
        <v>14242.861189421081</v>
      </c>
      <c r="T288" s="2">
        <v>8303.5765711042222</v>
      </c>
      <c r="U288" s="2">
        <v>4840.9784351056696</v>
      </c>
      <c r="V288" s="2">
        <v>5500.3982483731943</v>
      </c>
      <c r="W288" s="2">
        <v>3206.7277367596666</v>
      </c>
      <c r="X288" s="2">
        <v>1869.5196808240419</v>
      </c>
      <c r="Y288" s="2">
        <v>1089.9284641234181</v>
      </c>
      <c r="Z288" s="2">
        <v>635.42741437352197</v>
      </c>
      <c r="AA288" s="2">
        <v>84840.283309998471</v>
      </c>
    </row>
    <row r="289" spans="1:27" x14ac:dyDescent="0.3">
      <c r="A289" s="6" t="s">
        <v>217</v>
      </c>
      <c r="B289" s="2">
        <v>175.05236505096624</v>
      </c>
      <c r="C289" s="2">
        <v>102.05538745496041</v>
      </c>
      <c r="D289" s="2">
        <v>59.498208467790143</v>
      </c>
      <c r="E289" s="2">
        <v>34.687407486830828</v>
      </c>
      <c r="F289" s="2">
        <v>20.222730551774827</v>
      </c>
      <c r="G289" s="2">
        <v>11.789835580100627</v>
      </c>
      <c r="H289" s="2">
        <v>6.873464621898326</v>
      </c>
      <c r="I289" s="2">
        <v>4.007224323656315</v>
      </c>
      <c r="J289" s="2">
        <v>2.3362085445153462</v>
      </c>
      <c r="K289" s="2">
        <v>1.3620076947642858</v>
      </c>
      <c r="L289" s="2">
        <v>0.7940493861099045</v>
      </c>
      <c r="M289" s="2">
        <v>0.46293015083929862</v>
      </c>
      <c r="N289" s="2">
        <v>419.14181931420654</v>
      </c>
      <c r="O289" s="2">
        <v>0.26988790408363073</v>
      </c>
      <c r="P289" s="2">
        <v>0.15734443012319699</v>
      </c>
      <c r="Q289" s="2">
        <v>9.1731675692742543E-2</v>
      </c>
      <c r="R289" s="2">
        <v>5.3479492847697117E-2</v>
      </c>
      <c r="S289" s="2">
        <v>3.1178501140944097E-2</v>
      </c>
      <c r="T289" s="2">
        <v>1.817704098586477E-2</v>
      </c>
      <c r="U289" s="2">
        <v>1.059720021524431E-2</v>
      </c>
      <c r="V289" s="2">
        <v>6.1781591673421288E-3</v>
      </c>
      <c r="W289" s="2">
        <v>3.6018618051686605E-3</v>
      </c>
      <c r="X289" s="2">
        <v>2.0998825236019387E-3</v>
      </c>
      <c r="Y289" s="2">
        <v>1.2242298154252387E-3</v>
      </c>
      <c r="Z289" s="2">
        <v>7.1372499372265852E-4</v>
      </c>
      <c r="AA289" s="2">
        <v>0.6462141033945813</v>
      </c>
    </row>
    <row r="290" spans="1:27" x14ac:dyDescent="0.3">
      <c r="A290" s="6" t="s">
        <v>218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</row>
    <row r="291" spans="1:27" x14ac:dyDescent="0.3">
      <c r="A291" s="7" t="s">
        <v>219</v>
      </c>
      <c r="B291" s="8">
        <v>195.85658613871993</v>
      </c>
      <c r="C291" s="8">
        <v>114.18423154793338</v>
      </c>
      <c r="D291" s="8">
        <v>66.569314778914688</v>
      </c>
      <c r="E291" s="8">
        <v>2703.3960057022878</v>
      </c>
      <c r="F291" s="8">
        <v>1576.0776881010011</v>
      </c>
      <c r="G291" s="8">
        <v>7313.8517808269016</v>
      </c>
      <c r="H291" s="8">
        <v>4263.9696816613887</v>
      </c>
      <c r="I291" s="8">
        <v>2485.8908808884744</v>
      </c>
      <c r="J291" s="8">
        <v>1449.2723759885341</v>
      </c>
      <c r="K291" s="8">
        <v>107428.25398281522</v>
      </c>
      <c r="L291" s="8">
        <v>62630.585314480362</v>
      </c>
      <c r="M291" s="8">
        <v>36513.580658789084</v>
      </c>
      <c r="N291" s="8">
        <v>226741.48850171885</v>
      </c>
      <c r="O291" s="8">
        <v>21287.388036235505</v>
      </c>
      <c r="P291" s="8">
        <v>12410.530033739249</v>
      </c>
      <c r="Q291" s="8">
        <v>7235.3289871057987</v>
      </c>
      <c r="R291" s="8">
        <v>4218.1909563358549</v>
      </c>
      <c r="S291" s="8">
        <v>14242.892367922223</v>
      </c>
      <c r="T291" s="8">
        <v>8303.5947481452076</v>
      </c>
      <c r="U291" s="8">
        <v>4840.9890323058853</v>
      </c>
      <c r="V291" s="8">
        <v>5500.4044265323619</v>
      </c>
      <c r="W291" s="8">
        <v>3206.7313386214719</v>
      </c>
      <c r="X291" s="8">
        <v>1869.5217807065656</v>
      </c>
      <c r="Y291" s="8">
        <v>1089.9296883532336</v>
      </c>
      <c r="Z291" s="8">
        <v>635.42812809851569</v>
      </c>
      <c r="AA291" s="8">
        <v>84840.92952410187</v>
      </c>
    </row>
    <row r="293" spans="1:27" x14ac:dyDescent="0.3">
      <c r="A293" s="3" t="s">
        <v>220</v>
      </c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3">
      <c r="A294" s="4" t="s">
        <v>30</v>
      </c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" x14ac:dyDescent="0.25">
      <c r="A295" s="5" t="s">
        <v>125</v>
      </c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3">
      <c r="A296" s="6" t="s">
        <v>221</v>
      </c>
      <c r="B296" s="2">
        <v>22453.002332849315</v>
      </c>
      <c r="C296" s="2">
        <v>22138.03786638601</v>
      </c>
      <c r="D296" s="2">
        <v>22064.361533981708</v>
      </c>
      <c r="E296" s="2">
        <v>22007.937937904495</v>
      </c>
      <c r="F296" s="2">
        <v>22007.276569529546</v>
      </c>
      <c r="G296" s="2">
        <v>21964.22052050299</v>
      </c>
      <c r="H296" s="2">
        <v>21931.246877004778</v>
      </c>
      <c r="I296" s="2">
        <v>21905.994649033826</v>
      </c>
      <c r="J296" s="2">
        <v>21886.655718001486</v>
      </c>
      <c r="K296" s="2">
        <v>21871.845371211337</v>
      </c>
      <c r="L296" s="2">
        <v>21860.503153191239</v>
      </c>
      <c r="M296" s="2">
        <v>21851.816934601069</v>
      </c>
      <c r="N296" s="2">
        <v>263942.89946419775</v>
      </c>
      <c r="O296" s="2">
        <v>21845.164761872376</v>
      </c>
      <c r="P296" s="2">
        <v>21672.537203335167</v>
      </c>
      <c r="Q296" s="2">
        <v>21707.866842558629</v>
      </c>
      <c r="R296" s="2">
        <v>21734.92336434855</v>
      </c>
      <c r="S296" s="2">
        <v>21755.644078951325</v>
      </c>
      <c r="T296" s="2">
        <v>21814.062190830315</v>
      </c>
      <c r="U296" s="2">
        <v>21816.251020607</v>
      </c>
      <c r="V296" s="2">
        <v>21817.927293613153</v>
      </c>
      <c r="W296" s="2">
        <v>21819.211034916876</v>
      </c>
      <c r="X296" s="2">
        <v>21820.194163398239</v>
      </c>
      <c r="Y296" s="2">
        <v>21820.947073356077</v>
      </c>
      <c r="Z296" s="2">
        <v>21821.523674904463</v>
      </c>
      <c r="AA296" s="2">
        <v>261446.25270269215</v>
      </c>
    </row>
    <row r="297" spans="1:27" x14ac:dyDescent="0.3">
      <c r="A297" s="7" t="s">
        <v>127</v>
      </c>
      <c r="B297" s="8">
        <v>22453.002332849315</v>
      </c>
      <c r="C297" s="8">
        <v>22138.03786638601</v>
      </c>
      <c r="D297" s="8">
        <v>22064.361533981708</v>
      </c>
      <c r="E297" s="8">
        <v>22007.937937904495</v>
      </c>
      <c r="F297" s="8">
        <v>22007.276569529546</v>
      </c>
      <c r="G297" s="8">
        <v>21964.22052050299</v>
      </c>
      <c r="H297" s="8">
        <v>21931.246877004778</v>
      </c>
      <c r="I297" s="8">
        <v>21905.994649033826</v>
      </c>
      <c r="J297" s="8">
        <v>21886.655718001486</v>
      </c>
      <c r="K297" s="8">
        <v>21871.845371211337</v>
      </c>
      <c r="L297" s="8">
        <v>21860.503153191239</v>
      </c>
      <c r="M297" s="8">
        <v>21851.816934601069</v>
      </c>
      <c r="N297" s="8">
        <v>263942.89946419775</v>
      </c>
      <c r="O297" s="8">
        <v>21845.164761872376</v>
      </c>
      <c r="P297" s="8">
        <v>21672.537203335167</v>
      </c>
      <c r="Q297" s="8">
        <v>21707.866842558629</v>
      </c>
      <c r="R297" s="8">
        <v>21734.92336434855</v>
      </c>
      <c r="S297" s="8">
        <v>21755.644078951325</v>
      </c>
      <c r="T297" s="8">
        <v>21814.062190830315</v>
      </c>
      <c r="U297" s="8">
        <v>21816.251020607</v>
      </c>
      <c r="V297" s="8">
        <v>21817.927293613153</v>
      </c>
      <c r="W297" s="8">
        <v>21819.211034916876</v>
      </c>
      <c r="X297" s="8">
        <v>21820.194163398239</v>
      </c>
      <c r="Y297" s="8">
        <v>21820.947073356077</v>
      </c>
      <c r="Z297" s="8">
        <v>21821.523674904463</v>
      </c>
      <c r="AA297" s="8">
        <v>261446.25270269215</v>
      </c>
    </row>
    <row r="299" spans="1:27" x14ac:dyDescent="0.3">
      <c r="A299" s="3" t="s">
        <v>222</v>
      </c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3">
      <c r="A300" s="4" t="s">
        <v>30</v>
      </c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" x14ac:dyDescent="0.25">
      <c r="A301" s="5" t="s">
        <v>125</v>
      </c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3">
      <c r="A302" s="6" t="s">
        <v>223</v>
      </c>
      <c r="B302" s="2">
        <v>56.717350018738045</v>
      </c>
      <c r="C302" s="2">
        <v>29.814344106961844</v>
      </c>
      <c r="D302" s="2">
        <v>15.672366819582736</v>
      </c>
      <c r="E302" s="2">
        <v>8.2384197635326579</v>
      </c>
      <c r="F302" s="2">
        <v>4.3306515845047402</v>
      </c>
      <c r="G302" s="2">
        <v>2.2764733631794716</v>
      </c>
      <c r="H302" s="2">
        <v>1.1966631053415289</v>
      </c>
      <c r="I302" s="2">
        <v>1456.1122167280082</v>
      </c>
      <c r="J302" s="2">
        <v>765.42769846505905</v>
      </c>
      <c r="K302" s="2">
        <v>402.35879820720965</v>
      </c>
      <c r="L302" s="2">
        <v>211.50606754811639</v>
      </c>
      <c r="M302" s="2">
        <v>111.18140527557327</v>
      </c>
      <c r="N302" s="2">
        <v>3064.8324549858071</v>
      </c>
      <c r="O302" s="2">
        <v>58.444209295504706</v>
      </c>
      <c r="P302" s="2">
        <v>30.722094146144052</v>
      </c>
      <c r="Q302" s="2">
        <v>16.14953953696719</v>
      </c>
      <c r="R302" s="2">
        <v>8.4892529140563333</v>
      </c>
      <c r="S302" s="2">
        <v>4.4625058735481371</v>
      </c>
      <c r="T302" s="2">
        <v>2.3457845905943611</v>
      </c>
      <c r="U302" s="2">
        <v>1.2330976140754646</v>
      </c>
      <c r="V302" s="2">
        <v>1499.793130799038</v>
      </c>
      <c r="W302" s="2">
        <v>788.38924026117718</v>
      </c>
      <c r="X302" s="2">
        <v>414.42888448785715</v>
      </c>
      <c r="Y302" s="2">
        <v>217.85089334926991</v>
      </c>
      <c r="Z302" s="2">
        <v>114.51666017855841</v>
      </c>
      <c r="AA302" s="2">
        <v>3156.8252930467906</v>
      </c>
    </row>
    <row r="303" spans="1:27" x14ac:dyDescent="0.3">
      <c r="A303" s="7" t="s">
        <v>127</v>
      </c>
      <c r="B303" s="8">
        <v>56.717350018738045</v>
      </c>
      <c r="C303" s="8">
        <v>29.814344106961844</v>
      </c>
      <c r="D303" s="8">
        <v>15.672366819582736</v>
      </c>
      <c r="E303" s="8">
        <v>8.2384197635326579</v>
      </c>
      <c r="F303" s="8">
        <v>4.3306515845047402</v>
      </c>
      <c r="G303" s="8">
        <v>2.2764733631794716</v>
      </c>
      <c r="H303" s="8">
        <v>1.1966631053415289</v>
      </c>
      <c r="I303" s="8">
        <v>1456.1122167280082</v>
      </c>
      <c r="J303" s="8">
        <v>765.42769846505905</v>
      </c>
      <c r="K303" s="8">
        <v>402.35879820720965</v>
      </c>
      <c r="L303" s="8">
        <v>211.50606754811639</v>
      </c>
      <c r="M303" s="8">
        <v>111.18140527557327</v>
      </c>
      <c r="N303" s="8">
        <v>3064.8324549858071</v>
      </c>
      <c r="O303" s="8">
        <v>58.444209295504706</v>
      </c>
      <c r="P303" s="8">
        <v>30.722094146144052</v>
      </c>
      <c r="Q303" s="8">
        <v>16.14953953696719</v>
      </c>
      <c r="R303" s="8">
        <v>8.4892529140563333</v>
      </c>
      <c r="S303" s="8">
        <v>4.4625058735481371</v>
      </c>
      <c r="T303" s="8">
        <v>2.3457845905943611</v>
      </c>
      <c r="U303" s="8">
        <v>1.2330976140754646</v>
      </c>
      <c r="V303" s="8">
        <v>1499.793130799038</v>
      </c>
      <c r="W303" s="8">
        <v>788.38924026117718</v>
      </c>
      <c r="X303" s="8">
        <v>414.42888448785715</v>
      </c>
      <c r="Y303" s="8">
        <v>217.85089334926991</v>
      </c>
      <c r="Z303" s="8">
        <v>114.51666017855841</v>
      </c>
      <c r="AA303" s="8">
        <v>3156.8252930467906</v>
      </c>
    </row>
    <row r="305" spans="1:27" x14ac:dyDescent="0.3">
      <c r="A305" s="3" t="s">
        <v>50</v>
      </c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3">
      <c r="A306" s="4" t="s">
        <v>224</v>
      </c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3">
      <c r="A307" s="5" t="s">
        <v>225</v>
      </c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" x14ac:dyDescent="0.25">
      <c r="A308" s="6" t="s">
        <v>226</v>
      </c>
      <c r="B308" s="2">
        <v>0</v>
      </c>
      <c r="C308" s="2">
        <v>0</v>
      </c>
      <c r="D308" s="2">
        <v>0</v>
      </c>
      <c r="E308" s="2">
        <v>9925.8541436078503</v>
      </c>
      <c r="F308" s="2">
        <v>7185.4343770253818</v>
      </c>
      <c r="G308" s="2">
        <v>5201.6145350863972</v>
      </c>
      <c r="H308" s="2">
        <v>3765.5056537894397</v>
      </c>
      <c r="I308" s="2">
        <v>2725.8907274036842</v>
      </c>
      <c r="J308" s="2">
        <v>1973.3021115683832</v>
      </c>
      <c r="K308" s="2">
        <v>1428.4949812456584</v>
      </c>
      <c r="L308" s="2">
        <v>1034.1031408627864</v>
      </c>
      <c r="M308" s="2">
        <v>748.59857401093689</v>
      </c>
      <c r="N308" s="2">
        <v>33988.798244600526</v>
      </c>
      <c r="O308" s="2">
        <v>541.91869540561311</v>
      </c>
      <c r="P308" s="2">
        <v>392.30087075457232</v>
      </c>
      <c r="Q308" s="2">
        <v>283.99089106827216</v>
      </c>
      <c r="R308" s="2">
        <v>205.58411215000149</v>
      </c>
      <c r="S308" s="2">
        <v>148.82458732925983</v>
      </c>
      <c r="T308" s="2">
        <v>107.7357465131545</v>
      </c>
      <c r="U308" s="2">
        <v>77.991085243645585</v>
      </c>
      <c r="V308" s="2">
        <v>56.45859962309639</v>
      </c>
      <c r="W308" s="2">
        <v>40.870997774207936</v>
      </c>
      <c r="X308" s="2">
        <v>29.586962308855391</v>
      </c>
      <c r="Y308" s="2">
        <v>21.418325618124555</v>
      </c>
      <c r="Z308" s="2">
        <v>15.5049601745262</v>
      </c>
      <c r="AA308" s="2">
        <v>1922.1858339633295</v>
      </c>
    </row>
    <row r="309" spans="1:27" x14ac:dyDescent="0.3">
      <c r="A309" s="6" t="s">
        <v>227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</row>
    <row r="310" spans="1:27" x14ac:dyDescent="0.3">
      <c r="A310" s="7" t="s">
        <v>228</v>
      </c>
      <c r="B310" s="8">
        <v>0</v>
      </c>
      <c r="C310" s="8">
        <v>0</v>
      </c>
      <c r="D310" s="8">
        <v>0</v>
      </c>
      <c r="E310" s="8">
        <v>9925.8541436078503</v>
      </c>
      <c r="F310" s="8">
        <v>7185.4343770253818</v>
      </c>
      <c r="G310" s="8">
        <v>5201.6145350863972</v>
      </c>
      <c r="H310" s="8">
        <v>3765.5056537894397</v>
      </c>
      <c r="I310" s="8">
        <v>2725.8907274036842</v>
      </c>
      <c r="J310" s="8">
        <v>1973.3021115683832</v>
      </c>
      <c r="K310" s="8">
        <v>1428.4949812456584</v>
      </c>
      <c r="L310" s="8">
        <v>1034.1031408627864</v>
      </c>
      <c r="M310" s="8">
        <v>748.59857401093689</v>
      </c>
      <c r="N310" s="8">
        <v>33988.798244600526</v>
      </c>
      <c r="O310" s="8">
        <v>541.91869540561311</v>
      </c>
      <c r="P310" s="8">
        <v>392.30087075457232</v>
      </c>
      <c r="Q310" s="8">
        <v>283.99089106827216</v>
      </c>
      <c r="R310" s="8">
        <v>205.58411215000149</v>
      </c>
      <c r="S310" s="8">
        <v>148.82458732925983</v>
      </c>
      <c r="T310" s="8">
        <v>107.7357465131545</v>
      </c>
      <c r="U310" s="8">
        <v>77.991085243645585</v>
      </c>
      <c r="V310" s="8">
        <v>56.45859962309639</v>
      </c>
      <c r="W310" s="8">
        <v>40.870997774207936</v>
      </c>
      <c r="X310" s="8">
        <v>29.586962308855391</v>
      </c>
      <c r="Y310" s="8">
        <v>21.418325618124555</v>
      </c>
      <c r="Z310" s="8">
        <v>15.5049601745262</v>
      </c>
      <c r="AA310" s="8">
        <v>1922.1858339633295</v>
      </c>
    </row>
    <row r="312" spans="1:27" x14ac:dyDescent="0.3">
      <c r="A312" s="3" t="s">
        <v>229</v>
      </c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3">
      <c r="A313" s="4" t="s">
        <v>30</v>
      </c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" x14ac:dyDescent="0.25">
      <c r="A314" s="5" t="s">
        <v>230</v>
      </c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3">
      <c r="A315" s="6" t="s">
        <v>231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  <c r="V315" s="2">
        <v>0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</row>
    <row r="316" spans="1:27" x14ac:dyDescent="0.3">
      <c r="A316" s="7" t="s">
        <v>232</v>
      </c>
      <c r="B316" s="8">
        <v>0</v>
      </c>
      <c r="C316" s="8">
        <v>0</v>
      </c>
      <c r="D316" s="8">
        <v>0</v>
      </c>
      <c r="E316" s="8">
        <v>0</v>
      </c>
      <c r="F316" s="8">
        <v>0</v>
      </c>
      <c r="G316" s="8">
        <v>0</v>
      </c>
      <c r="H316" s="8">
        <v>0</v>
      </c>
      <c r="I316" s="8">
        <v>0</v>
      </c>
      <c r="J316" s="8">
        <v>0</v>
      </c>
      <c r="K316" s="8">
        <v>0</v>
      </c>
      <c r="L316" s="8">
        <v>0</v>
      </c>
      <c r="M316" s="8">
        <v>0</v>
      </c>
      <c r="N316" s="8">
        <v>0</v>
      </c>
      <c r="O316" s="8">
        <v>0</v>
      </c>
      <c r="P316" s="8">
        <v>0</v>
      </c>
      <c r="Q316" s="8">
        <v>0</v>
      </c>
      <c r="R316" s="8">
        <v>0</v>
      </c>
      <c r="S316" s="8">
        <v>0</v>
      </c>
      <c r="T316" s="8">
        <v>0</v>
      </c>
      <c r="U316" s="8">
        <v>0</v>
      </c>
      <c r="V316" s="8">
        <v>0</v>
      </c>
      <c r="W316" s="8">
        <v>0</v>
      </c>
      <c r="X316" s="8">
        <v>0</v>
      </c>
      <c r="Y316" s="8">
        <v>0</v>
      </c>
      <c r="Z316" s="8">
        <v>0</v>
      </c>
      <c r="AA316" s="8">
        <v>0</v>
      </c>
    </row>
    <row r="318" spans="1:27" x14ac:dyDescent="0.3">
      <c r="A318" s="11" t="s">
        <v>233</v>
      </c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3">
      <c r="A319" s="3" t="s">
        <v>61</v>
      </c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3">
      <c r="A320" s="4" t="s">
        <v>62</v>
      </c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3">
      <c r="A321" s="5" t="s">
        <v>70</v>
      </c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3">
      <c r="A322" s="6" t="s">
        <v>234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</row>
    <row r="323" spans="1:27" x14ac:dyDescent="0.3">
      <c r="A323" s="7" t="s">
        <v>77</v>
      </c>
      <c r="B323" s="8">
        <v>0</v>
      </c>
      <c r="C323" s="8">
        <v>0</v>
      </c>
      <c r="D323" s="8">
        <v>0</v>
      </c>
      <c r="E323" s="8">
        <v>0</v>
      </c>
      <c r="F323" s="8">
        <v>0</v>
      </c>
      <c r="G323" s="8">
        <v>0</v>
      </c>
      <c r="H323" s="8">
        <v>0</v>
      </c>
      <c r="I323" s="8">
        <v>0</v>
      </c>
      <c r="J323" s="8">
        <v>0</v>
      </c>
      <c r="K323" s="8">
        <v>0</v>
      </c>
      <c r="L323" s="8">
        <v>0</v>
      </c>
      <c r="M323" s="8">
        <v>0</v>
      </c>
      <c r="N323" s="8">
        <v>0</v>
      </c>
      <c r="O323" s="8">
        <v>0</v>
      </c>
      <c r="P323" s="8">
        <v>0</v>
      </c>
      <c r="Q323" s="8">
        <v>0</v>
      </c>
      <c r="R323" s="8">
        <v>0</v>
      </c>
      <c r="S323" s="8">
        <v>0</v>
      </c>
      <c r="T323" s="8">
        <v>0</v>
      </c>
      <c r="U323" s="8">
        <v>0</v>
      </c>
      <c r="V323" s="8">
        <v>0</v>
      </c>
      <c r="W323" s="8">
        <v>0</v>
      </c>
      <c r="X323" s="8">
        <v>0</v>
      </c>
      <c r="Y323" s="8">
        <v>0</v>
      </c>
      <c r="Z323" s="8">
        <v>0</v>
      </c>
      <c r="AA323" s="8">
        <v>0</v>
      </c>
    </row>
    <row r="325" spans="1:27" x14ac:dyDescent="0.3">
      <c r="A325" s="4" t="s">
        <v>91</v>
      </c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" x14ac:dyDescent="0.25">
      <c r="A326" s="5" t="s">
        <v>70</v>
      </c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3">
      <c r="A327" s="6" t="s">
        <v>235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</row>
    <row r="328" spans="1:27" x14ac:dyDescent="0.3">
      <c r="A328" s="7" t="s">
        <v>77</v>
      </c>
      <c r="B328" s="8">
        <v>0</v>
      </c>
      <c r="C328" s="8">
        <v>0</v>
      </c>
      <c r="D328" s="8">
        <v>0</v>
      </c>
      <c r="E328" s="8">
        <v>0</v>
      </c>
      <c r="F328" s="8">
        <v>0</v>
      </c>
      <c r="G328" s="8">
        <v>0</v>
      </c>
      <c r="H328" s="8">
        <v>0</v>
      </c>
      <c r="I328" s="8">
        <v>0</v>
      </c>
      <c r="J328" s="8">
        <v>0</v>
      </c>
      <c r="K328" s="8">
        <v>0</v>
      </c>
      <c r="L328" s="8">
        <v>0</v>
      </c>
      <c r="M328" s="8">
        <v>0</v>
      </c>
      <c r="N328" s="8">
        <v>0</v>
      </c>
      <c r="O328" s="8">
        <v>0</v>
      </c>
      <c r="P328" s="8">
        <v>0</v>
      </c>
      <c r="Q328" s="8">
        <v>0</v>
      </c>
      <c r="R328" s="8">
        <v>0</v>
      </c>
      <c r="S328" s="8">
        <v>0</v>
      </c>
      <c r="T328" s="8">
        <v>0</v>
      </c>
      <c r="U328" s="8">
        <v>0</v>
      </c>
      <c r="V328" s="8">
        <v>0</v>
      </c>
      <c r="W328" s="8">
        <v>0</v>
      </c>
      <c r="X328" s="8">
        <v>0</v>
      </c>
      <c r="Y328" s="8">
        <v>0</v>
      </c>
      <c r="Z328" s="8">
        <v>0</v>
      </c>
      <c r="AA328" s="8">
        <v>0</v>
      </c>
    </row>
    <row r="330" spans="1:27" x14ac:dyDescent="0.3">
      <c r="A330" s="3" t="s">
        <v>103</v>
      </c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3">
      <c r="A331" s="4" t="s">
        <v>30</v>
      </c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3">
      <c r="A332" s="5" t="s">
        <v>236</v>
      </c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3">
      <c r="A333" s="6" t="s">
        <v>237</v>
      </c>
      <c r="B333" s="2">
        <v>65048.45116002069</v>
      </c>
      <c r="C333" s="2">
        <v>99668.728351322148</v>
      </c>
      <c r="D333" s="2">
        <v>135353.32043659934</v>
      </c>
      <c r="E333" s="2">
        <v>159813.90027670941</v>
      </c>
      <c r="F333" s="2">
        <v>174318.04639860778</v>
      </c>
      <c r="G333" s="2">
        <v>181437.95567949465</v>
      </c>
      <c r="H333" s="2">
        <v>183333.5517883416</v>
      </c>
      <c r="I333" s="2">
        <v>186078.3048801616</v>
      </c>
      <c r="J333" s="2">
        <v>185679.9288393475</v>
      </c>
      <c r="K333" s="2">
        <v>185758.93476947147</v>
      </c>
      <c r="L333" s="2">
        <v>185986.4588153958</v>
      </c>
      <c r="M333" s="2">
        <v>184748.47776395187</v>
      </c>
      <c r="N333" s="2">
        <v>1927226.0591594242</v>
      </c>
      <c r="O333" s="2">
        <v>197151.92693777999</v>
      </c>
      <c r="P333" s="2">
        <v>203951.70142189058</v>
      </c>
      <c r="Q333" s="2">
        <v>209937.47710303159</v>
      </c>
      <c r="R333" s="2">
        <v>217968.52683511557</v>
      </c>
      <c r="S333" s="2">
        <v>219176.48969151924</v>
      </c>
      <c r="T333" s="2">
        <v>211744.3136461383</v>
      </c>
      <c r="U333" s="2">
        <v>210144.28541091154</v>
      </c>
      <c r="V333" s="2">
        <v>209439.31466398219</v>
      </c>
      <c r="W333" s="2">
        <v>201468.11517316365</v>
      </c>
      <c r="X333" s="2">
        <v>203053.84261708093</v>
      </c>
      <c r="Y333" s="2">
        <v>203082.596791071</v>
      </c>
      <c r="Z333" s="2">
        <v>200995.66204670537</v>
      </c>
      <c r="AA333" s="2">
        <v>2488114.2523383903</v>
      </c>
    </row>
    <row r="334" spans="1:27" ht="15" x14ac:dyDescent="0.25">
      <c r="A334" s="6" t="s">
        <v>238</v>
      </c>
      <c r="B334" s="2">
        <v>-6.5459794297292806</v>
      </c>
      <c r="C334" s="2">
        <v>-4.0548195161624356</v>
      </c>
      <c r="D334" s="2">
        <v>-2.50301276820977</v>
      </c>
      <c r="E334" s="2">
        <v>-1.540324112606654</v>
      </c>
      <c r="F334" s="2">
        <v>-0.94527127758552687</v>
      </c>
      <c r="G334" s="2">
        <v>-0.57864701101722749</v>
      </c>
      <c r="H334" s="2">
        <v>-0.35341506107401383</v>
      </c>
      <c r="I334" s="2">
        <v>-0.21540618133841752</v>
      </c>
      <c r="J334" s="2">
        <v>-0.1310417006205781</v>
      </c>
      <c r="K334" s="2">
        <v>-7.9580422535852971E-2</v>
      </c>
      <c r="L334" s="2">
        <v>-4.8251134953222689E-2</v>
      </c>
      <c r="M334" s="2">
        <v>-2.9212310122765855E-2</v>
      </c>
      <c r="N334" s="2">
        <v>-17.024960925955742</v>
      </c>
      <c r="O334" s="2">
        <v>-1.7661521847546605E-2</v>
      </c>
      <c r="P334" s="2">
        <v>-1.0664390580142409E-2</v>
      </c>
      <c r="Q334" s="2">
        <v>-6.4317218232576787E-3</v>
      </c>
      <c r="R334" s="2">
        <v>-3.8746782497536963E-3</v>
      </c>
      <c r="S334" s="2">
        <v>-2.3318031385521631E-3</v>
      </c>
      <c r="T334" s="2">
        <v>-1.401921826228164E-3</v>
      </c>
      <c r="U334" s="2">
        <v>-8.4208654380773422E-4</v>
      </c>
      <c r="V334" s="2">
        <v>-5.0537506248252162E-4</v>
      </c>
      <c r="W334" s="2">
        <v>-3.0305134624498384E-4</v>
      </c>
      <c r="X334" s="2">
        <v>-1.8158643151319924E-4</v>
      </c>
      <c r="Y334" s="2">
        <v>-1.0872595219388502E-4</v>
      </c>
      <c r="Z334" s="2">
        <v>-6.5055225016256312E-5</v>
      </c>
      <c r="AA334" s="2">
        <v>-4.4371918026739288E-2</v>
      </c>
    </row>
    <row r="335" spans="1:27" x14ac:dyDescent="0.3">
      <c r="A335" s="6" t="s">
        <v>239</v>
      </c>
      <c r="B335" s="2">
        <v>166205.75519404578</v>
      </c>
      <c r="C335" s="2">
        <v>302663.96670507663</v>
      </c>
      <c r="D335" s="2">
        <v>367203.90159831126</v>
      </c>
      <c r="E335" s="2">
        <v>425192.25827000843</v>
      </c>
      <c r="F335" s="2">
        <v>458442.77726315026</v>
      </c>
      <c r="G335" s="2">
        <v>440494.45707426989</v>
      </c>
      <c r="H335" s="2">
        <v>428623.68681086722</v>
      </c>
      <c r="I335" s="2">
        <v>395095.4776157256</v>
      </c>
      <c r="J335" s="2">
        <v>364831.88219123281</v>
      </c>
      <c r="K335" s="2">
        <v>341353.56028076052</v>
      </c>
      <c r="L335" s="2">
        <v>318292.24097692367</v>
      </c>
      <c r="M335" s="2">
        <v>297250.2390342385</v>
      </c>
      <c r="N335" s="2">
        <v>4305650.2030146113</v>
      </c>
      <c r="O335" s="2">
        <v>243964.43458638771</v>
      </c>
      <c r="P335" s="2">
        <v>188985.1978501018</v>
      </c>
      <c r="Q335" s="2">
        <v>142990.7052281769</v>
      </c>
      <c r="R335" s="2">
        <v>108047.9871441721</v>
      </c>
      <c r="S335" s="2">
        <v>82937.813089021089</v>
      </c>
      <c r="T335" s="2">
        <v>65536.003301192075</v>
      </c>
      <c r="U335" s="2">
        <v>53780.169500067437</v>
      </c>
      <c r="V335" s="2">
        <v>45987.553616302903</v>
      </c>
      <c r="W335" s="2">
        <v>40897.043607260268</v>
      </c>
      <c r="X335" s="2">
        <v>37610.134241007232</v>
      </c>
      <c r="Y335" s="2">
        <v>35507.806791891962</v>
      </c>
      <c r="Z335" s="2">
        <v>34173.677624329663</v>
      </c>
      <c r="AA335" s="2">
        <v>1080418.5265799111</v>
      </c>
    </row>
    <row r="336" spans="1:27" x14ac:dyDescent="0.3">
      <c r="A336" s="7" t="s">
        <v>240</v>
      </c>
      <c r="B336" s="8">
        <v>231247.66037463673</v>
      </c>
      <c r="C336" s="8">
        <v>402328.64023688261</v>
      </c>
      <c r="D336" s="8">
        <v>502554.71902214241</v>
      </c>
      <c r="E336" s="8">
        <v>585004.6182226052</v>
      </c>
      <c r="F336" s="8">
        <v>632759.87839048041</v>
      </c>
      <c r="G336" s="8">
        <v>621931.83410675358</v>
      </c>
      <c r="H336" s="8">
        <v>611956.88518414774</v>
      </c>
      <c r="I336" s="8">
        <v>581173.56708970584</v>
      </c>
      <c r="J336" s="8">
        <v>550511.67998887971</v>
      </c>
      <c r="K336" s="8">
        <v>527112.41546980944</v>
      </c>
      <c r="L336" s="8">
        <v>504278.65154118452</v>
      </c>
      <c r="M336" s="8">
        <v>481998.68758588028</v>
      </c>
      <c r="N336" s="8">
        <v>6232859.2372131096</v>
      </c>
      <c r="O336" s="8">
        <v>441116.34386264585</v>
      </c>
      <c r="P336" s="8">
        <v>392936.88860760181</v>
      </c>
      <c r="Q336" s="8">
        <v>352928.17589948664</v>
      </c>
      <c r="R336" s="8">
        <v>326016.51010460942</v>
      </c>
      <c r="S336" s="8">
        <v>302114.30044873717</v>
      </c>
      <c r="T336" s="8">
        <v>277280.31554540852</v>
      </c>
      <c r="U336" s="8">
        <v>263924.45406889246</v>
      </c>
      <c r="V336" s="8">
        <v>255426.86777491003</v>
      </c>
      <c r="W336" s="8">
        <v>242365.15847737258</v>
      </c>
      <c r="X336" s="8">
        <v>240663.97667650174</v>
      </c>
      <c r="Y336" s="8">
        <v>238590.40347423701</v>
      </c>
      <c r="Z336" s="8">
        <v>235169.3396059798</v>
      </c>
      <c r="AA336" s="8">
        <v>3568532.7345463838</v>
      </c>
    </row>
    <row r="338" spans="1:27" x14ac:dyDescent="0.3">
      <c r="A338" s="4" t="s">
        <v>241</v>
      </c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3">
      <c r="A339" s="5" t="s">
        <v>236</v>
      </c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3">
      <c r="A340" s="6" t="s">
        <v>242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</row>
    <row r="341" spans="1:27" x14ac:dyDescent="0.3">
      <c r="A341" s="7" t="s">
        <v>240</v>
      </c>
      <c r="B341" s="8">
        <v>0</v>
      </c>
      <c r="C341" s="8">
        <v>0</v>
      </c>
      <c r="D341" s="8">
        <v>0</v>
      </c>
      <c r="E341" s="8">
        <v>0</v>
      </c>
      <c r="F341" s="8">
        <v>0</v>
      </c>
      <c r="G341" s="8">
        <v>0</v>
      </c>
      <c r="H341" s="8">
        <v>0</v>
      </c>
      <c r="I341" s="8">
        <v>0</v>
      </c>
      <c r="J341" s="8">
        <v>0</v>
      </c>
      <c r="K341" s="8">
        <v>0</v>
      </c>
      <c r="L341" s="8">
        <v>0</v>
      </c>
      <c r="M341" s="8">
        <v>0</v>
      </c>
      <c r="N341" s="8">
        <v>0</v>
      </c>
      <c r="O341" s="8">
        <v>0</v>
      </c>
      <c r="P341" s="8">
        <v>0</v>
      </c>
      <c r="Q341" s="8">
        <v>0</v>
      </c>
      <c r="R341" s="8">
        <v>0</v>
      </c>
      <c r="S341" s="8">
        <v>0</v>
      </c>
      <c r="T341" s="8">
        <v>0</v>
      </c>
      <c r="U341" s="8">
        <v>0</v>
      </c>
      <c r="V341" s="8">
        <v>0</v>
      </c>
      <c r="W341" s="8">
        <v>0</v>
      </c>
      <c r="X341" s="8">
        <v>0</v>
      </c>
      <c r="Y341" s="8">
        <v>0</v>
      </c>
      <c r="Z341" s="8">
        <v>0</v>
      </c>
      <c r="AA341" s="8">
        <v>0</v>
      </c>
    </row>
    <row r="343" spans="1:27" x14ac:dyDescent="0.3">
      <c r="A343" s="4" t="s">
        <v>243</v>
      </c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3">
      <c r="A344" s="5" t="s">
        <v>236</v>
      </c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3">
      <c r="A345" s="6" t="s">
        <v>244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</row>
    <row r="346" spans="1:27" x14ac:dyDescent="0.3">
      <c r="A346" s="6" t="s">
        <v>245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  <c r="G346" s="2">
        <v>0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</row>
    <row r="347" spans="1:27" x14ac:dyDescent="0.3">
      <c r="A347" s="6" t="s">
        <v>246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  <c r="G347" s="2">
        <v>0</v>
      </c>
      <c r="H347" s="2"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</row>
    <row r="348" spans="1:27" x14ac:dyDescent="0.3">
      <c r="A348" s="6" t="s">
        <v>247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</row>
    <row r="349" spans="1:27" x14ac:dyDescent="0.3">
      <c r="A349" s="6" t="s">
        <v>248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</row>
    <row r="350" spans="1:27" x14ac:dyDescent="0.3">
      <c r="A350" s="6" t="s">
        <v>249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>
        <v>0</v>
      </c>
      <c r="V350" s="2">
        <v>0</v>
      </c>
      <c r="W350" s="2">
        <v>0</v>
      </c>
      <c r="X350" s="2">
        <v>0</v>
      </c>
      <c r="Y350" s="2">
        <v>0</v>
      </c>
      <c r="Z350" s="2">
        <v>0</v>
      </c>
      <c r="AA350" s="2">
        <v>0</v>
      </c>
    </row>
    <row r="351" spans="1:27" ht="15" x14ac:dyDescent="0.25">
      <c r="A351" s="6" t="s">
        <v>250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</row>
    <row r="352" spans="1:27" x14ac:dyDescent="0.3">
      <c r="A352" s="6" t="s">
        <v>251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>
        <v>0</v>
      </c>
      <c r="V352" s="2">
        <v>0</v>
      </c>
      <c r="W352" s="2">
        <v>0</v>
      </c>
      <c r="X352" s="2">
        <v>0</v>
      </c>
      <c r="Y352" s="2">
        <v>0</v>
      </c>
      <c r="Z352" s="2">
        <v>0</v>
      </c>
      <c r="AA352" s="2">
        <v>0</v>
      </c>
    </row>
    <row r="353" spans="1:27" x14ac:dyDescent="0.3">
      <c r="A353" s="7" t="s">
        <v>240</v>
      </c>
      <c r="B353" s="8">
        <v>0</v>
      </c>
      <c r="C353" s="8">
        <v>0</v>
      </c>
      <c r="D353" s="8">
        <v>0</v>
      </c>
      <c r="E353" s="8">
        <v>0</v>
      </c>
      <c r="F353" s="8">
        <v>0</v>
      </c>
      <c r="G353" s="8">
        <v>0</v>
      </c>
      <c r="H353" s="8">
        <v>0</v>
      </c>
      <c r="I353" s="8">
        <v>0</v>
      </c>
      <c r="J353" s="8">
        <v>0</v>
      </c>
      <c r="K353" s="8">
        <v>0</v>
      </c>
      <c r="L353" s="8">
        <v>0</v>
      </c>
      <c r="M353" s="8">
        <v>0</v>
      </c>
      <c r="N353" s="8">
        <v>0</v>
      </c>
      <c r="O353" s="8">
        <v>0</v>
      </c>
      <c r="P353" s="8">
        <v>0</v>
      </c>
      <c r="Q353" s="8">
        <v>0</v>
      </c>
      <c r="R353" s="8">
        <v>0</v>
      </c>
      <c r="S353" s="8">
        <v>0</v>
      </c>
      <c r="T353" s="8">
        <v>0</v>
      </c>
      <c r="U353" s="8">
        <v>0</v>
      </c>
      <c r="V353" s="8">
        <v>0</v>
      </c>
      <c r="W353" s="8">
        <v>0</v>
      </c>
      <c r="X353" s="8">
        <v>0</v>
      </c>
      <c r="Y353" s="8">
        <v>0</v>
      </c>
      <c r="Z353" s="8">
        <v>0</v>
      </c>
      <c r="AA353" s="8">
        <v>0</v>
      </c>
    </row>
    <row r="355" spans="1:27" x14ac:dyDescent="0.3">
      <c r="A355" s="4" t="s">
        <v>252</v>
      </c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" x14ac:dyDescent="0.25">
      <c r="A356" s="5" t="s">
        <v>236</v>
      </c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3">
      <c r="A357" s="6" t="s">
        <v>253</v>
      </c>
      <c r="B357" s="2">
        <v>60243.00287739242</v>
      </c>
      <c r="C357" s="2">
        <v>60134.331456046544</v>
      </c>
      <c r="D357" s="2">
        <v>60065.676262629961</v>
      </c>
      <c r="E357" s="2">
        <v>60022.560536396137</v>
      </c>
      <c r="F357" s="2">
        <v>59995.622749633185</v>
      </c>
      <c r="G357" s="2">
        <v>59978.86785425093</v>
      </c>
      <c r="H357" s="2">
        <v>59968.48750533651</v>
      </c>
      <c r="I357" s="2">
        <v>59962.078824127777</v>
      </c>
      <c r="J357" s="2">
        <v>59958.134468827076</v>
      </c>
      <c r="K357" s="2">
        <v>59955.713591129941</v>
      </c>
      <c r="L357" s="2">
        <v>59954.23149090982</v>
      </c>
      <c r="M357" s="2">
        <v>59953.326191867003</v>
      </c>
      <c r="N357" s="2">
        <v>720192.03380854742</v>
      </c>
      <c r="O357" s="2">
        <v>59952.774362811397</v>
      </c>
      <c r="P357" s="2">
        <v>59952.438631357756</v>
      </c>
      <c r="Q357" s="2">
        <v>59952.234729131334</v>
      </c>
      <c r="R357" s="2">
        <v>59952.111090576567</v>
      </c>
      <c r="S357" s="2">
        <v>59952.03623215323</v>
      </c>
      <c r="T357" s="2">
        <v>59951.990970620856</v>
      </c>
      <c r="U357" s="2">
        <v>59951.96363923137</v>
      </c>
      <c r="V357" s="2">
        <v>59951.947154729729</v>
      </c>
      <c r="W357" s="2">
        <v>59951.937223440342</v>
      </c>
      <c r="X357" s="2">
        <v>59951.931246458218</v>
      </c>
      <c r="Y357" s="2">
        <v>59951.927652833387</v>
      </c>
      <c r="Z357" s="2">
        <v>59951.925494177485</v>
      </c>
      <c r="AA357" s="2">
        <v>719425.21842752176</v>
      </c>
    </row>
    <row r="358" spans="1:27" x14ac:dyDescent="0.3">
      <c r="A358" s="7" t="s">
        <v>240</v>
      </c>
      <c r="B358" s="8">
        <v>60243.00287739242</v>
      </c>
      <c r="C358" s="8">
        <v>60134.331456046544</v>
      </c>
      <c r="D358" s="8">
        <v>60065.676262629961</v>
      </c>
      <c r="E358" s="8">
        <v>60022.560536396137</v>
      </c>
      <c r="F358" s="8">
        <v>59995.622749633185</v>
      </c>
      <c r="G358" s="8">
        <v>59978.86785425093</v>
      </c>
      <c r="H358" s="8">
        <v>59968.48750533651</v>
      </c>
      <c r="I358" s="8">
        <v>59962.078824127777</v>
      </c>
      <c r="J358" s="8">
        <v>59958.134468827076</v>
      </c>
      <c r="K358" s="8">
        <v>59955.713591129941</v>
      </c>
      <c r="L358" s="8">
        <v>59954.23149090982</v>
      </c>
      <c r="M358" s="8">
        <v>59953.326191867003</v>
      </c>
      <c r="N358" s="8">
        <v>720192.03380854742</v>
      </c>
      <c r="O358" s="8">
        <v>59952.774362811397</v>
      </c>
      <c r="P358" s="8">
        <v>59952.438631357756</v>
      </c>
      <c r="Q358" s="8">
        <v>59952.234729131334</v>
      </c>
      <c r="R358" s="8">
        <v>59952.111090576567</v>
      </c>
      <c r="S358" s="8">
        <v>59952.03623215323</v>
      </c>
      <c r="T358" s="8">
        <v>59951.990970620856</v>
      </c>
      <c r="U358" s="8">
        <v>59951.96363923137</v>
      </c>
      <c r="V358" s="8">
        <v>59951.947154729729</v>
      </c>
      <c r="W358" s="8">
        <v>59951.937223440342</v>
      </c>
      <c r="X358" s="8">
        <v>59951.931246458218</v>
      </c>
      <c r="Y358" s="8">
        <v>59951.927652833387</v>
      </c>
      <c r="Z358" s="8">
        <v>59951.925494177485</v>
      </c>
      <c r="AA358" s="8">
        <v>719425.21842752176</v>
      </c>
    </row>
    <row r="360" spans="1:27" x14ac:dyDescent="0.3">
      <c r="A360" s="4" t="s">
        <v>254</v>
      </c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" x14ac:dyDescent="0.25">
      <c r="A361" s="5" t="s">
        <v>236</v>
      </c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3">
      <c r="A362" s="6" t="s">
        <v>255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</row>
    <row r="363" spans="1:27" x14ac:dyDescent="0.3">
      <c r="A363" s="7" t="s">
        <v>240</v>
      </c>
      <c r="B363" s="8">
        <v>0</v>
      </c>
      <c r="C363" s="8">
        <v>0</v>
      </c>
      <c r="D363" s="8">
        <v>0</v>
      </c>
      <c r="E363" s="8">
        <v>0</v>
      </c>
      <c r="F363" s="8">
        <v>0</v>
      </c>
      <c r="G363" s="8">
        <v>0</v>
      </c>
      <c r="H363" s="8">
        <v>0</v>
      </c>
      <c r="I363" s="8">
        <v>0</v>
      </c>
      <c r="J363" s="8">
        <v>0</v>
      </c>
      <c r="K363" s="8">
        <v>0</v>
      </c>
      <c r="L363" s="8">
        <v>0</v>
      </c>
      <c r="M363" s="8">
        <v>0</v>
      </c>
      <c r="N363" s="8">
        <v>0</v>
      </c>
      <c r="O363" s="8">
        <v>0</v>
      </c>
      <c r="P363" s="8">
        <v>0</v>
      </c>
      <c r="Q363" s="8">
        <v>0</v>
      </c>
      <c r="R363" s="8">
        <v>0</v>
      </c>
      <c r="S363" s="8">
        <v>0</v>
      </c>
      <c r="T363" s="8">
        <v>0</v>
      </c>
      <c r="U363" s="8">
        <v>0</v>
      </c>
      <c r="V363" s="8">
        <v>0</v>
      </c>
      <c r="W363" s="8">
        <v>0</v>
      </c>
      <c r="X363" s="8">
        <v>0</v>
      </c>
      <c r="Y363" s="8">
        <v>0</v>
      </c>
      <c r="Z363" s="8">
        <v>0</v>
      </c>
      <c r="AA363" s="8">
        <v>0</v>
      </c>
    </row>
    <row r="365" spans="1:27" x14ac:dyDescent="0.3">
      <c r="A365" s="4" t="s">
        <v>256</v>
      </c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" x14ac:dyDescent="0.25">
      <c r="A366" s="5" t="s">
        <v>236</v>
      </c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3">
      <c r="A367" s="6" t="s">
        <v>257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0</v>
      </c>
    </row>
    <row r="368" spans="1:27" x14ac:dyDescent="0.3">
      <c r="A368" s="7" t="s">
        <v>240</v>
      </c>
      <c r="B368" s="8">
        <v>0</v>
      </c>
      <c r="C368" s="8">
        <v>0</v>
      </c>
      <c r="D368" s="8">
        <v>0</v>
      </c>
      <c r="E368" s="8">
        <v>0</v>
      </c>
      <c r="F368" s="8">
        <v>0</v>
      </c>
      <c r="G368" s="8">
        <v>0</v>
      </c>
      <c r="H368" s="8">
        <v>0</v>
      </c>
      <c r="I368" s="8">
        <v>0</v>
      </c>
      <c r="J368" s="8">
        <v>0</v>
      </c>
      <c r="K368" s="8">
        <v>0</v>
      </c>
      <c r="L368" s="8">
        <v>0</v>
      </c>
      <c r="M368" s="8">
        <v>0</v>
      </c>
      <c r="N368" s="8">
        <v>0</v>
      </c>
      <c r="O368" s="8">
        <v>0</v>
      </c>
      <c r="P368" s="8">
        <v>0</v>
      </c>
      <c r="Q368" s="8">
        <v>0</v>
      </c>
      <c r="R368" s="8">
        <v>0</v>
      </c>
      <c r="S368" s="8">
        <v>0</v>
      </c>
      <c r="T368" s="8">
        <v>0</v>
      </c>
      <c r="U368" s="8">
        <v>0</v>
      </c>
      <c r="V368" s="8">
        <v>0</v>
      </c>
      <c r="W368" s="8">
        <v>0</v>
      </c>
      <c r="X368" s="8">
        <v>0</v>
      </c>
      <c r="Y368" s="8">
        <v>0</v>
      </c>
      <c r="Z368" s="8">
        <v>0</v>
      </c>
      <c r="AA368" s="8">
        <v>0</v>
      </c>
    </row>
    <row r="370" spans="1:27" x14ac:dyDescent="0.3">
      <c r="A370" s="4" t="s">
        <v>258</v>
      </c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3">
      <c r="A371" s="5" t="s">
        <v>236</v>
      </c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" x14ac:dyDescent="0.25">
      <c r="A372" s="6" t="s">
        <v>259</v>
      </c>
      <c r="B372" s="2">
        <v>208048.7489843748</v>
      </c>
      <c r="C372" s="2">
        <v>332118.17287370493</v>
      </c>
      <c r="D372" s="2">
        <v>386948.54326207528</v>
      </c>
      <c r="E372" s="2">
        <v>444081.60166805063</v>
      </c>
      <c r="F372" s="2">
        <v>474422.274016599</v>
      </c>
      <c r="G372" s="2">
        <v>453371.85389701137</v>
      </c>
      <c r="H372" s="2">
        <v>438873.13314110762</v>
      </c>
      <c r="I372" s="2">
        <v>403334.96285829879</v>
      </c>
      <c r="J372" s="2">
        <v>367868.09955437377</v>
      </c>
      <c r="K372" s="2">
        <v>345536.30772916466</v>
      </c>
      <c r="L372" s="2">
        <v>325580.36926954868</v>
      </c>
      <c r="M372" s="2">
        <v>309068.15589593572</v>
      </c>
      <c r="N372" s="2">
        <v>4489252.2231502449</v>
      </c>
      <c r="O372" s="2">
        <v>255148.37209507931</v>
      </c>
      <c r="P372" s="2">
        <v>197181.21473242645</v>
      </c>
      <c r="Q372" s="2">
        <v>148391.0181229944</v>
      </c>
      <c r="R372" s="2">
        <v>110967.71201756639</v>
      </c>
      <c r="S372" s="2">
        <v>84388.11902154854</v>
      </c>
      <c r="T372" s="2">
        <v>65643.375082727231</v>
      </c>
      <c r="U372" s="2">
        <v>53057.480409084143</v>
      </c>
      <c r="V372" s="2">
        <v>44989.818227473486</v>
      </c>
      <c r="W372" s="2">
        <v>39151.651774423997</v>
      </c>
      <c r="X372" s="2">
        <v>35795.541837427525</v>
      </c>
      <c r="Y372" s="2">
        <v>33630.290073927506</v>
      </c>
      <c r="Z372" s="2">
        <v>32009.951477305669</v>
      </c>
      <c r="AA372" s="2">
        <v>1100354.5448719847</v>
      </c>
    </row>
    <row r="373" spans="1:27" x14ac:dyDescent="0.3">
      <c r="A373" s="6" t="s">
        <v>260</v>
      </c>
      <c r="B373" s="2">
        <v>4268.060594965621</v>
      </c>
      <c r="C373" s="2">
        <v>3376.2750373955569</v>
      </c>
      <c r="D373" s="2">
        <v>4571.0724497007677</v>
      </c>
      <c r="E373" s="2">
        <v>4182.3075263513319</v>
      </c>
      <c r="F373" s="2">
        <v>3322.9108810505913</v>
      </c>
      <c r="G373" s="2">
        <v>4537.9963735841511</v>
      </c>
      <c r="H373" s="2">
        <v>4161.8787145087699</v>
      </c>
      <c r="I373" s="2">
        <v>3310.3330827274995</v>
      </c>
      <c r="J373" s="2">
        <v>4530.2741902464095</v>
      </c>
      <c r="K373" s="2">
        <v>4157.149704660038</v>
      </c>
      <c r="L373" s="2">
        <v>3307.4437427829712</v>
      </c>
      <c r="M373" s="2">
        <v>4528.5125585132992</v>
      </c>
      <c r="N373" s="2">
        <v>48254.214856487008</v>
      </c>
      <c r="O373" s="2">
        <v>4156.0776970482439</v>
      </c>
      <c r="P373" s="2">
        <v>3306.7925412284003</v>
      </c>
      <c r="Q373" s="2">
        <v>2443.1135832106534</v>
      </c>
      <c r="R373" s="2">
        <v>1724.7271957533167</v>
      </c>
      <c r="S373" s="2">
        <v>1180.6439923784746</v>
      </c>
      <c r="T373" s="2">
        <v>790.41481041304837</v>
      </c>
      <c r="U373" s="2">
        <v>520.33559810738564</v>
      </c>
      <c r="V373" s="2">
        <v>338.05791175515793</v>
      </c>
      <c r="W373" s="2">
        <v>217.31912295097226</v>
      </c>
      <c r="X373" s="2">
        <v>138.49189911495745</v>
      </c>
      <c r="Y373" s="2">
        <v>87.617155936515118</v>
      </c>
      <c r="Z373" s="2">
        <v>55.089719617074891</v>
      </c>
      <c r="AA373" s="2">
        <v>14958.681227514202</v>
      </c>
    </row>
    <row r="374" spans="1:27" x14ac:dyDescent="0.3">
      <c r="A374" s="7" t="s">
        <v>240</v>
      </c>
      <c r="B374" s="8">
        <v>212316.80957934042</v>
      </c>
      <c r="C374" s="8">
        <v>335494.44791110046</v>
      </c>
      <c r="D374" s="8">
        <v>391519.61571177607</v>
      </c>
      <c r="E374" s="8">
        <v>448263.90919440199</v>
      </c>
      <c r="F374" s="8">
        <v>477745.18489764957</v>
      </c>
      <c r="G374" s="8">
        <v>457909.85027059552</v>
      </c>
      <c r="H374" s="8">
        <v>443035.01185561641</v>
      </c>
      <c r="I374" s="8">
        <v>406645.2959410263</v>
      </c>
      <c r="J374" s="8">
        <v>372398.37374462018</v>
      </c>
      <c r="K374" s="8">
        <v>349693.45743382472</v>
      </c>
      <c r="L374" s="8">
        <v>328887.81301233167</v>
      </c>
      <c r="M374" s="8">
        <v>313596.66845444904</v>
      </c>
      <c r="N374" s="8">
        <v>4537506.4380067317</v>
      </c>
      <c r="O374" s="8">
        <v>259304.44979212756</v>
      </c>
      <c r="P374" s="8">
        <v>200488.00727365486</v>
      </c>
      <c r="Q374" s="8">
        <v>150834.13170620505</v>
      </c>
      <c r="R374" s="8">
        <v>112692.43921331971</v>
      </c>
      <c r="S374" s="8">
        <v>85568.763013927019</v>
      </c>
      <c r="T374" s="8">
        <v>66433.789893140274</v>
      </c>
      <c r="U374" s="8">
        <v>53577.816007191526</v>
      </c>
      <c r="V374" s="8">
        <v>45327.876139228647</v>
      </c>
      <c r="W374" s="8">
        <v>39368.970897374973</v>
      </c>
      <c r="X374" s="8">
        <v>35934.033736542486</v>
      </c>
      <c r="Y374" s="8">
        <v>33717.907229864024</v>
      </c>
      <c r="Z374" s="8">
        <v>32065.041196922743</v>
      </c>
      <c r="AA374" s="8">
        <v>1115313.226099499</v>
      </c>
    </row>
    <row r="376" spans="1:27" x14ac:dyDescent="0.3">
      <c r="A376" s="3" t="s">
        <v>220</v>
      </c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3">
      <c r="A377" s="4" t="s">
        <v>30</v>
      </c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" x14ac:dyDescent="0.25">
      <c r="A378" s="5" t="s">
        <v>236</v>
      </c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3">
      <c r="A379" s="6" t="s">
        <v>261</v>
      </c>
      <c r="B379" s="2">
        <v>33021.9641152685</v>
      </c>
      <c r="C379" s="2">
        <v>30189.617004281645</v>
      </c>
      <c r="D379" s="2">
        <v>26872.999199076345</v>
      </c>
      <c r="E379" s="2">
        <v>23454.225887409582</v>
      </c>
      <c r="F379" s="2">
        <v>20163.008066581959</v>
      </c>
      <c r="G379" s="2">
        <v>17127.075924503242</v>
      </c>
      <c r="H379" s="2">
        <v>14407.344128176564</v>
      </c>
      <c r="I379" s="2">
        <v>12022.199994161985</v>
      </c>
      <c r="J379" s="2">
        <v>9964.0804175527683</v>
      </c>
      <c r="K379" s="2">
        <v>8210.617183401393</v>
      </c>
      <c r="L379" s="2">
        <v>6731.9854965744971</v>
      </c>
      <c r="M379" s="2">
        <v>5495.6227533773917</v>
      </c>
      <c r="N379" s="2">
        <v>207660.74017036587</v>
      </c>
      <c r="O379" s="2">
        <v>4469.146213711233</v>
      </c>
      <c r="P379" s="2">
        <v>3622.0543431135179</v>
      </c>
      <c r="Q379" s="2">
        <v>2926.6214877279513</v>
      </c>
      <c r="R379" s="2">
        <v>2358.2703820079255</v>
      </c>
      <c r="S379" s="2">
        <v>1895.6179805142569</v>
      </c>
      <c r="T379" s="2">
        <v>1520.3271821937847</v>
      </c>
      <c r="U379" s="2">
        <v>1216.8528419896825</v>
      </c>
      <c r="V379" s="2">
        <v>972.13970984879165</v>
      </c>
      <c r="W379" s="2">
        <v>775.30873890454336</v>
      </c>
      <c r="X379" s="2">
        <v>617.35377359543224</v>
      </c>
      <c r="Y379" s="2">
        <v>490.86095776919285</v>
      </c>
      <c r="Z379" s="2">
        <v>389.7568543140892</v>
      </c>
      <c r="AA379" s="2">
        <v>21254.310465690396</v>
      </c>
    </row>
    <row r="380" spans="1:27" x14ac:dyDescent="0.3">
      <c r="A380" s="7" t="s">
        <v>240</v>
      </c>
      <c r="B380" s="8">
        <v>33021.9641152685</v>
      </c>
      <c r="C380" s="8">
        <v>30189.617004281645</v>
      </c>
      <c r="D380" s="8">
        <v>26872.999199076345</v>
      </c>
      <c r="E380" s="8">
        <v>23454.225887409582</v>
      </c>
      <c r="F380" s="8">
        <v>20163.008066581959</v>
      </c>
      <c r="G380" s="8">
        <v>17127.075924503242</v>
      </c>
      <c r="H380" s="8">
        <v>14407.344128176564</v>
      </c>
      <c r="I380" s="8">
        <v>12022.199994161985</v>
      </c>
      <c r="J380" s="8">
        <v>9964.0804175527683</v>
      </c>
      <c r="K380" s="8">
        <v>8210.617183401393</v>
      </c>
      <c r="L380" s="8">
        <v>6731.9854965744971</v>
      </c>
      <c r="M380" s="8">
        <v>5495.6227533773917</v>
      </c>
      <c r="N380" s="8">
        <v>207660.74017036587</v>
      </c>
      <c r="O380" s="8">
        <v>4469.146213711233</v>
      </c>
      <c r="P380" s="8">
        <v>3622.0543431135179</v>
      </c>
      <c r="Q380" s="8">
        <v>2926.6214877279513</v>
      </c>
      <c r="R380" s="8">
        <v>2358.2703820079255</v>
      </c>
      <c r="S380" s="8">
        <v>1895.6179805142569</v>
      </c>
      <c r="T380" s="8">
        <v>1520.3271821937847</v>
      </c>
      <c r="U380" s="8">
        <v>1216.8528419896825</v>
      </c>
      <c r="V380" s="8">
        <v>972.13970984879165</v>
      </c>
      <c r="W380" s="8">
        <v>775.30873890454336</v>
      </c>
      <c r="X380" s="8">
        <v>617.35377359543224</v>
      </c>
      <c r="Y380" s="8">
        <v>490.86095776919285</v>
      </c>
      <c r="Z380" s="8">
        <v>389.7568543140892</v>
      </c>
      <c r="AA380" s="8">
        <v>21254.310465690396</v>
      </c>
    </row>
    <row r="382" spans="1:27" x14ac:dyDescent="0.3">
      <c r="A382" s="4" t="s">
        <v>243</v>
      </c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" x14ac:dyDescent="0.25">
      <c r="A383" s="5" t="s">
        <v>236</v>
      </c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3">
      <c r="A384" s="6" t="s">
        <v>262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</row>
    <row r="385" spans="1:27" x14ac:dyDescent="0.3">
      <c r="A385" s="7" t="s">
        <v>240</v>
      </c>
      <c r="B385" s="8">
        <v>0</v>
      </c>
      <c r="C385" s="8">
        <v>0</v>
      </c>
      <c r="D385" s="8">
        <v>0</v>
      </c>
      <c r="E385" s="8">
        <v>0</v>
      </c>
      <c r="F385" s="8">
        <v>0</v>
      </c>
      <c r="G385" s="8">
        <v>0</v>
      </c>
      <c r="H385" s="8">
        <v>0</v>
      </c>
      <c r="I385" s="8">
        <v>0</v>
      </c>
      <c r="J385" s="8">
        <v>0</v>
      </c>
      <c r="K385" s="8">
        <v>0</v>
      </c>
      <c r="L385" s="8">
        <v>0</v>
      </c>
      <c r="M385" s="8">
        <v>0</v>
      </c>
      <c r="N385" s="8">
        <v>0</v>
      </c>
      <c r="O385" s="8">
        <v>0</v>
      </c>
      <c r="P385" s="8">
        <v>0</v>
      </c>
      <c r="Q385" s="8">
        <v>0</v>
      </c>
      <c r="R385" s="8">
        <v>0</v>
      </c>
      <c r="S385" s="8">
        <v>0</v>
      </c>
      <c r="T385" s="8">
        <v>0</v>
      </c>
      <c r="U385" s="8">
        <v>0</v>
      </c>
      <c r="V385" s="8">
        <v>0</v>
      </c>
      <c r="W385" s="8">
        <v>0</v>
      </c>
      <c r="X385" s="8">
        <v>0</v>
      </c>
      <c r="Y385" s="8">
        <v>0</v>
      </c>
      <c r="Z385" s="8">
        <v>0</v>
      </c>
      <c r="AA385" s="8">
        <v>0</v>
      </c>
    </row>
    <row r="387" spans="1:27" x14ac:dyDescent="0.3">
      <c r="A387" s="11" t="s">
        <v>263</v>
      </c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3">
      <c r="A388" s="3" t="s">
        <v>61</v>
      </c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3">
      <c r="A389" s="4" t="s">
        <v>264</v>
      </c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3">
      <c r="A390" s="5" t="s">
        <v>265</v>
      </c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3">
      <c r="A391" s="6" t="s">
        <v>266</v>
      </c>
      <c r="B391" s="2">
        <v>156102590.90000004</v>
      </c>
      <c r="C391" s="2">
        <v>156434047.90000004</v>
      </c>
      <c r="D391" s="2">
        <v>157432171.57000002</v>
      </c>
      <c r="E391" s="2">
        <v>157763628.57000002</v>
      </c>
      <c r="F391" s="2">
        <v>158095085.57000002</v>
      </c>
      <c r="G391" s="2">
        <v>158426542.57000002</v>
      </c>
      <c r="H391" s="2">
        <v>158757999.57000002</v>
      </c>
      <c r="I391" s="2">
        <v>159756123.24000001</v>
      </c>
      <c r="J391" s="2">
        <v>160087580.24000001</v>
      </c>
      <c r="K391" s="2">
        <v>160419037.24000001</v>
      </c>
      <c r="L391" s="2">
        <v>160750494.24000001</v>
      </c>
      <c r="M391" s="2">
        <v>161748617.91</v>
      </c>
      <c r="N391" s="2">
        <v>1905773919.5200002</v>
      </c>
      <c r="O391" s="2">
        <v>161748617.91</v>
      </c>
      <c r="P391" s="2">
        <v>161748617.91</v>
      </c>
      <c r="Q391" s="2">
        <v>161748617.91</v>
      </c>
      <c r="R391" s="2">
        <v>161748617.91</v>
      </c>
      <c r="S391" s="2">
        <v>161748617.91</v>
      </c>
      <c r="T391" s="2">
        <v>161748617.91</v>
      </c>
      <c r="U391" s="2">
        <v>161748617.91</v>
      </c>
      <c r="V391" s="2">
        <v>161748617.91</v>
      </c>
      <c r="W391" s="2">
        <v>161748617.91</v>
      </c>
      <c r="X391" s="2">
        <v>161748617.91</v>
      </c>
      <c r="Y391" s="2">
        <v>161748617.91</v>
      </c>
      <c r="Z391" s="2">
        <v>161748617.91</v>
      </c>
      <c r="AA391" s="2">
        <v>1940983414.9200001</v>
      </c>
    </row>
    <row r="392" spans="1:27" x14ac:dyDescent="0.3">
      <c r="A392" s="6" t="s">
        <v>267</v>
      </c>
      <c r="B392" s="2">
        <v>3374420.63</v>
      </c>
      <c r="C392" s="2">
        <v>3464585.17</v>
      </c>
      <c r="D392" s="2">
        <v>3559939.9899999998</v>
      </c>
      <c r="E392" s="2">
        <v>3650104.53</v>
      </c>
      <c r="F392" s="2">
        <v>3742864.1999999997</v>
      </c>
      <c r="G392" s="2">
        <v>3835623.8699999996</v>
      </c>
      <c r="H392" s="2">
        <v>3925788.4099999997</v>
      </c>
      <c r="I392" s="2">
        <v>4021143.2299999995</v>
      </c>
      <c r="J392" s="2">
        <v>4113902.8999999994</v>
      </c>
      <c r="K392" s="2">
        <v>4204067.4399999995</v>
      </c>
      <c r="L392" s="2">
        <v>4296827.1099999994</v>
      </c>
      <c r="M392" s="2">
        <v>4389586.7799999993</v>
      </c>
      <c r="N392" s="2">
        <v>46578854.259999998</v>
      </c>
      <c r="O392" s="2">
        <v>4389586.7799999993</v>
      </c>
      <c r="P392" s="2">
        <v>4389586.7799999993</v>
      </c>
      <c r="Q392" s="2">
        <v>4389586.7799999993</v>
      </c>
      <c r="R392" s="2">
        <v>4389586.7799999993</v>
      </c>
      <c r="S392" s="2">
        <v>4389586.7799999993</v>
      </c>
      <c r="T392" s="2">
        <v>4389586.7799999993</v>
      </c>
      <c r="U392" s="2">
        <v>4389586.7799999993</v>
      </c>
      <c r="V392" s="2">
        <v>4389586.7799999993</v>
      </c>
      <c r="W392" s="2">
        <v>4389586.7799999993</v>
      </c>
      <c r="X392" s="2">
        <v>4389586.7799999993</v>
      </c>
      <c r="Y392" s="2">
        <v>4389586.7799999993</v>
      </c>
      <c r="Z392" s="2">
        <v>4389586.7799999993</v>
      </c>
      <c r="AA392" s="2">
        <v>52675041.360000007</v>
      </c>
    </row>
    <row r="393" spans="1:27" x14ac:dyDescent="0.3">
      <c r="A393" s="6" t="s">
        <v>268</v>
      </c>
      <c r="B393" s="2">
        <v>12249447.260000002</v>
      </c>
      <c r="C393" s="2">
        <v>12334757.460000001</v>
      </c>
      <c r="D393" s="2">
        <v>12424224.190000001</v>
      </c>
      <c r="E393" s="2">
        <v>12509534.390000001</v>
      </c>
      <c r="F393" s="2">
        <v>12596922.860000001</v>
      </c>
      <c r="G393" s="2">
        <v>12684311.330000002</v>
      </c>
      <c r="H393" s="2">
        <v>12769621.530000001</v>
      </c>
      <c r="I393" s="2">
        <v>12817421.590000002</v>
      </c>
      <c r="J393" s="2">
        <v>12863143.390000002</v>
      </c>
      <c r="K393" s="2">
        <v>12906786.920000002</v>
      </c>
      <c r="L393" s="2">
        <v>12952508.720000003</v>
      </c>
      <c r="M393" s="2">
        <v>12998230.520000003</v>
      </c>
      <c r="N393" s="2">
        <v>152106910.16000003</v>
      </c>
      <c r="O393" s="2">
        <v>12998230.520000003</v>
      </c>
      <c r="P393" s="2">
        <v>12998230.520000003</v>
      </c>
      <c r="Q393" s="2">
        <v>12998230.520000003</v>
      </c>
      <c r="R393" s="2">
        <v>12998230.520000003</v>
      </c>
      <c r="S393" s="2">
        <v>12998230.520000003</v>
      </c>
      <c r="T393" s="2">
        <v>12998230.520000003</v>
      </c>
      <c r="U393" s="2">
        <v>12998230.520000003</v>
      </c>
      <c r="V393" s="2">
        <v>12998230.520000003</v>
      </c>
      <c r="W393" s="2">
        <v>12998230.520000003</v>
      </c>
      <c r="X393" s="2">
        <v>12998230.520000003</v>
      </c>
      <c r="Y393" s="2">
        <v>12998230.520000003</v>
      </c>
      <c r="Z393" s="2">
        <v>12998230.520000003</v>
      </c>
      <c r="AA393" s="2">
        <v>155978766.24000007</v>
      </c>
    </row>
    <row r="394" spans="1:27" x14ac:dyDescent="0.3">
      <c r="A394" s="6" t="s">
        <v>269</v>
      </c>
      <c r="B394" s="2">
        <v>10364615.299999999</v>
      </c>
      <c r="C394" s="2">
        <v>10421896.619999999</v>
      </c>
      <c r="D394" s="2">
        <v>10504157.1</v>
      </c>
      <c r="E394" s="2">
        <v>10561438.42</v>
      </c>
      <c r="F394" s="2">
        <v>10621209.310000001</v>
      </c>
      <c r="G394" s="2">
        <v>10730980.200000001</v>
      </c>
      <c r="H394" s="2">
        <v>10788261.520000001</v>
      </c>
      <c r="I394" s="2">
        <v>10850522.000000002</v>
      </c>
      <c r="J394" s="2">
        <v>10910292.890000002</v>
      </c>
      <c r="K394" s="2">
        <v>10967574.210000003</v>
      </c>
      <c r="L394" s="2">
        <v>11027345.100000003</v>
      </c>
      <c r="M394" s="2">
        <v>11087115.990000004</v>
      </c>
      <c r="N394" s="2">
        <v>128835408.66000003</v>
      </c>
      <c r="O394" s="2">
        <v>11087115.990000004</v>
      </c>
      <c r="P394" s="2">
        <v>11087115.990000004</v>
      </c>
      <c r="Q394" s="2">
        <v>11087115.990000004</v>
      </c>
      <c r="R394" s="2">
        <v>11087115.990000004</v>
      </c>
      <c r="S394" s="2">
        <v>11087115.990000004</v>
      </c>
      <c r="T394" s="2">
        <v>11087115.990000004</v>
      </c>
      <c r="U394" s="2">
        <v>11087115.990000004</v>
      </c>
      <c r="V394" s="2">
        <v>11087115.990000004</v>
      </c>
      <c r="W394" s="2">
        <v>11087115.990000004</v>
      </c>
      <c r="X394" s="2">
        <v>11087115.990000004</v>
      </c>
      <c r="Y394" s="2">
        <v>11087115.990000004</v>
      </c>
      <c r="Z394" s="2">
        <v>11087115.990000004</v>
      </c>
      <c r="AA394" s="2">
        <v>133045391.88000007</v>
      </c>
    </row>
    <row r="395" spans="1:27" x14ac:dyDescent="0.3">
      <c r="A395" s="6" t="s">
        <v>270</v>
      </c>
      <c r="B395" s="2">
        <v>819819.34</v>
      </c>
      <c r="C395" s="2">
        <v>830271.19</v>
      </c>
      <c r="D395" s="2">
        <v>841718.44</v>
      </c>
      <c r="E395" s="2">
        <v>852170.28999999992</v>
      </c>
      <c r="F395" s="2">
        <v>863119.85</v>
      </c>
      <c r="G395" s="2">
        <v>874069.41</v>
      </c>
      <c r="H395" s="2">
        <v>884521.26</v>
      </c>
      <c r="I395" s="2">
        <v>895968.51</v>
      </c>
      <c r="J395" s="2">
        <v>906918.07000000007</v>
      </c>
      <c r="K395" s="2">
        <v>917369.92</v>
      </c>
      <c r="L395" s="2">
        <v>928319.4800000001</v>
      </c>
      <c r="M395" s="2">
        <v>939269.04000000015</v>
      </c>
      <c r="N395" s="2">
        <v>10553534.800000001</v>
      </c>
      <c r="O395" s="2">
        <v>939269.04000000015</v>
      </c>
      <c r="P395" s="2">
        <v>939269.04000000015</v>
      </c>
      <c r="Q395" s="2">
        <v>939269.04000000015</v>
      </c>
      <c r="R395" s="2">
        <v>939269.04000000015</v>
      </c>
      <c r="S395" s="2">
        <v>939269.04000000015</v>
      </c>
      <c r="T395" s="2">
        <v>939269.04000000015</v>
      </c>
      <c r="U395" s="2">
        <v>939269.04000000015</v>
      </c>
      <c r="V395" s="2">
        <v>939269.04000000015</v>
      </c>
      <c r="W395" s="2">
        <v>939269.04000000015</v>
      </c>
      <c r="X395" s="2">
        <v>939269.04000000015</v>
      </c>
      <c r="Y395" s="2">
        <v>939269.04000000015</v>
      </c>
      <c r="Z395" s="2">
        <v>939269.04000000015</v>
      </c>
      <c r="AA395" s="2">
        <v>11271228.480000004</v>
      </c>
    </row>
    <row r="396" spans="1:27" ht="15" x14ac:dyDescent="0.25">
      <c r="A396" s="6" t="s">
        <v>271</v>
      </c>
      <c r="B396" s="2">
        <v>27558824.779999983</v>
      </c>
      <c r="C396" s="2">
        <v>27833824.779999983</v>
      </c>
      <c r="D396" s="2">
        <v>29021324.779999983</v>
      </c>
      <c r="E396" s="2">
        <v>29021324.779999983</v>
      </c>
      <c r="F396" s="2">
        <v>29036324.779999983</v>
      </c>
      <c r="G396" s="2">
        <v>30223824.779999983</v>
      </c>
      <c r="H396" s="2">
        <v>30223824.779999983</v>
      </c>
      <c r="I396" s="2">
        <v>30223824.779999983</v>
      </c>
      <c r="J396" s="2">
        <v>31411324.779999983</v>
      </c>
      <c r="K396" s="2">
        <v>31411324.779999983</v>
      </c>
      <c r="L396" s="2">
        <v>31411324.779999983</v>
      </c>
      <c r="M396" s="2">
        <v>32598824.779999983</v>
      </c>
      <c r="N396" s="2">
        <v>359975897.35999972</v>
      </c>
      <c r="O396" s="2">
        <v>32598824.779999983</v>
      </c>
      <c r="P396" s="2">
        <v>32598824.779999983</v>
      </c>
      <c r="Q396" s="2">
        <v>33598824.779999986</v>
      </c>
      <c r="R396" s="2">
        <v>33598824.779999986</v>
      </c>
      <c r="S396" s="2">
        <v>33888824.779999986</v>
      </c>
      <c r="T396" s="2">
        <v>33888824.779999986</v>
      </c>
      <c r="U396" s="2">
        <v>33888824.779999986</v>
      </c>
      <c r="V396" s="2">
        <v>33888824.779999986</v>
      </c>
      <c r="W396" s="2">
        <v>33888824.779999986</v>
      </c>
      <c r="X396" s="2">
        <v>33888824.779999986</v>
      </c>
      <c r="Y396" s="2">
        <v>33888824.779999986</v>
      </c>
      <c r="Z396" s="2">
        <v>33888824.779999986</v>
      </c>
      <c r="AA396" s="2">
        <v>403505897.35999972</v>
      </c>
    </row>
    <row r="397" spans="1:27" x14ac:dyDescent="0.3">
      <c r="A397" s="6" t="s">
        <v>272</v>
      </c>
      <c r="B397" s="2">
        <v>2830077.46</v>
      </c>
      <c r="C397" s="2">
        <v>2830077.46</v>
      </c>
      <c r="D397" s="2">
        <v>2830077.46</v>
      </c>
      <c r="E397" s="2">
        <v>2830077.46</v>
      </c>
      <c r="F397" s="2">
        <v>2830077.46</v>
      </c>
      <c r="G397" s="2">
        <v>2830077.46</v>
      </c>
      <c r="H397" s="2">
        <v>2830077.46</v>
      </c>
      <c r="I397" s="2">
        <v>2830077.46</v>
      </c>
      <c r="J397" s="2">
        <v>2830077.46</v>
      </c>
      <c r="K397" s="2">
        <v>2830077.46</v>
      </c>
      <c r="L397" s="2">
        <v>2830077.46</v>
      </c>
      <c r="M397" s="2">
        <v>5462490.5499999998</v>
      </c>
      <c r="N397" s="2">
        <v>36593342.610000007</v>
      </c>
      <c r="O397" s="2">
        <v>5462490.5499999998</v>
      </c>
      <c r="P397" s="2">
        <v>5462490.5499999998</v>
      </c>
      <c r="Q397" s="2">
        <v>5462490.5499999998</v>
      </c>
      <c r="R397" s="2">
        <v>5462490.5499999998</v>
      </c>
      <c r="S397" s="2">
        <v>5462490.5499999998</v>
      </c>
      <c r="T397" s="2">
        <v>5462490.5499999998</v>
      </c>
      <c r="U397" s="2">
        <v>5462490.5499999998</v>
      </c>
      <c r="V397" s="2">
        <v>5462490.5499999998</v>
      </c>
      <c r="W397" s="2">
        <v>5462490.5499999998</v>
      </c>
      <c r="X397" s="2">
        <v>5462490.5499999998</v>
      </c>
      <c r="Y397" s="2">
        <v>5462490.5499999998</v>
      </c>
      <c r="Z397" s="2">
        <v>5730990.5499999998</v>
      </c>
      <c r="AA397" s="2">
        <v>65818386.599999987</v>
      </c>
    </row>
    <row r="398" spans="1:27" x14ac:dyDescent="0.3">
      <c r="A398" s="7" t="s">
        <v>273</v>
      </c>
      <c r="B398" s="8">
        <v>213299795.67000002</v>
      </c>
      <c r="C398" s="8">
        <v>214149460.58000001</v>
      </c>
      <c r="D398" s="8">
        <v>216613613.53</v>
      </c>
      <c r="E398" s="8">
        <v>217188278.43999997</v>
      </c>
      <c r="F398" s="8">
        <v>217785604.03</v>
      </c>
      <c r="G398" s="8">
        <v>219605429.62</v>
      </c>
      <c r="H398" s="8">
        <v>220180094.53</v>
      </c>
      <c r="I398" s="8">
        <v>221395080.80999997</v>
      </c>
      <c r="J398" s="8">
        <v>223123239.73000002</v>
      </c>
      <c r="K398" s="8">
        <v>223656237.97</v>
      </c>
      <c r="L398" s="8">
        <v>224196896.88999999</v>
      </c>
      <c r="M398" s="8">
        <v>229224135.56999999</v>
      </c>
      <c r="N398" s="8">
        <v>2640417867.3700004</v>
      </c>
      <c r="O398" s="8">
        <v>229224135.56999999</v>
      </c>
      <c r="P398" s="8">
        <v>229224135.56999999</v>
      </c>
      <c r="Q398" s="8">
        <v>230224135.56999999</v>
      </c>
      <c r="R398" s="8">
        <v>230224135.56999999</v>
      </c>
      <c r="S398" s="8">
        <v>230514135.56999999</v>
      </c>
      <c r="T398" s="8">
        <v>230514135.56999999</v>
      </c>
      <c r="U398" s="8">
        <v>230514135.56999999</v>
      </c>
      <c r="V398" s="8">
        <v>230514135.56999999</v>
      </c>
      <c r="W398" s="8">
        <v>230514135.56999999</v>
      </c>
      <c r="X398" s="8">
        <v>230514135.56999999</v>
      </c>
      <c r="Y398" s="8">
        <v>230514135.56999999</v>
      </c>
      <c r="Z398" s="8">
        <v>230782635.56999999</v>
      </c>
      <c r="AA398" s="8">
        <v>2763278126.8399997</v>
      </c>
    </row>
    <row r="400" spans="1:27" ht="15" x14ac:dyDescent="0.25">
      <c r="A400" s="5" t="s">
        <v>274</v>
      </c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3">
      <c r="A401" s="6" t="s">
        <v>275</v>
      </c>
      <c r="B401" s="2">
        <v>395368.42000000022</v>
      </c>
      <c r="C401" s="2">
        <v>403210.61000000022</v>
      </c>
      <c r="D401" s="2">
        <v>411799.67000000022</v>
      </c>
      <c r="E401" s="2">
        <v>419641.86000000022</v>
      </c>
      <c r="F401" s="2">
        <v>427857.50000000023</v>
      </c>
      <c r="G401" s="2">
        <v>436073.14000000025</v>
      </c>
      <c r="H401" s="2">
        <v>443915.33000000025</v>
      </c>
      <c r="I401" s="2">
        <v>452504.39000000025</v>
      </c>
      <c r="J401" s="2">
        <v>460720.03000000026</v>
      </c>
      <c r="K401" s="2">
        <v>468562.22000000026</v>
      </c>
      <c r="L401" s="2">
        <v>476777.86000000028</v>
      </c>
      <c r="M401" s="2">
        <v>484993.50000000029</v>
      </c>
      <c r="N401" s="2">
        <v>5281424.5300000031</v>
      </c>
      <c r="O401" s="2">
        <v>484993.50000000029</v>
      </c>
      <c r="P401" s="2">
        <v>484993.50000000029</v>
      </c>
      <c r="Q401" s="2">
        <v>484993.50000000029</v>
      </c>
      <c r="R401" s="2">
        <v>484993.50000000029</v>
      </c>
      <c r="S401" s="2">
        <v>484993.50000000029</v>
      </c>
      <c r="T401" s="2">
        <v>484993.50000000029</v>
      </c>
      <c r="U401" s="2">
        <v>484993.50000000029</v>
      </c>
      <c r="V401" s="2">
        <v>484993.50000000029</v>
      </c>
      <c r="W401" s="2">
        <v>484993.50000000029</v>
      </c>
      <c r="X401" s="2">
        <v>484993.50000000029</v>
      </c>
      <c r="Y401" s="2">
        <v>484993.50000000029</v>
      </c>
      <c r="Z401" s="2">
        <v>484993.50000000029</v>
      </c>
      <c r="AA401" s="2">
        <v>5819922.0000000028</v>
      </c>
    </row>
    <row r="402" spans="1:27" x14ac:dyDescent="0.3">
      <c r="A402" s="7" t="s">
        <v>276</v>
      </c>
      <c r="B402" s="8">
        <v>395368.42000000022</v>
      </c>
      <c r="C402" s="8">
        <v>403210.61000000022</v>
      </c>
      <c r="D402" s="8">
        <v>411799.67000000022</v>
      </c>
      <c r="E402" s="8">
        <v>419641.86000000022</v>
      </c>
      <c r="F402" s="8">
        <v>427857.50000000023</v>
      </c>
      <c r="G402" s="8">
        <v>436073.14000000025</v>
      </c>
      <c r="H402" s="8">
        <v>443915.33000000025</v>
      </c>
      <c r="I402" s="8">
        <v>452504.39000000025</v>
      </c>
      <c r="J402" s="8">
        <v>460720.03000000026</v>
      </c>
      <c r="K402" s="8">
        <v>468562.22000000026</v>
      </c>
      <c r="L402" s="8">
        <v>476777.86000000028</v>
      </c>
      <c r="M402" s="8">
        <v>484993.50000000029</v>
      </c>
      <c r="N402" s="8">
        <v>5281424.5300000031</v>
      </c>
      <c r="O402" s="8">
        <v>484993.50000000029</v>
      </c>
      <c r="P402" s="8">
        <v>484993.50000000029</v>
      </c>
      <c r="Q402" s="8">
        <v>484993.50000000029</v>
      </c>
      <c r="R402" s="8">
        <v>484993.50000000029</v>
      </c>
      <c r="S402" s="8">
        <v>484993.50000000029</v>
      </c>
      <c r="T402" s="8">
        <v>484993.50000000029</v>
      </c>
      <c r="U402" s="8">
        <v>484993.50000000029</v>
      </c>
      <c r="V402" s="8">
        <v>484993.50000000029</v>
      </c>
      <c r="W402" s="8">
        <v>484993.50000000029</v>
      </c>
      <c r="X402" s="8">
        <v>484993.50000000029</v>
      </c>
      <c r="Y402" s="8">
        <v>484993.50000000029</v>
      </c>
      <c r="Z402" s="8">
        <v>484993.50000000029</v>
      </c>
      <c r="AA402" s="8">
        <v>5819922.0000000028</v>
      </c>
    </row>
    <row r="404" spans="1:27" x14ac:dyDescent="0.3">
      <c r="A404" s="5" t="s">
        <v>277</v>
      </c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3">
      <c r="A405" s="6" t="s">
        <v>278</v>
      </c>
      <c r="B405" s="2">
        <v>18723929.910000004</v>
      </c>
      <c r="C405" s="2">
        <v>19752497.930000003</v>
      </c>
      <c r="D405" s="2">
        <v>19783122.550000004</v>
      </c>
      <c r="E405" s="2">
        <v>19811690.570000004</v>
      </c>
      <c r="F405" s="2">
        <v>19841286.870000005</v>
      </c>
      <c r="G405" s="2">
        <v>20870883.170000006</v>
      </c>
      <c r="H405" s="2">
        <v>20899451.190000005</v>
      </c>
      <c r="I405" s="2">
        <v>20930075.810000006</v>
      </c>
      <c r="J405" s="2">
        <v>21959672.110000007</v>
      </c>
      <c r="K405" s="2">
        <v>21988240.130000006</v>
      </c>
      <c r="L405" s="2">
        <v>22017836.430000007</v>
      </c>
      <c r="M405" s="2">
        <v>22047432.730000008</v>
      </c>
      <c r="N405" s="2">
        <v>248626119.40000007</v>
      </c>
      <c r="O405" s="2">
        <v>22047432.730000008</v>
      </c>
      <c r="P405" s="2">
        <v>22047432.730000008</v>
      </c>
      <c r="Q405" s="2">
        <v>22172432.730000008</v>
      </c>
      <c r="R405" s="2">
        <v>22172432.730000008</v>
      </c>
      <c r="S405" s="2">
        <v>22172432.730000008</v>
      </c>
      <c r="T405" s="2">
        <v>22297432.730000008</v>
      </c>
      <c r="U405" s="2">
        <v>22297432.730000008</v>
      </c>
      <c r="V405" s="2">
        <v>22297432.730000008</v>
      </c>
      <c r="W405" s="2">
        <v>22422432.730000008</v>
      </c>
      <c r="X405" s="2">
        <v>22422432.730000008</v>
      </c>
      <c r="Y405" s="2">
        <v>22422432.730000008</v>
      </c>
      <c r="Z405" s="2">
        <v>22547432.730000008</v>
      </c>
      <c r="AA405" s="2">
        <v>267319192.76000014</v>
      </c>
    </row>
    <row r="406" spans="1:27" ht="15" x14ac:dyDescent="0.25">
      <c r="A406" s="6" t="s">
        <v>279</v>
      </c>
      <c r="B406" s="2">
        <v>746703.7300000001</v>
      </c>
      <c r="C406" s="2">
        <v>746703.7300000001</v>
      </c>
      <c r="D406" s="2">
        <v>746703.7300000001</v>
      </c>
      <c r="E406" s="2">
        <v>746703.7300000001</v>
      </c>
      <c r="F406" s="2">
        <v>746703.7300000001</v>
      </c>
      <c r="G406" s="2">
        <v>746703.7300000001</v>
      </c>
      <c r="H406" s="2">
        <v>746703.7300000001</v>
      </c>
      <c r="I406" s="2">
        <v>746703.7300000001</v>
      </c>
      <c r="J406" s="2">
        <v>746703.7300000001</v>
      </c>
      <c r="K406" s="2">
        <v>746703.7300000001</v>
      </c>
      <c r="L406" s="2">
        <v>746703.7300000001</v>
      </c>
      <c r="M406" s="2">
        <v>746703.7300000001</v>
      </c>
      <c r="N406" s="2">
        <v>8960444.7600000016</v>
      </c>
      <c r="O406" s="2">
        <v>746703.7300000001</v>
      </c>
      <c r="P406" s="2">
        <v>746703.7300000001</v>
      </c>
      <c r="Q406" s="2">
        <v>746703.7300000001</v>
      </c>
      <c r="R406" s="2">
        <v>746703.7300000001</v>
      </c>
      <c r="S406" s="2">
        <v>746703.7300000001</v>
      </c>
      <c r="T406" s="2">
        <v>746703.7300000001</v>
      </c>
      <c r="U406" s="2">
        <v>746703.7300000001</v>
      </c>
      <c r="V406" s="2">
        <v>746703.7300000001</v>
      </c>
      <c r="W406" s="2">
        <v>746703.7300000001</v>
      </c>
      <c r="X406" s="2">
        <v>746703.7300000001</v>
      </c>
      <c r="Y406" s="2">
        <v>746703.7300000001</v>
      </c>
      <c r="Z406" s="2">
        <v>746703.7300000001</v>
      </c>
      <c r="AA406" s="2">
        <v>8960444.7600000016</v>
      </c>
    </row>
    <row r="407" spans="1:27" x14ac:dyDescent="0.3">
      <c r="A407" s="6" t="s">
        <v>280</v>
      </c>
      <c r="B407" s="2">
        <v>4170092.7600000002</v>
      </c>
      <c r="C407" s="2">
        <v>4170092.7600000002</v>
      </c>
      <c r="D407" s="2">
        <v>4170092.7600000002</v>
      </c>
      <c r="E407" s="2">
        <v>4170092.7600000002</v>
      </c>
      <c r="F407" s="2">
        <v>4170092.7600000002</v>
      </c>
      <c r="G407" s="2">
        <v>4170092.7600000002</v>
      </c>
      <c r="H407" s="2">
        <v>4170092.7600000002</v>
      </c>
      <c r="I407" s="2">
        <v>4170092.7600000002</v>
      </c>
      <c r="J407" s="2">
        <v>4170092.7600000002</v>
      </c>
      <c r="K407" s="2">
        <v>4170092.7600000002</v>
      </c>
      <c r="L407" s="2">
        <v>4170092.7600000002</v>
      </c>
      <c r="M407" s="2">
        <v>4170092.7600000002</v>
      </c>
      <c r="N407" s="2">
        <v>50041113.119999997</v>
      </c>
      <c r="O407" s="2">
        <v>4170092.7600000002</v>
      </c>
      <c r="P407" s="2">
        <v>4170092.7600000002</v>
      </c>
      <c r="Q407" s="2">
        <v>4170092.7600000002</v>
      </c>
      <c r="R407" s="2">
        <v>4170092.7600000002</v>
      </c>
      <c r="S407" s="2">
        <v>4170092.7600000002</v>
      </c>
      <c r="T407" s="2">
        <v>4170092.7600000002</v>
      </c>
      <c r="U407" s="2">
        <v>4170092.7600000002</v>
      </c>
      <c r="V407" s="2">
        <v>4170092.7600000002</v>
      </c>
      <c r="W407" s="2">
        <v>4170092.7600000002</v>
      </c>
      <c r="X407" s="2">
        <v>4170092.7600000002</v>
      </c>
      <c r="Y407" s="2">
        <v>4170092.7600000002</v>
      </c>
      <c r="Z407" s="2">
        <v>4170092.7600000002</v>
      </c>
      <c r="AA407" s="2">
        <v>50041113.119999997</v>
      </c>
    </row>
    <row r="408" spans="1:27" x14ac:dyDescent="0.3">
      <c r="A408" s="7" t="s">
        <v>281</v>
      </c>
      <c r="B408" s="8">
        <v>23640726.400000006</v>
      </c>
      <c r="C408" s="8">
        <v>24669294.420000006</v>
      </c>
      <c r="D408" s="8">
        <v>24699919.040000007</v>
      </c>
      <c r="E408" s="8">
        <v>24728487.060000006</v>
      </c>
      <c r="F408" s="8">
        <v>24758083.360000007</v>
      </c>
      <c r="G408" s="8">
        <v>25787679.660000008</v>
      </c>
      <c r="H408" s="8">
        <v>25816247.680000007</v>
      </c>
      <c r="I408" s="8">
        <v>25846872.300000008</v>
      </c>
      <c r="J408" s="8">
        <v>26876468.600000009</v>
      </c>
      <c r="K408" s="8">
        <v>26905036.620000008</v>
      </c>
      <c r="L408" s="8">
        <v>26934632.920000009</v>
      </c>
      <c r="M408" s="8">
        <v>26964229.22000001</v>
      </c>
      <c r="N408" s="8">
        <v>307627677.28000003</v>
      </c>
      <c r="O408" s="8">
        <v>26964229.22000001</v>
      </c>
      <c r="P408" s="8">
        <v>26964229.22000001</v>
      </c>
      <c r="Q408" s="8">
        <v>27089229.22000001</v>
      </c>
      <c r="R408" s="8">
        <v>27089229.22000001</v>
      </c>
      <c r="S408" s="8">
        <v>27089229.22000001</v>
      </c>
      <c r="T408" s="8">
        <v>27214229.22000001</v>
      </c>
      <c r="U408" s="8">
        <v>27214229.22000001</v>
      </c>
      <c r="V408" s="8">
        <v>27214229.22000001</v>
      </c>
      <c r="W408" s="8">
        <v>27339229.22000001</v>
      </c>
      <c r="X408" s="8">
        <v>27339229.22000001</v>
      </c>
      <c r="Y408" s="8">
        <v>27339229.22000001</v>
      </c>
      <c r="Z408" s="8">
        <v>27464229.22000001</v>
      </c>
      <c r="AA408" s="8">
        <v>326320750.64000016</v>
      </c>
    </row>
    <row r="410" spans="1:27" ht="15" x14ac:dyDescent="0.25">
      <c r="A410" s="5" t="s">
        <v>282</v>
      </c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3">
      <c r="A411" s="6" t="s">
        <v>283</v>
      </c>
      <c r="B411" s="2">
        <v>2402821.9500000002</v>
      </c>
      <c r="C411" s="2">
        <v>2414821.9500000002</v>
      </c>
      <c r="D411" s="2">
        <v>2426821.9500000002</v>
      </c>
      <c r="E411" s="2">
        <v>2438821.9500000002</v>
      </c>
      <c r="F411" s="2">
        <v>2450821.9500000002</v>
      </c>
      <c r="G411" s="2">
        <v>2462821.9500000002</v>
      </c>
      <c r="H411" s="2">
        <v>2474821.9500000002</v>
      </c>
      <c r="I411" s="2">
        <v>2486821.9500000002</v>
      </c>
      <c r="J411" s="2">
        <v>2498821.9500000002</v>
      </c>
      <c r="K411" s="2">
        <v>2510821.9500000002</v>
      </c>
      <c r="L411" s="2">
        <v>2522821.9500000002</v>
      </c>
      <c r="M411" s="2">
        <v>2534821.9500000002</v>
      </c>
      <c r="N411" s="2">
        <v>29625863.399999999</v>
      </c>
      <c r="O411" s="2">
        <v>2534821.9500000002</v>
      </c>
      <c r="P411" s="2">
        <v>2534821.9500000002</v>
      </c>
      <c r="Q411" s="2">
        <v>2534821.9500000002</v>
      </c>
      <c r="R411" s="2">
        <v>2534821.9500000002</v>
      </c>
      <c r="S411" s="2">
        <v>2534821.9500000002</v>
      </c>
      <c r="T411" s="2">
        <v>2534821.9500000002</v>
      </c>
      <c r="U411" s="2">
        <v>2534821.9500000002</v>
      </c>
      <c r="V411" s="2">
        <v>2534821.9500000002</v>
      </c>
      <c r="W411" s="2">
        <v>2534821.9500000002</v>
      </c>
      <c r="X411" s="2">
        <v>2534821.9500000002</v>
      </c>
      <c r="Y411" s="2">
        <v>2534821.9500000002</v>
      </c>
      <c r="Z411" s="2">
        <v>2534821.9500000002</v>
      </c>
      <c r="AA411" s="2">
        <v>30417863.399999999</v>
      </c>
    </row>
    <row r="412" spans="1:27" x14ac:dyDescent="0.3">
      <c r="A412" s="7" t="s">
        <v>284</v>
      </c>
      <c r="B412" s="8">
        <v>2402821.9500000002</v>
      </c>
      <c r="C412" s="8">
        <v>2414821.9500000002</v>
      </c>
      <c r="D412" s="8">
        <v>2426821.9500000002</v>
      </c>
      <c r="E412" s="8">
        <v>2438821.9500000002</v>
      </c>
      <c r="F412" s="8">
        <v>2450821.9500000002</v>
      </c>
      <c r="G412" s="8">
        <v>2462821.9500000002</v>
      </c>
      <c r="H412" s="8">
        <v>2474821.9500000002</v>
      </c>
      <c r="I412" s="8">
        <v>2486821.9500000002</v>
      </c>
      <c r="J412" s="8">
        <v>2498821.9500000002</v>
      </c>
      <c r="K412" s="8">
        <v>2510821.9500000002</v>
      </c>
      <c r="L412" s="8">
        <v>2522821.9500000002</v>
      </c>
      <c r="M412" s="8">
        <v>2534821.9500000002</v>
      </c>
      <c r="N412" s="8">
        <v>29625863.399999999</v>
      </c>
      <c r="O412" s="8">
        <v>2534821.9500000002</v>
      </c>
      <c r="P412" s="8">
        <v>2534821.9500000002</v>
      </c>
      <c r="Q412" s="8">
        <v>2534821.9500000002</v>
      </c>
      <c r="R412" s="8">
        <v>2534821.9500000002</v>
      </c>
      <c r="S412" s="8">
        <v>2534821.9500000002</v>
      </c>
      <c r="T412" s="8">
        <v>2534821.9500000002</v>
      </c>
      <c r="U412" s="8">
        <v>2534821.9500000002</v>
      </c>
      <c r="V412" s="8">
        <v>2534821.9500000002</v>
      </c>
      <c r="W412" s="8">
        <v>2534821.9500000002</v>
      </c>
      <c r="X412" s="8">
        <v>2534821.9500000002</v>
      </c>
      <c r="Y412" s="8">
        <v>2534821.9500000002</v>
      </c>
      <c r="Z412" s="8">
        <v>2534821.9500000002</v>
      </c>
      <c r="AA412" s="8">
        <v>30417863.399999999</v>
      </c>
    </row>
    <row r="414" spans="1:27" x14ac:dyDescent="0.3">
      <c r="A414" s="5" t="s">
        <v>285</v>
      </c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3">
      <c r="A415" s="6" t="s">
        <v>286</v>
      </c>
      <c r="B415" s="2">
        <v>7953418.4600000018</v>
      </c>
      <c r="C415" s="2">
        <v>7973243.7300000014</v>
      </c>
      <c r="D415" s="2">
        <v>7997069.0000000009</v>
      </c>
      <c r="E415" s="2">
        <v>8016894.2700000005</v>
      </c>
      <c r="F415" s="2">
        <v>8036719.54</v>
      </c>
      <c r="G415" s="2">
        <v>8058544.8099999996</v>
      </c>
      <c r="H415" s="2">
        <v>8078370.0799999991</v>
      </c>
      <c r="I415" s="2">
        <v>8098195.3499999987</v>
      </c>
      <c r="J415" s="2">
        <v>8118020.6199999982</v>
      </c>
      <c r="K415" s="2">
        <v>8137845.8899999978</v>
      </c>
      <c r="L415" s="2">
        <v>8157671.1599999974</v>
      </c>
      <c r="M415" s="2">
        <v>8177496.4299999969</v>
      </c>
      <c r="N415" s="2">
        <v>96803489.340000004</v>
      </c>
      <c r="O415" s="2">
        <v>8177496.4299999969</v>
      </c>
      <c r="P415" s="2">
        <v>8177496.4299999969</v>
      </c>
      <c r="Q415" s="2">
        <v>8177496.4299999969</v>
      </c>
      <c r="R415" s="2">
        <v>8177496.4299999969</v>
      </c>
      <c r="S415" s="2">
        <v>8177496.4299999969</v>
      </c>
      <c r="T415" s="2">
        <v>8177496.4299999969</v>
      </c>
      <c r="U415" s="2">
        <v>8177496.4299999969</v>
      </c>
      <c r="V415" s="2">
        <v>8177496.4299999969</v>
      </c>
      <c r="W415" s="2">
        <v>8177496.4299999969</v>
      </c>
      <c r="X415" s="2">
        <v>8177496.4299999969</v>
      </c>
      <c r="Y415" s="2">
        <v>8177496.4299999969</v>
      </c>
      <c r="Z415" s="2">
        <v>8177496.4299999969</v>
      </c>
      <c r="AA415" s="2">
        <v>98129957.159999952</v>
      </c>
    </row>
    <row r="416" spans="1:27" x14ac:dyDescent="0.3">
      <c r="A416" s="6" t="s">
        <v>287</v>
      </c>
      <c r="B416" s="2">
        <v>12297634.939999999</v>
      </c>
      <c r="C416" s="2">
        <v>12308005.699999999</v>
      </c>
      <c r="D416" s="2">
        <v>12318376.459999999</v>
      </c>
      <c r="E416" s="2">
        <v>12328747.219999999</v>
      </c>
      <c r="F416" s="2">
        <v>12339117.979999999</v>
      </c>
      <c r="G416" s="2">
        <v>12349488.739999998</v>
      </c>
      <c r="H416" s="2">
        <v>12359859.499999998</v>
      </c>
      <c r="I416" s="2">
        <v>12370230.259999998</v>
      </c>
      <c r="J416" s="2">
        <v>12380601.019999998</v>
      </c>
      <c r="K416" s="2">
        <v>12390971.779999997</v>
      </c>
      <c r="L416" s="2">
        <v>12401342.539999997</v>
      </c>
      <c r="M416" s="2">
        <v>12411713.299999997</v>
      </c>
      <c r="N416" s="2">
        <v>148256089.44</v>
      </c>
      <c r="O416" s="2">
        <v>12411713.299999997</v>
      </c>
      <c r="P416" s="2">
        <v>12411713.299999997</v>
      </c>
      <c r="Q416" s="2">
        <v>12411713.299999997</v>
      </c>
      <c r="R416" s="2">
        <v>12411713.299999997</v>
      </c>
      <c r="S416" s="2">
        <v>12411713.299999997</v>
      </c>
      <c r="T416" s="2">
        <v>12411713.299999997</v>
      </c>
      <c r="U416" s="2">
        <v>12411713.299999997</v>
      </c>
      <c r="V416" s="2">
        <v>12411713.299999997</v>
      </c>
      <c r="W416" s="2">
        <v>12411713.299999997</v>
      </c>
      <c r="X416" s="2">
        <v>12411713.299999997</v>
      </c>
      <c r="Y416" s="2">
        <v>12411713.299999997</v>
      </c>
      <c r="Z416" s="2">
        <v>12411713.299999997</v>
      </c>
      <c r="AA416" s="2">
        <v>148940559.59999996</v>
      </c>
    </row>
    <row r="417" spans="1:27" x14ac:dyDescent="0.3">
      <c r="A417" s="6" t="s">
        <v>288</v>
      </c>
      <c r="B417" s="2">
        <v>1198420.4700000004</v>
      </c>
      <c r="C417" s="2">
        <v>1221834.7800000005</v>
      </c>
      <c r="D417" s="2">
        <v>1245249.0900000005</v>
      </c>
      <c r="E417" s="2">
        <v>1268663.4000000006</v>
      </c>
      <c r="F417" s="2">
        <v>1292077.7100000007</v>
      </c>
      <c r="G417" s="2">
        <v>1315492.0200000007</v>
      </c>
      <c r="H417" s="2">
        <v>1338906.3300000008</v>
      </c>
      <c r="I417" s="2">
        <v>1362320.6400000008</v>
      </c>
      <c r="J417" s="2">
        <v>1385734.9500000009</v>
      </c>
      <c r="K417" s="2">
        <v>1409149.2600000009</v>
      </c>
      <c r="L417" s="2">
        <v>1432563.570000001</v>
      </c>
      <c r="M417" s="2">
        <v>1455977.8800000011</v>
      </c>
      <c r="N417" s="2">
        <v>15926390.100000009</v>
      </c>
      <c r="O417" s="2">
        <v>1455977.8800000011</v>
      </c>
      <c r="P417" s="2">
        <v>1455977.8800000011</v>
      </c>
      <c r="Q417" s="2">
        <v>1455977.8800000011</v>
      </c>
      <c r="R417" s="2">
        <v>1455977.8800000011</v>
      </c>
      <c r="S417" s="2">
        <v>1455977.8800000011</v>
      </c>
      <c r="T417" s="2">
        <v>1455977.8800000011</v>
      </c>
      <c r="U417" s="2">
        <v>1455977.8800000011</v>
      </c>
      <c r="V417" s="2">
        <v>1455977.8800000011</v>
      </c>
      <c r="W417" s="2">
        <v>1455977.8800000011</v>
      </c>
      <c r="X417" s="2">
        <v>1455977.8800000011</v>
      </c>
      <c r="Y417" s="2">
        <v>1455977.8800000011</v>
      </c>
      <c r="Z417" s="2">
        <v>1455977.8800000011</v>
      </c>
      <c r="AA417" s="2">
        <v>17471734.560000014</v>
      </c>
    </row>
    <row r="418" spans="1:27" x14ac:dyDescent="0.3">
      <c r="A418" s="6" t="s">
        <v>289</v>
      </c>
      <c r="B418" s="2">
        <v>1917367.5099999995</v>
      </c>
      <c r="C418" s="2">
        <v>1929395.0799999996</v>
      </c>
      <c r="D418" s="2">
        <v>1943336.7599999995</v>
      </c>
      <c r="E418" s="2">
        <v>1975496.1199999996</v>
      </c>
      <c r="F418" s="2">
        <v>2000221.6399999997</v>
      </c>
      <c r="G418" s="2">
        <v>2013557.1599999997</v>
      </c>
      <c r="H418" s="2">
        <v>2026286.5199999998</v>
      </c>
      <c r="I418" s="2">
        <v>2076408.1999999997</v>
      </c>
      <c r="J418" s="2">
        <v>2089743.7199999997</v>
      </c>
      <c r="K418" s="2">
        <v>2102473.0799999996</v>
      </c>
      <c r="L418" s="2">
        <v>2115808.5999999996</v>
      </c>
      <c r="M418" s="2">
        <v>2129144.1199999996</v>
      </c>
      <c r="N418" s="2">
        <v>24319238.509999994</v>
      </c>
      <c r="O418" s="2">
        <v>2129144.1199999996</v>
      </c>
      <c r="P418" s="2">
        <v>2129144.1199999996</v>
      </c>
      <c r="Q418" s="2">
        <v>2129144.1199999996</v>
      </c>
      <c r="R418" s="2">
        <v>2129144.1199999996</v>
      </c>
      <c r="S418" s="2">
        <v>2129144.1199999996</v>
      </c>
      <c r="T418" s="2">
        <v>2129144.1199999996</v>
      </c>
      <c r="U418" s="2">
        <v>2129144.1199999996</v>
      </c>
      <c r="V418" s="2">
        <v>2129144.1199999996</v>
      </c>
      <c r="W418" s="2">
        <v>2129144.1199999996</v>
      </c>
      <c r="X418" s="2">
        <v>2129144.1199999996</v>
      </c>
      <c r="Y418" s="2">
        <v>2129144.1199999996</v>
      </c>
      <c r="Z418" s="2">
        <v>2129144.1199999996</v>
      </c>
      <c r="AA418" s="2">
        <v>25549729.440000001</v>
      </c>
    </row>
    <row r="419" spans="1:27" x14ac:dyDescent="0.3">
      <c r="A419" s="6" t="s">
        <v>290</v>
      </c>
      <c r="B419" s="2">
        <v>29020.30999999999</v>
      </c>
      <c r="C419" s="2">
        <v>30071.21999999999</v>
      </c>
      <c r="D419" s="2">
        <v>31122.12999999999</v>
      </c>
      <c r="E419" s="2">
        <v>32173.03999999999</v>
      </c>
      <c r="F419" s="2">
        <v>33223.94999999999</v>
      </c>
      <c r="G419" s="2">
        <v>34274.859999999993</v>
      </c>
      <c r="H419" s="2">
        <v>35325.769999999997</v>
      </c>
      <c r="I419" s="2">
        <v>36376.68</v>
      </c>
      <c r="J419" s="2">
        <v>37427.590000000004</v>
      </c>
      <c r="K419" s="2">
        <v>38478.500000000007</v>
      </c>
      <c r="L419" s="2">
        <v>39529.410000000011</v>
      </c>
      <c r="M419" s="2">
        <v>40580.320000000014</v>
      </c>
      <c r="N419" s="2">
        <v>417603.77999999997</v>
      </c>
      <c r="O419" s="2">
        <v>40580.320000000014</v>
      </c>
      <c r="P419" s="2">
        <v>40580.320000000014</v>
      </c>
      <c r="Q419" s="2">
        <v>40580.320000000014</v>
      </c>
      <c r="R419" s="2">
        <v>40580.320000000014</v>
      </c>
      <c r="S419" s="2">
        <v>40580.320000000014</v>
      </c>
      <c r="T419" s="2">
        <v>40580.320000000014</v>
      </c>
      <c r="U419" s="2">
        <v>40580.320000000014</v>
      </c>
      <c r="V419" s="2">
        <v>40580.320000000014</v>
      </c>
      <c r="W419" s="2">
        <v>40580.320000000014</v>
      </c>
      <c r="X419" s="2">
        <v>40580.320000000014</v>
      </c>
      <c r="Y419" s="2">
        <v>40580.320000000014</v>
      </c>
      <c r="Z419" s="2">
        <v>40580.320000000014</v>
      </c>
      <c r="AA419" s="2">
        <v>486963.84000000014</v>
      </c>
    </row>
    <row r="420" spans="1:27" ht="15" x14ac:dyDescent="0.25">
      <c r="A420" s="6" t="s">
        <v>291</v>
      </c>
      <c r="B420" s="2">
        <v>673830.43000000017</v>
      </c>
      <c r="C420" s="2">
        <v>675800.87000000011</v>
      </c>
      <c r="D420" s="2">
        <v>677771.31</v>
      </c>
      <c r="E420" s="2">
        <v>679741.75</v>
      </c>
      <c r="F420" s="2">
        <v>681712.19</v>
      </c>
      <c r="G420" s="2">
        <v>683682.62999999989</v>
      </c>
      <c r="H420" s="2">
        <v>685653.06999999983</v>
      </c>
      <c r="I420" s="2">
        <v>687623.50999999978</v>
      </c>
      <c r="J420" s="2">
        <v>689593.94999999972</v>
      </c>
      <c r="K420" s="2">
        <v>691564.38999999966</v>
      </c>
      <c r="L420" s="2">
        <v>693534.82999999961</v>
      </c>
      <c r="M420" s="2">
        <v>695505.26999999955</v>
      </c>
      <c r="N420" s="2">
        <v>8216014.1999999974</v>
      </c>
      <c r="O420" s="2">
        <v>695505.26999999955</v>
      </c>
      <c r="P420" s="2">
        <v>695505.26999999955</v>
      </c>
      <c r="Q420" s="2">
        <v>695505.26999999955</v>
      </c>
      <c r="R420" s="2">
        <v>695505.26999999955</v>
      </c>
      <c r="S420" s="2">
        <v>695505.26999999955</v>
      </c>
      <c r="T420" s="2">
        <v>695505.26999999955</v>
      </c>
      <c r="U420" s="2">
        <v>695505.26999999955</v>
      </c>
      <c r="V420" s="2">
        <v>695505.26999999955</v>
      </c>
      <c r="W420" s="2">
        <v>695505.26999999955</v>
      </c>
      <c r="X420" s="2">
        <v>695505.26999999955</v>
      </c>
      <c r="Y420" s="2">
        <v>695505.26999999955</v>
      </c>
      <c r="Z420" s="2">
        <v>695505.26999999955</v>
      </c>
      <c r="AA420" s="2">
        <v>8346063.2399999946</v>
      </c>
    </row>
    <row r="421" spans="1:27" x14ac:dyDescent="0.3">
      <c r="A421" s="6" t="s">
        <v>292</v>
      </c>
      <c r="B421" s="2">
        <v>372507.55000000005</v>
      </c>
      <c r="C421" s="2">
        <v>376936.63000000006</v>
      </c>
      <c r="D421" s="2">
        <v>381365.71000000008</v>
      </c>
      <c r="E421" s="2">
        <v>385794.7900000001</v>
      </c>
      <c r="F421" s="2">
        <v>390223.87000000011</v>
      </c>
      <c r="G421" s="2">
        <v>394652.95000000013</v>
      </c>
      <c r="H421" s="2">
        <v>399082.03000000014</v>
      </c>
      <c r="I421" s="2">
        <v>403511.11000000016</v>
      </c>
      <c r="J421" s="2">
        <v>407940.19000000018</v>
      </c>
      <c r="K421" s="2">
        <v>412369.27000000019</v>
      </c>
      <c r="L421" s="2">
        <v>416798.35000000021</v>
      </c>
      <c r="M421" s="2">
        <v>421227.43000000023</v>
      </c>
      <c r="N421" s="2">
        <v>4762409.8800000018</v>
      </c>
      <c r="O421" s="2">
        <v>421227.43000000023</v>
      </c>
      <c r="P421" s="2">
        <v>421227.43000000023</v>
      </c>
      <c r="Q421" s="2">
        <v>421227.43000000023</v>
      </c>
      <c r="R421" s="2">
        <v>421227.43000000023</v>
      </c>
      <c r="S421" s="2">
        <v>421227.43000000023</v>
      </c>
      <c r="T421" s="2">
        <v>421227.43000000023</v>
      </c>
      <c r="U421" s="2">
        <v>421227.43000000023</v>
      </c>
      <c r="V421" s="2">
        <v>421227.43000000023</v>
      </c>
      <c r="W421" s="2">
        <v>421227.43000000023</v>
      </c>
      <c r="X421" s="2">
        <v>421227.43000000023</v>
      </c>
      <c r="Y421" s="2">
        <v>421227.43000000023</v>
      </c>
      <c r="Z421" s="2">
        <v>421227.43000000023</v>
      </c>
      <c r="AA421" s="2">
        <v>5054729.1600000039</v>
      </c>
    </row>
    <row r="422" spans="1:27" x14ac:dyDescent="0.3">
      <c r="A422" s="7" t="s">
        <v>293</v>
      </c>
      <c r="B422" s="8">
        <v>24442199.669999998</v>
      </c>
      <c r="C422" s="8">
        <v>24515288.009999998</v>
      </c>
      <c r="D422" s="8">
        <v>24594290.459999997</v>
      </c>
      <c r="E422" s="8">
        <v>24687510.59</v>
      </c>
      <c r="F422" s="8">
        <v>24773296.880000003</v>
      </c>
      <c r="G422" s="8">
        <v>24849693.169999994</v>
      </c>
      <c r="H422" s="8">
        <v>24923483.300000001</v>
      </c>
      <c r="I422" s="8">
        <v>25034665.749999993</v>
      </c>
      <c r="J422" s="8">
        <v>25109062.039999995</v>
      </c>
      <c r="K422" s="8">
        <v>25182852.169999994</v>
      </c>
      <c r="L422" s="8">
        <v>25257248.459999997</v>
      </c>
      <c r="M422" s="8">
        <v>25331644.749999996</v>
      </c>
      <c r="N422" s="8">
        <v>298701235.24999994</v>
      </c>
      <c r="O422" s="8">
        <v>25331644.749999996</v>
      </c>
      <c r="P422" s="8">
        <v>25331644.749999996</v>
      </c>
      <c r="Q422" s="8">
        <v>25331644.749999996</v>
      </c>
      <c r="R422" s="8">
        <v>25331644.749999996</v>
      </c>
      <c r="S422" s="8">
        <v>25331644.749999996</v>
      </c>
      <c r="T422" s="8">
        <v>25331644.749999996</v>
      </c>
      <c r="U422" s="8">
        <v>25331644.749999996</v>
      </c>
      <c r="V422" s="8">
        <v>25331644.749999996</v>
      </c>
      <c r="W422" s="8">
        <v>25331644.749999996</v>
      </c>
      <c r="X422" s="8">
        <v>25331644.749999996</v>
      </c>
      <c r="Y422" s="8">
        <v>25331644.749999996</v>
      </c>
      <c r="Z422" s="8">
        <v>25331644.749999996</v>
      </c>
      <c r="AA422" s="8">
        <v>303979736.99999994</v>
      </c>
    </row>
    <row r="424" spans="1:27" x14ac:dyDescent="0.3">
      <c r="A424" s="5" t="s">
        <v>294</v>
      </c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3">
      <c r="A425" s="6" t="s">
        <v>295</v>
      </c>
      <c r="B425" s="2">
        <v>281654</v>
      </c>
      <c r="C425" s="2">
        <v>282605.49</v>
      </c>
      <c r="D425" s="2">
        <v>283678.88</v>
      </c>
      <c r="E425" s="2">
        <v>284658.91000000003</v>
      </c>
      <c r="F425" s="2">
        <v>285640.27</v>
      </c>
      <c r="G425" s="2">
        <v>286622.94</v>
      </c>
      <c r="H425" s="2">
        <v>287606.92</v>
      </c>
      <c r="I425" s="2">
        <v>288592.21999999997</v>
      </c>
      <c r="J425" s="2">
        <v>289578.82999999996</v>
      </c>
      <c r="K425" s="2">
        <v>290566.76999999996</v>
      </c>
      <c r="L425" s="2">
        <v>291556.01999999996</v>
      </c>
      <c r="M425" s="2">
        <v>292546.57999999996</v>
      </c>
      <c r="N425" s="2">
        <v>3445307.83</v>
      </c>
      <c r="O425" s="2">
        <v>292546.57999999996</v>
      </c>
      <c r="P425" s="2">
        <v>292546.57999999996</v>
      </c>
      <c r="Q425" s="2">
        <v>292546.57999999996</v>
      </c>
      <c r="R425" s="2">
        <v>292546.57999999996</v>
      </c>
      <c r="S425" s="2">
        <v>292546.57999999996</v>
      </c>
      <c r="T425" s="2">
        <v>292546.57999999996</v>
      </c>
      <c r="U425" s="2">
        <v>292546.57999999996</v>
      </c>
      <c r="V425" s="2">
        <v>292546.57999999996</v>
      </c>
      <c r="W425" s="2">
        <v>292546.57999999996</v>
      </c>
      <c r="X425" s="2">
        <v>292546.57999999996</v>
      </c>
      <c r="Y425" s="2">
        <v>292546.57999999996</v>
      </c>
      <c r="Z425" s="2">
        <v>292546.57999999996</v>
      </c>
      <c r="AA425" s="2">
        <v>3510558.9600000004</v>
      </c>
    </row>
    <row r="426" spans="1:27" x14ac:dyDescent="0.3">
      <c r="A426" s="6" t="s">
        <v>296</v>
      </c>
      <c r="B426" s="2">
        <v>2475045.6400000006</v>
      </c>
      <c r="C426" s="2">
        <v>2484620.8400000008</v>
      </c>
      <c r="D426" s="2">
        <v>2495422.5700000008</v>
      </c>
      <c r="E426" s="2">
        <v>2505285.0100000007</v>
      </c>
      <c r="F426" s="2">
        <v>2515148.7800000007</v>
      </c>
      <c r="G426" s="2">
        <v>2525013.8600000008</v>
      </c>
      <c r="H426" s="2">
        <v>2534880.2500000009</v>
      </c>
      <c r="I426" s="2">
        <v>2544747.9400000009</v>
      </c>
      <c r="J426" s="2">
        <v>2554616.9600000009</v>
      </c>
      <c r="K426" s="2">
        <v>2564487.3000000007</v>
      </c>
      <c r="L426" s="2">
        <v>2574358.9500000007</v>
      </c>
      <c r="M426" s="2">
        <v>2584231.9200000009</v>
      </c>
      <c r="N426" s="2">
        <v>30357860.020000011</v>
      </c>
      <c r="O426" s="2">
        <v>2584231.9200000009</v>
      </c>
      <c r="P426" s="2">
        <v>2584231.9200000009</v>
      </c>
      <c r="Q426" s="2">
        <v>2584231.9200000009</v>
      </c>
      <c r="R426" s="2">
        <v>2584231.9200000009</v>
      </c>
      <c r="S426" s="2">
        <v>2584231.9200000009</v>
      </c>
      <c r="T426" s="2">
        <v>2584231.9200000009</v>
      </c>
      <c r="U426" s="2">
        <v>2584231.9200000009</v>
      </c>
      <c r="V426" s="2">
        <v>2584231.9200000009</v>
      </c>
      <c r="W426" s="2">
        <v>2584231.9200000009</v>
      </c>
      <c r="X426" s="2">
        <v>2584231.9200000009</v>
      </c>
      <c r="Y426" s="2">
        <v>2584231.9200000009</v>
      </c>
      <c r="Z426" s="2">
        <v>2584231.9200000009</v>
      </c>
      <c r="AA426" s="2">
        <v>31010783.040000018</v>
      </c>
    </row>
    <row r="427" spans="1:27" ht="15" x14ac:dyDescent="0.25">
      <c r="A427" s="6" t="s">
        <v>297</v>
      </c>
      <c r="B427" s="2">
        <v>510625.19</v>
      </c>
      <c r="C427" s="2">
        <v>510625.19</v>
      </c>
      <c r="D427" s="2">
        <v>510625.19</v>
      </c>
      <c r="E427" s="2">
        <v>510625.19</v>
      </c>
      <c r="F427" s="2">
        <v>510625.19</v>
      </c>
      <c r="G427" s="2">
        <v>510625.19</v>
      </c>
      <c r="H427" s="2">
        <v>510625.19</v>
      </c>
      <c r="I427" s="2">
        <v>510625.19</v>
      </c>
      <c r="J427" s="2">
        <v>510625.19</v>
      </c>
      <c r="K427" s="2">
        <v>510625.19</v>
      </c>
      <c r="L427" s="2">
        <v>510625.19</v>
      </c>
      <c r="M427" s="2">
        <v>716477.19</v>
      </c>
      <c r="N427" s="2">
        <v>6333354.2800000012</v>
      </c>
      <c r="O427" s="2">
        <v>716477.19</v>
      </c>
      <c r="P427" s="2">
        <v>716477.19</v>
      </c>
      <c r="Q427" s="2">
        <v>716477.19</v>
      </c>
      <c r="R427" s="2">
        <v>716477.19</v>
      </c>
      <c r="S427" s="2">
        <v>716477.19</v>
      </c>
      <c r="T427" s="2">
        <v>716477.19</v>
      </c>
      <c r="U427" s="2">
        <v>716477.19</v>
      </c>
      <c r="V427" s="2">
        <v>716477.19</v>
      </c>
      <c r="W427" s="2">
        <v>716477.19</v>
      </c>
      <c r="X427" s="2">
        <v>716477.19</v>
      </c>
      <c r="Y427" s="2">
        <v>716477.19</v>
      </c>
      <c r="Z427" s="2">
        <v>716477.19</v>
      </c>
      <c r="AA427" s="2">
        <v>8597726.2799999975</v>
      </c>
    </row>
    <row r="428" spans="1:27" x14ac:dyDescent="0.3">
      <c r="A428" s="6" t="s">
        <v>298</v>
      </c>
      <c r="B428" s="2">
        <v>2227521.0300000003</v>
      </c>
      <c r="C428" s="2">
        <v>2242521.0300000003</v>
      </c>
      <c r="D428" s="2">
        <v>2257521.0300000003</v>
      </c>
      <c r="E428" s="2">
        <v>2257521.0300000003</v>
      </c>
      <c r="F428" s="2">
        <v>2257521.0300000003</v>
      </c>
      <c r="G428" s="2">
        <v>2257521.0300000003</v>
      </c>
      <c r="H428" s="2">
        <v>2257521.0300000003</v>
      </c>
      <c r="I428" s="2">
        <v>2257521.0300000003</v>
      </c>
      <c r="J428" s="2">
        <v>2257521.0300000003</v>
      </c>
      <c r="K428" s="2">
        <v>2257521.0300000003</v>
      </c>
      <c r="L428" s="2">
        <v>2257521.0300000003</v>
      </c>
      <c r="M428" s="2">
        <v>2257521.0300000003</v>
      </c>
      <c r="N428" s="2">
        <v>27045252.360000011</v>
      </c>
      <c r="O428" s="2">
        <v>2257521.0300000003</v>
      </c>
      <c r="P428" s="2">
        <v>2257521.0300000003</v>
      </c>
      <c r="Q428" s="2">
        <v>2257521.0300000003</v>
      </c>
      <c r="R428" s="2">
        <v>2257521.0300000003</v>
      </c>
      <c r="S428" s="2">
        <v>2257521.0300000003</v>
      </c>
      <c r="T428" s="2">
        <v>2257521.0300000003</v>
      </c>
      <c r="U428" s="2">
        <v>2257521.0300000003</v>
      </c>
      <c r="V428" s="2">
        <v>2257521.0300000003</v>
      </c>
      <c r="W428" s="2">
        <v>2257521.0300000003</v>
      </c>
      <c r="X428" s="2">
        <v>2257521.0300000003</v>
      </c>
      <c r="Y428" s="2">
        <v>2257521.0300000003</v>
      </c>
      <c r="Z428" s="2">
        <v>2257521.0300000003</v>
      </c>
      <c r="AA428" s="2">
        <v>27090252.360000011</v>
      </c>
    </row>
    <row r="429" spans="1:27" x14ac:dyDescent="0.3">
      <c r="A429" s="7" t="s">
        <v>299</v>
      </c>
      <c r="B429" s="8">
        <v>5494845.8600000013</v>
      </c>
      <c r="C429" s="8">
        <v>5520372.5500000007</v>
      </c>
      <c r="D429" s="8">
        <v>5547247.6700000009</v>
      </c>
      <c r="E429" s="8">
        <v>5558090.1400000006</v>
      </c>
      <c r="F429" s="8">
        <v>5568935.2700000014</v>
      </c>
      <c r="G429" s="8">
        <v>5579783.0200000014</v>
      </c>
      <c r="H429" s="8">
        <v>5590633.3900000006</v>
      </c>
      <c r="I429" s="8">
        <v>5601486.3800000008</v>
      </c>
      <c r="J429" s="8">
        <v>5612342.0100000016</v>
      </c>
      <c r="K429" s="8">
        <v>5623200.290000001</v>
      </c>
      <c r="L429" s="8">
        <v>5634061.1900000013</v>
      </c>
      <c r="M429" s="8">
        <v>5850776.7200000007</v>
      </c>
      <c r="N429" s="8">
        <v>67181774.490000024</v>
      </c>
      <c r="O429" s="8">
        <v>5850776.7200000007</v>
      </c>
      <c r="P429" s="8">
        <v>5850776.7200000007</v>
      </c>
      <c r="Q429" s="8">
        <v>5850776.7200000007</v>
      </c>
      <c r="R429" s="8">
        <v>5850776.7200000007</v>
      </c>
      <c r="S429" s="8">
        <v>5850776.7200000007</v>
      </c>
      <c r="T429" s="8">
        <v>5850776.7200000007</v>
      </c>
      <c r="U429" s="8">
        <v>5850776.7200000007</v>
      </c>
      <c r="V429" s="8">
        <v>5850776.7200000007</v>
      </c>
      <c r="W429" s="8">
        <v>5850776.7200000007</v>
      </c>
      <c r="X429" s="8">
        <v>5850776.7200000007</v>
      </c>
      <c r="Y429" s="8">
        <v>5850776.7200000007</v>
      </c>
      <c r="Z429" s="8">
        <v>5850776.7200000007</v>
      </c>
      <c r="AA429" s="8">
        <v>70209320.64000003</v>
      </c>
    </row>
    <row r="431" spans="1:27" ht="15" x14ac:dyDescent="0.25">
      <c r="A431" s="5" t="s">
        <v>300</v>
      </c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3">
      <c r="A432" s="6" t="s">
        <v>301</v>
      </c>
      <c r="B432" s="2">
        <v>6253023.4100000011</v>
      </c>
      <c r="C432" s="2">
        <v>6256023.4100000011</v>
      </c>
      <c r="D432" s="2">
        <v>6259023.4100000011</v>
      </c>
      <c r="E432" s="2">
        <v>6262023.4100000011</v>
      </c>
      <c r="F432" s="2">
        <v>6265023.4100000011</v>
      </c>
      <c r="G432" s="2">
        <v>6268023.4100000011</v>
      </c>
      <c r="H432" s="2">
        <v>6271023.4100000011</v>
      </c>
      <c r="I432" s="2">
        <v>6274023.4100000011</v>
      </c>
      <c r="J432" s="2">
        <v>6277023.4100000011</v>
      </c>
      <c r="K432" s="2">
        <v>6280023.4100000011</v>
      </c>
      <c r="L432" s="2">
        <v>6283023.4100000011</v>
      </c>
      <c r="M432" s="2">
        <v>6286023.4100000011</v>
      </c>
      <c r="N432" s="2">
        <v>75234280.920000002</v>
      </c>
      <c r="O432" s="2">
        <v>6286023.4100000011</v>
      </c>
      <c r="P432" s="2">
        <v>6286023.4100000011</v>
      </c>
      <c r="Q432" s="2">
        <v>6286023.4100000011</v>
      </c>
      <c r="R432" s="2">
        <v>6286023.4100000011</v>
      </c>
      <c r="S432" s="2">
        <v>6286023.4100000011</v>
      </c>
      <c r="T432" s="2">
        <v>6286023.4100000011</v>
      </c>
      <c r="U432" s="2">
        <v>6286023.4100000011</v>
      </c>
      <c r="V432" s="2">
        <v>6286023.4100000011</v>
      </c>
      <c r="W432" s="2">
        <v>6286023.4100000011</v>
      </c>
      <c r="X432" s="2">
        <v>6286023.4100000011</v>
      </c>
      <c r="Y432" s="2">
        <v>6286023.4100000011</v>
      </c>
      <c r="Z432" s="2">
        <v>6286023.4100000011</v>
      </c>
      <c r="AA432" s="2">
        <v>75432280.920000002</v>
      </c>
    </row>
    <row r="433" spans="1:27" x14ac:dyDescent="0.3">
      <c r="A433" s="7" t="s">
        <v>302</v>
      </c>
      <c r="B433" s="8">
        <v>6253023.4100000011</v>
      </c>
      <c r="C433" s="8">
        <v>6256023.4100000011</v>
      </c>
      <c r="D433" s="8">
        <v>6259023.4100000011</v>
      </c>
      <c r="E433" s="8">
        <v>6262023.4100000011</v>
      </c>
      <c r="F433" s="8">
        <v>6265023.4100000011</v>
      </c>
      <c r="G433" s="8">
        <v>6268023.4100000011</v>
      </c>
      <c r="H433" s="8">
        <v>6271023.4100000011</v>
      </c>
      <c r="I433" s="8">
        <v>6274023.4100000011</v>
      </c>
      <c r="J433" s="8">
        <v>6277023.4100000011</v>
      </c>
      <c r="K433" s="8">
        <v>6280023.4100000011</v>
      </c>
      <c r="L433" s="8">
        <v>6283023.4100000011</v>
      </c>
      <c r="M433" s="8">
        <v>6286023.4100000011</v>
      </c>
      <c r="N433" s="8">
        <v>75234280.920000002</v>
      </c>
      <c r="O433" s="8">
        <v>6286023.4100000011</v>
      </c>
      <c r="P433" s="8">
        <v>6286023.4100000011</v>
      </c>
      <c r="Q433" s="8">
        <v>6286023.4100000011</v>
      </c>
      <c r="R433" s="8">
        <v>6286023.4100000011</v>
      </c>
      <c r="S433" s="8">
        <v>6286023.4100000011</v>
      </c>
      <c r="T433" s="8">
        <v>6286023.4100000011</v>
      </c>
      <c r="U433" s="8">
        <v>6286023.4100000011</v>
      </c>
      <c r="V433" s="8">
        <v>6286023.4100000011</v>
      </c>
      <c r="W433" s="8">
        <v>6286023.4100000011</v>
      </c>
      <c r="X433" s="8">
        <v>6286023.4100000011</v>
      </c>
      <c r="Y433" s="8">
        <v>6286023.4100000011</v>
      </c>
      <c r="Z433" s="8">
        <v>6286023.4100000011</v>
      </c>
      <c r="AA433" s="8">
        <v>75432280.920000002</v>
      </c>
    </row>
    <row r="435" spans="1:27" x14ac:dyDescent="0.3">
      <c r="A435" s="5" t="s">
        <v>303</v>
      </c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" x14ac:dyDescent="0.25">
      <c r="A436" s="6" t="s">
        <v>304</v>
      </c>
      <c r="B436" s="2">
        <v>431555.01000000007</v>
      </c>
      <c r="C436" s="2">
        <v>446731.72000000009</v>
      </c>
      <c r="D436" s="2">
        <v>461908.43000000011</v>
      </c>
      <c r="E436" s="2">
        <v>477085.14000000013</v>
      </c>
      <c r="F436" s="2">
        <v>492261.85000000015</v>
      </c>
      <c r="G436" s="2">
        <v>507438.56000000017</v>
      </c>
      <c r="H436" s="2">
        <v>522615.27000000019</v>
      </c>
      <c r="I436" s="2">
        <v>537791.98000000021</v>
      </c>
      <c r="J436" s="2">
        <v>552968.69000000018</v>
      </c>
      <c r="K436" s="2">
        <v>568145.40000000014</v>
      </c>
      <c r="L436" s="2">
        <v>583322.1100000001</v>
      </c>
      <c r="M436" s="2">
        <v>598498.82000000007</v>
      </c>
      <c r="N436" s="2">
        <v>6180322.9800000023</v>
      </c>
      <c r="O436" s="2">
        <v>598498.82000000007</v>
      </c>
      <c r="P436" s="2">
        <v>598498.82000000007</v>
      </c>
      <c r="Q436" s="2">
        <v>598498.82000000007</v>
      </c>
      <c r="R436" s="2">
        <v>598498.82000000007</v>
      </c>
      <c r="S436" s="2">
        <v>598498.82000000007</v>
      </c>
      <c r="T436" s="2">
        <v>598498.82000000007</v>
      </c>
      <c r="U436" s="2">
        <v>598498.82000000007</v>
      </c>
      <c r="V436" s="2">
        <v>598498.82000000007</v>
      </c>
      <c r="W436" s="2">
        <v>598498.82000000007</v>
      </c>
      <c r="X436" s="2">
        <v>598498.82000000007</v>
      </c>
      <c r="Y436" s="2">
        <v>598498.82000000007</v>
      </c>
      <c r="Z436" s="2">
        <v>598498.82000000007</v>
      </c>
      <c r="AA436" s="2">
        <v>7181985.8400000026</v>
      </c>
    </row>
    <row r="437" spans="1:27" x14ac:dyDescent="0.3">
      <c r="A437" s="7" t="s">
        <v>305</v>
      </c>
      <c r="B437" s="8">
        <v>431555.01000000007</v>
      </c>
      <c r="C437" s="8">
        <v>446731.72000000009</v>
      </c>
      <c r="D437" s="8">
        <v>461908.43000000011</v>
      </c>
      <c r="E437" s="8">
        <v>477085.14000000013</v>
      </c>
      <c r="F437" s="8">
        <v>492261.85000000015</v>
      </c>
      <c r="G437" s="8">
        <v>507438.56000000017</v>
      </c>
      <c r="H437" s="8">
        <v>522615.27000000019</v>
      </c>
      <c r="I437" s="8">
        <v>537791.98000000021</v>
      </c>
      <c r="J437" s="8">
        <v>552968.69000000018</v>
      </c>
      <c r="K437" s="8">
        <v>568145.40000000014</v>
      </c>
      <c r="L437" s="8">
        <v>583322.1100000001</v>
      </c>
      <c r="M437" s="8">
        <v>598498.82000000007</v>
      </c>
      <c r="N437" s="8">
        <v>6180322.9800000023</v>
      </c>
      <c r="O437" s="8">
        <v>598498.82000000007</v>
      </c>
      <c r="P437" s="8">
        <v>598498.82000000007</v>
      </c>
      <c r="Q437" s="8">
        <v>598498.82000000007</v>
      </c>
      <c r="R437" s="8">
        <v>598498.82000000007</v>
      </c>
      <c r="S437" s="8">
        <v>598498.82000000007</v>
      </c>
      <c r="T437" s="8">
        <v>598498.82000000007</v>
      </c>
      <c r="U437" s="8">
        <v>598498.82000000007</v>
      </c>
      <c r="V437" s="8">
        <v>598498.82000000007</v>
      </c>
      <c r="W437" s="8">
        <v>598498.82000000007</v>
      </c>
      <c r="X437" s="8">
        <v>598498.82000000007</v>
      </c>
      <c r="Y437" s="8">
        <v>598498.82000000007</v>
      </c>
      <c r="Z437" s="8">
        <v>598498.82000000007</v>
      </c>
      <c r="AA437" s="8">
        <v>7181985.8400000026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showZeros="0" zoomScale="90" zoomScaleNormal="90" workbookViewId="0">
      <pane xSplit="2" ySplit="7" topLeftCell="C8" activePane="bottomRight" state="frozen"/>
      <selection pane="topRight"/>
      <selection pane="bottomLeft"/>
      <selection pane="bottomRight" activeCell="A2" sqref="A2"/>
    </sheetView>
  </sheetViews>
  <sheetFormatPr defaultRowHeight="14.4" x14ac:dyDescent="0.3"/>
  <cols>
    <col min="1" max="1" width="12.5546875" customWidth="1"/>
    <col min="2" max="2" width="35.33203125" customWidth="1"/>
    <col min="3" max="4" width="13.44140625" bestFit="1" customWidth="1"/>
    <col min="5" max="5" width="6.88671875" customWidth="1"/>
    <col min="6" max="7" width="13.33203125" style="134" customWidth="1"/>
    <col min="8" max="8" width="13.44140625" style="134" customWidth="1"/>
    <col min="9" max="9" width="11.33203125" customWidth="1"/>
  </cols>
  <sheetData>
    <row r="1" spans="1:9" x14ac:dyDescent="0.3">
      <c r="A1" s="231" t="s">
        <v>457</v>
      </c>
    </row>
    <row r="2" spans="1:9" x14ac:dyDescent="0.3">
      <c r="A2" s="231" t="s">
        <v>453</v>
      </c>
    </row>
    <row r="4" spans="1:9" ht="15" thickBot="1" x14ac:dyDescent="0.35">
      <c r="B4" s="125"/>
      <c r="C4" s="125"/>
      <c r="D4" s="125"/>
    </row>
    <row r="5" spans="1:9" x14ac:dyDescent="0.3">
      <c r="B5" s="126" t="s">
        <v>409</v>
      </c>
      <c r="F5" s="229" t="s">
        <v>419</v>
      </c>
      <c r="G5" s="229"/>
      <c r="H5" s="229"/>
      <c r="I5" s="229"/>
    </row>
    <row r="6" spans="1:9" ht="15" thickBot="1" x14ac:dyDescent="0.35">
      <c r="B6" s="125"/>
      <c r="C6" s="125"/>
      <c r="D6" s="125"/>
    </row>
    <row r="7" spans="1:9" ht="15" thickBot="1" x14ac:dyDescent="0.35">
      <c r="B7" s="127" t="s">
        <v>410</v>
      </c>
      <c r="C7" s="127" t="s">
        <v>14</v>
      </c>
      <c r="D7" s="127" t="s">
        <v>27</v>
      </c>
      <c r="F7" s="135" t="s">
        <v>14</v>
      </c>
      <c r="G7" s="135" t="s">
        <v>420</v>
      </c>
      <c r="H7" s="135" t="s">
        <v>27</v>
      </c>
      <c r="I7" s="135" t="s">
        <v>420</v>
      </c>
    </row>
    <row r="8" spans="1:9" x14ac:dyDescent="0.3">
      <c r="B8" s="128" t="s">
        <v>411</v>
      </c>
      <c r="C8" s="129"/>
      <c r="D8" s="129"/>
    </row>
    <row r="9" spans="1:9" x14ac:dyDescent="0.3">
      <c r="B9" s="130" t="s">
        <v>29</v>
      </c>
      <c r="C9" s="129"/>
      <c r="D9" s="129"/>
    </row>
    <row r="10" spans="1:9" x14ac:dyDescent="0.3">
      <c r="B10" s="131" t="s">
        <v>412</v>
      </c>
      <c r="C10" s="129">
        <v>117502731.46933533</v>
      </c>
      <c r="D10" s="129">
        <v>115320562.38599482</v>
      </c>
    </row>
    <row r="11" spans="1:9" x14ac:dyDescent="0.3">
      <c r="B11" s="131" t="s">
        <v>413</v>
      </c>
      <c r="C11" s="129">
        <v>53212.843277260428</v>
      </c>
      <c r="D11" s="129">
        <v>15774.844601294048</v>
      </c>
    </row>
    <row r="12" spans="1:9" x14ac:dyDescent="0.3">
      <c r="B12" s="131" t="s">
        <v>414</v>
      </c>
      <c r="C12" s="129">
        <v>0</v>
      </c>
      <c r="D12" s="129">
        <v>0</v>
      </c>
    </row>
    <row r="13" spans="1:9" x14ac:dyDescent="0.3">
      <c r="B13" s="136" t="s">
        <v>343</v>
      </c>
      <c r="C13" s="137">
        <v>1302604.5687868025</v>
      </c>
      <c r="D13" s="137">
        <v>1132472.3526745399</v>
      </c>
      <c r="E13" s="138"/>
      <c r="F13" s="139">
        <f>+'data CA'!Q16+'data CA'!Q17</f>
        <v>1302604.5687868025</v>
      </c>
      <c r="G13" s="139">
        <f>+C13-F13</f>
        <v>0</v>
      </c>
      <c r="H13" s="139">
        <f>+'data CA'!AD16+'data CA'!AD17</f>
        <v>1132472.3526745422</v>
      </c>
      <c r="I13" s="139">
        <f>+D13-H13</f>
        <v>-2.3283064365386963E-9</v>
      </c>
    </row>
    <row r="14" spans="1:9" x14ac:dyDescent="0.3">
      <c r="B14" s="130" t="s">
        <v>55</v>
      </c>
      <c r="C14" s="129"/>
      <c r="D14" s="129"/>
      <c r="I14" s="134"/>
    </row>
    <row r="15" spans="1:9" x14ac:dyDescent="0.3">
      <c r="B15" s="131" t="s">
        <v>412</v>
      </c>
      <c r="C15" s="129">
        <v>40132723.753391571</v>
      </c>
      <c r="D15" s="129">
        <v>60340072.373944506</v>
      </c>
      <c r="I15" s="134"/>
    </row>
    <row r="16" spans="1:9" x14ac:dyDescent="0.3">
      <c r="B16" s="136" t="s">
        <v>414</v>
      </c>
      <c r="C16" s="137">
        <v>67.263158660162787</v>
      </c>
      <c r="D16" s="137">
        <v>1.8780400701507021</v>
      </c>
      <c r="E16" s="138"/>
      <c r="F16" s="139">
        <f>+'data CA'!Q9</f>
        <v>67.263158660162787</v>
      </c>
      <c r="G16" s="139">
        <f>+C16-F16</f>
        <v>0</v>
      </c>
      <c r="H16" s="139">
        <f>+'data CA'!AD9</f>
        <v>1.8780400701507021</v>
      </c>
      <c r="I16" s="139">
        <f>+D16-H16</f>
        <v>0</v>
      </c>
    </row>
    <row r="17" spans="2:9" x14ac:dyDescent="0.3">
      <c r="B17" s="136" t="s">
        <v>335</v>
      </c>
      <c r="C17" s="137">
        <v>1724855.7805164957</v>
      </c>
      <c r="D17" s="137">
        <v>7045655.5094913263</v>
      </c>
      <c r="E17" s="138"/>
      <c r="F17" s="139">
        <f>'data CA'!Q22+'data CA'!Q23+'data CA'!Q24+'data CA'!Q25+'data CA'!Q35+'data CA'!Q36+'data CA'!Q37+'data CA'!Q38+'data CA'!Q39+'data CA'!Q40+'data CA'!Q41</f>
        <v>1724855.7805164955</v>
      </c>
      <c r="G17" s="139">
        <f>+C17-F17</f>
        <v>0</v>
      </c>
      <c r="H17" s="139">
        <f>'data CA'!AD22+'data CA'!AD23+'data CA'!AD24+'data CA'!AD25+'data CA'!AD35+'data CA'!AD36+'data CA'!AD37+'data CA'!AD38+'data CA'!AD39+'data CA'!AD40+'data CA'!AD41</f>
        <v>7045655.5094913263</v>
      </c>
      <c r="I17" s="139">
        <f>+D17-H17</f>
        <v>0</v>
      </c>
    </row>
    <row r="18" spans="2:9" x14ac:dyDescent="0.3">
      <c r="B18" s="130" t="s">
        <v>61</v>
      </c>
      <c r="C18" s="129"/>
      <c r="D18" s="129"/>
      <c r="I18" s="134"/>
    </row>
    <row r="19" spans="2:9" x14ac:dyDescent="0.3">
      <c r="B19" s="131" t="s">
        <v>412</v>
      </c>
      <c r="C19" s="129">
        <v>291916027.8605873</v>
      </c>
      <c r="D19" s="129">
        <v>260307279.9323909</v>
      </c>
      <c r="I19" s="134"/>
    </row>
    <row r="20" spans="2:9" x14ac:dyDescent="0.3">
      <c r="B20" s="131" t="s">
        <v>415</v>
      </c>
      <c r="C20" s="129">
        <v>0</v>
      </c>
      <c r="D20" s="129">
        <v>0</v>
      </c>
      <c r="I20" s="134"/>
    </row>
    <row r="21" spans="2:9" x14ac:dyDescent="0.3">
      <c r="B21" s="136" t="s">
        <v>414</v>
      </c>
      <c r="C21" s="137">
        <v>3827211.2872795369</v>
      </c>
      <c r="D21" s="137">
        <v>1870133.6059841802</v>
      </c>
      <c r="E21" s="138"/>
      <c r="F21" s="139">
        <f>+'data CA'!Q10</f>
        <v>3827211.2872795369</v>
      </c>
      <c r="G21" s="139">
        <f>+C21-F21</f>
        <v>0</v>
      </c>
      <c r="H21" s="139">
        <f>+'data CA'!AD10</f>
        <v>1870133.6059841802</v>
      </c>
      <c r="I21" s="139">
        <f>+D21-H21</f>
        <v>0</v>
      </c>
    </row>
    <row r="22" spans="2:9" x14ac:dyDescent="0.3">
      <c r="B22" s="136" t="s">
        <v>335</v>
      </c>
      <c r="C22" s="137">
        <v>46968.681460522661</v>
      </c>
      <c r="D22" s="137">
        <v>5848.6010348149084</v>
      </c>
      <c r="E22" s="138"/>
      <c r="F22" s="139">
        <f>+'data CA'!Q28+'data CA'!Q29+'data CA'!Q30</f>
        <v>46968.681460522661</v>
      </c>
      <c r="G22" s="139">
        <f>+C22-F22</f>
        <v>0</v>
      </c>
      <c r="H22" s="139">
        <f>+'data CA'!AD28+'data CA'!AD29+'data CA'!AD30</f>
        <v>5848.6010348149084</v>
      </c>
      <c r="I22" s="139">
        <f>+D22-H22</f>
        <v>0</v>
      </c>
    </row>
    <row r="23" spans="2:9" x14ac:dyDescent="0.3">
      <c r="B23" s="131" t="s">
        <v>416</v>
      </c>
      <c r="C23" s="129">
        <v>297275123.94</v>
      </c>
      <c r="D23" s="129">
        <v>299333623.94</v>
      </c>
    </row>
    <row r="24" spans="2:9" x14ac:dyDescent="0.3">
      <c r="B24" s="130" t="s">
        <v>103</v>
      </c>
      <c r="C24" s="129"/>
      <c r="D24" s="129"/>
    </row>
    <row r="25" spans="2:9" x14ac:dyDescent="0.3">
      <c r="B25" s="131" t="s">
        <v>412</v>
      </c>
      <c r="C25" s="129">
        <v>797795485.8442601</v>
      </c>
      <c r="D25" s="129">
        <v>1013224766.9549247</v>
      </c>
    </row>
    <row r="26" spans="2:9" x14ac:dyDescent="0.3">
      <c r="B26" s="131" t="s">
        <v>415</v>
      </c>
      <c r="C26" s="129">
        <v>855548.68223219633</v>
      </c>
      <c r="D26" s="129">
        <v>327186.30629708001</v>
      </c>
    </row>
    <row r="27" spans="2:9" x14ac:dyDescent="0.3">
      <c r="B27" s="136" t="s">
        <v>414</v>
      </c>
      <c r="C27" s="137">
        <v>2.1319481994230225</v>
      </c>
      <c r="D27" s="137">
        <v>3.2869423443072435E-3</v>
      </c>
      <c r="E27" s="138"/>
      <c r="F27" s="139">
        <f>+'data CA'!Q11</f>
        <v>2.1319481994230225</v>
      </c>
      <c r="G27" s="139">
        <f>+C27-F27</f>
        <v>0</v>
      </c>
      <c r="H27" s="139">
        <f>+'data CA'!AD11</f>
        <v>3.2869423443072435E-3</v>
      </c>
      <c r="I27" s="139">
        <f>+D27-H27</f>
        <v>0</v>
      </c>
    </row>
    <row r="28" spans="2:9" x14ac:dyDescent="0.3">
      <c r="B28" s="136" t="s">
        <v>335</v>
      </c>
      <c r="C28" s="137">
        <v>245896.19202569537</v>
      </c>
      <c r="D28" s="137">
        <v>69453.382266540531</v>
      </c>
      <c r="E28" s="138"/>
      <c r="F28" s="139">
        <f>+'data CA'!Q20+'data CA'!Q21+'data CA'!Q31+'data CA'!Q32+'data CA'!Q33+'data CA'!Q34</f>
        <v>245896.86136637241</v>
      </c>
      <c r="G28" s="139">
        <f>+C28-F28</f>
        <v>-0.66934067703550681</v>
      </c>
      <c r="H28" s="139">
        <f>+'data CA'!AD20+'data CA'!AD21+'data CA'!AD31+'data CA'!AD32+'data CA'!AD33+'data CA'!AD34</f>
        <v>69453.383298500019</v>
      </c>
      <c r="I28" s="139">
        <f>+D28-H28</f>
        <v>-1.0319594875909388E-3</v>
      </c>
    </row>
    <row r="29" spans="2:9" x14ac:dyDescent="0.3">
      <c r="B29" s="130" t="s">
        <v>220</v>
      </c>
      <c r="C29" s="129"/>
      <c r="D29" s="129"/>
    </row>
    <row r="30" spans="2:9" x14ac:dyDescent="0.3">
      <c r="B30" s="131" t="s">
        <v>412</v>
      </c>
      <c r="C30" s="129">
        <v>289688742.6765098</v>
      </c>
      <c r="D30" s="129">
        <v>200757974.70751759</v>
      </c>
    </row>
    <row r="31" spans="2:9" x14ac:dyDescent="0.3">
      <c r="B31" s="131" t="s">
        <v>415</v>
      </c>
      <c r="C31" s="129">
        <v>5495.6227533773917</v>
      </c>
      <c r="D31" s="129">
        <v>389.7568543140892</v>
      </c>
    </row>
    <row r="32" spans="2:9" x14ac:dyDescent="0.3">
      <c r="B32" s="136" t="s">
        <v>335</v>
      </c>
      <c r="C32" s="137">
        <v>21851.816934601069</v>
      </c>
      <c r="D32" s="137">
        <v>21821.523674904463</v>
      </c>
      <c r="E32" s="138"/>
      <c r="F32" s="139">
        <f>+'data CA'!Q42</f>
        <v>21851.816934601069</v>
      </c>
      <c r="G32" s="139">
        <f>+C32-F32</f>
        <v>0</v>
      </c>
      <c r="H32" s="139">
        <f>+'data CA'!AD42</f>
        <v>21821.523674904463</v>
      </c>
      <c r="I32" s="139">
        <f>+D32-H32</f>
        <v>0</v>
      </c>
    </row>
    <row r="33" spans="2:9" x14ac:dyDescent="0.3">
      <c r="B33" s="130" t="s">
        <v>222</v>
      </c>
      <c r="C33" s="129"/>
      <c r="D33" s="129"/>
    </row>
    <row r="34" spans="2:9" x14ac:dyDescent="0.3">
      <c r="B34" s="131" t="s">
        <v>412</v>
      </c>
      <c r="C34" s="129">
        <v>107104989.82628371</v>
      </c>
      <c r="D34" s="129">
        <v>116224227.60150851</v>
      </c>
    </row>
    <row r="35" spans="2:9" x14ac:dyDescent="0.3">
      <c r="B35" s="136" t="s">
        <v>335</v>
      </c>
      <c r="C35" s="137">
        <v>111.18140527557327</v>
      </c>
      <c r="D35" s="137">
        <v>114.51666017855841</v>
      </c>
      <c r="E35" s="138"/>
      <c r="F35" s="139">
        <f>+'data CA'!Q27</f>
        <v>111.18140527557327</v>
      </c>
      <c r="G35" s="139">
        <f>+C35-F35</f>
        <v>0</v>
      </c>
      <c r="H35" s="139">
        <f>+'data CA'!AD27</f>
        <v>114.51666017855841</v>
      </c>
      <c r="I35" s="139">
        <f>+D35-H35</f>
        <v>0</v>
      </c>
    </row>
    <row r="36" spans="2:9" x14ac:dyDescent="0.3">
      <c r="B36" s="130" t="s">
        <v>45</v>
      </c>
      <c r="C36" s="129"/>
      <c r="D36" s="129"/>
    </row>
    <row r="37" spans="2:9" x14ac:dyDescent="0.3">
      <c r="B37" s="131" t="s">
        <v>412</v>
      </c>
      <c r="C37" s="129">
        <v>17879567.327995159</v>
      </c>
      <c r="D37" s="129">
        <v>18428649.075231146</v>
      </c>
    </row>
    <row r="38" spans="2:9" x14ac:dyDescent="0.3">
      <c r="B38" s="136" t="s">
        <v>343</v>
      </c>
      <c r="C38" s="137">
        <v>906096.56688593526</v>
      </c>
      <c r="D38" s="137">
        <v>908012.96160167037</v>
      </c>
      <c r="E38" s="138"/>
      <c r="F38" s="139">
        <f>+'data CA'!Q14</f>
        <v>906096.56688593526</v>
      </c>
      <c r="G38" s="139">
        <f>+C38-F38</f>
        <v>0</v>
      </c>
      <c r="H38" s="139">
        <f>+'data CA'!AD14</f>
        <v>908012.96160167037</v>
      </c>
      <c r="I38" s="139">
        <f>+D38-H38</f>
        <v>0</v>
      </c>
    </row>
    <row r="39" spans="2:9" x14ac:dyDescent="0.3">
      <c r="B39" s="130" t="s">
        <v>417</v>
      </c>
      <c r="C39" s="129"/>
      <c r="D39" s="129"/>
    </row>
    <row r="40" spans="2:9" x14ac:dyDescent="0.3">
      <c r="B40" s="131" t="s">
        <v>412</v>
      </c>
      <c r="C40" s="129">
        <v>27124813.319020171</v>
      </c>
      <c r="D40" s="129">
        <v>8324641.8154021008</v>
      </c>
    </row>
    <row r="41" spans="2:9" x14ac:dyDescent="0.3">
      <c r="B41" s="130" t="s">
        <v>50</v>
      </c>
      <c r="C41" s="129"/>
      <c r="D41" s="129"/>
    </row>
    <row r="42" spans="2:9" x14ac:dyDescent="0.3">
      <c r="B42" s="131" t="s">
        <v>412</v>
      </c>
      <c r="C42" s="129">
        <v>43458347.354495689</v>
      </c>
      <c r="D42" s="129">
        <v>8319759.4165628823</v>
      </c>
    </row>
    <row r="43" spans="2:9" x14ac:dyDescent="0.3">
      <c r="B43" s="136" t="s">
        <v>343</v>
      </c>
      <c r="C43" s="137">
        <v>437.4543661485074</v>
      </c>
      <c r="D43" s="137">
        <v>9.0605469483650314</v>
      </c>
      <c r="E43" s="138"/>
      <c r="F43" s="139">
        <f>+'data CA'!Q15</f>
        <v>437.4543661485074</v>
      </c>
      <c r="G43" s="139">
        <f>+C43-F43</f>
        <v>0</v>
      </c>
      <c r="H43" s="139">
        <f>+'data CA'!AD15</f>
        <v>9.0605469483650314</v>
      </c>
      <c r="I43" s="139">
        <f>+D43-H43</f>
        <v>0</v>
      </c>
    </row>
    <row r="44" spans="2:9" x14ac:dyDescent="0.3">
      <c r="B44" s="136" t="s">
        <v>335</v>
      </c>
      <c r="C44" s="137">
        <v>748.59857401093689</v>
      </c>
      <c r="D44" s="137">
        <v>15.5049601745262</v>
      </c>
      <c r="E44" s="138"/>
      <c r="F44" s="139">
        <f>+'data CA'!Q19</f>
        <v>748.59857401093689</v>
      </c>
      <c r="G44" s="139"/>
      <c r="H44" s="139">
        <f>+'data CA'!AD19</f>
        <v>15.5049601745262</v>
      </c>
      <c r="I44" s="139">
        <f>+D44-H44</f>
        <v>0</v>
      </c>
    </row>
    <row r="45" spans="2:9" x14ac:dyDescent="0.3">
      <c r="B45" s="130" t="s">
        <v>229</v>
      </c>
      <c r="C45" s="129"/>
      <c r="D45" s="129"/>
    </row>
    <row r="46" spans="2:9" ht="15" x14ac:dyDescent="0.25">
      <c r="B46" s="131" t="s">
        <v>412</v>
      </c>
      <c r="C46" s="129">
        <v>14813771.015474195</v>
      </c>
      <c r="D46" s="129">
        <v>14714890.22320988</v>
      </c>
    </row>
    <row r="47" spans="2:9" ht="15.75" thickBot="1" x14ac:dyDescent="0.3">
      <c r="B47" s="136" t="s">
        <v>335</v>
      </c>
      <c r="C47" s="137">
        <v>0</v>
      </c>
      <c r="D47" s="137">
        <v>0</v>
      </c>
      <c r="E47" s="138"/>
      <c r="F47" s="139"/>
      <c r="G47" s="139"/>
      <c r="H47" s="139"/>
      <c r="I47" s="139"/>
    </row>
    <row r="48" spans="2:9" x14ac:dyDescent="0.3">
      <c r="B48" s="132" t="s">
        <v>418</v>
      </c>
      <c r="C48" s="133">
        <v>2053683433.0589578</v>
      </c>
      <c r="D48" s="133">
        <v>2126693338.2346618</v>
      </c>
      <c r="F48" s="134">
        <f>SUM(F9:F47)</f>
        <v>8076852.1926825605</v>
      </c>
      <c r="G48" s="134">
        <f>SUM(G9:G47)</f>
        <v>-0.66934067703550681</v>
      </c>
      <c r="H48" s="134">
        <f>SUM(H9:H47)</f>
        <v>11053538.901254252</v>
      </c>
      <c r="I48" s="134">
        <f>SUM(I9:I47)</f>
        <v>-1.0319618158973753E-3</v>
      </c>
    </row>
  </sheetData>
  <mergeCells count="1">
    <mergeCell ref="F5:I5"/>
  </mergeCells>
  <pageMargins left="0.25" right="0.25" top="0.25" bottom="0" header="0.3" footer="0.05"/>
  <pageSetup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072DB9-77E1-4A4B-9C84-C98F653546C9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F6F2D106-14F3-412C-9FDE-B9C8039928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3EE049-656E-427F-B7B9-41123EF6AF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Summary - Exhibit KO-7</vt:lpstr>
      <vt:lpstr>data CA</vt:lpstr>
      <vt:lpstr>Forecast CWIP</vt:lpstr>
      <vt:lpstr>CAP_CWIP_Summary_by_Clause,_FE</vt:lpstr>
      <vt:lpstr>Summary by BA (F&amp;B)</vt:lpstr>
      <vt:lpstr>'Summary by BA (F&amp;B)'!Print_Area</vt:lpstr>
      <vt:lpstr>'CAP_CWIP_Summary_by_Clause,_FE'!Print_Titles</vt:lpstr>
      <vt:lpstr>'data CA'!Print_Titles</vt:lpstr>
      <vt:lpstr>'Forecast CWIP'!Print_Titles</vt:lpstr>
      <vt:lpstr>'Summary by BA (F&amp;B)'!Print_Titles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2016-04-08T18:00:24Z</dcterms:created>
  <dcterms:modified xsi:type="dcterms:W3CDTF">2016-04-12T01:40:31Z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