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heckCompatibility="1" defaultThemeVersion="124226"/>
  <bookViews>
    <workbookView xWindow="1200" yWindow="108" windowWidth="20352" windowHeight="12048"/>
  </bookViews>
  <sheets>
    <sheet name="Table 1" sheetId="96" r:id="rId1"/>
  </sheets>
  <definedNames>
    <definedName name="_xlnm._FilterDatabase" localSheetId="0" hidden="1">'Table 1'!$V$15:$V$581</definedName>
    <definedName name="_xlnm.Print_Titles" localSheetId="0">'Table 1'!$7:$16</definedName>
  </definedNames>
  <calcPr calcId="145621"/>
</workbook>
</file>

<file path=xl/calcChain.xml><?xml version="1.0" encoding="utf-8"?>
<calcChain xmlns="http://schemas.openxmlformats.org/spreadsheetml/2006/main">
  <c r="X487" i="96" l="1"/>
  <c r="X486" i="96"/>
  <c r="Z486" i="96" s="1"/>
  <c r="R486" i="96" s="1"/>
  <c r="X485" i="96"/>
  <c r="Z485" i="96" s="1"/>
  <c r="X484" i="96"/>
  <c r="X483" i="96"/>
  <c r="Z483" i="96" s="1"/>
  <c r="R483" i="96" s="1"/>
  <c r="X482" i="96"/>
  <c r="Z482" i="96" s="1"/>
  <c r="R482" i="96" s="1"/>
  <c r="X481" i="96"/>
  <c r="X472" i="96"/>
  <c r="Z472" i="96" s="1"/>
  <c r="R472" i="96" s="1"/>
  <c r="X471" i="96"/>
  <c r="Z471" i="96" s="1"/>
  <c r="R471" i="96" s="1"/>
  <c r="X470" i="96"/>
  <c r="Z470" i="96" s="1"/>
  <c r="X469" i="96"/>
  <c r="Z469" i="96" s="1"/>
  <c r="X468" i="96"/>
  <c r="Z468" i="96" s="1"/>
  <c r="X467" i="96"/>
  <c r="Z467" i="96" s="1"/>
  <c r="X466" i="96"/>
  <c r="Z466" i="96" s="1"/>
  <c r="X457" i="96"/>
  <c r="Z457" i="96" s="1"/>
  <c r="R457" i="96" s="1"/>
  <c r="X456" i="96"/>
  <c r="Z456" i="96" s="1"/>
  <c r="R456" i="96" s="1"/>
  <c r="X455" i="96"/>
  <c r="Z455" i="96" s="1"/>
  <c r="R455" i="96" s="1"/>
  <c r="X454" i="96"/>
  <c r="Z454" i="96" s="1"/>
  <c r="R454" i="96" s="1"/>
  <c r="X453" i="96"/>
  <c r="Z453" i="96" s="1"/>
  <c r="X452" i="96"/>
  <c r="Z452" i="96" s="1"/>
  <c r="X451" i="96"/>
  <c r="Z451" i="96" s="1"/>
  <c r="Z481" i="96" l="1"/>
  <c r="R481" i="96" s="1"/>
  <c r="Z487" i="96"/>
  <c r="R487" i="96" s="1"/>
  <c r="R485" i="96"/>
  <c r="R468" i="96"/>
  <c r="Z484" i="96"/>
  <c r="R484" i="96" s="1"/>
  <c r="R466" i="96"/>
  <c r="R467" i="96"/>
  <c r="R469" i="96"/>
  <c r="R470" i="96"/>
  <c r="R451" i="96"/>
  <c r="R452" i="96"/>
  <c r="R453" i="96"/>
  <c r="X524" i="96"/>
  <c r="Z524" i="96" s="1"/>
  <c r="X523" i="96"/>
  <c r="Z523" i="96" s="1"/>
  <c r="X522" i="96"/>
  <c r="Z522" i="96" s="1"/>
  <c r="X521" i="96"/>
  <c r="Z521" i="96" s="1"/>
  <c r="X520" i="96"/>
  <c r="Z520" i="96" s="1"/>
  <c r="X519" i="96"/>
  <c r="Z519" i="96" s="1"/>
  <c r="X518" i="96"/>
  <c r="Z518" i="96" s="1"/>
  <c r="R518" i="96" s="1"/>
  <c r="P511" i="96"/>
  <c r="X511" i="96"/>
  <c r="X514" i="96"/>
  <c r="X513" i="96"/>
  <c r="X512" i="96"/>
  <c r="X510" i="96"/>
  <c r="X509" i="96"/>
  <c r="X508" i="96"/>
  <c r="X504" i="96"/>
  <c r="X503" i="96"/>
  <c r="X502" i="96"/>
  <c r="X501" i="96"/>
  <c r="X500" i="96"/>
  <c r="X499" i="96"/>
  <c r="X498" i="96"/>
  <c r="R524" i="96" l="1"/>
  <c r="R519" i="96"/>
  <c r="R520" i="96"/>
  <c r="R521" i="96"/>
  <c r="R522" i="96"/>
  <c r="R523" i="96"/>
  <c r="Z511" i="96"/>
  <c r="R511" i="96" s="1"/>
  <c r="T511" i="96" s="1"/>
  <c r="V511" i="96" s="1"/>
  <c r="X442" i="96"/>
  <c r="Z442" i="96" s="1"/>
  <c r="X441" i="96"/>
  <c r="X440" i="96"/>
  <c r="X439" i="96"/>
  <c r="X438" i="96"/>
  <c r="Z438" i="96" s="1"/>
  <c r="X437" i="96"/>
  <c r="Z437" i="96" s="1"/>
  <c r="X436" i="96"/>
  <c r="Z436" i="96" s="1"/>
  <c r="X432" i="96"/>
  <c r="Z432" i="96" s="1"/>
  <c r="X431" i="96"/>
  <c r="Z431" i="96" s="1"/>
  <c r="X430" i="96"/>
  <c r="X429" i="96"/>
  <c r="X428" i="96"/>
  <c r="X427" i="96"/>
  <c r="Z427" i="96" s="1"/>
  <c r="X426" i="96"/>
  <c r="Z426" i="96" s="1"/>
  <c r="X422" i="96"/>
  <c r="Z422" i="96" s="1"/>
  <c r="X421" i="96"/>
  <c r="Z421" i="96" s="1"/>
  <c r="X420" i="96"/>
  <c r="Z420" i="96" s="1"/>
  <c r="X419" i="96"/>
  <c r="X418" i="96"/>
  <c r="X417" i="96"/>
  <c r="X416" i="96"/>
  <c r="Z416" i="96" s="1"/>
  <c r="X412" i="96"/>
  <c r="Z412" i="96" s="1"/>
  <c r="X411" i="96"/>
  <c r="Z411" i="96" s="1"/>
  <c r="X410" i="96"/>
  <c r="Z410" i="96" s="1"/>
  <c r="X409" i="96"/>
  <c r="Z409" i="96" s="1"/>
  <c r="X408" i="96"/>
  <c r="X407" i="96"/>
  <c r="X399" i="96"/>
  <c r="X398" i="96"/>
  <c r="X397" i="96"/>
  <c r="X396" i="96"/>
  <c r="X395" i="96"/>
  <c r="X394" i="96"/>
  <c r="X393" i="96"/>
  <c r="X384" i="96"/>
  <c r="X383" i="96"/>
  <c r="X382" i="96"/>
  <c r="X381" i="96"/>
  <c r="X380" i="96"/>
  <c r="X379" i="96"/>
  <c r="X378" i="96"/>
  <c r="X374" i="96"/>
  <c r="X373" i="96"/>
  <c r="X372" i="96"/>
  <c r="X371" i="96"/>
  <c r="X370" i="96"/>
  <c r="X369" i="96"/>
  <c r="X368" i="96"/>
  <c r="X364" i="96"/>
  <c r="X363" i="96"/>
  <c r="X362" i="96"/>
  <c r="X361" i="96"/>
  <c r="X360" i="96"/>
  <c r="X359" i="96"/>
  <c r="X358" i="96"/>
  <c r="X349" i="96"/>
  <c r="X348" i="96"/>
  <c r="X347" i="96"/>
  <c r="X346" i="96"/>
  <c r="X345" i="96"/>
  <c r="X344" i="96"/>
  <c r="X343" i="96"/>
  <c r="X339" i="96"/>
  <c r="X338" i="96"/>
  <c r="X337" i="96"/>
  <c r="X336" i="96"/>
  <c r="X335" i="96"/>
  <c r="X334" i="96"/>
  <c r="X333" i="96"/>
  <c r="X329" i="96"/>
  <c r="X328" i="96"/>
  <c r="X327" i="96"/>
  <c r="X326" i="96"/>
  <c r="X325" i="96"/>
  <c r="X324" i="96"/>
  <c r="X323" i="96"/>
  <c r="X319" i="96"/>
  <c r="X318" i="96"/>
  <c r="X317" i="96"/>
  <c r="X316" i="96"/>
  <c r="X315" i="96"/>
  <c r="X314" i="96"/>
  <c r="X305" i="96"/>
  <c r="X304" i="96"/>
  <c r="X303" i="96"/>
  <c r="X302" i="96"/>
  <c r="X301" i="96"/>
  <c r="X300" i="96"/>
  <c r="X299" i="96"/>
  <c r="X291" i="96"/>
  <c r="X290" i="96"/>
  <c r="X289" i="96"/>
  <c r="X288" i="96"/>
  <c r="X287" i="96"/>
  <c r="X286" i="96"/>
  <c r="X285" i="96"/>
  <c r="X281" i="96"/>
  <c r="X280" i="96"/>
  <c r="X279" i="96"/>
  <c r="X278" i="96"/>
  <c r="X277" i="96"/>
  <c r="X276" i="96"/>
  <c r="X275" i="96"/>
  <c r="X271" i="96"/>
  <c r="X270" i="96"/>
  <c r="X269" i="96"/>
  <c r="X268" i="96"/>
  <c r="X267" i="96"/>
  <c r="X266" i="96"/>
  <c r="X265" i="96"/>
  <c r="X256" i="96"/>
  <c r="X255" i="96"/>
  <c r="X254" i="96"/>
  <c r="X253" i="96"/>
  <c r="X252" i="96"/>
  <c r="X251" i="96"/>
  <c r="X250" i="96"/>
  <c r="X246" i="96"/>
  <c r="X245" i="96"/>
  <c r="X244" i="96"/>
  <c r="X243" i="96"/>
  <c r="X242" i="96"/>
  <c r="X241" i="96"/>
  <c r="X240" i="96"/>
  <c r="X236" i="96"/>
  <c r="X235" i="96"/>
  <c r="X234" i="96"/>
  <c r="X233" i="96"/>
  <c r="X232" i="96"/>
  <c r="X231" i="96"/>
  <c r="X230" i="96"/>
  <c r="X217" i="96"/>
  <c r="X216" i="96"/>
  <c r="X215" i="96"/>
  <c r="X214" i="96"/>
  <c r="X213" i="96"/>
  <c r="X209" i="96"/>
  <c r="X208" i="96"/>
  <c r="X207" i="96"/>
  <c r="X206" i="96"/>
  <c r="X205" i="96"/>
  <c r="X201" i="96"/>
  <c r="X200" i="96"/>
  <c r="X199" i="96"/>
  <c r="X198" i="96"/>
  <c r="X197" i="96"/>
  <c r="X188" i="96"/>
  <c r="X187" i="96"/>
  <c r="X186" i="96"/>
  <c r="X185" i="96"/>
  <c r="X184" i="96"/>
  <c r="X180" i="96"/>
  <c r="X179" i="96"/>
  <c r="X178" i="96"/>
  <c r="X177" i="96"/>
  <c r="X176" i="96"/>
  <c r="X172" i="96"/>
  <c r="X171" i="96"/>
  <c r="X170" i="96"/>
  <c r="X169" i="96"/>
  <c r="X168" i="96"/>
  <c r="X156" i="96"/>
  <c r="X155" i="96"/>
  <c r="X154" i="96"/>
  <c r="X153" i="96"/>
  <c r="X152" i="96"/>
  <c r="X148" i="96"/>
  <c r="X147" i="96"/>
  <c r="X146" i="96"/>
  <c r="X145" i="96"/>
  <c r="X144" i="96"/>
  <c r="X140" i="96"/>
  <c r="X139" i="96"/>
  <c r="X138" i="96"/>
  <c r="X137" i="96"/>
  <c r="X133" i="96"/>
  <c r="X132" i="96"/>
  <c r="X131" i="96"/>
  <c r="X130" i="96"/>
  <c r="X129" i="96"/>
  <c r="X125" i="96"/>
  <c r="X121" i="96"/>
  <c r="X120" i="96"/>
  <c r="X119" i="96"/>
  <c r="X118" i="96"/>
  <c r="X109" i="96"/>
  <c r="X108" i="96"/>
  <c r="X107" i="96"/>
  <c r="X106" i="96"/>
  <c r="X105" i="96"/>
  <c r="X101" i="96"/>
  <c r="X100" i="96"/>
  <c r="X99" i="96"/>
  <c r="X98" i="96"/>
  <c r="X94" i="96"/>
  <c r="X93" i="96"/>
  <c r="X92" i="96"/>
  <c r="X91" i="96"/>
  <c r="X90" i="96"/>
  <c r="X86" i="96"/>
  <c r="X77" i="96"/>
  <c r="X76" i="96"/>
  <c r="X75" i="96"/>
  <c r="X74" i="96"/>
  <c r="X73" i="96"/>
  <c r="X69" i="96"/>
  <c r="X68" i="96"/>
  <c r="X67" i="96"/>
  <c r="X66" i="96"/>
  <c r="X65" i="96"/>
  <c r="X61" i="96"/>
  <c r="X57" i="96"/>
  <c r="X56" i="96"/>
  <c r="X55" i="96"/>
  <c r="X54" i="96"/>
  <c r="X53" i="96"/>
  <c r="X44" i="96"/>
  <c r="X43" i="96"/>
  <c r="X42" i="96"/>
  <c r="X41" i="96"/>
  <c r="X40" i="96"/>
  <c r="X36" i="96"/>
  <c r="X35" i="96"/>
  <c r="X34" i="96"/>
  <c r="X33" i="96"/>
  <c r="X32" i="96"/>
  <c r="X28" i="96"/>
  <c r="X27" i="96"/>
  <c r="X26" i="96"/>
  <c r="X25" i="96"/>
  <c r="X24" i="96"/>
  <c r="R416" i="96" l="1"/>
  <c r="R427" i="96"/>
  <c r="R438" i="96"/>
  <c r="R409" i="96"/>
  <c r="R420" i="96"/>
  <c r="R431" i="96"/>
  <c r="R442" i="96"/>
  <c r="Z417" i="96"/>
  <c r="R417" i="96" s="1"/>
  <c r="Z428" i="96"/>
  <c r="R428" i="96" s="1"/>
  <c r="Z439" i="96"/>
  <c r="R439" i="96" s="1"/>
  <c r="R410" i="96"/>
  <c r="R421" i="96"/>
  <c r="R432" i="96"/>
  <c r="Z407" i="96"/>
  <c r="R407" i="96" s="1"/>
  <c r="Z418" i="96"/>
  <c r="R418" i="96" s="1"/>
  <c r="Z429" i="96"/>
  <c r="R429" i="96" s="1"/>
  <c r="Z440" i="96"/>
  <c r="R440" i="96" s="1"/>
  <c r="R411" i="96"/>
  <c r="R422" i="96"/>
  <c r="R436" i="96"/>
  <c r="Z408" i="96"/>
  <c r="R408" i="96" s="1"/>
  <c r="Z419" i="96"/>
  <c r="R419" i="96" s="1"/>
  <c r="Z430" i="96"/>
  <c r="R430" i="96" s="1"/>
  <c r="Z441" i="96"/>
  <c r="R441" i="96" s="1"/>
  <c r="R412" i="96"/>
  <c r="R426" i="96"/>
  <c r="R437" i="96"/>
  <c r="Z361" i="96" l="1"/>
  <c r="R361" i="96" s="1"/>
  <c r="T361" i="96" s="1"/>
  <c r="C22" i="96" l="1"/>
  <c r="L505" i="96" l="1"/>
  <c r="L515" i="96"/>
  <c r="Z501" i="96" l="1"/>
  <c r="R501" i="96" s="1"/>
  <c r="Z509" i="96"/>
  <c r="R509" i="96" s="1"/>
  <c r="Z510" i="96"/>
  <c r="R510" i="96" s="1"/>
  <c r="Z499" i="96"/>
  <c r="R499" i="96" s="1"/>
  <c r="Z508" i="96"/>
  <c r="R508" i="96" s="1"/>
  <c r="Z502" i="96"/>
  <c r="R502" i="96" s="1"/>
  <c r="Z514" i="96"/>
  <c r="R514" i="96" s="1"/>
  <c r="Z503" i="96"/>
  <c r="R503" i="96" s="1"/>
  <c r="Z61" i="96"/>
  <c r="R61" i="96" s="1"/>
  <c r="Z498" i="96"/>
  <c r="R498" i="96" s="1"/>
  <c r="Z500" i="96"/>
  <c r="R500" i="96" s="1"/>
  <c r="Z512" i="96"/>
  <c r="R512" i="96" s="1"/>
  <c r="Z513" i="96"/>
  <c r="R513" i="96" s="1"/>
  <c r="Z504" i="96"/>
  <c r="R504" i="96" s="1"/>
  <c r="P512" i="96" l="1"/>
  <c r="T512" i="96" s="1"/>
  <c r="P514" i="96"/>
  <c r="T514" i="96" s="1"/>
  <c r="P503" i="96"/>
  <c r="T503" i="96" s="1"/>
  <c r="P499" i="96"/>
  <c r="T499" i="96" s="1"/>
  <c r="P498" i="96"/>
  <c r="T498" i="96" s="1"/>
  <c r="P502" i="96"/>
  <c r="T502" i="96" s="1"/>
  <c r="P509" i="96"/>
  <c r="T509" i="96" s="1"/>
  <c r="P513" i="96"/>
  <c r="T513" i="96" s="1"/>
  <c r="P508" i="96"/>
  <c r="T508" i="96" s="1"/>
  <c r="P504" i="96"/>
  <c r="T504" i="96" s="1"/>
  <c r="V513" i="96" l="1"/>
  <c r="V509" i="96"/>
  <c r="V514" i="96"/>
  <c r="V499" i="96"/>
  <c r="V503" i="96"/>
  <c r="V504" i="96"/>
  <c r="V502" i="96"/>
  <c r="V498" i="96"/>
  <c r="V512" i="96" l="1"/>
  <c r="V508" i="96"/>
  <c r="P500" i="96"/>
  <c r="T500" i="96" s="1"/>
  <c r="P501" i="96"/>
  <c r="T501" i="96" s="1"/>
  <c r="V501" i="96" l="1"/>
  <c r="N505" i="96"/>
  <c r="P510" i="96"/>
  <c r="T510" i="96" s="1"/>
  <c r="V510" i="96" s="1"/>
  <c r="P505" i="96" l="1"/>
  <c r="N515" i="96"/>
  <c r="V500" i="96"/>
  <c r="T515" i="96" l="1"/>
  <c r="P515" i="96"/>
  <c r="T505" i="96"/>
  <c r="V505" i="96" l="1"/>
  <c r="V515" i="96"/>
  <c r="R515" i="96"/>
  <c r="R505" i="96"/>
  <c r="P411" i="96" l="1"/>
  <c r="L555" i="96"/>
  <c r="P552" i="96" s="1"/>
  <c r="T552" i="96" s="1"/>
  <c r="L561" i="96"/>
  <c r="P558" i="96" s="1"/>
  <c r="T558" i="96" s="1"/>
  <c r="L567" i="96"/>
  <c r="P566" i="96" s="1"/>
  <c r="T566" i="96" s="1"/>
  <c r="T411" i="96" l="1"/>
  <c r="P560" i="96"/>
  <c r="T560" i="96" s="1"/>
  <c r="L488" i="96"/>
  <c r="L490" i="96" s="1"/>
  <c r="V558" i="96"/>
  <c r="V566" i="96"/>
  <c r="P565" i="96"/>
  <c r="T565" i="96" s="1"/>
  <c r="P553" i="96"/>
  <c r="T553" i="96" s="1"/>
  <c r="L525" i="96"/>
  <c r="P520" i="96"/>
  <c r="T520" i="96" s="1"/>
  <c r="P486" i="96"/>
  <c r="T486" i="96" s="1"/>
  <c r="V552" i="96"/>
  <c r="P559" i="96"/>
  <c r="T559" i="96" s="1"/>
  <c r="V411" i="96" l="1"/>
  <c r="P482" i="96"/>
  <c r="P485" i="96"/>
  <c r="P481" i="96"/>
  <c r="P487" i="96"/>
  <c r="P521" i="96"/>
  <c r="T521" i="96" s="1"/>
  <c r="V521" i="96" s="1"/>
  <c r="V565" i="96"/>
  <c r="N567" i="96"/>
  <c r="P564" i="96"/>
  <c r="T564" i="96" s="1"/>
  <c r="V564" i="96" s="1"/>
  <c r="V486" i="96"/>
  <c r="P561" i="96"/>
  <c r="P484" i="96"/>
  <c r="T484" i="96" s="1"/>
  <c r="V553" i="96"/>
  <c r="P519" i="96"/>
  <c r="T519" i="96" s="1"/>
  <c r="P522" i="96"/>
  <c r="T522" i="96" s="1"/>
  <c r="P524" i="96"/>
  <c r="T524" i="96" s="1"/>
  <c r="P523" i="96"/>
  <c r="T523" i="96" s="1"/>
  <c r="V520" i="96"/>
  <c r="N561" i="96"/>
  <c r="P554" i="96"/>
  <c r="N555" i="96"/>
  <c r="V559" i="96"/>
  <c r="V560" i="96"/>
  <c r="T561" i="96"/>
  <c r="V561" i="96" s="1"/>
  <c r="T487" i="96" l="1"/>
  <c r="V487" i="96" s="1"/>
  <c r="T481" i="96"/>
  <c r="V481" i="96" s="1"/>
  <c r="T485" i="96"/>
  <c r="T482" i="96"/>
  <c r="T567" i="96"/>
  <c r="V567" i="96" s="1"/>
  <c r="N525" i="96"/>
  <c r="P567" i="96"/>
  <c r="V484" i="96"/>
  <c r="V523" i="96"/>
  <c r="P518" i="96"/>
  <c r="V524" i="96"/>
  <c r="V522" i="96"/>
  <c r="V519" i="96"/>
  <c r="T554" i="96"/>
  <c r="P555" i="96"/>
  <c r="N488" i="96"/>
  <c r="N490" i="96" s="1"/>
  <c r="P483" i="96"/>
  <c r="T483" i="96" s="1"/>
  <c r="R561" i="96"/>
  <c r="V482" i="96" l="1"/>
  <c r="V485" i="96"/>
  <c r="R567" i="96"/>
  <c r="T518" i="96"/>
  <c r="P525" i="96"/>
  <c r="P488" i="96"/>
  <c r="P490" i="96" s="1"/>
  <c r="V554" i="96"/>
  <c r="T555" i="96"/>
  <c r="V555" i="96" s="1"/>
  <c r="V518" i="96" l="1"/>
  <c r="T525" i="96"/>
  <c r="R555" i="96"/>
  <c r="V483" i="96"/>
  <c r="V525" i="96" l="1"/>
  <c r="R525" i="96"/>
  <c r="T488" i="96"/>
  <c r="T490" i="96" l="1"/>
  <c r="V488" i="96"/>
  <c r="R488" i="96"/>
  <c r="V490" i="96" l="1"/>
  <c r="R490" i="96"/>
  <c r="N29" i="96" l="1"/>
  <c r="N37" i="96" l="1"/>
  <c r="N45" i="96" l="1"/>
  <c r="N47" i="96" l="1"/>
  <c r="N320" i="96" l="1"/>
  <c r="N62" i="96"/>
  <c r="N292" i="96" l="1"/>
  <c r="N473" i="96"/>
  <c r="N475" i="96" l="1"/>
  <c r="N58" i="96" l="1"/>
  <c r="N70" i="96" l="1"/>
  <c r="N78" i="96" l="1"/>
  <c r="N80" i="96" l="1"/>
  <c r="N536" i="96" l="1"/>
  <c r="N237" i="96" l="1"/>
  <c r="N247" i="96"/>
  <c r="N257" i="96"/>
  <c r="N282" i="96"/>
  <c r="N272" i="96"/>
  <c r="N259" i="96" l="1"/>
  <c r="N294" i="96"/>
  <c r="N549" i="96" l="1"/>
  <c r="N87" i="96" l="1"/>
  <c r="N350" i="96"/>
  <c r="N330" i="96" l="1"/>
  <c r="N340" i="96"/>
  <c r="N352" i="96" l="1"/>
  <c r="N95" i="96" l="1"/>
  <c r="N102" i="96" l="1"/>
  <c r="N110" i="96" l="1"/>
  <c r="N112" i="96" l="1"/>
  <c r="L527" i="96" l="1"/>
  <c r="P408" i="96" l="1"/>
  <c r="P468" i="96"/>
  <c r="T468" i="96" s="1"/>
  <c r="P466" i="96"/>
  <c r="T466" i="96" s="1"/>
  <c r="P61" i="96"/>
  <c r="T61" i="96" s="1"/>
  <c r="L62" i="96"/>
  <c r="P467" i="96"/>
  <c r="T467" i="96" s="1"/>
  <c r="L473" i="96"/>
  <c r="L475" i="96" s="1"/>
  <c r="P470" i="96"/>
  <c r="T470" i="96" s="1"/>
  <c r="P469" i="96"/>
  <c r="T469" i="96" s="1"/>
  <c r="P471" i="96"/>
  <c r="T471" i="96" s="1"/>
  <c r="P547" i="96"/>
  <c r="T547" i="96" s="1"/>
  <c r="P472" i="96"/>
  <c r="L458" i="96"/>
  <c r="L460" i="96" s="1"/>
  <c r="N527" i="96"/>
  <c r="T408" i="96" l="1"/>
  <c r="V408" i="96" s="1"/>
  <c r="T472" i="96"/>
  <c r="T62" i="96"/>
  <c r="V468" i="96"/>
  <c r="V469" i="96"/>
  <c r="P473" i="96"/>
  <c r="P475" i="96" s="1"/>
  <c r="V472" i="96"/>
  <c r="V470" i="96"/>
  <c r="P62" i="96"/>
  <c r="V466" i="96"/>
  <c r="V547" i="96"/>
  <c r="V467" i="96"/>
  <c r="V471" i="96"/>
  <c r="P527" i="96"/>
  <c r="T473" i="96" l="1"/>
  <c r="V473" i="96" s="1"/>
  <c r="V61" i="96"/>
  <c r="T527" i="96"/>
  <c r="R473" i="96" l="1"/>
  <c r="T475" i="96"/>
  <c r="V475" i="96" s="1"/>
  <c r="V527" i="96"/>
  <c r="R527" i="96"/>
  <c r="R475" i="96" l="1"/>
  <c r="N122" i="96" l="1"/>
  <c r="N126" i="96" l="1"/>
  <c r="N134" i="96" l="1"/>
  <c r="N141" i="96" l="1"/>
  <c r="N149" i="96" l="1"/>
  <c r="P398" i="96" l="1"/>
  <c r="P75" i="96"/>
  <c r="P417" i="96"/>
  <c r="L549" i="96"/>
  <c r="P369" i="96"/>
  <c r="P276" i="96"/>
  <c r="P246" i="96"/>
  <c r="P105" i="96"/>
  <c r="P139" i="96"/>
  <c r="P92" i="96"/>
  <c r="P364" i="96"/>
  <c r="P338" i="96"/>
  <c r="P133" i="96"/>
  <c r="P288" i="96"/>
  <c r="L134" i="96"/>
  <c r="P230" i="96"/>
  <c r="P69" i="96"/>
  <c r="P245" i="96"/>
  <c r="Z268" i="96"/>
  <c r="R268" i="96" s="1"/>
  <c r="P281" i="96"/>
  <c r="P28" i="96"/>
  <c r="P235" i="96"/>
  <c r="P334" i="96"/>
  <c r="P319" i="96"/>
  <c r="P34" i="96"/>
  <c r="P540" i="96"/>
  <c r="T540" i="96" s="1"/>
  <c r="P109" i="96"/>
  <c r="Z326" i="96"/>
  <c r="R326" i="96" s="1"/>
  <c r="P268" i="96"/>
  <c r="P73" i="96"/>
  <c r="P90" i="96"/>
  <c r="P42" i="96"/>
  <c r="P399" i="96"/>
  <c r="P314" i="96"/>
  <c r="P302" i="96"/>
  <c r="P252" i="96"/>
  <c r="P251" i="96"/>
  <c r="P99" i="96"/>
  <c r="P286" i="96"/>
  <c r="L45" i="96"/>
  <c r="P345" i="96"/>
  <c r="L141" i="96"/>
  <c r="P54" i="96"/>
  <c r="P35" i="96"/>
  <c r="Z233" i="96"/>
  <c r="R233" i="96" s="1"/>
  <c r="P335" i="96"/>
  <c r="P430" i="96"/>
  <c r="T430" i="96" s="1"/>
  <c r="P255" i="96"/>
  <c r="P107" i="96"/>
  <c r="P420" i="96"/>
  <c r="L202" i="96"/>
  <c r="P57" i="96"/>
  <c r="P348" i="96"/>
  <c r="L181" i="96"/>
  <c r="P278" i="96"/>
  <c r="P77" i="96"/>
  <c r="P137" i="96"/>
  <c r="P93" i="96"/>
  <c r="P279" i="96"/>
  <c r="P346" i="96"/>
  <c r="L102" i="96"/>
  <c r="P106" i="96"/>
  <c r="P236" i="96"/>
  <c r="P289" i="96"/>
  <c r="P243" i="96"/>
  <c r="L78" i="96"/>
  <c r="P130" i="96"/>
  <c r="P121" i="96"/>
  <c r="P125" i="96"/>
  <c r="Z371" i="96"/>
  <c r="R371" i="96" s="1"/>
  <c r="L95" i="96"/>
  <c r="P280" i="96"/>
  <c r="P53" i="96"/>
  <c r="P336" i="96"/>
  <c r="P305" i="96"/>
  <c r="P265" i="96"/>
  <c r="P36" i="96"/>
  <c r="P301" i="96"/>
  <c r="P148" i="96"/>
  <c r="P383" i="96"/>
  <c r="P24" i="96"/>
  <c r="P316" i="96"/>
  <c r="P326" i="96"/>
  <c r="P241" i="96"/>
  <c r="P40" i="96"/>
  <c r="P432" i="96"/>
  <c r="Z278" i="96"/>
  <c r="R278" i="96" s="1"/>
  <c r="P349" i="96"/>
  <c r="P290" i="96"/>
  <c r="P315" i="96"/>
  <c r="P541" i="96"/>
  <c r="T541" i="96" s="1"/>
  <c r="P328" i="96"/>
  <c r="P379" i="96"/>
  <c r="L37" i="96"/>
  <c r="P374" i="96"/>
  <c r="P300" i="96"/>
  <c r="P329" i="96"/>
  <c r="P285" i="96"/>
  <c r="P138" i="96"/>
  <c r="P145" i="96"/>
  <c r="P266" i="96"/>
  <c r="P270" i="96"/>
  <c r="P323" i="96"/>
  <c r="Z288" i="96"/>
  <c r="R288" i="96" s="1"/>
  <c r="Z346" i="96"/>
  <c r="R346" i="96" s="1"/>
  <c r="P146" i="96"/>
  <c r="P147" i="96"/>
  <c r="L110" i="96"/>
  <c r="P344" i="96"/>
  <c r="P56" i="96"/>
  <c r="P440" i="96"/>
  <c r="Z317" i="96"/>
  <c r="R317" i="96" s="1"/>
  <c r="P333" i="96"/>
  <c r="P324" i="96"/>
  <c r="P74" i="96"/>
  <c r="P372" i="96"/>
  <c r="P546" i="96"/>
  <c r="T546" i="96" s="1"/>
  <c r="L385" i="96"/>
  <c r="L126" i="96"/>
  <c r="P144" i="96"/>
  <c r="Z381" i="96"/>
  <c r="R381" i="96" s="1"/>
  <c r="P250" i="96"/>
  <c r="P41" i="96"/>
  <c r="P271" i="96"/>
  <c r="P76" i="96"/>
  <c r="P373" i="96"/>
  <c r="P26" i="96"/>
  <c r="P363" i="96"/>
  <c r="P533" i="96"/>
  <c r="P287" i="96"/>
  <c r="P108" i="96"/>
  <c r="P535" i="96"/>
  <c r="T535" i="96" s="1"/>
  <c r="P25" i="96"/>
  <c r="P101" i="96"/>
  <c r="P244" i="96"/>
  <c r="P431" i="96"/>
  <c r="T431" i="96" s="1"/>
  <c r="Z253" i="96"/>
  <c r="R253" i="96" s="1"/>
  <c r="P548" i="96"/>
  <c r="T548" i="96" s="1"/>
  <c r="P422" i="96"/>
  <c r="P303" i="96"/>
  <c r="P67" i="96"/>
  <c r="P240" i="96"/>
  <c r="P275" i="96"/>
  <c r="Z302" i="96"/>
  <c r="R302" i="96" s="1"/>
  <c r="L122" i="96"/>
  <c r="P32" i="96"/>
  <c r="L87" i="96"/>
  <c r="P394" i="96"/>
  <c r="P269" i="96"/>
  <c r="P65" i="96"/>
  <c r="L58" i="96"/>
  <c r="P327" i="96"/>
  <c r="P384" i="96"/>
  <c r="P382" i="96"/>
  <c r="L536" i="96"/>
  <c r="P94" i="96"/>
  <c r="P232" i="96"/>
  <c r="P253" i="96"/>
  <c r="P91" i="96"/>
  <c r="P234" i="96"/>
  <c r="P233" i="96"/>
  <c r="T233" i="96" s="1"/>
  <c r="V233" i="96" s="1"/>
  <c r="P343" i="96"/>
  <c r="P33" i="96"/>
  <c r="P397" i="96"/>
  <c r="P86" i="96"/>
  <c r="L218" i="96"/>
  <c r="P131" i="96"/>
  <c r="P534" i="96"/>
  <c r="T534" i="96" s="1"/>
  <c r="P256" i="96"/>
  <c r="P347" i="96"/>
  <c r="P27" i="96"/>
  <c r="P325" i="96"/>
  <c r="P140" i="96"/>
  <c r="P291" i="96"/>
  <c r="L157" i="96"/>
  <c r="L542" i="96"/>
  <c r="L306" i="96"/>
  <c r="L308" i="96" s="1"/>
  <c r="P318" i="96"/>
  <c r="P66" i="96"/>
  <c r="P132" i="96"/>
  <c r="P254" i="96"/>
  <c r="Z396" i="96"/>
  <c r="R396" i="96" s="1"/>
  <c r="L173" i="96"/>
  <c r="P545" i="96"/>
  <c r="L210" i="96"/>
  <c r="P412" i="96"/>
  <c r="T412" i="96" s="1"/>
  <c r="P44" i="96"/>
  <c r="P119" i="96"/>
  <c r="P437" i="96"/>
  <c r="Z243" i="96"/>
  <c r="R243" i="96" s="1"/>
  <c r="P304" i="96"/>
  <c r="P421" i="96"/>
  <c r="P98" i="96"/>
  <c r="P120" i="96"/>
  <c r="P68" i="96"/>
  <c r="L29" i="96"/>
  <c r="P339" i="96"/>
  <c r="P362" i="96"/>
  <c r="P317" i="96"/>
  <c r="P427" i="96"/>
  <c r="P231" i="96"/>
  <c r="P242" i="96"/>
  <c r="P55" i="96"/>
  <c r="L70" i="96"/>
  <c r="P100" i="96"/>
  <c r="P43" i="96"/>
  <c r="L189" i="96"/>
  <c r="P277" i="96"/>
  <c r="P118" i="96"/>
  <c r="Z336" i="96"/>
  <c r="R336" i="96" s="1"/>
  <c r="P359" i="96"/>
  <c r="P267" i="96"/>
  <c r="P337" i="96"/>
  <c r="L149" i="96"/>
  <c r="P129" i="96"/>
  <c r="P441" i="96"/>
  <c r="P381" i="96"/>
  <c r="P407" i="96"/>
  <c r="T407" i="96" s="1"/>
  <c r="P426" i="96"/>
  <c r="T426" i="96" s="1"/>
  <c r="P416" i="96"/>
  <c r="T416" i="96" s="1"/>
  <c r="P371" i="96"/>
  <c r="P436" i="96"/>
  <c r="P393" i="96"/>
  <c r="P396" i="96"/>
  <c r="P368" i="96"/>
  <c r="P419" i="96"/>
  <c r="T419" i="96" s="1"/>
  <c r="P429" i="96"/>
  <c r="T429" i="96" s="1"/>
  <c r="P358" i="96"/>
  <c r="P439" i="96"/>
  <c r="T439" i="96" s="1"/>
  <c r="P378" i="96"/>
  <c r="P539" i="96"/>
  <c r="N542" i="96"/>
  <c r="T371" i="96" l="1"/>
  <c r="V371" i="96" s="1"/>
  <c r="T346" i="96"/>
  <c r="V346" i="96" s="1"/>
  <c r="T268" i="96"/>
  <c r="V268" i="96" s="1"/>
  <c r="T302" i="96"/>
  <c r="V302" i="96" s="1"/>
  <c r="T326" i="96"/>
  <c r="V326" i="96" s="1"/>
  <c r="T317" i="96"/>
  <c r="V317" i="96" s="1"/>
  <c r="T336" i="96"/>
  <c r="V336" i="96" s="1"/>
  <c r="T396" i="96"/>
  <c r="V396" i="96" s="1"/>
  <c r="T253" i="96"/>
  <c r="V253" i="96" s="1"/>
  <c r="T288" i="96"/>
  <c r="V288" i="96" s="1"/>
  <c r="T243" i="96"/>
  <c r="V243" i="96" s="1"/>
  <c r="T278" i="96"/>
  <c r="V278" i="96" s="1"/>
  <c r="T381" i="96"/>
  <c r="V381" i="96" s="1"/>
  <c r="Z275" i="96"/>
  <c r="R275" i="96" s="1"/>
  <c r="T275" i="96" s="1"/>
  <c r="Z65" i="96"/>
  <c r="R65" i="96" s="1"/>
  <c r="T65" i="96" s="1"/>
  <c r="Z130" i="96"/>
  <c r="R130" i="96" s="1"/>
  <c r="T130" i="96" s="1"/>
  <c r="V130" i="96" s="1"/>
  <c r="Z256" i="96"/>
  <c r="R256" i="96" s="1"/>
  <c r="T256" i="96" s="1"/>
  <c r="Z251" i="96"/>
  <c r="R251" i="96" s="1"/>
  <c r="T251" i="96" s="1"/>
  <c r="V251" i="96" s="1"/>
  <c r="Z324" i="96"/>
  <c r="R324" i="96" s="1"/>
  <c r="T324" i="96" s="1"/>
  <c r="Z184" i="96"/>
  <c r="R184" i="96" s="1"/>
  <c r="Z397" i="96"/>
  <c r="R397" i="96" s="1"/>
  <c r="T397" i="96" s="1"/>
  <c r="V397" i="96" s="1"/>
  <c r="Z281" i="96"/>
  <c r="R281" i="96" s="1"/>
  <c r="T281" i="96" s="1"/>
  <c r="V281" i="96" s="1"/>
  <c r="Z327" i="96"/>
  <c r="R327" i="96" s="1"/>
  <c r="T327" i="96" s="1"/>
  <c r="V327" i="96" s="1"/>
  <c r="Z363" i="96"/>
  <c r="R363" i="96" s="1"/>
  <c r="T363" i="96" s="1"/>
  <c r="V363" i="96" s="1"/>
  <c r="Z76" i="96"/>
  <c r="R76" i="96" s="1"/>
  <c r="T76" i="96" s="1"/>
  <c r="Z120" i="96"/>
  <c r="R120" i="96" s="1"/>
  <c r="T120" i="96" s="1"/>
  <c r="V120" i="96" s="1"/>
  <c r="Z207" i="96"/>
  <c r="R207" i="96" s="1"/>
  <c r="Z34" i="96"/>
  <c r="R34" i="96" s="1"/>
  <c r="T34" i="96" s="1"/>
  <c r="Z230" i="96"/>
  <c r="R230" i="96" s="1"/>
  <c r="T230" i="96" s="1"/>
  <c r="Z185" i="96"/>
  <c r="R185" i="96" s="1"/>
  <c r="Z92" i="96"/>
  <c r="R92" i="96" s="1"/>
  <c r="T92" i="96" s="1"/>
  <c r="Z199" i="96"/>
  <c r="R199" i="96" s="1"/>
  <c r="Z198" i="96"/>
  <c r="R198" i="96" s="1"/>
  <c r="Z77" i="96"/>
  <c r="R77" i="96" s="1"/>
  <c r="T77" i="96" s="1"/>
  <c r="Z279" i="96"/>
  <c r="R279" i="96" s="1"/>
  <c r="T279" i="96" s="1"/>
  <c r="V279" i="96" s="1"/>
  <c r="Z265" i="96"/>
  <c r="R265" i="96" s="1"/>
  <c r="T265" i="96" s="1"/>
  <c r="Z100" i="96"/>
  <c r="R100" i="96" s="1"/>
  <c r="T100" i="96" s="1"/>
  <c r="Z66" i="96"/>
  <c r="R66" i="96" s="1"/>
  <c r="T66" i="96" s="1"/>
  <c r="Z40" i="96"/>
  <c r="R40" i="96" s="1"/>
  <c r="T40" i="96" s="1"/>
  <c r="Z155" i="96"/>
  <c r="R155" i="96" s="1"/>
  <c r="Z121" i="96"/>
  <c r="R121" i="96" s="1"/>
  <c r="T121" i="96" s="1"/>
  <c r="Z67" i="96"/>
  <c r="R67" i="96" s="1"/>
  <c r="T67" i="96" s="1"/>
  <c r="V67" i="96" s="1"/>
  <c r="Z362" i="96"/>
  <c r="R362" i="96" s="1"/>
  <c r="T362" i="96" s="1"/>
  <c r="V362" i="96" s="1"/>
  <c r="Z54" i="96"/>
  <c r="R54" i="96" s="1"/>
  <c r="T54" i="96" s="1"/>
  <c r="Z28" i="96"/>
  <c r="R28" i="96" s="1"/>
  <c r="T28" i="96" s="1"/>
  <c r="V28" i="96" s="1"/>
  <c r="Z240" i="96"/>
  <c r="R240" i="96" s="1"/>
  <c r="T240" i="96" s="1"/>
  <c r="Z156" i="96"/>
  <c r="R156" i="96" s="1"/>
  <c r="Z370" i="96"/>
  <c r="R370" i="96" s="1"/>
  <c r="Z372" i="96"/>
  <c r="R372" i="96" s="1"/>
  <c r="T372" i="96" s="1"/>
  <c r="V372" i="96" s="1"/>
  <c r="Z168" i="96"/>
  <c r="R168" i="96" s="1"/>
  <c r="Z35" i="96"/>
  <c r="R35" i="96" s="1"/>
  <c r="T35" i="96" s="1"/>
  <c r="Z304" i="96"/>
  <c r="R304" i="96" s="1"/>
  <c r="T304" i="96" s="1"/>
  <c r="Z148" i="96"/>
  <c r="R148" i="96" s="1"/>
  <c r="T148" i="96" s="1"/>
  <c r="Z369" i="96"/>
  <c r="R369" i="96" s="1"/>
  <c r="T369" i="96" s="1"/>
  <c r="V369" i="96" s="1"/>
  <c r="Z153" i="96"/>
  <c r="R153" i="96" s="1"/>
  <c r="Z271" i="96"/>
  <c r="R271" i="96" s="1"/>
  <c r="T271" i="96" s="1"/>
  <c r="V271" i="96" s="1"/>
  <c r="Z364" i="96"/>
  <c r="R364" i="96" s="1"/>
  <c r="T364" i="96" s="1"/>
  <c r="V364" i="96" s="1"/>
  <c r="Z380" i="96"/>
  <c r="R380" i="96" s="1"/>
  <c r="Z241" i="96"/>
  <c r="R241" i="96" s="1"/>
  <c r="T241" i="96" s="1"/>
  <c r="V241" i="96" s="1"/>
  <c r="Z188" i="96"/>
  <c r="R188" i="96" s="1"/>
  <c r="Z255" i="96"/>
  <c r="R255" i="96" s="1"/>
  <c r="T255" i="96" s="1"/>
  <c r="V255" i="96" s="1"/>
  <c r="Z215" i="96"/>
  <c r="R215" i="96" s="1"/>
  <c r="Z333" i="96"/>
  <c r="R333" i="96" s="1"/>
  <c r="T333" i="96" s="1"/>
  <c r="Z44" i="96"/>
  <c r="R44" i="96" s="1"/>
  <c r="T44" i="96" s="1"/>
  <c r="Z232" i="96"/>
  <c r="R232" i="96" s="1"/>
  <c r="T232" i="96" s="1"/>
  <c r="V232" i="96" s="1"/>
  <c r="Z245" i="96"/>
  <c r="R245" i="96" s="1"/>
  <c r="T245" i="96" s="1"/>
  <c r="Z358" i="96"/>
  <c r="R358" i="96" s="1"/>
  <c r="T358" i="96" s="1"/>
  <c r="Z197" i="96"/>
  <c r="R197" i="96" s="1"/>
  <c r="Z395" i="96"/>
  <c r="R395" i="96" s="1"/>
  <c r="Z398" i="96"/>
  <c r="R398" i="96" s="1"/>
  <c r="T398" i="96" s="1"/>
  <c r="V398" i="96" s="1"/>
  <c r="Z338" i="96"/>
  <c r="R338" i="96" s="1"/>
  <c r="T338" i="96" s="1"/>
  <c r="Z216" i="96"/>
  <c r="R216" i="96" s="1"/>
  <c r="Z244" i="96"/>
  <c r="R244" i="96" s="1"/>
  <c r="T244" i="96" s="1"/>
  <c r="V244" i="96" s="1"/>
  <c r="Z269" i="96"/>
  <c r="R269" i="96" s="1"/>
  <c r="T269" i="96" s="1"/>
  <c r="V269" i="96" s="1"/>
  <c r="Z252" i="96"/>
  <c r="R252" i="96" s="1"/>
  <c r="T252" i="96" s="1"/>
  <c r="V252" i="96" s="1"/>
  <c r="Z345" i="96"/>
  <c r="R345" i="96" s="1"/>
  <c r="T345" i="96" s="1"/>
  <c r="V345" i="96" s="1"/>
  <c r="Z119" i="96"/>
  <c r="R119" i="96" s="1"/>
  <c r="T119" i="96" s="1"/>
  <c r="Z394" i="96"/>
  <c r="R394" i="96" s="1"/>
  <c r="T394" i="96" s="1"/>
  <c r="V394" i="96" s="1"/>
  <c r="Z186" i="96"/>
  <c r="R186" i="96" s="1"/>
  <c r="Z286" i="96"/>
  <c r="R286" i="96" s="1"/>
  <c r="T286" i="96" s="1"/>
  <c r="Z277" i="96"/>
  <c r="R277" i="96" s="1"/>
  <c r="T277" i="96" s="1"/>
  <c r="V277" i="96" s="1"/>
  <c r="Z129" i="96"/>
  <c r="R129" i="96" s="1"/>
  <c r="T129" i="96" s="1"/>
  <c r="Z43" i="96"/>
  <c r="R43" i="96" s="1"/>
  <c r="T43" i="96" s="1"/>
  <c r="Z246" i="96"/>
  <c r="R246" i="96" s="1"/>
  <c r="T246" i="96" s="1"/>
  <c r="V246" i="96" s="1"/>
  <c r="Z32" i="96"/>
  <c r="R32" i="96" s="1"/>
  <c r="T32" i="96" s="1"/>
  <c r="Z270" i="96"/>
  <c r="R270" i="96" s="1"/>
  <c r="T270" i="96" s="1"/>
  <c r="Z86" i="96"/>
  <c r="R86" i="96" s="1"/>
  <c r="Z206" i="96"/>
  <c r="R206" i="96" s="1"/>
  <c r="Z57" i="96"/>
  <c r="R57" i="96" s="1"/>
  <c r="T57" i="96" s="1"/>
  <c r="V57" i="96" s="1"/>
  <c r="Z383" i="96"/>
  <c r="R383" i="96" s="1"/>
  <c r="T383" i="96" s="1"/>
  <c r="V383" i="96" s="1"/>
  <c r="Z133" i="96"/>
  <c r="R133" i="96" s="1"/>
  <c r="T133" i="96" s="1"/>
  <c r="Z177" i="96"/>
  <c r="R177" i="96" s="1"/>
  <c r="Z289" i="96"/>
  <c r="R289" i="96" s="1"/>
  <c r="T289" i="96" s="1"/>
  <c r="Z242" i="96"/>
  <c r="R242" i="96" s="1"/>
  <c r="T242" i="96" s="1"/>
  <c r="V242" i="96" s="1"/>
  <c r="Z378" i="96"/>
  <c r="R378" i="96" s="1"/>
  <c r="T378" i="96" s="1"/>
  <c r="Z172" i="96"/>
  <c r="R172" i="96" s="1"/>
  <c r="Z348" i="96"/>
  <c r="R348" i="96" s="1"/>
  <c r="T348" i="96" s="1"/>
  <c r="V348" i="96" s="1"/>
  <c r="Z347" i="96"/>
  <c r="R347" i="96" s="1"/>
  <c r="T347" i="96" s="1"/>
  <c r="Z343" i="96"/>
  <c r="R343" i="96" s="1"/>
  <c r="T343" i="96" s="1"/>
  <c r="Z235" i="96"/>
  <c r="R235" i="96" s="1"/>
  <c r="T235" i="96" s="1"/>
  <c r="V235" i="96" s="1"/>
  <c r="Z68" i="96"/>
  <c r="R68" i="96" s="1"/>
  <c r="T68" i="96" s="1"/>
  <c r="Z305" i="96"/>
  <c r="R305" i="96" s="1"/>
  <c r="T305" i="96" s="1"/>
  <c r="Z374" i="96"/>
  <c r="R374" i="96" s="1"/>
  <c r="T374" i="96" s="1"/>
  <c r="V374" i="96" s="1"/>
  <c r="Z316" i="96"/>
  <c r="R316" i="96" s="1"/>
  <c r="T316" i="96" s="1"/>
  <c r="V316" i="96" s="1"/>
  <c r="Z42" i="96"/>
  <c r="R42" i="96" s="1"/>
  <c r="T42" i="96" s="1"/>
  <c r="Z90" i="96"/>
  <c r="R90" i="96" s="1"/>
  <c r="T90" i="96" s="1"/>
  <c r="Z180" i="96"/>
  <c r="R180" i="96" s="1"/>
  <c r="Z41" i="96"/>
  <c r="R41" i="96" s="1"/>
  <c r="T41" i="96" s="1"/>
  <c r="Z108" i="96"/>
  <c r="R108" i="96" s="1"/>
  <c r="T108" i="96" s="1"/>
  <c r="Z315" i="96"/>
  <c r="R315" i="96" s="1"/>
  <c r="T315" i="96" s="1"/>
  <c r="Z329" i="96"/>
  <c r="R329" i="96" s="1"/>
  <c r="T329" i="96" s="1"/>
  <c r="Z379" i="96"/>
  <c r="R379" i="96" s="1"/>
  <c r="T379" i="96" s="1"/>
  <c r="V379" i="96" s="1"/>
  <c r="Z146" i="96"/>
  <c r="R146" i="96" s="1"/>
  <c r="T146" i="96" s="1"/>
  <c r="V146" i="96" s="1"/>
  <c r="Z209" i="96"/>
  <c r="R209" i="96" s="1"/>
  <c r="Z373" i="96"/>
  <c r="R373" i="96" s="1"/>
  <c r="T373" i="96" s="1"/>
  <c r="V373" i="96" s="1"/>
  <c r="Z213" i="96"/>
  <c r="R213" i="96" s="1"/>
  <c r="Z254" i="96"/>
  <c r="R254" i="96" s="1"/>
  <c r="T254" i="96" s="1"/>
  <c r="V254" i="96" s="1"/>
  <c r="Z176" i="96"/>
  <c r="R176" i="96" s="1"/>
  <c r="Z214" i="96"/>
  <c r="R214" i="96" s="1"/>
  <c r="Z171" i="96"/>
  <c r="R171" i="96" s="1"/>
  <c r="Z349" i="96"/>
  <c r="R349" i="96" s="1"/>
  <c r="T349" i="96" s="1"/>
  <c r="V349" i="96" s="1"/>
  <c r="Z393" i="96"/>
  <c r="R393" i="96" s="1"/>
  <c r="T393" i="96" s="1"/>
  <c r="Z94" i="96"/>
  <c r="R94" i="96" s="1"/>
  <c r="T94" i="96" s="1"/>
  <c r="V94" i="96" s="1"/>
  <c r="Z234" i="96"/>
  <c r="R234" i="96" s="1"/>
  <c r="T234" i="96" s="1"/>
  <c r="Z53" i="96"/>
  <c r="R53" i="96" s="1"/>
  <c r="T53" i="96" s="1"/>
  <c r="Z301" i="96"/>
  <c r="R301" i="96" s="1"/>
  <c r="T301" i="96" s="1"/>
  <c r="V301" i="96" s="1"/>
  <c r="Z152" i="96"/>
  <c r="R152" i="96" s="1"/>
  <c r="Z231" i="96"/>
  <c r="R231" i="96" s="1"/>
  <c r="T231" i="96" s="1"/>
  <c r="V231" i="96" s="1"/>
  <c r="Z208" i="96"/>
  <c r="R208" i="96" s="1"/>
  <c r="Z337" i="96"/>
  <c r="R337" i="96" s="1"/>
  <c r="T337" i="96" s="1"/>
  <c r="Z300" i="96"/>
  <c r="R300" i="96" s="1"/>
  <c r="T300" i="96" s="1"/>
  <c r="Z140" i="96"/>
  <c r="R140" i="96" s="1"/>
  <c r="T140" i="96" s="1"/>
  <c r="V140" i="96" s="1"/>
  <c r="Z36" i="96"/>
  <c r="R36" i="96" s="1"/>
  <c r="T36" i="96" s="1"/>
  <c r="Z145" i="96"/>
  <c r="R145" i="96" s="1"/>
  <c r="T145" i="96" s="1"/>
  <c r="V145" i="96" s="1"/>
  <c r="Z201" i="96"/>
  <c r="R201" i="96" s="1"/>
  <c r="Z276" i="96"/>
  <c r="R276" i="96" s="1"/>
  <c r="T276" i="96" s="1"/>
  <c r="Z93" i="96"/>
  <c r="R93" i="96" s="1"/>
  <c r="T93" i="96" s="1"/>
  <c r="V93" i="96" s="1"/>
  <c r="Z118" i="96"/>
  <c r="R118" i="96" s="1"/>
  <c r="T118" i="96" s="1"/>
  <c r="Z178" i="96"/>
  <c r="R178" i="96" s="1"/>
  <c r="Z139" i="96"/>
  <c r="R139" i="96" s="1"/>
  <c r="T139" i="96" s="1"/>
  <c r="V139" i="96" s="1"/>
  <c r="Z323" i="96"/>
  <c r="R323" i="96" s="1"/>
  <c r="T323" i="96" s="1"/>
  <c r="Z33" i="96"/>
  <c r="R33" i="96" s="1"/>
  <c r="T33" i="96" s="1"/>
  <c r="Z179" i="96"/>
  <c r="R179" i="96" s="1"/>
  <c r="Z325" i="96"/>
  <c r="R325" i="96" s="1"/>
  <c r="T325" i="96" s="1"/>
  <c r="V325" i="96" s="1"/>
  <c r="Z25" i="96"/>
  <c r="R25" i="96" s="1"/>
  <c r="T25" i="96" s="1"/>
  <c r="V25" i="96" s="1"/>
  <c r="Z368" i="96"/>
  <c r="R368" i="96" s="1"/>
  <c r="T368" i="96" s="1"/>
  <c r="Z384" i="96"/>
  <c r="R384" i="96" s="1"/>
  <c r="T384" i="96" s="1"/>
  <c r="V384" i="96" s="1"/>
  <c r="Z98" i="96"/>
  <c r="R98" i="96" s="1"/>
  <c r="T98" i="96" s="1"/>
  <c r="Z319" i="96"/>
  <c r="R319" i="96" s="1"/>
  <c r="T319" i="96" s="1"/>
  <c r="V319" i="96" s="1"/>
  <c r="Z107" i="96"/>
  <c r="R107" i="96" s="1"/>
  <c r="T107" i="96" s="1"/>
  <c r="Z359" i="96"/>
  <c r="R359" i="96" s="1"/>
  <c r="T359" i="96" s="1"/>
  <c r="V359" i="96" s="1"/>
  <c r="Z131" i="96"/>
  <c r="R131" i="96" s="1"/>
  <c r="T131" i="96" s="1"/>
  <c r="Z132" i="96"/>
  <c r="R132" i="96" s="1"/>
  <c r="T132" i="96" s="1"/>
  <c r="V132" i="96" s="1"/>
  <c r="Z287" i="96"/>
  <c r="R287" i="96" s="1"/>
  <c r="T287" i="96" s="1"/>
  <c r="V287" i="96" s="1"/>
  <c r="Z55" i="96"/>
  <c r="R55" i="96" s="1"/>
  <c r="T55" i="96" s="1"/>
  <c r="Z236" i="96"/>
  <c r="R236" i="96" s="1"/>
  <c r="T236" i="96" s="1"/>
  <c r="Z91" i="96"/>
  <c r="R91" i="96" s="1"/>
  <c r="T91" i="96" s="1"/>
  <c r="V91" i="96" s="1"/>
  <c r="Z106" i="96"/>
  <c r="R106" i="96" s="1"/>
  <c r="T106" i="96" s="1"/>
  <c r="Z303" i="96"/>
  <c r="R303" i="96" s="1"/>
  <c r="T303" i="96" s="1"/>
  <c r="Z170" i="96"/>
  <c r="R170" i="96" s="1"/>
  <c r="Z27" i="96"/>
  <c r="R27" i="96" s="1"/>
  <c r="T27" i="96" s="1"/>
  <c r="Z290" i="96"/>
  <c r="R290" i="96" s="1"/>
  <c r="T290" i="96" s="1"/>
  <c r="Z266" i="96"/>
  <c r="R266" i="96" s="1"/>
  <c r="T266" i="96" s="1"/>
  <c r="V266" i="96" s="1"/>
  <c r="Z144" i="96"/>
  <c r="R144" i="96" s="1"/>
  <c r="T144" i="96" s="1"/>
  <c r="Z280" i="96"/>
  <c r="R280" i="96" s="1"/>
  <c r="T280" i="96" s="1"/>
  <c r="V280" i="96" s="1"/>
  <c r="Z169" i="96"/>
  <c r="R169" i="96" s="1"/>
  <c r="Z285" i="96"/>
  <c r="R285" i="96" s="1"/>
  <c r="T285" i="96" s="1"/>
  <c r="Z99" i="96"/>
  <c r="R99" i="96" s="1"/>
  <c r="T99" i="96" s="1"/>
  <c r="V99" i="96" s="1"/>
  <c r="Z73" i="96"/>
  <c r="R73" i="96" s="1"/>
  <c r="T73" i="96" s="1"/>
  <c r="Z24" i="96"/>
  <c r="R24" i="96" s="1"/>
  <c r="T24" i="96" s="1"/>
  <c r="Z75" i="96"/>
  <c r="R75" i="96" s="1"/>
  <c r="T75" i="96" s="1"/>
  <c r="Z205" i="96"/>
  <c r="R205" i="96" s="1"/>
  <c r="Z399" i="96"/>
  <c r="R399" i="96" s="1"/>
  <c r="T399" i="96" s="1"/>
  <c r="V399" i="96" s="1"/>
  <c r="Z138" i="96"/>
  <c r="R138" i="96" s="1"/>
  <c r="T138" i="96" s="1"/>
  <c r="Z318" i="96"/>
  <c r="R318" i="96" s="1"/>
  <c r="T318" i="96" s="1"/>
  <c r="Z109" i="96"/>
  <c r="R109" i="96" s="1"/>
  <c r="T109" i="96" s="1"/>
  <c r="Z187" i="96"/>
  <c r="R187" i="96" s="1"/>
  <c r="Z314" i="96"/>
  <c r="R314" i="96" s="1"/>
  <c r="T314" i="96" s="1"/>
  <c r="Z56" i="96"/>
  <c r="R56" i="96" s="1"/>
  <c r="T56" i="96" s="1"/>
  <c r="V56" i="96" s="1"/>
  <c r="Z344" i="96"/>
  <c r="R344" i="96" s="1"/>
  <c r="T344" i="96" s="1"/>
  <c r="Z105" i="96"/>
  <c r="R105" i="96" s="1"/>
  <c r="T105" i="96" s="1"/>
  <c r="Z154" i="96"/>
  <c r="R154" i="96" s="1"/>
  <c r="Z101" i="96"/>
  <c r="R101" i="96" s="1"/>
  <c r="T101" i="96" s="1"/>
  <c r="Z335" i="96"/>
  <c r="R335" i="96" s="1"/>
  <c r="T335" i="96" s="1"/>
  <c r="V335" i="96" s="1"/>
  <c r="Z382" i="96"/>
  <c r="R382" i="96" s="1"/>
  <c r="T382" i="96" s="1"/>
  <c r="V382" i="96" s="1"/>
  <c r="Z125" i="96"/>
  <c r="R125" i="96" s="1"/>
  <c r="Z250" i="96"/>
  <c r="R250" i="96" s="1"/>
  <c r="T250" i="96" s="1"/>
  <c r="Z328" i="96"/>
  <c r="R328" i="96" s="1"/>
  <c r="T328" i="96" s="1"/>
  <c r="Z299" i="96"/>
  <c r="R299" i="96" s="1"/>
  <c r="Z267" i="96"/>
  <c r="R267" i="96" s="1"/>
  <c r="T267" i="96" s="1"/>
  <c r="V267" i="96" s="1"/>
  <c r="Z334" i="96"/>
  <c r="R334" i="96" s="1"/>
  <c r="T334" i="96" s="1"/>
  <c r="V334" i="96" s="1"/>
  <c r="Z217" i="96"/>
  <c r="R217" i="96" s="1"/>
  <c r="Z74" i="96"/>
  <c r="R74" i="96" s="1"/>
  <c r="T74" i="96" s="1"/>
  <c r="Z69" i="96"/>
  <c r="R69" i="96" s="1"/>
  <c r="T69" i="96" s="1"/>
  <c r="Z291" i="96"/>
  <c r="R291" i="96" s="1"/>
  <c r="T291" i="96" s="1"/>
  <c r="Z200" i="96"/>
  <c r="R200" i="96" s="1"/>
  <c r="Z137" i="96"/>
  <c r="R137" i="96" s="1"/>
  <c r="T137" i="96" s="1"/>
  <c r="Z26" i="96"/>
  <c r="R26" i="96" s="1"/>
  <c r="T26" i="96" s="1"/>
  <c r="T441" i="96"/>
  <c r="V441" i="96" s="1"/>
  <c r="T436" i="96"/>
  <c r="V436" i="96" s="1"/>
  <c r="T437" i="96"/>
  <c r="V437" i="96" s="1"/>
  <c r="T422" i="96"/>
  <c r="V422" i="96" s="1"/>
  <c r="T440" i="96"/>
  <c r="V440" i="96" s="1"/>
  <c r="T432" i="96"/>
  <c r="V432" i="96" s="1"/>
  <c r="L292" i="96"/>
  <c r="T420" i="96"/>
  <c r="V420" i="96" s="1"/>
  <c r="T417" i="96"/>
  <c r="V417" i="96" s="1"/>
  <c r="T421" i="96"/>
  <c r="V421" i="96" s="1"/>
  <c r="T427" i="96"/>
  <c r="V427" i="96" s="1"/>
  <c r="V540" i="96"/>
  <c r="L365" i="96"/>
  <c r="L443" i="96"/>
  <c r="L282" i="96"/>
  <c r="L257" i="96"/>
  <c r="L375" i="96"/>
  <c r="L340" i="96"/>
  <c r="L80" i="96"/>
  <c r="L413" i="96"/>
  <c r="L47" i="96"/>
  <c r="L272" i="96"/>
  <c r="L569" i="96"/>
  <c r="L237" i="96"/>
  <c r="L112" i="96"/>
  <c r="L159" i="96"/>
  <c r="V541" i="96"/>
  <c r="P149" i="96"/>
  <c r="L433" i="96"/>
  <c r="L191" i="96"/>
  <c r="V412" i="96"/>
  <c r="P330" i="96"/>
  <c r="P70" i="96"/>
  <c r="V548" i="96"/>
  <c r="Z339" i="96"/>
  <c r="R339" i="96" s="1"/>
  <c r="T339" i="96" s="1"/>
  <c r="V339" i="96" s="1"/>
  <c r="L330" i="96"/>
  <c r="V430" i="96"/>
  <c r="P87" i="96"/>
  <c r="L350" i="96"/>
  <c r="P58" i="96"/>
  <c r="P257" i="96"/>
  <c r="L400" i="96"/>
  <c r="L402" i="96" s="1"/>
  <c r="P122" i="96"/>
  <c r="T545" i="96"/>
  <c r="P549" i="96"/>
  <c r="V535" i="96"/>
  <c r="Z360" i="96"/>
  <c r="R360" i="96" s="1"/>
  <c r="V546" i="96"/>
  <c r="Z147" i="96"/>
  <c r="R147" i="96" s="1"/>
  <c r="T147" i="96" s="1"/>
  <c r="V147" i="96" s="1"/>
  <c r="P29" i="96"/>
  <c r="P126" i="96"/>
  <c r="P141" i="96"/>
  <c r="P78" i="96"/>
  <c r="P134" i="96"/>
  <c r="P102" i="96"/>
  <c r="P37" i="96"/>
  <c r="L220" i="96"/>
  <c r="L423" i="96"/>
  <c r="L320" i="96"/>
  <c r="T533" i="96"/>
  <c r="P536" i="96"/>
  <c r="P95" i="96"/>
  <c r="L247" i="96"/>
  <c r="V534" i="96"/>
  <c r="P45" i="96"/>
  <c r="P340" i="96"/>
  <c r="P110" i="96"/>
  <c r="V431" i="96"/>
  <c r="P410" i="96"/>
  <c r="T410" i="96" s="1"/>
  <c r="N569" i="96"/>
  <c r="V419" i="96"/>
  <c r="V429" i="96"/>
  <c r="V439" i="96"/>
  <c r="P455" i="96"/>
  <c r="P457" i="96"/>
  <c r="P452" i="96"/>
  <c r="P456" i="96"/>
  <c r="P200" i="96"/>
  <c r="P442" i="96"/>
  <c r="P179" i="96"/>
  <c r="P206" i="96"/>
  <c r="P185" i="96"/>
  <c r="P184" i="96"/>
  <c r="P172" i="96"/>
  <c r="P188" i="96"/>
  <c r="P178" i="96"/>
  <c r="P171" i="96"/>
  <c r="P170" i="96"/>
  <c r="P216" i="96"/>
  <c r="P208" i="96"/>
  <c r="P199" i="96"/>
  <c r="P187" i="96"/>
  <c r="P217" i="96"/>
  <c r="P214" i="96"/>
  <c r="P180" i="96"/>
  <c r="P186" i="96"/>
  <c r="P213" i="96"/>
  <c r="P201" i="96"/>
  <c r="P209" i="96"/>
  <c r="P207" i="96"/>
  <c r="P169" i="96"/>
  <c r="P205" i="96"/>
  <c r="P177" i="96"/>
  <c r="P198" i="96"/>
  <c r="P215" i="96"/>
  <c r="P438" i="96"/>
  <c r="T438" i="96" s="1"/>
  <c r="P418" i="96"/>
  <c r="T418" i="96" s="1"/>
  <c r="P370" i="96"/>
  <c r="P395" i="96"/>
  <c r="P380" i="96"/>
  <c r="P409" i="96"/>
  <c r="T409" i="96" s="1"/>
  <c r="P428" i="96"/>
  <c r="T428" i="96" s="1"/>
  <c r="T539" i="96"/>
  <c r="P542" i="96"/>
  <c r="P360" i="96"/>
  <c r="T395" i="96" l="1"/>
  <c r="V395" i="96" s="1"/>
  <c r="T370" i="96"/>
  <c r="V370" i="96" s="1"/>
  <c r="T360" i="96"/>
  <c r="V360" i="96" s="1"/>
  <c r="T380" i="96"/>
  <c r="V380" i="96" s="1"/>
  <c r="T171" i="96"/>
  <c r="V171" i="96" s="1"/>
  <c r="L161" i="96"/>
  <c r="T199" i="96"/>
  <c r="T180" i="96"/>
  <c r="T186" i="96"/>
  <c r="T187" i="96"/>
  <c r="T177" i="96"/>
  <c r="T172" i="96"/>
  <c r="T78" i="96"/>
  <c r="V78" i="96" s="1"/>
  <c r="T37" i="96"/>
  <c r="R126" i="96"/>
  <c r="T125" i="96"/>
  <c r="T126" i="96" s="1"/>
  <c r="V126" i="96" s="1"/>
  <c r="T29" i="96"/>
  <c r="T45" i="96"/>
  <c r="V45" i="96" s="1"/>
  <c r="T58" i="96"/>
  <c r="R87" i="96"/>
  <c r="T86" i="96"/>
  <c r="T87" i="96" s="1"/>
  <c r="V87" i="96" s="1"/>
  <c r="T70" i="96"/>
  <c r="V70" i="96" s="1"/>
  <c r="T198" i="96"/>
  <c r="T170" i="96"/>
  <c r="T179" i="96"/>
  <c r="T216" i="96"/>
  <c r="T206" i="96"/>
  <c r="T200" i="96"/>
  <c r="V200" i="96" s="1"/>
  <c r="T214" i="96"/>
  <c r="T178" i="96"/>
  <c r="T169" i="96"/>
  <c r="T217" i="96"/>
  <c r="T188" i="96"/>
  <c r="L387" i="96"/>
  <c r="T215" i="96"/>
  <c r="T207" i="96"/>
  <c r="T209" i="96"/>
  <c r="T201" i="96"/>
  <c r="T208" i="96"/>
  <c r="V208" i="96" s="1"/>
  <c r="T185" i="96"/>
  <c r="V185" i="96" s="1"/>
  <c r="T442" i="96"/>
  <c r="V442" i="96" s="1"/>
  <c r="T455" i="96"/>
  <c r="V455" i="96" s="1"/>
  <c r="T456" i="96"/>
  <c r="V456" i="96" s="1"/>
  <c r="T452" i="96"/>
  <c r="V452" i="96" s="1"/>
  <c r="T457" i="96"/>
  <c r="V457" i="96" s="1"/>
  <c r="L294" i="96"/>
  <c r="T213" i="96"/>
  <c r="T184" i="96"/>
  <c r="T205" i="96"/>
  <c r="L445" i="96"/>
  <c r="L222" i="96"/>
  <c r="P272" i="96"/>
  <c r="P569" i="96"/>
  <c r="P247" i="96"/>
  <c r="T149" i="96"/>
  <c r="V149" i="96" s="1"/>
  <c r="V74" i="96"/>
  <c r="V131" i="96"/>
  <c r="V92" i="96"/>
  <c r="V270" i="96"/>
  <c r="V285" i="96"/>
  <c r="V291" i="96"/>
  <c r="V40" i="96"/>
  <c r="V230" i="96"/>
  <c r="T95" i="96"/>
  <c r="V95" i="96" s="1"/>
  <c r="V90" i="96"/>
  <c r="V54" i="96"/>
  <c r="V33" i="96"/>
  <c r="V66" i="96"/>
  <c r="V129" i="96"/>
  <c r="T134" i="96"/>
  <c r="V134" i="96" s="1"/>
  <c r="V73" i="96"/>
  <c r="V24" i="96"/>
  <c r="V300" i="96"/>
  <c r="V338" i="96"/>
  <c r="T122" i="96"/>
  <c r="V122" i="96" s="1"/>
  <c r="V118" i="96"/>
  <c r="V109" i="96"/>
  <c r="V65" i="96"/>
  <c r="V234" i="96"/>
  <c r="V315" i="96"/>
  <c r="V303" i="96"/>
  <c r="P320" i="96"/>
  <c r="L259" i="96"/>
  <c r="V133" i="96"/>
  <c r="V106" i="96"/>
  <c r="V53" i="96"/>
  <c r="V41" i="96"/>
  <c r="V35" i="96"/>
  <c r="V236" i="96"/>
  <c r="V305" i="96"/>
  <c r="V324" i="96"/>
  <c r="V69" i="96"/>
  <c r="T102" i="96"/>
  <c r="V102" i="96" s="1"/>
  <c r="V98" i="96"/>
  <c r="V286" i="96"/>
  <c r="V44" i="96"/>
  <c r="V337" i="96"/>
  <c r="V314" i="96"/>
  <c r="L352" i="96"/>
  <c r="V323" i="96"/>
  <c r="V55" i="96"/>
  <c r="V276" i="96"/>
  <c r="V256" i="96"/>
  <c r="V328" i="96"/>
  <c r="V533" i="96"/>
  <c r="T536" i="96"/>
  <c r="V536" i="96" s="1"/>
  <c r="V347" i="96"/>
  <c r="V137" i="96"/>
  <c r="T141" i="96"/>
  <c r="V141" i="96" s="1"/>
  <c r="V36" i="96"/>
  <c r="V26" i="96"/>
  <c r="V329" i="96"/>
  <c r="V75" i="96"/>
  <c r="P112" i="96"/>
  <c r="P350" i="96"/>
  <c r="V119" i="96"/>
  <c r="V333" i="96"/>
  <c r="V101" i="96"/>
  <c r="T110" i="96"/>
  <c r="V110" i="96" s="1"/>
  <c r="V105" i="96"/>
  <c r="V34" i="96"/>
  <c r="V265" i="96"/>
  <c r="P282" i="96"/>
  <c r="V121" i="96"/>
  <c r="V250" i="96"/>
  <c r="V32" i="96"/>
  <c r="V27" i="96"/>
  <c r="V68" i="96"/>
  <c r="P237" i="96"/>
  <c r="V290" i="96"/>
  <c r="V240" i="96"/>
  <c r="V100" i="96"/>
  <c r="V343" i="96"/>
  <c r="V275" i="96"/>
  <c r="V318" i="96"/>
  <c r="V42" i="96"/>
  <c r="V148" i="96"/>
  <c r="V108" i="96"/>
  <c r="V245" i="96"/>
  <c r="V344" i="96"/>
  <c r="V304" i="96"/>
  <c r="V144" i="96"/>
  <c r="V77" i="96"/>
  <c r="V138" i="96"/>
  <c r="V107" i="96"/>
  <c r="P47" i="96"/>
  <c r="V43" i="96"/>
  <c r="V289" i="96"/>
  <c r="T549" i="96"/>
  <c r="V549" i="96" s="1"/>
  <c r="V545" i="96"/>
  <c r="P80" i="96"/>
  <c r="P292" i="96"/>
  <c r="V76" i="96"/>
  <c r="V426" i="96"/>
  <c r="V368" i="96"/>
  <c r="V416" i="96"/>
  <c r="V410" i="96"/>
  <c r="V378" i="96"/>
  <c r="V177" i="96"/>
  <c r="P454" i="96"/>
  <c r="T454" i="96" s="1"/>
  <c r="P451" i="96"/>
  <c r="T451" i="96" s="1"/>
  <c r="P299" i="96"/>
  <c r="N306" i="96"/>
  <c r="N173" i="96"/>
  <c r="P176" i="96"/>
  <c r="T176" i="96" s="1"/>
  <c r="P168" i="96"/>
  <c r="T168" i="96" s="1"/>
  <c r="N181" i="96"/>
  <c r="N189" i="96"/>
  <c r="N210" i="96"/>
  <c r="N202" i="96"/>
  <c r="N218" i="96"/>
  <c r="P197" i="96"/>
  <c r="T197" i="96" s="1"/>
  <c r="N400" i="96"/>
  <c r="P218" i="96"/>
  <c r="P443" i="96"/>
  <c r="N423" i="96"/>
  <c r="V393" i="96"/>
  <c r="N443" i="96"/>
  <c r="N385" i="96"/>
  <c r="V358" i="96"/>
  <c r="N413" i="96"/>
  <c r="P189" i="96"/>
  <c r="N375" i="96"/>
  <c r="N365" i="96"/>
  <c r="V539" i="96"/>
  <c r="T542" i="96"/>
  <c r="N433" i="96"/>
  <c r="V407" i="96"/>
  <c r="P210" i="96"/>
  <c r="V125" i="96" l="1"/>
  <c r="T80" i="96"/>
  <c r="V80" i="96" s="1"/>
  <c r="R78" i="96"/>
  <c r="V58" i="96"/>
  <c r="V29" i="96"/>
  <c r="T47" i="96"/>
  <c r="V86" i="96"/>
  <c r="T299" i="96"/>
  <c r="T282" i="96"/>
  <c r="V282" i="96" s="1"/>
  <c r="T320" i="96"/>
  <c r="V320" i="96" s="1"/>
  <c r="T350" i="96"/>
  <c r="V350" i="96" s="1"/>
  <c r="R95" i="96"/>
  <c r="T257" i="96"/>
  <c r="V257" i="96" s="1"/>
  <c r="R149" i="96"/>
  <c r="T247" i="96"/>
  <c r="V247" i="96" s="1"/>
  <c r="V180" i="96"/>
  <c r="R110" i="96"/>
  <c r="R45" i="96"/>
  <c r="R122" i="96"/>
  <c r="L492" i="96"/>
  <c r="L571" i="96" s="1"/>
  <c r="P294" i="96"/>
  <c r="R29" i="96"/>
  <c r="R58" i="96"/>
  <c r="R141" i="96"/>
  <c r="R536" i="96"/>
  <c r="R102" i="96"/>
  <c r="P259" i="96"/>
  <c r="R549" i="96"/>
  <c r="R134" i="96"/>
  <c r="R70" i="96"/>
  <c r="T292" i="96"/>
  <c r="V292" i="96" s="1"/>
  <c r="T340" i="96"/>
  <c r="T112" i="96"/>
  <c r="V112" i="96" s="1"/>
  <c r="R37" i="96"/>
  <c r="V37" i="96"/>
  <c r="T330" i="96"/>
  <c r="T272" i="96"/>
  <c r="P352" i="96"/>
  <c r="T237" i="96"/>
  <c r="V237" i="96" s="1"/>
  <c r="V198" i="96"/>
  <c r="V172" i="96"/>
  <c r="V179" i="96"/>
  <c r="V207" i="96"/>
  <c r="V209" i="96"/>
  <c r="V169" i="96"/>
  <c r="V178" i="96"/>
  <c r="V216" i="96"/>
  <c r="V170" i="96"/>
  <c r="V214" i="96"/>
  <c r="V201" i="96"/>
  <c r="V217" i="96"/>
  <c r="V186" i="96"/>
  <c r="V199" i="96"/>
  <c r="V187" i="96"/>
  <c r="V206" i="96"/>
  <c r="V215" i="96"/>
  <c r="V188" i="96"/>
  <c r="P433" i="96"/>
  <c r="P423" i="96"/>
  <c r="P385" i="96"/>
  <c r="P375" i="96"/>
  <c r="P202" i="96"/>
  <c r="P220" i="96" s="1"/>
  <c r="V176" i="96"/>
  <c r="V454" i="96"/>
  <c r="N308" i="96"/>
  <c r="N402" i="96"/>
  <c r="P453" i="96"/>
  <c r="V542" i="96"/>
  <c r="P173" i="96"/>
  <c r="P306" i="96"/>
  <c r="P308" i="96" s="1"/>
  <c r="P181" i="96"/>
  <c r="N191" i="96"/>
  <c r="N220" i="96"/>
  <c r="N445" i="96"/>
  <c r="N387" i="96"/>
  <c r="P365" i="96"/>
  <c r="V418" i="96"/>
  <c r="R542" i="96"/>
  <c r="T569" i="96"/>
  <c r="P400" i="96"/>
  <c r="P402" i="96" s="1"/>
  <c r="V438" i="96"/>
  <c r="V428" i="96"/>
  <c r="T210" i="96"/>
  <c r="V205" i="96"/>
  <c r="P413" i="96"/>
  <c r="V184" i="96"/>
  <c r="T189" i="96"/>
  <c r="V409" i="96"/>
  <c r="T218" i="96"/>
  <c r="V213" i="96"/>
  <c r="V47" i="96" l="1"/>
  <c r="P458" i="96"/>
  <c r="T453" i="96"/>
  <c r="R320" i="96"/>
  <c r="V168" i="96"/>
  <c r="R282" i="96"/>
  <c r="R257" i="96"/>
  <c r="R247" i="96"/>
  <c r="R350" i="96"/>
  <c r="T352" i="96"/>
  <c r="V352" i="96" s="1"/>
  <c r="R80" i="96"/>
  <c r="R237" i="96"/>
  <c r="V272" i="96"/>
  <c r="T294" i="96"/>
  <c r="R272" i="96"/>
  <c r="T259" i="96"/>
  <c r="V259" i="96" s="1"/>
  <c r="R47" i="96"/>
  <c r="V340" i="96"/>
  <c r="R340" i="96"/>
  <c r="V330" i="96"/>
  <c r="R330" i="96"/>
  <c r="R292" i="96"/>
  <c r="R112" i="96"/>
  <c r="T173" i="96"/>
  <c r="R173" i="96" s="1"/>
  <c r="T181" i="96"/>
  <c r="N458" i="96"/>
  <c r="V451" i="96"/>
  <c r="V189" i="96"/>
  <c r="V218" i="96"/>
  <c r="V210" i="96"/>
  <c r="V197" i="96"/>
  <c r="P191" i="96"/>
  <c r="P222" i="96" s="1"/>
  <c r="N222" i="96"/>
  <c r="T202" i="96"/>
  <c r="V299" i="96"/>
  <c r="T306" i="96"/>
  <c r="T375" i="96"/>
  <c r="T433" i="96"/>
  <c r="T385" i="96"/>
  <c r="T443" i="96"/>
  <c r="T400" i="96"/>
  <c r="T365" i="96"/>
  <c r="R189" i="96"/>
  <c r="V569" i="96"/>
  <c r="R569" i="96"/>
  <c r="T413" i="96"/>
  <c r="R210" i="96"/>
  <c r="P445" i="96"/>
  <c r="R218" i="96"/>
  <c r="T423" i="96"/>
  <c r="P387" i="96"/>
  <c r="P460" i="96" l="1"/>
  <c r="V173" i="96"/>
  <c r="R352" i="96"/>
  <c r="R259" i="96"/>
  <c r="V294" i="96"/>
  <c r="R294" i="96"/>
  <c r="T191" i="96"/>
  <c r="R191" i="96" s="1"/>
  <c r="R181" i="96"/>
  <c r="V181" i="96"/>
  <c r="V453" i="96"/>
  <c r="N460" i="96"/>
  <c r="P492" i="96"/>
  <c r="V375" i="96"/>
  <c r="V202" i="96"/>
  <c r="V433" i="96"/>
  <c r="V413" i="96"/>
  <c r="V365" i="96"/>
  <c r="T308" i="96"/>
  <c r="P152" i="96"/>
  <c r="R202" i="96"/>
  <c r="T220" i="96"/>
  <c r="R306" i="96"/>
  <c r="V306" i="96"/>
  <c r="R375" i="96"/>
  <c r="T445" i="96"/>
  <c r="T387" i="96"/>
  <c r="V385" i="96"/>
  <c r="R385" i="96"/>
  <c r="R433" i="96"/>
  <c r="R400" i="96"/>
  <c r="V400" i="96"/>
  <c r="T402" i="96"/>
  <c r="R365" i="96"/>
  <c r="V423" i="96"/>
  <c r="R423" i="96"/>
  <c r="V443" i="96"/>
  <c r="R443" i="96"/>
  <c r="R413" i="96"/>
  <c r="T152" i="96" l="1"/>
  <c r="V191" i="96"/>
  <c r="R308" i="96"/>
  <c r="N492" i="96"/>
  <c r="T458" i="96"/>
  <c r="V308" i="96"/>
  <c r="V387" i="96"/>
  <c r="V220" i="96"/>
  <c r="V445" i="96"/>
  <c r="T222" i="96"/>
  <c r="R220" i="96"/>
  <c r="R445" i="96"/>
  <c r="R387" i="96"/>
  <c r="V402" i="96"/>
  <c r="R402" i="96"/>
  <c r="T460" i="96" l="1"/>
  <c r="T492" i="96" s="1"/>
  <c r="R458" i="96"/>
  <c r="V458" i="96"/>
  <c r="V222" i="96"/>
  <c r="P153" i="96"/>
  <c r="P154" i="96"/>
  <c r="T154" i="96" s="1"/>
  <c r="V152" i="96"/>
  <c r="R222" i="96"/>
  <c r="T153" i="96" l="1"/>
  <c r="V154" i="96"/>
  <c r="V460" i="96"/>
  <c r="R460" i="96"/>
  <c r="V492" i="96"/>
  <c r="R492" i="96"/>
  <c r="V153" i="96" l="1"/>
  <c r="P156" i="96"/>
  <c r="T156" i="96" s="1"/>
  <c r="V156" i="96" l="1"/>
  <c r="N157" i="96"/>
  <c r="N159" i="96" l="1"/>
  <c r="N161" i="96" s="1"/>
  <c r="P155" i="96"/>
  <c r="T155" i="96" s="1"/>
  <c r="P157" i="96" l="1"/>
  <c r="P159" i="96" s="1"/>
  <c r="P161" i="96" s="1"/>
  <c r="V155" i="96" l="1"/>
  <c r="T157" i="96"/>
  <c r="T159" i="96" l="1"/>
  <c r="T161" i="96" s="1"/>
  <c r="V157" i="96"/>
  <c r="R157" i="96"/>
  <c r="V161" i="96" l="1"/>
  <c r="R161" i="96"/>
  <c r="V159" i="96"/>
  <c r="R159" i="96"/>
  <c r="N571" i="96" l="1"/>
  <c r="P571" i="96"/>
  <c r="T571" i="96" l="1"/>
  <c r="V571" i="96" l="1"/>
  <c r="R571" i="96"/>
</calcChain>
</file>

<file path=xl/sharedStrings.xml><?xml version="1.0" encoding="utf-8"?>
<sst xmlns="http://schemas.openxmlformats.org/spreadsheetml/2006/main" count="740" uniqueCount="193">
  <si>
    <t>STEAM PRODUCTION PLANT</t>
  </si>
  <si>
    <t>NUCLEAR PRODUCTION PLANT</t>
  </si>
  <si>
    <t>TOTAL NUCLEAR PRODUCTION PLANT</t>
  </si>
  <si>
    <t/>
  </si>
  <si>
    <t>COMBINED CYCLE PRODUCTION PLANT</t>
  </si>
  <si>
    <t>TOTAL COMBINED CYCLE PRODUCTION PLANT</t>
  </si>
  <si>
    <t>SOLAR PRODUCTION PLANT</t>
  </si>
  <si>
    <t>TOTAL PRODUCTION PLANT</t>
  </si>
  <si>
    <t>TOTAL SOLAR PRODUCTION PLANT</t>
  </si>
  <si>
    <t>(6)=(100%-(3))x(4)-(5)</t>
  </si>
  <si>
    <t>(8)=(6)/(7)</t>
  </si>
  <si>
    <t>(9)=(8)/(4)</t>
  </si>
  <si>
    <t>MANATEE COMMON</t>
  </si>
  <si>
    <t>STRUCTURES AND IMPROVEMENTS</t>
  </si>
  <si>
    <t>BOILER PLANT EQUIPMENT</t>
  </si>
  <si>
    <t>TURBOGENERATOR UNITS</t>
  </si>
  <si>
    <t>ACCESSORY ELECTRIC EQUIPMENT</t>
  </si>
  <si>
    <t>TOTAL MANATEE COMMON</t>
  </si>
  <si>
    <t>MANATEE UNIT 1</t>
  </si>
  <si>
    <t>TOTAL MANATEE UNIT 1</t>
  </si>
  <si>
    <t>MANATEE UNIT 2</t>
  </si>
  <si>
    <t>TOTAL MANATEE UNIT 2</t>
  </si>
  <si>
    <t>MARTIN COMMON</t>
  </si>
  <si>
    <t>TOTAL MARTIN COMMON</t>
  </si>
  <si>
    <t>MARTIN PIPELINE</t>
  </si>
  <si>
    <t>TOTAL MARTIN PIPELINE</t>
  </si>
  <si>
    <t>MARTIN UNIT 1</t>
  </si>
  <si>
    <t>TOTAL MARTIN UNIT 1</t>
  </si>
  <si>
    <t>MARTIN UNIT 2</t>
  </si>
  <si>
    <t>TOTAL MARTIN UNIT 2</t>
  </si>
  <si>
    <t>SCHERER COAL CARS</t>
  </si>
  <si>
    <t>TOTAL SCHERER COAL CARS</t>
  </si>
  <si>
    <t>SCHERER COMMON</t>
  </si>
  <si>
    <t>TOTAL SCHERER COMMON</t>
  </si>
  <si>
    <t>SCHERER UNIT 4</t>
  </si>
  <si>
    <t>TOTAL SCHERER UNIT 4</t>
  </si>
  <si>
    <t>SJRPP COAL CARS</t>
  </si>
  <si>
    <t>TOTAL SJRPP COAL CARS</t>
  </si>
  <si>
    <t>SJRPP COMMON</t>
  </si>
  <si>
    <t>TOTAL SJRPP COMMON</t>
  </si>
  <si>
    <t>SJRPP UNIT 1</t>
  </si>
  <si>
    <t>TOTAL SJRPP UNIT 1</t>
  </si>
  <si>
    <t>SJRPP UNIT 2</t>
  </si>
  <si>
    <t>TOTAL SJRPP UNIT 2</t>
  </si>
  <si>
    <t>TURKEY POINT COMMON</t>
  </si>
  <si>
    <t>TOTAL TURKEY POINT COMMON</t>
  </si>
  <si>
    <t>ST. LUCIE COMMON</t>
  </si>
  <si>
    <t>REACTOR PLANT EQUIPMENT</t>
  </si>
  <si>
    <t>TOTAL ST. LUCIE COMMON</t>
  </si>
  <si>
    <t>ST. LUCIE UNIT 1</t>
  </si>
  <si>
    <t>TOTAL ST. LUCIE UNIT 1</t>
  </si>
  <si>
    <t>ST. LUCIE UNIT 2</t>
  </si>
  <si>
    <t>TOTAL ST. LUCIE UNIT 2</t>
  </si>
  <si>
    <t>TURKEY POINT UNIT 3</t>
  </si>
  <si>
    <t>TOTAL TURKEY POINT UNIT 3</t>
  </si>
  <si>
    <t>TURKEY POINT UNIT 4</t>
  </si>
  <si>
    <t>TOTAL TURKEY POINT UNIT 4</t>
  </si>
  <si>
    <t>LAUDERDALE COMMON</t>
  </si>
  <si>
    <t>FUEL HOLDERS, PRODUCERS AND ACCESSORIES</t>
  </si>
  <si>
    <t>PRIME MOVERS - GENERAL</t>
  </si>
  <si>
    <t>GENERATORS</t>
  </si>
  <si>
    <t>TOTAL LAUDERDALE COMMON</t>
  </si>
  <si>
    <t>LAUDERDALE UNIT 4</t>
  </si>
  <si>
    <t>TOTAL LAUDERDALE UNIT 4</t>
  </si>
  <si>
    <t>LAUDERDALE UNIT 5</t>
  </si>
  <si>
    <t>TOTAL LAUDERDALE UNIT 5</t>
  </si>
  <si>
    <t>FT. MYERS COMMON</t>
  </si>
  <si>
    <t>TOTAL FT. MYERS COMMON</t>
  </si>
  <si>
    <t>FT. MYERS UNIT 2</t>
  </si>
  <si>
    <t>TOTAL FT. MYERS UNIT 2</t>
  </si>
  <si>
    <t>FT. MYERS UNIT 3</t>
  </si>
  <si>
    <t>TOTAL FT. MYERS UNIT 3</t>
  </si>
  <si>
    <t>MANATEE UNIT 3</t>
  </si>
  <si>
    <t>TOTAL MANATEE UNIT 3</t>
  </si>
  <si>
    <t>MARTIN UNIT 3</t>
  </si>
  <si>
    <t>TOTAL MARTIN UNIT 3</t>
  </si>
  <si>
    <t>MARTIN UNIT 4</t>
  </si>
  <si>
    <t>TOTAL MARTIN UNIT 4</t>
  </si>
  <si>
    <t>MARTIN UNIT 8</t>
  </si>
  <si>
    <t>TOTAL MARTIN UNIT 8</t>
  </si>
  <si>
    <t>SANFORD COMMON</t>
  </si>
  <si>
    <t>TOTAL SANFORD COMMON</t>
  </si>
  <si>
    <t>SANFORD UNIT 4</t>
  </si>
  <si>
    <t>TOTAL SANFORD UNIT 4</t>
  </si>
  <si>
    <t>SANFORD UNIT 5</t>
  </si>
  <si>
    <t>TOTAL SANFORD UNIT 5</t>
  </si>
  <si>
    <t>TURKEY POINT UNIT 5</t>
  </si>
  <si>
    <t>TOTAL TURKEY POINT UNIT 5</t>
  </si>
  <si>
    <t>WEST COUNTY COMMON</t>
  </si>
  <si>
    <t>TOTAL WEST COUNTY COMMON</t>
  </si>
  <si>
    <t>WEST COUNTY UNIT 1</t>
  </si>
  <si>
    <t>TOTAL WEST COUNTY UNIT 1</t>
  </si>
  <si>
    <t>WEST COUNTY UNIT 2</t>
  </si>
  <si>
    <t>TOTAL WEST COUNTY UNIT 2</t>
  </si>
  <si>
    <t>WEST COUNTY UNIT 3</t>
  </si>
  <si>
    <t>TOTAL WEST COUNTY UNIT 3</t>
  </si>
  <si>
    <t>CAPE CANAVERAL COMBINED CYCLE</t>
  </si>
  <si>
    <t>TOTAL CAPE CANAVERAL COMBINED CYCLE</t>
  </si>
  <si>
    <t>RIVIERA COMBINED CYCLE</t>
  </si>
  <si>
    <t>TOTAL RIVIERA COMBINED CYCLE</t>
  </si>
  <si>
    <t>PT EVERGLADES COMBINED CYCLE</t>
  </si>
  <si>
    <t>TOTAL PT EVERGLADES COMBINED CYCLE</t>
  </si>
  <si>
    <t>LAUDERDALE GTS</t>
  </si>
  <si>
    <t>TOTAL LAUDERDALE GTS</t>
  </si>
  <si>
    <t>FT. MYERS GTS</t>
  </si>
  <si>
    <t>TOTAL FT. MYERS GTS</t>
  </si>
  <si>
    <t>DESOTO SOLAR</t>
  </si>
  <si>
    <t>TOTAL DESOTOSOLAR</t>
  </si>
  <si>
    <t>SPACE COAST SOLAR</t>
  </si>
  <si>
    <t>TOTAL SPACE COAST SOLAR</t>
  </si>
  <si>
    <t>MARTIN SOLAR</t>
  </si>
  <si>
    <t>TOTAL MARTIN SOLAR</t>
  </si>
  <si>
    <t>BABCOCK SOLAR</t>
  </si>
  <si>
    <t>TOTAL BABCOCK SOLAR</t>
  </si>
  <si>
    <t>MANATEE SOLAR</t>
  </si>
  <si>
    <t>TOTAL MANATEE SOLAR</t>
  </si>
  <si>
    <t>DESOTO II SOLAR</t>
  </si>
  <si>
    <t>TOTAL DESOTO II SOLAR</t>
  </si>
  <si>
    <t>MANATEE STEAM PLANT</t>
  </si>
  <si>
    <t>TOTAL MANATEE STEAM PLANT</t>
  </si>
  <si>
    <t>MARTIN STEAM PLANT</t>
  </si>
  <si>
    <t>TOTAL MARTIN STEAM PLANT</t>
  </si>
  <si>
    <t>SCHERER STEAM PLANT</t>
  </si>
  <si>
    <t>TOTAL SCHERER STEAM PLANT</t>
  </si>
  <si>
    <t>SJRPP STEAM PLANT</t>
  </si>
  <si>
    <t>TOTAL SJRPP STEAM PLANT</t>
  </si>
  <si>
    <t>ST. LUCIE NUCLEAR PLANT</t>
  </si>
  <si>
    <t>TOTAL ST. LUCIE NUCLEAR PLANT</t>
  </si>
  <si>
    <t>TURKEY POINT NUCLEAR PLANT</t>
  </si>
  <si>
    <t>TOTAL TURKEY POINT NUCLEAR PLANT</t>
  </si>
  <si>
    <t>LAUDERDALE COMBINED CYCLE PLANT</t>
  </si>
  <si>
    <t>TOTAL LAUDERDALE COMBINED CYCLE PLANT</t>
  </si>
  <si>
    <t>FT. MYERS COMBINED CYCLE PLANT</t>
  </si>
  <si>
    <t>TOTAL FT. MYERS COMBINED CYCLE PLANT</t>
  </si>
  <si>
    <t>MANATEE COMBINED CYCLE PLANT</t>
  </si>
  <si>
    <t>TOTAL MANATEE COMBINED CYCLE PLANT</t>
  </si>
  <si>
    <t>MARTIN COMBINED CYCLE PLANT</t>
  </si>
  <si>
    <t>TOTAL MARTIN COMBINED CYCLE PLANT</t>
  </si>
  <si>
    <t>SANFORD COMBINED CYCLE PLANT</t>
  </si>
  <si>
    <t>TOTAL SANFORD COMBINED CYCLE PLANT</t>
  </si>
  <si>
    <t>TURKEY POINT COMBINED CYCLE PLANT</t>
  </si>
  <si>
    <t>TOTAL TURKEY POINT COMBINED CYCLE PLANT</t>
  </si>
  <si>
    <t>WEST COUNTY COMBINED CYCLE PLANT</t>
  </si>
  <si>
    <t>TOTAL WEST COUNTY COMBINED CYCLE PLANT</t>
  </si>
  <si>
    <t>CAPE CANAVERAL COMBINED CYCLE PLANT</t>
  </si>
  <si>
    <t>TOTAL CAPE CANAVERAL COMBINED CYCLE PLANT</t>
  </si>
  <si>
    <t>RIVIERA COMBINED CYCLE PLANT</t>
  </si>
  <si>
    <t>TOTAL RIVIERA COMBINED CYCLE PLANT</t>
  </si>
  <si>
    <t>PT EVERGLADES COMBINED CYCLE PLANT</t>
  </si>
  <si>
    <t>TOTAL PT EVERGLADES COMBINED CYCLE PLANT</t>
  </si>
  <si>
    <t>SURVIVOR CURVE</t>
  </si>
  <si>
    <t>NET</t>
  </si>
  <si>
    <t>SALVAGE</t>
  </si>
  <si>
    <t>ORIGINAL</t>
  </si>
  <si>
    <t>COST</t>
  </si>
  <si>
    <t>BOOK</t>
  </si>
  <si>
    <t>RESERVE</t>
  </si>
  <si>
    <t>FUTURE</t>
  </si>
  <si>
    <t>ACCRUALS</t>
  </si>
  <si>
    <t>PROBABLE</t>
  </si>
  <si>
    <t>RETIREMENT</t>
  </si>
  <si>
    <t>DATE</t>
  </si>
  <si>
    <t>FLORIDA POWER AND LIGHT COMPANY</t>
  </si>
  <si>
    <t>COMPOSITE</t>
  </si>
  <si>
    <t>REMAINING</t>
  </si>
  <si>
    <t>LIFE</t>
  </si>
  <si>
    <t>ANNUAL</t>
  </si>
  <si>
    <t>DEPRECIATION</t>
  </si>
  <si>
    <t>RATE</t>
  </si>
  <si>
    <t>Remaining Life</t>
  </si>
  <si>
    <t>PEAKER PLANTS</t>
  </si>
  <si>
    <t>TOTAL PEAKER PLANTS</t>
  </si>
  <si>
    <t>TABLE 1.  ESTIMATED SURVIVOR CURVE, NET SALVAGE, ORIGINAL COST, BOOK RESERVE AND CALCULATED REMAINING LIFE</t>
  </si>
  <si>
    <t>*</t>
  </si>
  <si>
    <t>CURVE SHOWN IS INTERIM SURVIVOR CURVE.  LIFE SPAN METHOD IS USED.</t>
  </si>
  <si>
    <t>PRIME MOVERS - CAPITAL SPARE PARTS</t>
  </si>
  <si>
    <t>MISCELLANEOUS POWER PLANT EQUIPMENT</t>
  </si>
  <si>
    <t>TOTAL SCHERER COMMON UNIT 3 AND 4</t>
  </si>
  <si>
    <t>SCHERER COMMON UNIT 3 AND 4</t>
  </si>
  <si>
    <t>LAUDERDALE AND FT. MYERS PEAKERS</t>
  </si>
  <si>
    <t>TOTAL  LAUDERDALE AND FT. MYERS PEAKERS</t>
  </si>
  <si>
    <t>SQUARE *</t>
  </si>
  <si>
    <t>SJRPP COAL AND LIMESTONE</t>
  </si>
  <si>
    <t>TOTAL SJRPP COAL AND LIMESTONE</t>
  </si>
  <si>
    <t>SJRPP GYPSUM AND ASH</t>
  </si>
  <si>
    <t>TOTAL SJRPP GYPSUM AND ASH</t>
  </si>
  <si>
    <t>No Adj</t>
  </si>
  <si>
    <t>ADJUSTMENT</t>
  </si>
  <si>
    <t xml:space="preserve"> ANNUAL DEPRECIATION ACCRUALS AND RATES RELATED TO ELECTRIC PLANT IN SERVICE AS OF DECEMBER 31, 2017</t>
  </si>
  <si>
    <t>OPC ESTIMATES - WITH CORRECTED PRODUCTION NET SALVAGE PERCENTS</t>
  </si>
  <si>
    <t>INTERIM RETIREMENT RATE/</t>
  </si>
  <si>
    <t>SFHHA 013852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</si>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</sst>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mm\-yyyy"/>
    <numFmt numFmtId="167" formatCode="0.0000"/>
  </numFmts>
  <fonts count="11" x14ac:knownFonts="1">
    <font>
      <sz val="11"/>
      <color theme="1"/>
      <name val="Calibri"/>
      <family val="2"/>
      <scheme val="minor"/>
    </font>
    <font>
      <b/>
      <i/>
      <u/>
      <sz val="16"/>
      <name val="Symbol"/>
      <family val="1"/>
      <charset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Border="1"/>
    <xf numFmtId="43" fontId="4" fillId="0" borderId="0" xfId="1" applyFont="1"/>
    <xf numFmtId="0" fontId="4" fillId="0" borderId="0" xfId="0" applyFont="1"/>
    <xf numFmtId="0" fontId="5" fillId="0" borderId="0" xfId="0" applyFont="1" applyAlignment="1">
      <alignment horizontal="centerContinuous"/>
    </xf>
    <xf numFmtId="0" fontId="5" fillId="0" borderId="0" xfId="0" applyFont="1"/>
    <xf numFmtId="164" fontId="4" fillId="0" borderId="0" xfId="1" applyNumberFormat="1" applyFont="1"/>
    <xf numFmtId="0" fontId="6" fillId="0" borderId="0" xfId="0" applyFont="1"/>
    <xf numFmtId="164" fontId="6" fillId="0" borderId="0" xfId="1" applyNumberFormat="1" applyFont="1"/>
    <xf numFmtId="0" fontId="7" fillId="0" borderId="0" xfId="0" applyFont="1"/>
    <xf numFmtId="0" fontId="4" fillId="0" borderId="0" xfId="0" applyFont="1" applyAlignment="1">
      <alignment horizontal="centerContinuous"/>
    </xf>
    <xf numFmtId="166" fontId="4" fillId="0" borderId="0" xfId="1" applyNumberFormat="1" applyFont="1"/>
    <xf numFmtId="0" fontId="4" fillId="0" borderId="0" xfId="1" applyNumberFormat="1" applyFont="1"/>
    <xf numFmtId="0" fontId="4" fillId="0" borderId="0" xfId="1" applyNumberFormat="1" applyFont="1" applyAlignment="1">
      <alignment horizontal="centerContinuous"/>
    </xf>
    <xf numFmtId="0" fontId="4" fillId="0" borderId="0" xfId="0" applyNumberFormat="1" applyFont="1"/>
    <xf numFmtId="0" fontId="6" fillId="0" borderId="0" xfId="0" applyNumberFormat="1" applyFont="1"/>
    <xf numFmtId="2" fontId="4" fillId="0" borderId="0" xfId="1" applyNumberFormat="1" applyFont="1" applyAlignment="1">
      <alignment horizontal="center"/>
    </xf>
    <xf numFmtId="165" fontId="5" fillId="0" borderId="0" xfId="0" applyNumberFormat="1" applyFont="1" applyAlignment="1">
      <alignment horizontal="centerContinuous"/>
    </xf>
    <xf numFmtId="0" fontId="4" fillId="0" borderId="0" xfId="0" applyFont="1" applyFill="1"/>
    <xf numFmtId="43" fontId="4" fillId="0" borderId="0" xfId="1" applyFont="1" applyAlignment="1">
      <alignment horizontal="center"/>
    </xf>
    <xf numFmtId="164" fontId="4" fillId="0" borderId="0" xfId="1" applyNumberFormat="1" applyFont="1" applyFill="1"/>
    <xf numFmtId="164" fontId="4" fillId="0" borderId="1" xfId="1" applyNumberFormat="1" applyFont="1" applyFill="1" applyBorder="1"/>
    <xf numFmtId="164" fontId="6" fillId="0" borderId="0" xfId="1" applyNumberFormat="1" applyFont="1" applyFill="1"/>
    <xf numFmtId="2" fontId="4" fillId="0" borderId="0" xfId="1" applyNumberFormat="1" applyFont="1" applyFill="1" applyAlignment="1">
      <alignment horizontal="center"/>
    </xf>
    <xf numFmtId="164" fontId="4" fillId="0" borderId="0" xfId="1" applyNumberFormat="1" applyFont="1" applyFill="1" applyBorder="1"/>
    <xf numFmtId="165" fontId="4" fillId="0" borderId="0" xfId="1" applyNumberFormat="1" applyFont="1" applyFill="1" applyAlignment="1">
      <alignment horizontal="center"/>
    </xf>
    <xf numFmtId="167" fontId="4" fillId="0" borderId="0" xfId="1" applyNumberFormat="1" applyFont="1" applyAlignment="1">
      <alignment horizontal="centerContinuous"/>
    </xf>
    <xf numFmtId="0" fontId="6" fillId="0" borderId="0" xfId="0" applyFont="1" applyFill="1"/>
    <xf numFmtId="0" fontId="4" fillId="0" borderId="0" xfId="0" applyFont="1" applyFill="1" applyBorder="1"/>
    <xf numFmtId="0" fontId="4" fillId="0" borderId="0" xfId="0" applyFont="1" applyAlignment="1">
      <alignment horizontal="right"/>
    </xf>
    <xf numFmtId="164" fontId="6" fillId="0" borderId="2" xfId="1" applyNumberFormat="1" applyFont="1" applyFill="1" applyBorder="1"/>
    <xf numFmtId="164" fontId="5" fillId="0" borderId="0" xfId="1" applyNumberFormat="1" applyFont="1" applyFill="1" applyBorder="1"/>
    <xf numFmtId="164" fontId="4" fillId="0" borderId="0" xfId="0" applyNumberFormat="1" applyFont="1" applyFill="1"/>
    <xf numFmtId="164" fontId="7" fillId="0" borderId="0" xfId="1" applyNumberFormat="1" applyFont="1" applyFill="1" applyBorder="1"/>
    <xf numFmtId="164" fontId="6" fillId="0" borderId="0" xfId="1" applyNumberFormat="1" applyFont="1" applyFill="1" applyBorder="1"/>
    <xf numFmtId="164" fontId="5" fillId="0" borderId="3" xfId="1" applyNumberFormat="1" applyFont="1" applyFill="1" applyBorder="1"/>
    <xf numFmtId="0" fontId="5" fillId="0" borderId="1" xfId="0" applyFont="1" applyFill="1" applyBorder="1" applyAlignment="1">
      <alignment horizontal="center"/>
    </xf>
    <xf numFmtId="0" fontId="4" fillId="0" borderId="0" xfId="1" applyNumberFormat="1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Continuous"/>
    </xf>
    <xf numFmtId="164" fontId="4" fillId="0" borderId="0" xfId="0" applyNumberFormat="1" applyFont="1" applyFill="1" applyBorder="1"/>
    <xf numFmtId="37" fontId="4" fillId="0" borderId="0" xfId="0" applyNumberFormat="1" applyFont="1" applyFill="1"/>
    <xf numFmtId="164" fontId="7" fillId="0" borderId="0" xfId="1" applyNumberFormat="1" applyFont="1" applyFill="1"/>
    <xf numFmtId="43" fontId="4" fillId="0" borderId="0" xfId="1" applyFont="1" applyFill="1"/>
    <xf numFmtId="0" fontId="7" fillId="0" borderId="0" xfId="0" applyFont="1" applyFill="1"/>
    <xf numFmtId="2" fontId="6" fillId="0" borderId="0" xfId="1" applyNumberFormat="1" applyFont="1" applyFill="1" applyAlignment="1">
      <alignment horizontal="center"/>
    </xf>
    <xf numFmtId="164" fontId="6" fillId="0" borderId="1" xfId="1" applyNumberFormat="1" applyFont="1" applyFill="1" applyBorder="1"/>
    <xf numFmtId="43" fontId="6" fillId="0" borderId="0" xfId="1" applyFont="1"/>
    <xf numFmtId="43" fontId="4" fillId="0" borderId="1" xfId="1" applyFont="1" applyBorder="1"/>
    <xf numFmtId="43" fontId="7" fillId="0" borderId="0" xfId="1" applyFont="1"/>
    <xf numFmtId="43" fontId="6" fillId="0" borderId="0" xfId="1" applyFont="1" applyBorder="1"/>
    <xf numFmtId="43" fontId="5" fillId="0" borderId="0" xfId="1" applyFont="1" applyBorder="1"/>
    <xf numFmtId="43" fontId="4" fillId="0" borderId="0" xfId="1" applyFont="1" applyBorder="1"/>
    <xf numFmtId="2" fontId="4" fillId="0" borderId="0" xfId="1" applyNumberFormat="1" applyFont="1" applyFill="1" applyBorder="1" applyAlignment="1">
      <alignment horizontal="center"/>
    </xf>
    <xf numFmtId="164" fontId="5" fillId="0" borderId="1" xfId="1" applyNumberFormat="1" applyFont="1" applyFill="1" applyBorder="1"/>
    <xf numFmtId="165" fontId="5" fillId="0" borderId="0" xfId="0" applyNumberFormat="1" applyFont="1" applyFill="1" applyAlignment="1">
      <alignment horizontal="center"/>
    </xf>
    <xf numFmtId="43" fontId="4" fillId="0" borderId="0" xfId="1" applyFont="1" applyFill="1" applyBorder="1"/>
    <xf numFmtId="43" fontId="4" fillId="0" borderId="0" xfId="1" applyFont="1" applyFill="1" applyBorder="1" applyAlignment="1">
      <alignment horizontal="center"/>
    </xf>
    <xf numFmtId="43" fontId="5" fillId="0" borderId="0" xfId="1" applyFont="1" applyFill="1" applyBorder="1"/>
    <xf numFmtId="0" fontId="5" fillId="0" borderId="0" xfId="0" applyFont="1" applyFill="1" applyBorder="1"/>
    <xf numFmtId="164" fontId="7" fillId="0" borderId="1" xfId="1" applyNumberFormat="1" applyFont="1" applyFill="1" applyBorder="1"/>
    <xf numFmtId="43" fontId="6" fillId="0" borderId="2" xfId="1" applyFont="1" applyFill="1" applyBorder="1"/>
    <xf numFmtId="2" fontId="5" fillId="0" borderId="1" xfId="1" applyNumberFormat="1" applyFont="1" applyBorder="1" applyAlignment="1">
      <alignment horizontal="center"/>
    </xf>
    <xf numFmtId="43" fontId="6" fillId="0" borderId="0" xfId="1" applyFont="1" applyFill="1" applyBorder="1"/>
    <xf numFmtId="167" fontId="4" fillId="0" borderId="0" xfId="1" applyNumberFormat="1" applyFont="1" applyFill="1" applyAlignment="1">
      <alignment horizontal="centerContinuous"/>
    </xf>
    <xf numFmtId="0" fontId="4" fillId="0" borderId="0" xfId="1" applyNumberFormat="1" applyFont="1" applyFill="1"/>
    <xf numFmtId="167" fontId="4" fillId="0" borderId="0" xfId="1" applyNumberFormat="1" applyFont="1" applyFill="1" applyBorder="1" applyAlignment="1">
      <alignment horizontal="centerContinuous"/>
    </xf>
    <xf numFmtId="2" fontId="4" fillId="0" borderId="0" xfId="1" applyNumberFormat="1" applyFont="1" applyFill="1" applyAlignment="1">
      <alignment horizontal="centerContinuous"/>
    </xf>
    <xf numFmtId="43" fontId="4" fillId="0" borderId="0" xfId="1" applyFont="1" applyFill="1" applyAlignment="1">
      <alignment horizontal="centerContinuous"/>
    </xf>
    <xf numFmtId="0" fontId="5" fillId="0" borderId="0" xfId="0" applyFont="1" applyFill="1" applyAlignment="1">
      <alignment horizontal="centerContinuous"/>
    </xf>
    <xf numFmtId="43" fontId="4" fillId="0" borderId="0" xfId="0" applyNumberFormat="1" applyFont="1" applyFill="1"/>
    <xf numFmtId="0" fontId="5" fillId="0" borderId="0" xfId="0" applyFont="1" applyFill="1"/>
    <xf numFmtId="0" fontId="6" fillId="0" borderId="0" xfId="0" applyFont="1" applyFill="1" applyBorder="1"/>
    <xf numFmtId="43" fontId="4" fillId="0" borderId="0" xfId="1" applyFont="1" applyFill="1" applyAlignment="1">
      <alignment horizontal="center"/>
    </xf>
    <xf numFmtId="43" fontId="4" fillId="0" borderId="1" xfId="1" applyFont="1" applyFill="1" applyBorder="1"/>
    <xf numFmtId="43" fontId="6" fillId="0" borderId="0" xfId="1" applyFont="1" applyFill="1"/>
    <xf numFmtId="43" fontId="7" fillId="0" borderId="0" xfId="1" applyFont="1" applyFill="1" applyBorder="1"/>
    <xf numFmtId="2" fontId="7" fillId="0" borderId="0" xfId="1" applyNumberFormat="1" applyFont="1" applyFill="1" applyBorder="1" applyAlignment="1">
      <alignment horizontal="center"/>
    </xf>
    <xf numFmtId="2" fontId="7" fillId="0" borderId="0" xfId="1" applyNumberFormat="1" applyFont="1" applyFill="1" applyAlignment="1">
      <alignment horizontal="center"/>
    </xf>
    <xf numFmtId="37" fontId="6" fillId="0" borderId="0" xfId="0" applyNumberFormat="1" applyFont="1" applyFill="1"/>
    <xf numFmtId="0" fontId="4" fillId="0" borderId="0" xfId="0" applyFont="1" applyFill="1" applyBorder="1" applyAlignment="1">
      <alignment horizontal="centerContinuous"/>
    </xf>
    <xf numFmtId="165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166" fontId="4" fillId="0" borderId="0" xfId="1" applyNumberFormat="1" applyFont="1" applyFill="1"/>
    <xf numFmtId="43" fontId="6" fillId="0" borderId="4" xfId="1" applyFont="1" applyFill="1" applyBorder="1"/>
    <xf numFmtId="43" fontId="7" fillId="0" borderId="0" xfId="1" applyFont="1" applyFill="1"/>
    <xf numFmtId="166" fontId="5" fillId="0" borderId="0" xfId="1" applyNumberFormat="1" applyFont="1" applyFill="1"/>
  </cellXfs>
  <cellStyles count="7">
    <cellStyle name="Comma" xfId="1" builtinId="3"/>
    <cellStyle name="Comma 10" xfId="6"/>
    <cellStyle name="Comma 2" xfId="4"/>
    <cellStyle name="Comma 3" xfId="5"/>
    <cellStyle name="F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7"/>
  <sheetViews>
    <sheetView tabSelected="1" zoomScale="78" zoomScaleNormal="78" zoomScaleSheetLayoutView="85" workbookViewId="0">
      <pane xSplit="3" ySplit="16" topLeftCell="D17" activePane="bottomRight" state="frozen"/>
      <selection activeCell="G3" sqref="G3"/>
      <selection pane="topRight" activeCell="G3" sqref="G3"/>
      <selection pane="bottomLeft" activeCell="G3" sqref="G3"/>
      <selection pane="bottomRight" activeCell="B5" sqref="B5"/>
    </sheetView>
  </sheetViews>
  <sheetFormatPr defaultColWidth="9.109375" defaultRowHeight="13.2" outlineLevelCol="1" x14ac:dyDescent="0.25"/>
  <cols>
    <col min="1" max="1" width="9.44140625" style="8" bestFit="1" customWidth="1"/>
    <col min="2" max="2" width="73.109375" style="8" bestFit="1" customWidth="1"/>
    <col min="3" max="3" width="2.6640625" style="8" customWidth="1"/>
    <col min="4" max="4" width="16.88671875" style="8" customWidth="1"/>
    <col min="5" max="5" width="2.6640625" style="8" customWidth="1"/>
    <col min="6" max="6" width="15" style="8" customWidth="1"/>
    <col min="7" max="7" width="1.88671875" style="8" bestFit="1" customWidth="1"/>
    <col min="8" max="8" width="14.44140625" style="8" customWidth="1"/>
    <col min="9" max="9" width="2.6640625" style="8" customWidth="1"/>
    <col min="10" max="10" width="9.6640625" style="23" customWidth="1"/>
    <col min="11" max="11" width="2.6640625" style="8" customWidth="1"/>
    <col min="12" max="12" width="21.5546875" style="23" customWidth="1"/>
    <col min="13" max="13" width="2.33203125" style="23" customWidth="1"/>
    <col min="14" max="14" width="19" style="23" customWidth="1"/>
    <col min="15" max="15" width="2.6640625" style="33" customWidth="1"/>
    <col min="16" max="16" width="23.33203125" style="23" customWidth="1"/>
    <col min="17" max="17" width="2.6640625" style="23" customWidth="1"/>
    <col min="18" max="18" width="13" style="23" customWidth="1"/>
    <col min="19" max="19" width="2.6640625" style="23" customWidth="1"/>
    <col min="20" max="20" width="18.109375" style="23" customWidth="1"/>
    <col min="21" max="21" width="2.6640625" style="23" customWidth="1"/>
    <col min="22" max="22" width="17.44140625" style="23" customWidth="1"/>
    <col min="23" max="23" width="15" style="8" customWidth="1"/>
    <col min="24" max="24" width="21.5546875" style="8" hidden="1" customWidth="1" outlineLevel="1"/>
    <col min="25" max="25" width="4" style="8" hidden="1" customWidth="1" outlineLevel="1"/>
    <col min="26" max="26" width="15" style="8" hidden="1" customWidth="1" outlineLevel="1"/>
    <col min="27" max="27" width="4.5546875" style="8" hidden="1" customWidth="1" outlineLevel="1"/>
    <col min="28" max="28" width="9.109375" style="8" collapsed="1"/>
    <col min="29" max="16384" width="9.109375" style="8"/>
  </cols>
  <sheetData>
    <row r="1" spans="1:27" x14ac:dyDescent="0.25">
      <c r="A1" s="10" t="s">
        <v>191</v>
      </c>
    </row>
    <row r="2" spans="1:27" x14ac:dyDescent="0.25">
      <c r="A2" s="10" t="s">
        <v>192</v>
      </c>
    </row>
    <row r="7" spans="1:27" ht="17.399999999999999" x14ac:dyDescent="0.3">
      <c r="A7" s="1" t="s">
        <v>162</v>
      </c>
      <c r="B7" s="9"/>
      <c r="C7" s="9"/>
      <c r="D7" s="9"/>
      <c r="E7" s="9"/>
      <c r="F7" s="9"/>
      <c r="G7" s="9"/>
      <c r="H7" s="9"/>
      <c r="I7" s="9"/>
      <c r="J7" s="75"/>
      <c r="K7" s="9"/>
      <c r="L7" s="75"/>
      <c r="M7" s="75"/>
      <c r="N7" s="75"/>
      <c r="O7" s="45"/>
      <c r="P7" s="43"/>
      <c r="Q7" s="43"/>
      <c r="R7" s="43"/>
      <c r="S7" s="43"/>
      <c r="T7" s="43"/>
      <c r="U7" s="43"/>
      <c r="V7" s="43"/>
      <c r="W7" s="21"/>
      <c r="X7" s="9"/>
      <c r="Y7" s="9"/>
      <c r="Z7" s="21"/>
      <c r="AA7" s="21"/>
    </row>
    <row r="8" spans="1:27" x14ac:dyDescent="0.25">
      <c r="A8" s="9"/>
      <c r="B8" s="9"/>
      <c r="C8" s="9"/>
      <c r="D8" s="9"/>
      <c r="E8" s="9"/>
      <c r="F8" s="9"/>
      <c r="G8" s="9"/>
      <c r="H8" s="9"/>
      <c r="I8" s="9"/>
      <c r="J8" s="75"/>
      <c r="K8" s="9"/>
      <c r="L8" s="75"/>
      <c r="M8" s="75"/>
      <c r="N8" s="75"/>
      <c r="O8" s="45"/>
      <c r="P8" s="43"/>
      <c r="Q8" s="43"/>
      <c r="R8" s="43"/>
      <c r="S8" s="43"/>
      <c r="T8" s="43"/>
      <c r="U8" s="43"/>
      <c r="V8" s="43"/>
      <c r="W8" s="21"/>
      <c r="X8" s="9"/>
      <c r="Y8" s="9"/>
      <c r="Z8" s="21"/>
      <c r="AA8" s="21"/>
    </row>
    <row r="9" spans="1:27" x14ac:dyDescent="0.25">
      <c r="A9" s="9" t="s">
        <v>172</v>
      </c>
      <c r="B9" s="9"/>
      <c r="C9" s="9"/>
      <c r="D9" s="9"/>
      <c r="E9" s="9"/>
      <c r="F9" s="9"/>
      <c r="G9" s="9"/>
      <c r="H9" s="9"/>
      <c r="I9" s="9"/>
      <c r="J9" s="75"/>
      <c r="K9" s="9"/>
      <c r="L9" s="75"/>
      <c r="M9" s="75"/>
      <c r="N9" s="75"/>
      <c r="O9" s="45"/>
      <c r="P9" s="43"/>
      <c r="Q9" s="43"/>
      <c r="R9" s="43"/>
      <c r="S9" s="43"/>
      <c r="T9" s="43"/>
      <c r="U9" s="43"/>
      <c r="V9" s="43"/>
      <c r="W9" s="21"/>
      <c r="X9" s="9"/>
      <c r="Y9" s="9"/>
      <c r="Z9" s="21"/>
      <c r="AA9" s="21"/>
    </row>
    <row r="10" spans="1:27" x14ac:dyDescent="0.25">
      <c r="A10" s="9" t="s">
        <v>188</v>
      </c>
      <c r="B10" s="15"/>
      <c r="C10" s="15"/>
      <c r="D10" s="15"/>
      <c r="E10" s="15"/>
      <c r="F10" s="15"/>
      <c r="G10" s="15"/>
      <c r="H10" s="15"/>
      <c r="I10" s="15"/>
      <c r="J10" s="43"/>
      <c r="K10" s="15"/>
      <c r="L10" s="43"/>
      <c r="M10" s="43"/>
      <c r="N10" s="43"/>
      <c r="O10" s="86"/>
      <c r="P10" s="43"/>
      <c r="Q10" s="43"/>
      <c r="R10" s="43"/>
      <c r="S10" s="43"/>
      <c r="T10" s="43"/>
      <c r="U10" s="43"/>
      <c r="V10" s="43"/>
      <c r="W10" s="21"/>
      <c r="X10" s="15"/>
      <c r="Y10" s="15"/>
      <c r="Z10" s="21"/>
      <c r="AA10" s="21"/>
    </row>
    <row r="11" spans="1:27" x14ac:dyDescent="0.25">
      <c r="A11" s="9" t="s">
        <v>189</v>
      </c>
      <c r="B11" s="15"/>
      <c r="C11" s="15"/>
      <c r="D11" s="15"/>
      <c r="E11" s="15"/>
      <c r="F11" s="15"/>
      <c r="G11" s="15"/>
      <c r="H11" s="15"/>
      <c r="I11" s="15"/>
      <c r="J11" s="43"/>
      <c r="K11" s="15"/>
      <c r="L11" s="43"/>
      <c r="M11" s="43"/>
      <c r="N11" s="43"/>
      <c r="O11" s="86"/>
      <c r="P11" s="43"/>
      <c r="Q11" s="43"/>
      <c r="R11" s="43"/>
      <c r="S11" s="43"/>
      <c r="T11" s="43"/>
      <c r="U11" s="43"/>
      <c r="V11" s="43"/>
      <c r="W11" s="21"/>
      <c r="X11" s="15"/>
      <c r="Y11" s="15"/>
      <c r="Z11" s="21"/>
      <c r="AA11" s="21"/>
    </row>
    <row r="12" spans="1:27" x14ac:dyDescent="0.25">
      <c r="A12" s="9"/>
      <c r="B12" s="15"/>
      <c r="C12" s="15"/>
      <c r="D12" s="15"/>
      <c r="E12" s="15"/>
      <c r="F12" s="15"/>
      <c r="G12" s="15"/>
      <c r="H12" s="15"/>
      <c r="I12" s="15"/>
      <c r="J12" s="43"/>
      <c r="K12" s="15"/>
      <c r="L12" s="43"/>
      <c r="M12" s="43"/>
      <c r="N12" s="43"/>
      <c r="O12" s="86"/>
      <c r="W12" s="21"/>
      <c r="X12" s="15"/>
      <c r="Y12" s="15"/>
      <c r="Z12" s="21"/>
      <c r="AA12" s="21"/>
    </row>
    <row r="13" spans="1:27" x14ac:dyDescent="0.25">
      <c r="D13" s="3" t="s">
        <v>159</v>
      </c>
      <c r="P13" s="44"/>
      <c r="R13" s="44" t="s">
        <v>163</v>
      </c>
      <c r="T13" s="44" t="s">
        <v>166</v>
      </c>
      <c r="U13" s="44"/>
      <c r="V13" s="44" t="s">
        <v>166</v>
      </c>
      <c r="W13" s="21"/>
      <c r="Z13" s="21"/>
      <c r="AA13" s="21"/>
    </row>
    <row r="14" spans="1:27" x14ac:dyDescent="0.25">
      <c r="D14" s="3" t="s">
        <v>160</v>
      </c>
      <c r="F14" s="9" t="s">
        <v>190</v>
      </c>
      <c r="G14" s="15"/>
      <c r="H14" s="15"/>
      <c r="J14" s="44" t="s">
        <v>151</v>
      </c>
      <c r="L14" s="44" t="s">
        <v>153</v>
      </c>
      <c r="N14" s="44" t="s">
        <v>155</v>
      </c>
      <c r="P14" s="44" t="s">
        <v>157</v>
      </c>
      <c r="Q14" s="44"/>
      <c r="R14" s="44" t="s">
        <v>164</v>
      </c>
      <c r="S14" s="45"/>
      <c r="T14" s="45" t="s">
        <v>167</v>
      </c>
      <c r="U14" s="44"/>
      <c r="V14" s="45" t="s">
        <v>167</v>
      </c>
      <c r="W14" s="21"/>
      <c r="X14" s="3" t="s">
        <v>169</v>
      </c>
      <c r="Y14" s="3"/>
      <c r="Z14" s="21"/>
      <c r="AA14" s="21"/>
    </row>
    <row r="15" spans="1:27" x14ac:dyDescent="0.25">
      <c r="D15" s="4" t="s">
        <v>161</v>
      </c>
      <c r="F15" s="2" t="s">
        <v>150</v>
      </c>
      <c r="G15" s="2"/>
      <c r="H15" s="2"/>
      <c r="J15" s="41" t="s">
        <v>152</v>
      </c>
      <c r="L15" s="41" t="s">
        <v>154</v>
      </c>
      <c r="N15" s="41" t="s">
        <v>156</v>
      </c>
      <c r="P15" s="41" t="s">
        <v>158</v>
      </c>
      <c r="Q15" s="44"/>
      <c r="R15" s="41" t="s">
        <v>165</v>
      </c>
      <c r="S15" s="44"/>
      <c r="T15" s="41" t="s">
        <v>158</v>
      </c>
      <c r="U15" s="44"/>
      <c r="V15" s="41" t="s">
        <v>168</v>
      </c>
      <c r="W15" s="21"/>
      <c r="X15" s="4" t="s">
        <v>186</v>
      </c>
      <c r="Y15" s="4"/>
      <c r="Z15" s="68" t="s">
        <v>187</v>
      </c>
      <c r="AA15" s="68"/>
    </row>
    <row r="16" spans="1:27" x14ac:dyDescent="0.25">
      <c r="D16" s="5">
        <v>-1</v>
      </c>
      <c r="F16" s="22">
        <v>-2</v>
      </c>
      <c r="G16" s="15"/>
      <c r="H16" s="15"/>
      <c r="J16" s="61">
        <v>-3</v>
      </c>
      <c r="L16" s="61">
        <v>-4</v>
      </c>
      <c r="M16" s="61"/>
      <c r="N16" s="61">
        <v>-5</v>
      </c>
      <c r="O16" s="87"/>
      <c r="P16" s="61" t="s">
        <v>9</v>
      </c>
      <c r="Q16" s="61"/>
      <c r="R16" s="61">
        <v>-7</v>
      </c>
      <c r="S16" s="61"/>
      <c r="T16" s="61" t="s">
        <v>10</v>
      </c>
      <c r="U16" s="61"/>
      <c r="V16" s="61" t="s">
        <v>11</v>
      </c>
      <c r="W16" s="21"/>
      <c r="X16" s="5"/>
      <c r="Y16" s="5"/>
      <c r="Z16" s="21"/>
      <c r="AA16" s="21"/>
    </row>
    <row r="17" spans="1:27" x14ac:dyDescent="0.25">
      <c r="L17" s="44"/>
      <c r="N17" s="45"/>
      <c r="P17" s="65"/>
      <c r="Q17" s="65"/>
      <c r="R17" s="65"/>
      <c r="S17" s="65"/>
      <c r="T17" s="65"/>
      <c r="U17" s="65"/>
      <c r="V17" s="65"/>
      <c r="W17" s="6"/>
      <c r="X17" s="3"/>
      <c r="Y17" s="3"/>
      <c r="Z17" s="6"/>
      <c r="AA17" s="6"/>
    </row>
    <row r="18" spans="1:27" x14ac:dyDescent="0.25">
      <c r="A18" s="10" t="s">
        <v>0</v>
      </c>
    </row>
    <row r="20" spans="1:27" x14ac:dyDescent="0.25">
      <c r="X20" s="7"/>
      <c r="Y20" s="7"/>
      <c r="Z20" s="7"/>
      <c r="AA20" s="7"/>
    </row>
    <row r="21" spans="1:27" s="12" customFormat="1" x14ac:dyDescent="0.25">
      <c r="A21" s="14" t="s">
        <v>118</v>
      </c>
      <c r="H21" s="20"/>
      <c r="J21" s="32"/>
      <c r="L21" s="27"/>
      <c r="M21" s="32"/>
      <c r="N21" s="27"/>
      <c r="O21" s="78"/>
      <c r="P21" s="27"/>
      <c r="Q21" s="27"/>
      <c r="R21" s="27"/>
      <c r="S21" s="27"/>
      <c r="T21" s="27"/>
      <c r="U21" s="27"/>
      <c r="V21" s="27"/>
      <c r="W21" s="13"/>
      <c r="X21" s="53"/>
      <c r="Y21" s="53"/>
      <c r="Z21" s="53"/>
      <c r="AA21" s="53"/>
    </row>
    <row r="22" spans="1:27" x14ac:dyDescent="0.25">
      <c r="A22" s="8" t="s">
        <v>3</v>
      </c>
      <c r="B22" s="8" t="s">
        <v>3</v>
      </c>
      <c r="C22" s="12" t="str">
        <f t="shared" ref="C22" si="0">+UPPER(B22)</f>
        <v/>
      </c>
      <c r="H22" s="19"/>
      <c r="X22" s="7"/>
      <c r="Y22" s="7"/>
      <c r="Z22" s="7"/>
      <c r="AA22" s="7"/>
    </row>
    <row r="23" spans="1:27" s="12" customFormat="1" x14ac:dyDescent="0.25">
      <c r="A23" s="12" t="s">
        <v>3</v>
      </c>
      <c r="B23" s="12" t="s">
        <v>12</v>
      </c>
      <c r="H23" s="20"/>
      <c r="J23" s="32"/>
      <c r="L23" s="32"/>
      <c r="M23" s="32"/>
      <c r="N23" s="32"/>
      <c r="O23" s="78"/>
      <c r="P23" s="32"/>
      <c r="Q23" s="32"/>
      <c r="R23" s="32"/>
      <c r="S23" s="32"/>
      <c r="T23" s="32"/>
      <c r="U23" s="32"/>
      <c r="V23" s="32"/>
      <c r="X23" s="53"/>
      <c r="Y23" s="53"/>
      <c r="Z23" s="53"/>
      <c r="AA23" s="53"/>
    </row>
    <row r="24" spans="1:27" x14ac:dyDescent="0.25">
      <c r="A24" s="8">
        <v>311</v>
      </c>
      <c r="B24" s="8" t="s">
        <v>13</v>
      </c>
      <c r="C24" s="12"/>
      <c r="D24" s="16">
        <v>46934</v>
      </c>
      <c r="F24" s="31">
        <v>3.2000000000000002E-3</v>
      </c>
      <c r="G24" s="15"/>
      <c r="H24" s="42"/>
      <c r="J24" s="30">
        <v>-1</v>
      </c>
      <c r="L24" s="25">
        <v>114283077.88</v>
      </c>
      <c r="N24" s="25">
        <v>73863099.698491246</v>
      </c>
      <c r="P24" s="25">
        <f>+ROUND((100-J24)/100*L24-N24,0)</f>
        <v>41562809</v>
      </c>
      <c r="Q24" s="37"/>
      <c r="R24" s="28">
        <f>X24-Z24</f>
        <v>10.323600000000001</v>
      </c>
      <c r="S24" s="37"/>
      <c r="T24" s="25">
        <f t="shared" ref="T24:T28" si="1">+ROUND(P24/R24,0)</f>
        <v>4026000</v>
      </c>
      <c r="U24" s="25"/>
      <c r="V24" s="28">
        <f>+ROUND(T24/L24*100,2)</f>
        <v>3.52</v>
      </c>
      <c r="X24" s="7">
        <f>+(MONTH(D24)-12)/12+YEAR(D24)-2017</f>
        <v>10.5</v>
      </c>
      <c r="Y24" s="7"/>
      <c r="Z24" s="24">
        <f>+F24*X24^2/2</f>
        <v>0.1764</v>
      </c>
      <c r="AA24" s="24"/>
    </row>
    <row r="25" spans="1:27" x14ac:dyDescent="0.25">
      <c r="A25" s="8">
        <v>312</v>
      </c>
      <c r="B25" s="8" t="s">
        <v>14</v>
      </c>
      <c r="C25" s="12"/>
      <c r="D25" s="16">
        <v>46934</v>
      </c>
      <c r="F25" s="31">
        <v>9.4000000000000004E-3</v>
      </c>
      <c r="G25" s="15"/>
      <c r="H25" s="18"/>
      <c r="J25" s="30">
        <v>-2</v>
      </c>
      <c r="L25" s="25">
        <v>7864883.4699999997</v>
      </c>
      <c r="N25" s="25">
        <v>1419252.0671375</v>
      </c>
      <c r="P25" s="25">
        <f t="shared" ref="P25:P28" si="2">+ROUND((100-J25)/100*L25-N25,0)</f>
        <v>6602929</v>
      </c>
      <c r="Q25" s="37"/>
      <c r="R25" s="28">
        <f t="shared" ref="R25:R28" si="3">X25-Z25</f>
        <v>9.9818250000000006</v>
      </c>
      <c r="S25" s="37"/>
      <c r="T25" s="25">
        <f t="shared" si="1"/>
        <v>661495</v>
      </c>
      <c r="U25" s="25"/>
      <c r="V25" s="28">
        <f>+ROUND(T25/L25*100,2)</f>
        <v>8.41</v>
      </c>
      <c r="X25" s="7">
        <f t="shared" ref="X25:X28" si="4">+(MONTH(D25)-12)/12+YEAR(D25)-2017</f>
        <v>10.5</v>
      </c>
      <c r="Y25" s="7"/>
      <c r="Z25" s="24">
        <f>+F25*X25^2/2</f>
        <v>0.51817500000000005</v>
      </c>
      <c r="AA25" s="24"/>
    </row>
    <row r="26" spans="1:27" x14ac:dyDescent="0.25">
      <c r="A26" s="8">
        <v>314</v>
      </c>
      <c r="B26" s="8" t="s">
        <v>15</v>
      </c>
      <c r="C26" s="12"/>
      <c r="D26" s="16">
        <v>46934</v>
      </c>
      <c r="F26" s="31">
        <v>1.2E-2</v>
      </c>
      <c r="G26" s="15"/>
      <c r="H26" s="18"/>
      <c r="J26" s="30">
        <v>-1</v>
      </c>
      <c r="L26" s="25">
        <v>9839030.5099999998</v>
      </c>
      <c r="N26" s="25">
        <v>7821767.522224999</v>
      </c>
      <c r="P26" s="25">
        <f t="shared" si="2"/>
        <v>2115653</v>
      </c>
      <c r="Q26" s="37"/>
      <c r="R26" s="28">
        <f t="shared" si="3"/>
        <v>9.8384999999999998</v>
      </c>
      <c r="S26" s="37"/>
      <c r="T26" s="25">
        <f t="shared" si="1"/>
        <v>215038</v>
      </c>
      <c r="U26" s="25"/>
      <c r="V26" s="28">
        <f>+ROUND(T26/L26*100,2)</f>
        <v>2.19</v>
      </c>
      <c r="X26" s="7">
        <f t="shared" si="4"/>
        <v>10.5</v>
      </c>
      <c r="Y26" s="7"/>
      <c r="Z26" s="24">
        <f>+F26*X26^2/2</f>
        <v>0.66149999999999998</v>
      </c>
      <c r="AA26" s="24"/>
    </row>
    <row r="27" spans="1:27" x14ac:dyDescent="0.25">
      <c r="A27" s="8">
        <v>315</v>
      </c>
      <c r="B27" s="8" t="s">
        <v>16</v>
      </c>
      <c r="C27" s="12"/>
      <c r="D27" s="16">
        <v>46934</v>
      </c>
      <c r="F27" s="31">
        <v>5.1999999999999998E-3</v>
      </c>
      <c r="G27" s="15"/>
      <c r="H27" s="18"/>
      <c r="J27" s="30">
        <v>-1</v>
      </c>
      <c r="L27" s="25">
        <v>9833462.4900000002</v>
      </c>
      <c r="N27" s="25">
        <v>7455584.6702200007</v>
      </c>
      <c r="P27" s="25">
        <f t="shared" si="2"/>
        <v>2476212</v>
      </c>
      <c r="Q27" s="37"/>
      <c r="R27" s="28">
        <f t="shared" si="3"/>
        <v>10.21335</v>
      </c>
      <c r="S27" s="37"/>
      <c r="T27" s="25">
        <f t="shared" si="1"/>
        <v>242449</v>
      </c>
      <c r="U27" s="25"/>
      <c r="V27" s="28">
        <f>+ROUND(T27/L27*100,2)</f>
        <v>2.4700000000000002</v>
      </c>
      <c r="X27" s="7">
        <f t="shared" si="4"/>
        <v>10.5</v>
      </c>
      <c r="Y27" s="7"/>
      <c r="Z27" s="24">
        <f>+F27*X27^2/2</f>
        <v>0.28664999999999996</v>
      </c>
      <c r="AA27" s="24"/>
    </row>
    <row r="28" spans="1:27" x14ac:dyDescent="0.25">
      <c r="A28" s="8">
        <v>316</v>
      </c>
      <c r="B28" s="8" t="s">
        <v>176</v>
      </c>
      <c r="C28" s="12"/>
      <c r="D28" s="16">
        <v>46934</v>
      </c>
      <c r="F28" s="31">
        <v>7.1000000000000004E-3</v>
      </c>
      <c r="G28" s="15"/>
      <c r="H28" s="18"/>
      <c r="J28" s="30">
        <v>0</v>
      </c>
      <c r="L28" s="26">
        <v>2498111.02</v>
      </c>
      <c r="N28" s="26">
        <v>1956325.3372900002</v>
      </c>
      <c r="P28" s="26">
        <f t="shared" si="2"/>
        <v>541786</v>
      </c>
      <c r="Q28" s="46"/>
      <c r="R28" s="28">
        <f t="shared" si="3"/>
        <v>10.1086125</v>
      </c>
      <c r="S28" s="46"/>
      <c r="T28" s="26">
        <f t="shared" si="1"/>
        <v>53596</v>
      </c>
      <c r="U28" s="29"/>
      <c r="V28" s="28">
        <f>+ROUND(T28/L28*100,2)</f>
        <v>2.15</v>
      </c>
      <c r="X28" s="54">
        <f t="shared" si="4"/>
        <v>10.5</v>
      </c>
      <c r="Y28" s="58"/>
      <c r="Z28" s="24">
        <f>+F28*X28^2/2</f>
        <v>0.3913875</v>
      </c>
      <c r="AA28" s="24"/>
    </row>
    <row r="29" spans="1:27" s="12" customFormat="1" x14ac:dyDescent="0.25">
      <c r="A29" s="12" t="s">
        <v>3</v>
      </c>
      <c r="B29" s="12" t="s">
        <v>17</v>
      </c>
      <c r="D29" s="16"/>
      <c r="E29" s="8"/>
      <c r="F29" s="31"/>
      <c r="G29" s="15"/>
      <c r="H29" s="18"/>
      <c r="I29" s="8"/>
      <c r="J29" s="30"/>
      <c r="L29" s="27">
        <f>+SUBTOTAL(9,L24:L28)</f>
        <v>144318565.37</v>
      </c>
      <c r="M29" s="32"/>
      <c r="N29" s="27">
        <f>+SUBTOTAL(9,N24:N28)</f>
        <v>92516029.295363739</v>
      </c>
      <c r="O29" s="78"/>
      <c r="P29" s="27">
        <f>+SUBTOTAL(9,P24:P28)</f>
        <v>53299389</v>
      </c>
      <c r="Q29" s="27"/>
      <c r="R29" s="51">
        <f>+P29/T29</f>
        <v>10.252686215345811</v>
      </c>
      <c r="S29" s="27"/>
      <c r="T29" s="27">
        <f>+SUBTOTAL(9,T24:T28)</f>
        <v>5198578</v>
      </c>
      <c r="U29" s="27"/>
      <c r="V29" s="51">
        <f>+T29/L29*100</f>
        <v>3.6021547100832296</v>
      </c>
      <c r="X29" s="53"/>
      <c r="Y29" s="53"/>
      <c r="Z29" s="24"/>
      <c r="AA29" s="24"/>
    </row>
    <row r="30" spans="1:27" x14ac:dyDescent="0.25">
      <c r="A30" s="8" t="s">
        <v>3</v>
      </c>
      <c r="B30" s="8" t="s">
        <v>3</v>
      </c>
      <c r="C30" s="12"/>
      <c r="D30" s="16"/>
      <c r="F30" s="31"/>
      <c r="G30" s="15"/>
      <c r="H30" s="18"/>
      <c r="J30" s="30"/>
      <c r="R30" s="28"/>
      <c r="V30" s="28"/>
      <c r="X30" s="7"/>
      <c r="Y30" s="7"/>
      <c r="Z30" s="24"/>
      <c r="AA30" s="24"/>
    </row>
    <row r="31" spans="1:27" s="12" customFormat="1" x14ac:dyDescent="0.25">
      <c r="A31" s="12" t="s">
        <v>3</v>
      </c>
      <c r="B31" s="12" t="s">
        <v>18</v>
      </c>
      <c r="D31" s="16"/>
      <c r="E31" s="8"/>
      <c r="F31" s="31"/>
      <c r="G31" s="15"/>
      <c r="H31" s="18"/>
      <c r="I31" s="8"/>
      <c r="J31" s="30"/>
      <c r="L31" s="32"/>
      <c r="M31" s="32"/>
      <c r="N31" s="32"/>
      <c r="O31" s="78"/>
      <c r="P31" s="32"/>
      <c r="Q31" s="32"/>
      <c r="R31" s="28"/>
      <c r="S31" s="32"/>
      <c r="T31" s="32"/>
      <c r="U31" s="32"/>
      <c r="V31" s="28"/>
      <c r="X31" s="53"/>
      <c r="Y31" s="53"/>
      <c r="Z31" s="24"/>
      <c r="AA31" s="24"/>
    </row>
    <row r="32" spans="1:27" x14ac:dyDescent="0.25">
      <c r="A32" s="8">
        <v>311</v>
      </c>
      <c r="B32" s="8" t="s">
        <v>13</v>
      </c>
      <c r="C32" s="12"/>
      <c r="D32" s="16">
        <v>46934</v>
      </c>
      <c r="F32" s="31">
        <v>3.2000000000000002E-3</v>
      </c>
      <c r="G32" s="15"/>
      <c r="H32" s="18"/>
      <c r="J32" s="30">
        <v>-1</v>
      </c>
      <c r="L32" s="25">
        <v>6968574.0800000001</v>
      </c>
      <c r="N32" s="25">
        <v>5629218.7973062489</v>
      </c>
      <c r="P32" s="25">
        <f t="shared" ref="P32:P36" si="5">+ROUND((100-J32)/100*L32-N32,0)</f>
        <v>1409041</v>
      </c>
      <c r="Q32" s="37"/>
      <c r="R32" s="28">
        <f t="shared" ref="R32:R36" si="6">X32-Z32</f>
        <v>10.323600000000001</v>
      </c>
      <c r="S32" s="37"/>
      <c r="T32" s="25">
        <f t="shared" ref="T32:T36" si="7">+ROUND(P32/R32,0)</f>
        <v>136487</v>
      </c>
      <c r="U32" s="25"/>
      <c r="V32" s="28">
        <f>+ROUND(T32/L32*100,2)</f>
        <v>1.96</v>
      </c>
      <c r="X32" s="7">
        <f t="shared" ref="X32:X36" si="8">+(MONTH(D32)-12)/12+YEAR(D32)-2017</f>
        <v>10.5</v>
      </c>
      <c r="Y32" s="7"/>
      <c r="Z32" s="24">
        <f>+F32*X32^2/2</f>
        <v>0.1764</v>
      </c>
      <c r="AA32" s="24"/>
    </row>
    <row r="33" spans="1:27" x14ac:dyDescent="0.25">
      <c r="A33" s="8">
        <v>312</v>
      </c>
      <c r="B33" s="8" t="s">
        <v>14</v>
      </c>
      <c r="C33" s="12"/>
      <c r="D33" s="16">
        <v>46934</v>
      </c>
      <c r="F33" s="31">
        <v>9.4000000000000004E-3</v>
      </c>
      <c r="G33" s="15"/>
      <c r="H33" s="18"/>
      <c r="J33" s="30">
        <v>-2</v>
      </c>
      <c r="L33" s="25">
        <v>184992667.80000001</v>
      </c>
      <c r="N33" s="25">
        <v>95599217.640357509</v>
      </c>
      <c r="P33" s="25">
        <f t="shared" si="5"/>
        <v>93093304</v>
      </c>
      <c r="Q33" s="37"/>
      <c r="R33" s="28">
        <f t="shared" si="6"/>
        <v>9.9818250000000006</v>
      </c>
      <c r="S33" s="37"/>
      <c r="T33" s="25">
        <f t="shared" si="7"/>
        <v>9326281</v>
      </c>
      <c r="U33" s="25"/>
      <c r="V33" s="28">
        <f>+ROUND(T33/L33*100,2)</f>
        <v>5.04</v>
      </c>
      <c r="X33" s="7">
        <f t="shared" si="8"/>
        <v>10.5</v>
      </c>
      <c r="Y33" s="7"/>
      <c r="Z33" s="24">
        <f>+F33*X33^2/2</f>
        <v>0.51817500000000005</v>
      </c>
      <c r="AA33" s="24"/>
    </row>
    <row r="34" spans="1:27" x14ac:dyDescent="0.25">
      <c r="A34" s="8">
        <v>314</v>
      </c>
      <c r="B34" s="8" t="s">
        <v>15</v>
      </c>
      <c r="C34" s="12"/>
      <c r="D34" s="16">
        <v>46934</v>
      </c>
      <c r="F34" s="31">
        <v>1.2E-2</v>
      </c>
      <c r="G34" s="15"/>
      <c r="H34" s="18"/>
      <c r="J34" s="30">
        <v>-1</v>
      </c>
      <c r="L34" s="25">
        <v>74066120.920000002</v>
      </c>
      <c r="N34" s="25">
        <v>43199871.112767503</v>
      </c>
      <c r="P34" s="25">
        <f t="shared" si="5"/>
        <v>31606911</v>
      </c>
      <c r="Q34" s="37"/>
      <c r="R34" s="28">
        <f t="shared" si="6"/>
        <v>9.8384999999999998</v>
      </c>
      <c r="S34" s="37"/>
      <c r="T34" s="25">
        <f t="shared" si="7"/>
        <v>3212574</v>
      </c>
      <c r="U34" s="25"/>
      <c r="V34" s="28">
        <f>+ROUND(T34/L34*100,2)</f>
        <v>4.34</v>
      </c>
      <c r="X34" s="7">
        <f t="shared" si="8"/>
        <v>10.5</v>
      </c>
      <c r="Y34" s="7"/>
      <c r="Z34" s="24">
        <f>+F34*X34^2/2</f>
        <v>0.66149999999999998</v>
      </c>
      <c r="AA34" s="24"/>
    </row>
    <row r="35" spans="1:27" x14ac:dyDescent="0.25">
      <c r="A35" s="8">
        <v>315</v>
      </c>
      <c r="B35" s="8" t="s">
        <v>16</v>
      </c>
      <c r="C35" s="12"/>
      <c r="D35" s="16">
        <v>46934</v>
      </c>
      <c r="F35" s="31">
        <v>5.1999999999999998E-3</v>
      </c>
      <c r="G35" s="15"/>
      <c r="H35" s="18"/>
      <c r="J35" s="30">
        <v>-1</v>
      </c>
      <c r="L35" s="25">
        <v>14537672.539999999</v>
      </c>
      <c r="N35" s="25">
        <v>8121393.6566500003</v>
      </c>
      <c r="P35" s="25">
        <f t="shared" si="5"/>
        <v>6561656</v>
      </c>
      <c r="Q35" s="37"/>
      <c r="R35" s="28">
        <f t="shared" si="6"/>
        <v>10.21335</v>
      </c>
      <c r="S35" s="37"/>
      <c r="T35" s="25">
        <f t="shared" si="7"/>
        <v>642459</v>
      </c>
      <c r="U35" s="25"/>
      <c r="V35" s="28">
        <f>+ROUND(T35/L35*100,2)</f>
        <v>4.42</v>
      </c>
      <c r="X35" s="7">
        <f t="shared" si="8"/>
        <v>10.5</v>
      </c>
      <c r="Y35" s="7"/>
      <c r="Z35" s="24">
        <f>+F35*X35^2/2</f>
        <v>0.28664999999999996</v>
      </c>
      <c r="AA35" s="24"/>
    </row>
    <row r="36" spans="1:27" x14ac:dyDescent="0.25">
      <c r="A36" s="8">
        <v>316</v>
      </c>
      <c r="B36" s="8" t="s">
        <v>176</v>
      </c>
      <c r="C36" s="12"/>
      <c r="D36" s="16">
        <v>46934</v>
      </c>
      <c r="F36" s="31">
        <v>7.1000000000000004E-3</v>
      </c>
      <c r="G36" s="15"/>
      <c r="H36" s="18"/>
      <c r="J36" s="30">
        <v>0</v>
      </c>
      <c r="L36" s="26">
        <v>4000322.68</v>
      </c>
      <c r="N36" s="26">
        <v>2337843.9055699999</v>
      </c>
      <c r="P36" s="26">
        <f t="shared" si="5"/>
        <v>1662479</v>
      </c>
      <c r="Q36" s="46"/>
      <c r="R36" s="28">
        <f t="shared" si="6"/>
        <v>10.1086125</v>
      </c>
      <c r="S36" s="46"/>
      <c r="T36" s="26">
        <f t="shared" si="7"/>
        <v>164462</v>
      </c>
      <c r="U36" s="29"/>
      <c r="V36" s="28">
        <f>+ROUND(T36/L36*100,2)</f>
        <v>4.1100000000000003</v>
      </c>
      <c r="X36" s="54">
        <f t="shared" si="8"/>
        <v>10.5</v>
      </c>
      <c r="Y36" s="58"/>
      <c r="Z36" s="24">
        <f>+F36*X36^2/2</f>
        <v>0.3913875</v>
      </c>
      <c r="AA36" s="24"/>
    </row>
    <row r="37" spans="1:27" s="12" customFormat="1" x14ac:dyDescent="0.25">
      <c r="A37" s="12" t="s">
        <v>3</v>
      </c>
      <c r="B37" s="12" t="s">
        <v>19</v>
      </c>
      <c r="D37" s="16"/>
      <c r="E37" s="8"/>
      <c r="F37" s="31"/>
      <c r="G37" s="15"/>
      <c r="H37" s="18"/>
      <c r="I37" s="8"/>
      <c r="J37" s="30"/>
      <c r="L37" s="27">
        <f>+SUBTOTAL(9,L32:L36)</f>
        <v>284565358.02000004</v>
      </c>
      <c r="M37" s="32"/>
      <c r="N37" s="27">
        <f>+SUBTOTAL(9,N32:N36)</f>
        <v>154887545.11265126</v>
      </c>
      <c r="O37" s="78"/>
      <c r="P37" s="27">
        <f>+SUBTOTAL(9,P32:P36)</f>
        <v>134333391</v>
      </c>
      <c r="Q37" s="27"/>
      <c r="R37" s="51">
        <f>+P37/T37</f>
        <v>9.9637123975403838</v>
      </c>
      <c r="S37" s="27"/>
      <c r="T37" s="27">
        <f>+SUBTOTAL(9,T32:T36)</f>
        <v>13482263</v>
      </c>
      <c r="U37" s="27"/>
      <c r="V37" s="51">
        <f>+T37/L37*100</f>
        <v>4.7378440910057753</v>
      </c>
      <c r="X37" s="53"/>
      <c r="Y37" s="53"/>
      <c r="Z37" s="24"/>
      <c r="AA37" s="24"/>
    </row>
    <row r="38" spans="1:27" x14ac:dyDescent="0.25">
      <c r="A38" s="8" t="s">
        <v>3</v>
      </c>
      <c r="B38" s="8" t="s">
        <v>3</v>
      </c>
      <c r="C38" s="12"/>
      <c r="D38" s="16"/>
      <c r="F38" s="31"/>
      <c r="G38" s="15"/>
      <c r="H38" s="18"/>
      <c r="J38" s="30"/>
      <c r="R38" s="28"/>
      <c r="V38" s="28"/>
      <c r="X38" s="7"/>
      <c r="Y38" s="7"/>
      <c r="Z38" s="24"/>
      <c r="AA38" s="24"/>
    </row>
    <row r="39" spans="1:27" s="12" customFormat="1" x14ac:dyDescent="0.25">
      <c r="A39" s="12" t="s">
        <v>3</v>
      </c>
      <c r="B39" s="12" t="s">
        <v>20</v>
      </c>
      <c r="D39" s="16"/>
      <c r="E39" s="8"/>
      <c r="F39" s="31"/>
      <c r="G39" s="15"/>
      <c r="H39" s="18"/>
      <c r="I39" s="8"/>
      <c r="J39" s="30"/>
      <c r="L39" s="32"/>
      <c r="M39" s="32"/>
      <c r="N39" s="32"/>
      <c r="O39" s="78"/>
      <c r="P39" s="32"/>
      <c r="Q39" s="32"/>
      <c r="R39" s="28"/>
      <c r="S39" s="32"/>
      <c r="T39" s="32"/>
      <c r="U39" s="32"/>
      <c r="V39" s="28"/>
      <c r="X39" s="53"/>
      <c r="Y39" s="53"/>
      <c r="Z39" s="24"/>
      <c r="AA39" s="24"/>
    </row>
    <row r="40" spans="1:27" x14ac:dyDescent="0.25">
      <c r="A40" s="8">
        <v>311</v>
      </c>
      <c r="B40" s="8" t="s">
        <v>13</v>
      </c>
      <c r="C40" s="12"/>
      <c r="D40" s="16">
        <v>46934</v>
      </c>
      <c r="F40" s="31">
        <v>3.2000000000000002E-3</v>
      </c>
      <c r="G40" s="15"/>
      <c r="H40" s="18"/>
      <c r="J40" s="30">
        <v>-1</v>
      </c>
      <c r="L40" s="25">
        <v>5083211.03</v>
      </c>
      <c r="N40" s="25">
        <v>4050365.7496287501</v>
      </c>
      <c r="P40" s="25">
        <f t="shared" ref="P40:P44" si="9">+ROUND((100-J40)/100*L40-N40,0)</f>
        <v>1083677</v>
      </c>
      <c r="Q40" s="37"/>
      <c r="R40" s="28">
        <f t="shared" ref="R40:R44" si="10">X40-Z40</f>
        <v>10.323600000000001</v>
      </c>
      <c r="S40" s="37"/>
      <c r="T40" s="25">
        <f t="shared" ref="T40:T44" si="11">+ROUND(P40/R40,0)</f>
        <v>104971</v>
      </c>
      <c r="U40" s="25"/>
      <c r="V40" s="28">
        <f>+ROUND(T40/L40*100,2)</f>
        <v>2.0699999999999998</v>
      </c>
      <c r="X40" s="7">
        <f t="shared" ref="X40:X44" si="12">+(MONTH(D40)-12)/12+YEAR(D40)-2017</f>
        <v>10.5</v>
      </c>
      <c r="Y40" s="7"/>
      <c r="Z40" s="24">
        <f>+F40*X40^2/2</f>
        <v>0.1764</v>
      </c>
      <c r="AA40" s="24"/>
    </row>
    <row r="41" spans="1:27" x14ac:dyDescent="0.25">
      <c r="A41" s="8">
        <v>312</v>
      </c>
      <c r="B41" s="8" t="s">
        <v>14</v>
      </c>
      <c r="C41" s="12"/>
      <c r="D41" s="16">
        <v>46934</v>
      </c>
      <c r="F41" s="31">
        <v>9.4000000000000004E-3</v>
      </c>
      <c r="G41" s="15"/>
      <c r="H41" s="18"/>
      <c r="J41" s="30">
        <v>-2</v>
      </c>
      <c r="L41" s="25">
        <v>187516002.43000001</v>
      </c>
      <c r="N41" s="25">
        <v>89627110.299992487</v>
      </c>
      <c r="P41" s="25">
        <f t="shared" si="9"/>
        <v>101639212</v>
      </c>
      <c r="Q41" s="37"/>
      <c r="R41" s="28">
        <f t="shared" si="10"/>
        <v>9.9818250000000006</v>
      </c>
      <c r="S41" s="37"/>
      <c r="T41" s="25">
        <f t="shared" si="11"/>
        <v>10182428</v>
      </c>
      <c r="U41" s="25"/>
      <c r="V41" s="28">
        <f>+ROUND(T41/L41*100,2)</f>
        <v>5.43</v>
      </c>
      <c r="X41" s="7">
        <f t="shared" si="12"/>
        <v>10.5</v>
      </c>
      <c r="Y41" s="7"/>
      <c r="Z41" s="24">
        <f>+F41*X41^2/2</f>
        <v>0.51817500000000005</v>
      </c>
      <c r="AA41" s="24"/>
    </row>
    <row r="42" spans="1:27" x14ac:dyDescent="0.25">
      <c r="A42" s="8">
        <v>314</v>
      </c>
      <c r="B42" s="8" t="s">
        <v>15</v>
      </c>
      <c r="C42" s="12"/>
      <c r="D42" s="16">
        <v>46934</v>
      </c>
      <c r="F42" s="31">
        <v>1.2E-2</v>
      </c>
      <c r="G42" s="15"/>
      <c r="H42" s="18"/>
      <c r="J42" s="30">
        <v>-1</v>
      </c>
      <c r="L42" s="25">
        <v>72134310.349999994</v>
      </c>
      <c r="N42" s="25">
        <v>44200582.626814999</v>
      </c>
      <c r="P42" s="25">
        <f t="shared" si="9"/>
        <v>28655071</v>
      </c>
      <c r="Q42" s="37"/>
      <c r="R42" s="28">
        <f t="shared" si="10"/>
        <v>9.8384999999999998</v>
      </c>
      <c r="S42" s="37"/>
      <c r="T42" s="25">
        <f t="shared" si="11"/>
        <v>2912545</v>
      </c>
      <c r="U42" s="25"/>
      <c r="V42" s="28">
        <f>+ROUND(T42/L42*100,2)</f>
        <v>4.04</v>
      </c>
      <c r="X42" s="7">
        <f t="shared" si="12"/>
        <v>10.5</v>
      </c>
      <c r="Y42" s="7"/>
      <c r="Z42" s="24">
        <f>+F42*X42^2/2</f>
        <v>0.66149999999999998</v>
      </c>
      <c r="AA42" s="24"/>
    </row>
    <row r="43" spans="1:27" x14ac:dyDescent="0.25">
      <c r="A43" s="8">
        <v>315</v>
      </c>
      <c r="B43" s="8" t="s">
        <v>16</v>
      </c>
      <c r="C43" s="12"/>
      <c r="D43" s="16">
        <v>46934</v>
      </c>
      <c r="F43" s="31">
        <v>5.1999999999999998E-3</v>
      </c>
      <c r="G43" s="15"/>
      <c r="H43" s="18"/>
      <c r="J43" s="30">
        <v>-1</v>
      </c>
      <c r="L43" s="25">
        <v>12511248.529999999</v>
      </c>
      <c r="N43" s="25">
        <v>6482958.5875800001</v>
      </c>
      <c r="P43" s="25">
        <f t="shared" si="9"/>
        <v>6153402</v>
      </c>
      <c r="Q43" s="37"/>
      <c r="R43" s="28">
        <f t="shared" si="10"/>
        <v>10.21335</v>
      </c>
      <c r="S43" s="37"/>
      <c r="T43" s="25">
        <f t="shared" si="11"/>
        <v>602486</v>
      </c>
      <c r="U43" s="25"/>
      <c r="V43" s="28">
        <f>+ROUND(T43/L43*100,2)</f>
        <v>4.82</v>
      </c>
      <c r="X43" s="7">
        <f t="shared" si="12"/>
        <v>10.5</v>
      </c>
      <c r="Y43" s="7"/>
      <c r="Z43" s="24">
        <f>+F43*X43^2/2</f>
        <v>0.28664999999999996</v>
      </c>
      <c r="AA43" s="24"/>
    </row>
    <row r="44" spans="1:27" x14ac:dyDescent="0.25">
      <c r="A44" s="8">
        <v>316</v>
      </c>
      <c r="B44" s="8" t="s">
        <v>176</v>
      </c>
      <c r="C44" s="12"/>
      <c r="D44" s="16">
        <v>46934</v>
      </c>
      <c r="F44" s="31">
        <v>7.1000000000000004E-3</v>
      </c>
      <c r="G44" s="15"/>
      <c r="H44" s="18"/>
      <c r="J44" s="30">
        <v>0</v>
      </c>
      <c r="L44" s="26">
        <v>3520593.83</v>
      </c>
      <c r="N44" s="26">
        <v>1720389.48007</v>
      </c>
      <c r="P44" s="26">
        <f t="shared" si="9"/>
        <v>1800204</v>
      </c>
      <c r="Q44" s="46"/>
      <c r="R44" s="28">
        <f t="shared" si="10"/>
        <v>10.1086125</v>
      </c>
      <c r="S44" s="46"/>
      <c r="T44" s="26">
        <f t="shared" si="11"/>
        <v>178086</v>
      </c>
      <c r="U44" s="29"/>
      <c r="V44" s="28">
        <f>+ROUND(T44/L44*100,2)</f>
        <v>5.0599999999999996</v>
      </c>
      <c r="X44" s="54">
        <f t="shared" si="12"/>
        <v>10.5</v>
      </c>
      <c r="Y44" s="58"/>
      <c r="Z44" s="24">
        <f>+F44*X44^2/2</f>
        <v>0.3913875</v>
      </c>
      <c r="AA44" s="24"/>
    </row>
    <row r="45" spans="1:27" s="12" customFormat="1" x14ac:dyDescent="0.25">
      <c r="A45" s="12" t="s">
        <v>3</v>
      </c>
      <c r="B45" s="12" t="s">
        <v>21</v>
      </c>
      <c r="D45" s="16"/>
      <c r="E45" s="8"/>
      <c r="F45" s="31"/>
      <c r="G45" s="15"/>
      <c r="H45" s="18"/>
      <c r="I45" s="8"/>
      <c r="J45" s="30"/>
      <c r="L45" s="35">
        <f>+SUBTOTAL(9,L40:L44)</f>
        <v>280765366.16999996</v>
      </c>
      <c r="M45" s="32"/>
      <c r="N45" s="35">
        <f>+SUBTOTAL(9,N40:N44)</f>
        <v>146081406.74408624</v>
      </c>
      <c r="O45" s="78"/>
      <c r="P45" s="35">
        <f>+SUBTOTAL(9,P40:P44)</f>
        <v>139331566</v>
      </c>
      <c r="Q45" s="39"/>
      <c r="R45" s="51">
        <f>+P45/T45</f>
        <v>9.9661247124212018</v>
      </c>
      <c r="S45" s="39"/>
      <c r="T45" s="35">
        <f>+SUBTOTAL(9,T40:T44)</f>
        <v>13980516</v>
      </c>
      <c r="U45" s="39"/>
      <c r="V45" s="51">
        <f>+T45/L45*100</f>
        <v>4.9794304015171766</v>
      </c>
      <c r="X45" s="67"/>
      <c r="Y45" s="69"/>
      <c r="Z45" s="24"/>
      <c r="AA45" s="24"/>
    </row>
    <row r="46" spans="1:27" s="12" customFormat="1" x14ac:dyDescent="0.25">
      <c r="B46" s="12" t="s">
        <v>3</v>
      </c>
      <c r="D46" s="16"/>
      <c r="E46" s="8"/>
      <c r="F46" s="31"/>
      <c r="G46" s="15"/>
      <c r="H46" s="18"/>
      <c r="I46" s="8"/>
      <c r="J46" s="32"/>
      <c r="K46" s="30"/>
      <c r="L46" s="27"/>
      <c r="M46" s="32"/>
      <c r="N46" s="27"/>
      <c r="O46" s="78"/>
      <c r="P46" s="27"/>
      <c r="Q46" s="27"/>
      <c r="R46" s="28"/>
      <c r="S46" s="27"/>
      <c r="T46" s="27"/>
      <c r="U46" s="27"/>
      <c r="V46" s="28"/>
      <c r="X46" s="53"/>
      <c r="Y46" s="53"/>
      <c r="Z46" s="24"/>
      <c r="AA46" s="24"/>
    </row>
    <row r="47" spans="1:27" s="12" customFormat="1" x14ac:dyDescent="0.25">
      <c r="A47" s="14" t="s">
        <v>119</v>
      </c>
      <c r="D47" s="16"/>
      <c r="E47" s="8"/>
      <c r="F47" s="31"/>
      <c r="G47" s="15"/>
      <c r="H47" s="18"/>
      <c r="I47" s="8"/>
      <c r="J47" s="32"/>
      <c r="K47" s="30"/>
      <c r="L47" s="48">
        <f>+SUBTOTAL(9,L23:L46)</f>
        <v>709649289.56000006</v>
      </c>
      <c r="M47" s="32"/>
      <c r="N47" s="48">
        <f>+SUBTOTAL(9,N23:N46)</f>
        <v>393484981.15210134</v>
      </c>
      <c r="O47" s="78"/>
      <c r="P47" s="48">
        <f>+SUBTOTAL(9,P23:P46)</f>
        <v>326964346</v>
      </c>
      <c r="Q47" s="48"/>
      <c r="R47" s="51">
        <f>+P47/T47</f>
        <v>10.010739786469987</v>
      </c>
      <c r="S47" s="48"/>
      <c r="T47" s="48">
        <f>+SUBTOTAL(9,T23:T46)</f>
        <v>32661357</v>
      </c>
      <c r="U47" s="48"/>
      <c r="V47" s="51">
        <f>+T47/L47*100</f>
        <v>4.6024645526314609</v>
      </c>
      <c r="X47" s="55"/>
      <c r="Y47" s="55"/>
      <c r="Z47" s="24"/>
      <c r="AA47" s="24"/>
    </row>
    <row r="48" spans="1:27" s="12" customFormat="1" x14ac:dyDescent="0.25">
      <c r="B48" s="12" t="s">
        <v>3</v>
      </c>
      <c r="D48" s="16"/>
      <c r="E48" s="8"/>
      <c r="F48" s="31"/>
      <c r="G48" s="15"/>
      <c r="H48" s="18"/>
      <c r="I48" s="8"/>
      <c r="J48" s="32"/>
      <c r="K48" s="30"/>
      <c r="L48" s="27"/>
      <c r="M48" s="32"/>
      <c r="N48" s="27"/>
      <c r="O48" s="78"/>
      <c r="P48" s="27"/>
      <c r="Q48" s="27"/>
      <c r="R48" s="28"/>
      <c r="S48" s="27"/>
      <c r="T48" s="27"/>
      <c r="U48" s="27"/>
      <c r="V48" s="28"/>
      <c r="X48" s="53"/>
      <c r="Y48" s="53"/>
      <c r="Z48" s="24"/>
      <c r="AA48" s="24"/>
    </row>
    <row r="49" spans="1:27" s="12" customFormat="1" x14ac:dyDescent="0.25">
      <c r="B49" s="12" t="s">
        <v>3</v>
      </c>
      <c r="D49" s="16"/>
      <c r="E49" s="8"/>
      <c r="F49" s="31"/>
      <c r="G49" s="15"/>
      <c r="H49" s="18"/>
      <c r="I49" s="8"/>
      <c r="J49" s="32"/>
      <c r="K49" s="30"/>
      <c r="L49" s="27"/>
      <c r="M49" s="32"/>
      <c r="N49" s="27"/>
      <c r="O49" s="78"/>
      <c r="P49" s="27"/>
      <c r="Q49" s="27"/>
      <c r="R49" s="28"/>
      <c r="S49" s="27"/>
      <c r="T49" s="27"/>
      <c r="U49" s="27"/>
      <c r="V49" s="28"/>
      <c r="X49" s="53"/>
      <c r="Y49" s="53"/>
      <c r="Z49" s="24"/>
      <c r="AA49" s="24"/>
    </row>
    <row r="50" spans="1:27" s="12" customFormat="1" x14ac:dyDescent="0.25">
      <c r="A50" s="14" t="s">
        <v>120</v>
      </c>
      <c r="D50" s="16"/>
      <c r="E50" s="8"/>
      <c r="F50" s="31"/>
      <c r="G50" s="15"/>
      <c r="H50" s="18"/>
      <c r="I50" s="8"/>
      <c r="J50" s="32"/>
      <c r="K50" s="30"/>
      <c r="L50" s="27"/>
      <c r="M50" s="32"/>
      <c r="N50" s="27"/>
      <c r="O50" s="78"/>
      <c r="P50" s="27"/>
      <c r="Q50" s="27"/>
      <c r="R50" s="28"/>
      <c r="S50" s="27"/>
      <c r="T50" s="27"/>
      <c r="U50" s="27"/>
      <c r="V50" s="28"/>
      <c r="X50" s="53"/>
      <c r="Y50" s="53"/>
      <c r="Z50" s="24"/>
      <c r="AA50" s="24"/>
    </row>
    <row r="51" spans="1:27" s="23" customFormat="1" ht="18.75" customHeight="1" x14ac:dyDescent="0.25">
      <c r="A51" s="23" t="s">
        <v>3</v>
      </c>
      <c r="B51" s="23" t="s">
        <v>3</v>
      </c>
      <c r="C51" s="32"/>
      <c r="D51" s="89"/>
      <c r="F51" s="70"/>
      <c r="G51" s="43"/>
      <c r="H51" s="42"/>
      <c r="K51" s="30"/>
      <c r="O51" s="33"/>
      <c r="R51" s="28"/>
      <c r="V51" s="28"/>
      <c r="X51" s="49"/>
      <c r="Y51" s="49"/>
      <c r="Z51" s="79"/>
      <c r="AA51" s="79"/>
    </row>
    <row r="52" spans="1:27" s="32" customFormat="1" x14ac:dyDescent="0.25">
      <c r="A52" s="32" t="s">
        <v>3</v>
      </c>
      <c r="B52" s="32" t="s">
        <v>22</v>
      </c>
      <c r="D52" s="89"/>
      <c r="E52" s="23"/>
      <c r="F52" s="70"/>
      <c r="G52" s="43"/>
      <c r="H52" s="42"/>
      <c r="I52" s="23"/>
      <c r="K52" s="30"/>
      <c r="O52" s="78"/>
      <c r="R52" s="28"/>
      <c r="V52" s="28"/>
      <c r="X52" s="81"/>
      <c r="Y52" s="81"/>
      <c r="Z52" s="79"/>
      <c r="AA52" s="79"/>
    </row>
    <row r="53" spans="1:27" s="23" customFormat="1" x14ac:dyDescent="0.25">
      <c r="A53" s="23">
        <v>311</v>
      </c>
      <c r="B53" s="23" t="s">
        <v>13</v>
      </c>
      <c r="C53" s="32"/>
      <c r="D53" s="89">
        <v>48029</v>
      </c>
      <c r="F53" s="70">
        <v>3.2000000000000002E-3</v>
      </c>
      <c r="G53" s="43"/>
      <c r="H53" s="42"/>
      <c r="J53" s="30">
        <v>-1</v>
      </c>
      <c r="L53" s="25">
        <v>241400701.34999999</v>
      </c>
      <c r="N53" s="25">
        <v>161452115.17160502</v>
      </c>
      <c r="O53" s="33"/>
      <c r="P53" s="25">
        <f t="shared" ref="P53:P57" si="13">+ROUND((100-J53)/100*L53-N53,0)</f>
        <v>82362593</v>
      </c>
      <c r="Q53" s="37"/>
      <c r="R53" s="28">
        <f t="shared" ref="R53:R57" si="14">X53-Z53</f>
        <v>13.208399999999999</v>
      </c>
      <c r="S53" s="37"/>
      <c r="T53" s="25">
        <f t="shared" ref="T53:T57" si="15">+ROUND(P53/R53,0)</f>
        <v>6235622</v>
      </c>
      <c r="U53" s="25"/>
      <c r="V53" s="28">
        <f>+ROUND(T53/L53*100,2)</f>
        <v>2.58</v>
      </c>
      <c r="X53" s="49">
        <f t="shared" ref="X53:X57" si="16">+(MONTH(D53)-12)/12+YEAR(D53)-2017</f>
        <v>13.5</v>
      </c>
      <c r="Y53" s="49"/>
      <c r="Z53" s="79">
        <f>+F53*X53^2/2</f>
        <v>0.29160000000000003</v>
      </c>
      <c r="AA53" s="79"/>
    </row>
    <row r="54" spans="1:27" s="23" customFormat="1" x14ac:dyDescent="0.25">
      <c r="A54" s="23">
        <v>312</v>
      </c>
      <c r="B54" s="23" t="s">
        <v>14</v>
      </c>
      <c r="C54" s="32"/>
      <c r="D54" s="89">
        <v>48029</v>
      </c>
      <c r="F54" s="70">
        <v>9.4000000000000004E-3</v>
      </c>
      <c r="G54" s="43"/>
      <c r="H54" s="42"/>
      <c r="J54" s="30">
        <v>-2</v>
      </c>
      <c r="L54" s="25">
        <v>7052454.5199999996</v>
      </c>
      <c r="N54" s="25">
        <v>3063360.0129200001</v>
      </c>
      <c r="O54" s="33"/>
      <c r="P54" s="25">
        <f t="shared" si="13"/>
        <v>4130144</v>
      </c>
      <c r="Q54" s="37"/>
      <c r="R54" s="28">
        <f t="shared" si="14"/>
        <v>12.643425000000001</v>
      </c>
      <c r="S54" s="37"/>
      <c r="T54" s="25">
        <f t="shared" si="15"/>
        <v>326663</v>
      </c>
      <c r="U54" s="25"/>
      <c r="V54" s="28">
        <f>+ROUND(T54/L54*100,2)</f>
        <v>4.63</v>
      </c>
      <c r="X54" s="49">
        <f t="shared" si="16"/>
        <v>13.5</v>
      </c>
      <c r="Y54" s="49"/>
      <c r="Z54" s="79">
        <f>+F54*X54^2/2</f>
        <v>0.85657500000000009</v>
      </c>
      <c r="AA54" s="79"/>
    </row>
    <row r="55" spans="1:27" s="23" customFormat="1" x14ac:dyDescent="0.25">
      <c r="A55" s="23">
        <v>314</v>
      </c>
      <c r="B55" s="23" t="s">
        <v>15</v>
      </c>
      <c r="C55" s="32"/>
      <c r="D55" s="89">
        <v>48029</v>
      </c>
      <c r="F55" s="70">
        <v>1.2E-2</v>
      </c>
      <c r="G55" s="43"/>
      <c r="H55" s="42"/>
      <c r="J55" s="30">
        <v>-1</v>
      </c>
      <c r="L55" s="25">
        <v>27411865.75</v>
      </c>
      <c r="N55" s="25">
        <v>15382397.116547497</v>
      </c>
      <c r="O55" s="33"/>
      <c r="P55" s="25">
        <f t="shared" si="13"/>
        <v>12303587</v>
      </c>
      <c r="Q55" s="37"/>
      <c r="R55" s="28">
        <f t="shared" si="14"/>
        <v>12.406499999999999</v>
      </c>
      <c r="S55" s="37"/>
      <c r="T55" s="25">
        <f t="shared" si="15"/>
        <v>991705</v>
      </c>
      <c r="U55" s="25"/>
      <c r="V55" s="28">
        <f>+ROUND(T55/L55*100,2)</f>
        <v>3.62</v>
      </c>
      <c r="X55" s="49">
        <f t="shared" si="16"/>
        <v>13.5</v>
      </c>
      <c r="Y55" s="49"/>
      <c r="Z55" s="79">
        <f>+F55*X55^2/2</f>
        <v>1.0934999999999999</v>
      </c>
      <c r="AA55" s="79"/>
    </row>
    <row r="56" spans="1:27" s="23" customFormat="1" x14ac:dyDescent="0.25">
      <c r="A56" s="23">
        <v>315</v>
      </c>
      <c r="B56" s="23" t="s">
        <v>16</v>
      </c>
      <c r="C56" s="32"/>
      <c r="D56" s="89">
        <v>48029</v>
      </c>
      <c r="F56" s="70">
        <v>5.1999999999999998E-3</v>
      </c>
      <c r="G56" s="43"/>
      <c r="H56" s="42"/>
      <c r="J56" s="30">
        <v>-1</v>
      </c>
      <c r="L56" s="25">
        <v>10271933.77</v>
      </c>
      <c r="N56" s="25">
        <v>5585791.270800001</v>
      </c>
      <c r="O56" s="33"/>
      <c r="P56" s="25">
        <f t="shared" si="13"/>
        <v>4788862</v>
      </c>
      <c r="Q56" s="37"/>
      <c r="R56" s="28">
        <f t="shared" si="14"/>
        <v>13.026149999999999</v>
      </c>
      <c r="S56" s="37"/>
      <c r="T56" s="25">
        <f t="shared" si="15"/>
        <v>367634</v>
      </c>
      <c r="U56" s="25"/>
      <c r="V56" s="28">
        <f>+ROUND(T56/L56*100,2)</f>
        <v>3.58</v>
      </c>
      <c r="X56" s="49">
        <f t="shared" si="16"/>
        <v>13.5</v>
      </c>
      <c r="Y56" s="49"/>
      <c r="Z56" s="79">
        <f>+F56*X56^2/2</f>
        <v>0.47384999999999999</v>
      </c>
      <c r="AA56" s="79"/>
    </row>
    <row r="57" spans="1:27" s="23" customFormat="1" x14ac:dyDescent="0.25">
      <c r="A57" s="23">
        <v>316</v>
      </c>
      <c r="B57" s="23" t="s">
        <v>176</v>
      </c>
      <c r="C57" s="32"/>
      <c r="D57" s="89">
        <v>48029</v>
      </c>
      <c r="F57" s="70">
        <v>7.1000000000000004E-3</v>
      </c>
      <c r="G57" s="43"/>
      <c r="H57" s="42"/>
      <c r="J57" s="30">
        <v>0</v>
      </c>
      <c r="L57" s="26">
        <v>3879628.68</v>
      </c>
      <c r="N57" s="26">
        <v>1972391.7705900001</v>
      </c>
      <c r="O57" s="33"/>
      <c r="P57" s="26">
        <f t="shared" si="13"/>
        <v>1907237</v>
      </c>
      <c r="Q57" s="46"/>
      <c r="R57" s="28">
        <f t="shared" si="14"/>
        <v>12.8530125</v>
      </c>
      <c r="S57" s="46"/>
      <c r="T57" s="26">
        <f t="shared" si="15"/>
        <v>148388</v>
      </c>
      <c r="U57" s="29"/>
      <c r="V57" s="28">
        <f>+ROUND(T57/L57*100,2)</f>
        <v>3.82</v>
      </c>
      <c r="X57" s="80">
        <f t="shared" si="16"/>
        <v>13.5</v>
      </c>
      <c r="Y57" s="62"/>
      <c r="Z57" s="79">
        <f>+F57*X57^2/2</f>
        <v>0.64698750000000005</v>
      </c>
      <c r="AA57" s="79"/>
    </row>
    <row r="58" spans="1:27" s="32" customFormat="1" x14ac:dyDescent="0.25">
      <c r="A58" s="32" t="s">
        <v>3</v>
      </c>
      <c r="B58" s="32" t="s">
        <v>23</v>
      </c>
      <c r="D58" s="89"/>
      <c r="E58" s="23"/>
      <c r="F58" s="70"/>
      <c r="G58" s="43"/>
      <c r="H58" s="42"/>
      <c r="I58" s="23"/>
      <c r="J58" s="30"/>
      <c r="L58" s="27">
        <f>+SUBTOTAL(9,L53:L57)</f>
        <v>290016584.06999999</v>
      </c>
      <c r="N58" s="27">
        <f>+SUBTOTAL(9,N53:N57)</f>
        <v>187456055.34246251</v>
      </c>
      <c r="O58" s="78"/>
      <c r="P58" s="27">
        <f>+SUBTOTAL(9,P53:P57)</f>
        <v>105492423</v>
      </c>
      <c r="Q58" s="27"/>
      <c r="R58" s="51">
        <f>+P58/T58</f>
        <v>13.072151937320539</v>
      </c>
      <c r="S58" s="27"/>
      <c r="T58" s="27">
        <f>+SUBTOTAL(9,T53:T57)</f>
        <v>8070012</v>
      </c>
      <c r="U58" s="27"/>
      <c r="V58" s="51">
        <f>+T58/L58*100</f>
        <v>2.7826036314020501</v>
      </c>
      <c r="X58" s="81"/>
      <c r="Y58" s="81"/>
      <c r="Z58" s="79"/>
      <c r="AA58" s="79"/>
    </row>
    <row r="59" spans="1:27" s="23" customFormat="1" x14ac:dyDescent="0.25">
      <c r="A59" s="23" t="s">
        <v>3</v>
      </c>
      <c r="B59" s="23" t="s">
        <v>3</v>
      </c>
      <c r="C59" s="32"/>
      <c r="D59" s="89"/>
      <c r="F59" s="70"/>
      <c r="G59" s="43"/>
      <c r="H59" s="42"/>
      <c r="J59" s="30"/>
      <c r="O59" s="33"/>
      <c r="R59" s="28"/>
      <c r="V59" s="28"/>
      <c r="X59" s="49"/>
      <c r="Y59" s="49"/>
      <c r="Z59" s="79"/>
      <c r="AA59" s="79"/>
    </row>
    <row r="60" spans="1:27" s="32" customFormat="1" x14ac:dyDescent="0.25">
      <c r="A60" s="32" t="s">
        <v>3</v>
      </c>
      <c r="B60" s="32" t="s">
        <v>24</v>
      </c>
      <c r="D60" s="89"/>
      <c r="E60" s="23"/>
      <c r="F60" s="70"/>
      <c r="G60" s="43"/>
      <c r="H60" s="42"/>
      <c r="I60" s="23"/>
      <c r="J60" s="30"/>
      <c r="O60" s="78"/>
      <c r="R60" s="28"/>
      <c r="V60" s="28"/>
      <c r="X60" s="81"/>
      <c r="Y60" s="81"/>
      <c r="Z60" s="79"/>
      <c r="AA60" s="79"/>
    </row>
    <row r="61" spans="1:27" s="23" customFormat="1" x14ac:dyDescent="0.25">
      <c r="A61" s="23">
        <v>312</v>
      </c>
      <c r="B61" s="23" t="s">
        <v>14</v>
      </c>
      <c r="C61" s="32"/>
      <c r="D61" s="89">
        <v>48029</v>
      </c>
      <c r="F61" s="70">
        <v>9.4000000000000004E-3</v>
      </c>
      <c r="G61" s="43"/>
      <c r="H61" s="42"/>
      <c r="J61" s="30">
        <v>0</v>
      </c>
      <c r="L61" s="26">
        <v>370941.56</v>
      </c>
      <c r="N61" s="26">
        <v>370941.56</v>
      </c>
      <c r="O61" s="33"/>
      <c r="P61" s="26">
        <f t="shared" ref="P61" si="17">+ROUND((100-J61)/100*L61-N61,0)</f>
        <v>0</v>
      </c>
      <c r="Q61" s="46"/>
      <c r="R61" s="28">
        <f t="shared" ref="R61" si="18">X61-Z61</f>
        <v>12.643425000000001</v>
      </c>
      <c r="S61" s="46"/>
      <c r="T61" s="26">
        <f t="shared" ref="T61" si="19">+ROUND(P61/R61,0)</f>
        <v>0</v>
      </c>
      <c r="U61" s="29"/>
      <c r="V61" s="28">
        <f>+ROUND(T61/L61*100,2)</f>
        <v>0</v>
      </c>
      <c r="X61" s="80">
        <f>+(MONTH(D61)-12)/12+YEAR(D61)-2017</f>
        <v>13.5</v>
      </c>
      <c r="Y61" s="62"/>
      <c r="Z61" s="79">
        <f>+F61*X61^2/2</f>
        <v>0.85657500000000009</v>
      </c>
      <c r="AA61" s="79"/>
    </row>
    <row r="62" spans="1:27" s="32" customFormat="1" x14ac:dyDescent="0.25">
      <c r="A62" s="32" t="s">
        <v>3</v>
      </c>
      <c r="B62" s="32" t="s">
        <v>25</v>
      </c>
      <c r="D62" s="89"/>
      <c r="E62" s="23"/>
      <c r="F62" s="70"/>
      <c r="G62" s="43"/>
      <c r="H62" s="42"/>
      <c r="I62" s="23"/>
      <c r="J62" s="30"/>
      <c r="L62" s="27">
        <f>+SUBTOTAL(9,L61:L61)</f>
        <v>370941.56</v>
      </c>
      <c r="N62" s="27">
        <f>+SUBTOTAL(9,N61:N61)</f>
        <v>370941.56</v>
      </c>
      <c r="O62" s="78"/>
      <c r="P62" s="27">
        <f>+SUBTOTAL(9,P61:P61)</f>
        <v>0</v>
      </c>
      <c r="Q62" s="27"/>
      <c r="R62" s="28"/>
      <c r="S62" s="27"/>
      <c r="T62" s="27">
        <f>+SUBTOTAL(9,T61:T61)</f>
        <v>0</v>
      </c>
      <c r="U62" s="27"/>
      <c r="V62" s="28"/>
      <c r="X62" s="81"/>
      <c r="Y62" s="81"/>
      <c r="Z62" s="79"/>
      <c r="AA62" s="79"/>
    </row>
    <row r="63" spans="1:27" s="23" customFormat="1" x14ac:dyDescent="0.25">
      <c r="A63" s="23" t="s">
        <v>3</v>
      </c>
      <c r="B63" s="23" t="s">
        <v>3</v>
      </c>
      <c r="C63" s="32"/>
      <c r="D63" s="89"/>
      <c r="F63" s="70"/>
      <c r="G63" s="43"/>
      <c r="H63" s="42"/>
      <c r="J63" s="30"/>
      <c r="O63" s="33"/>
      <c r="R63" s="28"/>
      <c r="V63" s="28"/>
      <c r="X63" s="49"/>
      <c r="Y63" s="49"/>
      <c r="Z63" s="79"/>
      <c r="AA63" s="79"/>
    </row>
    <row r="64" spans="1:27" s="32" customFormat="1" x14ac:dyDescent="0.25">
      <c r="A64" s="32" t="s">
        <v>3</v>
      </c>
      <c r="B64" s="32" t="s">
        <v>26</v>
      </c>
      <c r="D64" s="89"/>
      <c r="E64" s="23"/>
      <c r="F64" s="70"/>
      <c r="G64" s="43"/>
      <c r="H64" s="42"/>
      <c r="I64" s="23"/>
      <c r="J64" s="30"/>
      <c r="O64" s="78"/>
      <c r="R64" s="28"/>
      <c r="V64" s="28"/>
      <c r="X64" s="81"/>
      <c r="Y64" s="81"/>
      <c r="Z64" s="79"/>
      <c r="AA64" s="79"/>
    </row>
    <row r="65" spans="1:27" s="23" customFormat="1" x14ac:dyDescent="0.25">
      <c r="A65" s="23">
        <v>311</v>
      </c>
      <c r="B65" s="23" t="s">
        <v>13</v>
      </c>
      <c r="C65" s="32"/>
      <c r="D65" s="89">
        <v>48029</v>
      </c>
      <c r="F65" s="70">
        <v>3.2000000000000002E-3</v>
      </c>
      <c r="G65" s="43"/>
      <c r="H65" s="42"/>
      <c r="J65" s="30">
        <v>-1</v>
      </c>
      <c r="L65" s="25">
        <v>16367428.140000001</v>
      </c>
      <c r="N65" s="25">
        <v>10593608.281450002</v>
      </c>
      <c r="O65" s="33"/>
      <c r="P65" s="25">
        <f t="shared" ref="P65:P69" si="20">+ROUND((100-J65)/100*L65-N65,0)</f>
        <v>5937494</v>
      </c>
      <c r="Q65" s="37"/>
      <c r="R65" s="28">
        <f t="shared" ref="R65:R69" si="21">X65-Z65</f>
        <v>13.208399999999999</v>
      </c>
      <c r="S65" s="37"/>
      <c r="T65" s="25">
        <f t="shared" ref="T65:T69" si="22">+ROUND(P65/R65,0)</f>
        <v>449524</v>
      </c>
      <c r="U65" s="25"/>
      <c r="V65" s="28">
        <f>+ROUND(T65/L65*100,2)</f>
        <v>2.75</v>
      </c>
      <c r="X65" s="49">
        <f t="shared" ref="X65:X69" si="23">+(MONTH(D65)-12)/12+YEAR(D65)-2017</f>
        <v>13.5</v>
      </c>
      <c r="Y65" s="49"/>
      <c r="Z65" s="79">
        <f>+F65*X65^2/2</f>
        <v>0.29160000000000003</v>
      </c>
      <c r="AA65" s="79"/>
    </row>
    <row r="66" spans="1:27" s="23" customFormat="1" x14ac:dyDescent="0.25">
      <c r="A66" s="23">
        <v>312</v>
      </c>
      <c r="B66" s="23" t="s">
        <v>14</v>
      </c>
      <c r="C66" s="32"/>
      <c r="D66" s="89">
        <v>48029</v>
      </c>
      <c r="F66" s="70">
        <v>9.4000000000000004E-3</v>
      </c>
      <c r="G66" s="43"/>
      <c r="H66" s="42"/>
      <c r="J66" s="30">
        <v>-2</v>
      </c>
      <c r="L66" s="25">
        <v>212347650.78</v>
      </c>
      <c r="N66" s="25">
        <v>91195079.782739982</v>
      </c>
      <c r="O66" s="33"/>
      <c r="P66" s="25">
        <f t="shared" si="20"/>
        <v>125399524</v>
      </c>
      <c r="Q66" s="37"/>
      <c r="R66" s="28">
        <f t="shared" si="21"/>
        <v>12.643425000000001</v>
      </c>
      <c r="S66" s="37"/>
      <c r="T66" s="25">
        <f t="shared" si="22"/>
        <v>9918161</v>
      </c>
      <c r="U66" s="25"/>
      <c r="V66" s="28">
        <f>+ROUND(T66/L66*100,2)</f>
        <v>4.67</v>
      </c>
      <c r="X66" s="49">
        <f t="shared" si="23"/>
        <v>13.5</v>
      </c>
      <c r="Y66" s="49"/>
      <c r="Z66" s="79">
        <f>+F66*X66^2/2</f>
        <v>0.85657500000000009</v>
      </c>
      <c r="AA66" s="79"/>
    </row>
    <row r="67" spans="1:27" s="23" customFormat="1" x14ac:dyDescent="0.25">
      <c r="A67" s="23">
        <v>314</v>
      </c>
      <c r="B67" s="23" t="s">
        <v>15</v>
      </c>
      <c r="C67" s="32"/>
      <c r="D67" s="89">
        <v>48029</v>
      </c>
      <c r="F67" s="70">
        <v>1.2E-2</v>
      </c>
      <c r="G67" s="43"/>
      <c r="H67" s="42"/>
      <c r="J67" s="30">
        <v>-1</v>
      </c>
      <c r="L67" s="25">
        <v>89915729.920000002</v>
      </c>
      <c r="N67" s="25">
        <v>52042195.833830006</v>
      </c>
      <c r="O67" s="33"/>
      <c r="P67" s="25">
        <f t="shared" si="20"/>
        <v>38772691</v>
      </c>
      <c r="Q67" s="37"/>
      <c r="R67" s="28">
        <f t="shared" si="21"/>
        <v>12.406499999999999</v>
      </c>
      <c r="S67" s="37"/>
      <c r="T67" s="25">
        <f t="shared" si="22"/>
        <v>3125192</v>
      </c>
      <c r="U67" s="25"/>
      <c r="V67" s="28">
        <f>+ROUND(T67/L67*100,2)</f>
        <v>3.48</v>
      </c>
      <c r="X67" s="49">
        <f t="shared" si="23"/>
        <v>13.5</v>
      </c>
      <c r="Y67" s="49"/>
      <c r="Z67" s="79">
        <f>+F67*X67^2/2</f>
        <v>1.0934999999999999</v>
      </c>
      <c r="AA67" s="79"/>
    </row>
    <row r="68" spans="1:27" s="23" customFormat="1" x14ac:dyDescent="0.25">
      <c r="A68" s="23">
        <v>315</v>
      </c>
      <c r="B68" s="23" t="s">
        <v>16</v>
      </c>
      <c r="C68" s="32"/>
      <c r="D68" s="89">
        <v>48029</v>
      </c>
      <c r="F68" s="70">
        <v>5.1999999999999998E-3</v>
      </c>
      <c r="G68" s="43"/>
      <c r="H68" s="42"/>
      <c r="J68" s="30">
        <v>-1</v>
      </c>
      <c r="L68" s="25">
        <v>24335747.449999999</v>
      </c>
      <c r="N68" s="25">
        <v>14796848.534870002</v>
      </c>
      <c r="O68" s="33"/>
      <c r="P68" s="25">
        <f t="shared" si="20"/>
        <v>9782256</v>
      </c>
      <c r="Q68" s="37"/>
      <c r="R68" s="28">
        <f t="shared" si="21"/>
        <v>13.026149999999999</v>
      </c>
      <c r="S68" s="37"/>
      <c r="T68" s="25">
        <f t="shared" si="22"/>
        <v>750971</v>
      </c>
      <c r="U68" s="25"/>
      <c r="V68" s="28">
        <f>+ROUND(T68/L68*100,2)</f>
        <v>3.09</v>
      </c>
      <c r="X68" s="49">
        <f t="shared" si="23"/>
        <v>13.5</v>
      </c>
      <c r="Y68" s="49"/>
      <c r="Z68" s="79">
        <f>+F68*X68^2/2</f>
        <v>0.47384999999999999</v>
      </c>
      <c r="AA68" s="79"/>
    </row>
    <row r="69" spans="1:27" s="23" customFormat="1" x14ac:dyDescent="0.25">
      <c r="A69" s="23">
        <v>316</v>
      </c>
      <c r="B69" s="23" t="s">
        <v>176</v>
      </c>
      <c r="C69" s="32"/>
      <c r="D69" s="89">
        <v>48029</v>
      </c>
      <c r="F69" s="70">
        <v>7.1000000000000004E-3</v>
      </c>
      <c r="G69" s="43"/>
      <c r="H69" s="42"/>
      <c r="J69" s="30">
        <v>0</v>
      </c>
      <c r="L69" s="26">
        <v>3586002.99</v>
      </c>
      <c r="N69" s="26">
        <v>1812805.45688</v>
      </c>
      <c r="O69" s="33"/>
      <c r="P69" s="26">
        <f t="shared" si="20"/>
        <v>1773198</v>
      </c>
      <c r="Q69" s="46"/>
      <c r="R69" s="28">
        <f t="shared" si="21"/>
        <v>12.8530125</v>
      </c>
      <c r="S69" s="46"/>
      <c r="T69" s="26">
        <f t="shared" si="22"/>
        <v>137960</v>
      </c>
      <c r="U69" s="29"/>
      <c r="V69" s="28">
        <f>+ROUND(T69/L69*100,2)</f>
        <v>3.85</v>
      </c>
      <c r="X69" s="80">
        <f t="shared" si="23"/>
        <v>13.5</v>
      </c>
      <c r="Y69" s="62"/>
      <c r="Z69" s="79">
        <f>+F69*X69^2/2</f>
        <v>0.64698750000000005</v>
      </c>
      <c r="AA69" s="79"/>
    </row>
    <row r="70" spans="1:27" s="32" customFormat="1" x14ac:dyDescent="0.25">
      <c r="A70" s="32" t="s">
        <v>3</v>
      </c>
      <c r="B70" s="32" t="s">
        <v>27</v>
      </c>
      <c r="D70" s="89"/>
      <c r="E70" s="23"/>
      <c r="F70" s="70"/>
      <c r="G70" s="43"/>
      <c r="H70" s="42"/>
      <c r="I70" s="23"/>
      <c r="J70" s="30"/>
      <c r="L70" s="27">
        <f>+SUBTOTAL(9,L65:L69)</f>
        <v>346552559.28000003</v>
      </c>
      <c r="N70" s="27">
        <f>+SUBTOTAL(9,N65:N69)</f>
        <v>170440537.88977</v>
      </c>
      <c r="O70" s="78"/>
      <c r="P70" s="27">
        <f>+SUBTOTAL(9,P65:P69)</f>
        <v>181665163</v>
      </c>
      <c r="Q70" s="27"/>
      <c r="R70" s="51">
        <f>+P70/T70</f>
        <v>12.631594233492757</v>
      </c>
      <c r="S70" s="27"/>
      <c r="T70" s="27">
        <f>+SUBTOTAL(9,T65:T69)</f>
        <v>14381808</v>
      </c>
      <c r="U70" s="27"/>
      <c r="V70" s="51">
        <f>+T70/L70*100</f>
        <v>4.1499644469167221</v>
      </c>
      <c r="X70" s="81"/>
      <c r="Y70" s="81"/>
      <c r="Z70" s="79"/>
      <c r="AA70" s="79"/>
    </row>
    <row r="71" spans="1:27" s="23" customFormat="1" x14ac:dyDescent="0.25">
      <c r="A71" s="23" t="s">
        <v>3</v>
      </c>
      <c r="B71" s="23" t="s">
        <v>3</v>
      </c>
      <c r="C71" s="32"/>
      <c r="D71" s="89"/>
      <c r="F71" s="70"/>
      <c r="G71" s="43"/>
      <c r="H71" s="42"/>
      <c r="J71" s="30"/>
      <c r="O71" s="33"/>
      <c r="R71" s="28"/>
      <c r="V71" s="28"/>
      <c r="X71" s="49"/>
      <c r="Y71" s="49"/>
      <c r="Z71" s="79"/>
      <c r="AA71" s="79"/>
    </row>
    <row r="72" spans="1:27" s="32" customFormat="1" x14ac:dyDescent="0.25">
      <c r="A72" s="32" t="s">
        <v>3</v>
      </c>
      <c r="B72" s="32" t="s">
        <v>28</v>
      </c>
      <c r="D72" s="89"/>
      <c r="E72" s="23"/>
      <c r="F72" s="70"/>
      <c r="G72" s="43"/>
      <c r="H72" s="42"/>
      <c r="I72" s="23"/>
      <c r="J72" s="30"/>
      <c r="O72" s="78"/>
      <c r="R72" s="28"/>
      <c r="V72" s="28"/>
      <c r="X72" s="81"/>
      <c r="Y72" s="81"/>
      <c r="Z72" s="79"/>
      <c r="AA72" s="79"/>
    </row>
    <row r="73" spans="1:27" s="23" customFormat="1" x14ac:dyDescent="0.25">
      <c r="A73" s="23">
        <v>311</v>
      </c>
      <c r="B73" s="23" t="s">
        <v>13</v>
      </c>
      <c r="C73" s="32"/>
      <c r="D73" s="89">
        <v>48029</v>
      </c>
      <c r="F73" s="70">
        <v>3.2000000000000002E-3</v>
      </c>
      <c r="G73" s="43"/>
      <c r="H73" s="42"/>
      <c r="J73" s="30">
        <v>-1</v>
      </c>
      <c r="L73" s="25">
        <v>11241256.67</v>
      </c>
      <c r="N73" s="25">
        <v>7751660.2911624992</v>
      </c>
      <c r="O73" s="33"/>
      <c r="P73" s="25">
        <f t="shared" ref="P73:P77" si="24">+ROUND((100-J73)/100*L73-N73,0)</f>
        <v>3602009</v>
      </c>
      <c r="Q73" s="37"/>
      <c r="R73" s="28">
        <f t="shared" ref="R73:R77" si="25">X73-Z73</f>
        <v>13.208399999999999</v>
      </c>
      <c r="S73" s="37"/>
      <c r="T73" s="25">
        <f t="shared" ref="T73:T77" si="26">+ROUND(P73/R73,0)</f>
        <v>272706</v>
      </c>
      <c r="U73" s="25"/>
      <c r="V73" s="28">
        <f>+ROUND(T73/L73*100,2)</f>
        <v>2.4300000000000002</v>
      </c>
      <c r="X73" s="49">
        <f t="shared" ref="X73:X77" si="27">+(MONTH(D73)-12)/12+YEAR(D73)-2017</f>
        <v>13.5</v>
      </c>
      <c r="Y73" s="49"/>
      <c r="Z73" s="79">
        <f>+F73*X73^2/2</f>
        <v>0.29160000000000003</v>
      </c>
      <c r="AA73" s="79"/>
    </row>
    <row r="74" spans="1:27" s="23" customFormat="1" x14ac:dyDescent="0.25">
      <c r="A74" s="23">
        <v>312</v>
      </c>
      <c r="B74" s="23" t="s">
        <v>14</v>
      </c>
      <c r="C74" s="32"/>
      <c r="D74" s="89">
        <v>48029</v>
      </c>
      <c r="F74" s="70">
        <v>9.4000000000000004E-3</v>
      </c>
      <c r="G74" s="43"/>
      <c r="H74" s="42"/>
      <c r="J74" s="30">
        <v>-2</v>
      </c>
      <c r="L74" s="25">
        <v>214665917.31999999</v>
      </c>
      <c r="N74" s="25">
        <v>88354501.530029997</v>
      </c>
      <c r="O74" s="33"/>
      <c r="P74" s="25">
        <f t="shared" si="24"/>
        <v>130604734</v>
      </c>
      <c r="Q74" s="37"/>
      <c r="R74" s="28">
        <f t="shared" si="25"/>
        <v>12.643425000000001</v>
      </c>
      <c r="S74" s="37"/>
      <c r="T74" s="25">
        <f t="shared" si="26"/>
        <v>10329854</v>
      </c>
      <c r="U74" s="25"/>
      <c r="V74" s="28">
        <f>+ROUND(T74/L74*100,2)</f>
        <v>4.8099999999999996</v>
      </c>
      <c r="X74" s="49">
        <f t="shared" si="27"/>
        <v>13.5</v>
      </c>
      <c r="Y74" s="49"/>
      <c r="Z74" s="79">
        <f>+F74*X74^2/2</f>
        <v>0.85657500000000009</v>
      </c>
      <c r="AA74" s="79"/>
    </row>
    <row r="75" spans="1:27" s="23" customFormat="1" x14ac:dyDescent="0.25">
      <c r="A75" s="23">
        <v>314</v>
      </c>
      <c r="B75" s="23" t="s">
        <v>15</v>
      </c>
      <c r="C75" s="32"/>
      <c r="D75" s="89">
        <v>48029</v>
      </c>
      <c r="F75" s="70">
        <v>1.2E-2</v>
      </c>
      <c r="G75" s="43"/>
      <c r="H75" s="42"/>
      <c r="J75" s="30">
        <v>-1</v>
      </c>
      <c r="L75" s="25">
        <v>82668790.599999994</v>
      </c>
      <c r="N75" s="25">
        <v>31513006.099924996</v>
      </c>
      <c r="O75" s="33"/>
      <c r="P75" s="25">
        <f t="shared" si="24"/>
        <v>51982472</v>
      </c>
      <c r="Q75" s="37"/>
      <c r="R75" s="28">
        <f t="shared" si="25"/>
        <v>12.406499999999999</v>
      </c>
      <c r="S75" s="37"/>
      <c r="T75" s="25">
        <f t="shared" si="26"/>
        <v>4189938</v>
      </c>
      <c r="U75" s="25"/>
      <c r="V75" s="28">
        <f>+ROUND(T75/L75*100,2)</f>
        <v>5.07</v>
      </c>
      <c r="X75" s="49">
        <f t="shared" si="27"/>
        <v>13.5</v>
      </c>
      <c r="Y75" s="49"/>
      <c r="Z75" s="79">
        <f>+F75*X75^2/2</f>
        <v>1.0934999999999999</v>
      </c>
      <c r="AA75" s="79"/>
    </row>
    <row r="76" spans="1:27" s="23" customFormat="1" x14ac:dyDescent="0.25">
      <c r="A76" s="23">
        <v>315</v>
      </c>
      <c r="B76" s="23" t="s">
        <v>16</v>
      </c>
      <c r="C76" s="32"/>
      <c r="D76" s="89">
        <v>48029</v>
      </c>
      <c r="F76" s="70">
        <v>5.1999999999999998E-3</v>
      </c>
      <c r="G76" s="43"/>
      <c r="H76" s="42"/>
      <c r="J76" s="30">
        <v>-1</v>
      </c>
      <c r="L76" s="25">
        <v>22992822.890000001</v>
      </c>
      <c r="N76" s="25">
        <v>12504334.3903</v>
      </c>
      <c r="O76" s="33"/>
      <c r="P76" s="25">
        <f t="shared" si="24"/>
        <v>10718417</v>
      </c>
      <c r="Q76" s="37"/>
      <c r="R76" s="28">
        <f t="shared" si="25"/>
        <v>13.026149999999999</v>
      </c>
      <c r="S76" s="37"/>
      <c r="T76" s="25">
        <f t="shared" si="26"/>
        <v>822838</v>
      </c>
      <c r="U76" s="25"/>
      <c r="V76" s="28">
        <f>+ROUND(T76/L76*100,2)</f>
        <v>3.58</v>
      </c>
      <c r="X76" s="49">
        <f t="shared" si="27"/>
        <v>13.5</v>
      </c>
      <c r="Y76" s="49"/>
      <c r="Z76" s="79">
        <f>+F76*X76^2/2</f>
        <v>0.47384999999999999</v>
      </c>
      <c r="AA76" s="79"/>
    </row>
    <row r="77" spans="1:27" s="23" customFormat="1" x14ac:dyDescent="0.25">
      <c r="A77" s="23">
        <v>316</v>
      </c>
      <c r="B77" s="23" t="s">
        <v>176</v>
      </c>
      <c r="C77" s="32"/>
      <c r="D77" s="89">
        <v>48029</v>
      </c>
      <c r="F77" s="70">
        <v>7.1000000000000004E-3</v>
      </c>
      <c r="G77" s="43"/>
      <c r="H77" s="42"/>
      <c r="J77" s="30">
        <v>0</v>
      </c>
      <c r="L77" s="26">
        <v>3273365.34</v>
      </c>
      <c r="N77" s="26">
        <v>1424240.87145</v>
      </c>
      <c r="O77" s="33"/>
      <c r="P77" s="26">
        <f t="shared" si="24"/>
        <v>1849124</v>
      </c>
      <c r="Q77" s="46"/>
      <c r="R77" s="28">
        <f t="shared" si="25"/>
        <v>12.8530125</v>
      </c>
      <c r="S77" s="46"/>
      <c r="T77" s="26">
        <f t="shared" si="26"/>
        <v>143867</v>
      </c>
      <c r="U77" s="29"/>
      <c r="V77" s="28">
        <f>+ROUND(T77/L77*100,2)</f>
        <v>4.4000000000000004</v>
      </c>
      <c r="X77" s="80">
        <f t="shared" si="27"/>
        <v>13.5</v>
      </c>
      <c r="Y77" s="62"/>
      <c r="Z77" s="79">
        <f>+F77*X77^2/2</f>
        <v>0.64698750000000005</v>
      </c>
      <c r="AA77" s="79"/>
    </row>
    <row r="78" spans="1:27" s="32" customFormat="1" x14ac:dyDescent="0.25">
      <c r="A78" s="32" t="s">
        <v>3</v>
      </c>
      <c r="B78" s="32" t="s">
        <v>29</v>
      </c>
      <c r="D78" s="89"/>
      <c r="E78" s="23"/>
      <c r="F78" s="70"/>
      <c r="G78" s="43"/>
      <c r="H78" s="42"/>
      <c r="I78" s="23"/>
      <c r="J78" s="30"/>
      <c r="L78" s="35">
        <f>+SUBTOTAL(9,L73:L77)</f>
        <v>334842152.81999993</v>
      </c>
      <c r="N78" s="35">
        <f>+SUBTOTAL(9,N73:N77)</f>
        <v>141547743.1828675</v>
      </c>
      <c r="O78" s="78"/>
      <c r="P78" s="35">
        <f>+SUBTOTAL(9,P73:P77)</f>
        <v>198756756</v>
      </c>
      <c r="Q78" s="39"/>
      <c r="R78" s="51">
        <f>+P78/T78</f>
        <v>12.612107097040377</v>
      </c>
      <c r="S78" s="39"/>
      <c r="T78" s="35">
        <f>+SUBTOTAL(9,T73:T77)</f>
        <v>15759203</v>
      </c>
      <c r="U78" s="39"/>
      <c r="V78" s="51">
        <f>+T78/L78*100</f>
        <v>4.7064573164632666</v>
      </c>
      <c r="X78" s="90"/>
      <c r="Y78" s="69"/>
      <c r="Z78" s="79"/>
      <c r="AA78" s="79"/>
    </row>
    <row r="79" spans="1:27" s="32" customFormat="1" x14ac:dyDescent="0.25">
      <c r="B79" s="32" t="s">
        <v>3</v>
      </c>
      <c r="D79" s="89"/>
      <c r="E79" s="23"/>
      <c r="F79" s="70"/>
      <c r="G79" s="43"/>
      <c r="H79" s="42"/>
      <c r="I79" s="23"/>
      <c r="J79" s="30"/>
      <c r="L79" s="27"/>
      <c r="N79" s="27"/>
      <c r="O79" s="78"/>
      <c r="P79" s="27"/>
      <c r="Q79" s="27"/>
      <c r="R79" s="28"/>
      <c r="S79" s="27"/>
      <c r="T79" s="27"/>
      <c r="U79" s="27"/>
      <c r="V79" s="28"/>
      <c r="X79" s="69"/>
      <c r="Y79" s="69"/>
      <c r="Z79" s="79"/>
      <c r="AA79" s="79"/>
    </row>
    <row r="80" spans="1:27" s="32" customFormat="1" x14ac:dyDescent="0.25">
      <c r="A80" s="50" t="s">
        <v>121</v>
      </c>
      <c r="D80" s="89"/>
      <c r="E80" s="23"/>
      <c r="F80" s="70"/>
      <c r="G80" s="43"/>
      <c r="H80" s="42"/>
      <c r="I80" s="23"/>
      <c r="J80" s="30"/>
      <c r="L80" s="48">
        <f>+SUBTOTAL(9,L52:L79)</f>
        <v>971782237.7299999</v>
      </c>
      <c r="N80" s="48">
        <f>+SUBTOTAL(9,N52:N79)</f>
        <v>499815277.97509998</v>
      </c>
      <c r="O80" s="78"/>
      <c r="P80" s="48">
        <f>+SUBTOTAL(9,P52:P79)</f>
        <v>485914342</v>
      </c>
      <c r="Q80" s="48"/>
      <c r="R80" s="84">
        <f>+P80/T80</f>
        <v>12.716601227870816</v>
      </c>
      <c r="S80" s="48"/>
      <c r="T80" s="48">
        <f>+SUBTOTAL(9,T52:T79)</f>
        <v>38211023</v>
      </c>
      <c r="U80" s="48"/>
      <c r="V80" s="84">
        <f>+T80/L80*100</f>
        <v>3.9320561249666057</v>
      </c>
      <c r="X80" s="91"/>
      <c r="Y80" s="91"/>
      <c r="Z80" s="79"/>
      <c r="AA80" s="79"/>
    </row>
    <row r="81" spans="1:27" s="32" customFormat="1" x14ac:dyDescent="0.25">
      <c r="A81" s="50"/>
      <c r="B81" s="32" t="s">
        <v>3</v>
      </c>
      <c r="D81" s="89"/>
      <c r="E81" s="23"/>
      <c r="F81" s="70"/>
      <c r="G81" s="43"/>
      <c r="H81" s="42"/>
      <c r="I81" s="23"/>
      <c r="J81" s="30"/>
      <c r="L81" s="27"/>
      <c r="N81" s="27"/>
      <c r="O81" s="78"/>
      <c r="P81" s="27"/>
      <c r="Q81" s="27"/>
      <c r="R81" s="28"/>
      <c r="S81" s="27"/>
      <c r="T81" s="27"/>
      <c r="U81" s="27"/>
      <c r="V81" s="28"/>
      <c r="X81" s="81"/>
      <c r="Y81" s="81"/>
      <c r="Z81" s="79"/>
      <c r="AA81" s="79"/>
    </row>
    <row r="82" spans="1:27" s="32" customFormat="1" x14ac:dyDescent="0.25">
      <c r="A82" s="50"/>
      <c r="B82" s="32" t="s">
        <v>3</v>
      </c>
      <c r="D82" s="89"/>
      <c r="E82" s="23"/>
      <c r="F82" s="70"/>
      <c r="G82" s="43"/>
      <c r="H82" s="42"/>
      <c r="I82" s="23"/>
      <c r="J82" s="30"/>
      <c r="L82" s="27"/>
      <c r="N82" s="27"/>
      <c r="O82" s="78"/>
      <c r="P82" s="27"/>
      <c r="Q82" s="27"/>
      <c r="R82" s="28"/>
      <c r="S82" s="27"/>
      <c r="T82" s="27"/>
      <c r="U82" s="27"/>
      <c r="V82" s="28"/>
      <c r="X82" s="81"/>
      <c r="Y82" s="81"/>
      <c r="Z82" s="79"/>
      <c r="AA82" s="79"/>
    </row>
    <row r="83" spans="1:27" s="32" customFormat="1" x14ac:dyDescent="0.25">
      <c r="A83" s="50" t="s">
        <v>122</v>
      </c>
      <c r="D83" s="89"/>
      <c r="E83" s="23"/>
      <c r="F83" s="70"/>
      <c r="G83" s="43"/>
      <c r="H83" s="42"/>
      <c r="I83" s="23"/>
      <c r="J83" s="30"/>
      <c r="L83" s="27"/>
      <c r="N83" s="27"/>
      <c r="O83" s="78"/>
      <c r="P83" s="27"/>
      <c r="Q83" s="27"/>
      <c r="R83" s="28"/>
      <c r="S83" s="27"/>
      <c r="T83" s="27"/>
      <c r="U83" s="27"/>
      <c r="V83" s="28"/>
      <c r="X83" s="81"/>
      <c r="Y83" s="81"/>
      <c r="Z83" s="79"/>
      <c r="AA83" s="79"/>
    </row>
    <row r="84" spans="1:27" s="23" customFormat="1" x14ac:dyDescent="0.25">
      <c r="A84" s="23" t="s">
        <v>3</v>
      </c>
      <c r="B84" s="23" t="s">
        <v>3</v>
      </c>
      <c r="C84" s="32"/>
      <c r="D84" s="92"/>
      <c r="F84" s="70"/>
      <c r="G84" s="43"/>
      <c r="H84" s="42"/>
      <c r="J84" s="30"/>
      <c r="O84" s="33"/>
      <c r="R84" s="28"/>
      <c r="V84" s="28"/>
      <c r="X84" s="49"/>
      <c r="Y84" s="49"/>
      <c r="Z84" s="79"/>
      <c r="AA84" s="79"/>
    </row>
    <row r="85" spans="1:27" s="32" customFormat="1" x14ac:dyDescent="0.25">
      <c r="A85" s="32" t="s">
        <v>3</v>
      </c>
      <c r="B85" s="32" t="s">
        <v>30</v>
      </c>
      <c r="D85" s="89"/>
      <c r="E85" s="23"/>
      <c r="F85" s="70"/>
      <c r="G85" s="43"/>
      <c r="H85" s="42"/>
      <c r="I85" s="23"/>
      <c r="J85" s="30"/>
      <c r="O85" s="78"/>
      <c r="R85" s="28"/>
      <c r="V85" s="28"/>
      <c r="X85" s="81"/>
      <c r="Y85" s="81"/>
      <c r="Z85" s="79"/>
      <c r="AA85" s="79"/>
    </row>
    <row r="86" spans="1:27" s="23" customFormat="1" x14ac:dyDescent="0.25">
      <c r="A86" s="23">
        <v>312</v>
      </c>
      <c r="B86" s="23" t="s">
        <v>14</v>
      </c>
      <c r="C86" s="32"/>
      <c r="D86" s="89">
        <v>50951</v>
      </c>
      <c r="F86" s="70">
        <v>9.4000000000000004E-3</v>
      </c>
      <c r="G86" s="43"/>
      <c r="H86" s="42"/>
      <c r="J86" s="30">
        <v>0</v>
      </c>
      <c r="L86" s="26">
        <v>33149442.199999999</v>
      </c>
      <c r="N86" s="26">
        <v>33149442.199999999</v>
      </c>
      <c r="O86" s="33"/>
      <c r="P86" s="26">
        <f>+ROUND((100-J86)/100*L86-N86,0)</f>
        <v>0</v>
      </c>
      <c r="Q86" s="27"/>
      <c r="R86" s="28">
        <f t="shared" ref="R86" si="28">X86-Z86</f>
        <v>19.327424999999998</v>
      </c>
      <c r="S86" s="27"/>
      <c r="T86" s="26">
        <f t="shared" ref="T86" si="29">+ROUND(P86/R86,0)</f>
        <v>0</v>
      </c>
      <c r="U86" s="29"/>
      <c r="V86" s="28">
        <f>+ROUND(T86/L86*100,2)</f>
        <v>0</v>
      </c>
      <c r="X86" s="80">
        <f>+(MONTH(D86)-12)/12+YEAR(D86)-2017</f>
        <v>21.5</v>
      </c>
      <c r="Y86" s="62"/>
      <c r="Z86" s="79">
        <f>+F86*X86^2/2</f>
        <v>2.1725750000000001</v>
      </c>
      <c r="AA86" s="79"/>
    </row>
    <row r="87" spans="1:27" s="32" customFormat="1" x14ac:dyDescent="0.25">
      <c r="A87" s="32" t="s">
        <v>3</v>
      </c>
      <c r="B87" s="32" t="s">
        <v>31</v>
      </c>
      <c r="D87" s="89"/>
      <c r="E87" s="23"/>
      <c r="F87" s="70"/>
      <c r="G87" s="43"/>
      <c r="H87" s="42"/>
      <c r="I87" s="23"/>
      <c r="J87" s="30"/>
      <c r="L87" s="27">
        <f>+SUBTOTAL(9,L86:L86)</f>
        <v>33149442.199999999</v>
      </c>
      <c r="N87" s="27">
        <f>+SUBTOTAL(9,N86:N86)</f>
        <v>33149442.199999999</v>
      </c>
      <c r="O87" s="78"/>
      <c r="P87" s="27">
        <f>+SUBTOTAL(9,P86:P86)</f>
        <v>0</v>
      </c>
      <c r="Q87" s="27"/>
      <c r="R87" s="51">
        <f>+R86</f>
        <v>19.327424999999998</v>
      </c>
      <c r="S87" s="27"/>
      <c r="T87" s="27">
        <f>+SUBTOTAL(9,T86:T86)</f>
        <v>0</v>
      </c>
      <c r="U87" s="27"/>
      <c r="V87" s="51">
        <f>+T87/L87*100</f>
        <v>0</v>
      </c>
      <c r="X87" s="81"/>
      <c r="Y87" s="81"/>
      <c r="Z87" s="79"/>
      <c r="AA87" s="79"/>
    </row>
    <row r="88" spans="1:27" s="23" customFormat="1" x14ac:dyDescent="0.25">
      <c r="A88" s="23" t="s">
        <v>3</v>
      </c>
      <c r="B88" s="23" t="s">
        <v>3</v>
      </c>
      <c r="C88" s="32"/>
      <c r="D88" s="89"/>
      <c r="F88" s="70"/>
      <c r="G88" s="43"/>
      <c r="H88" s="42"/>
      <c r="J88" s="30"/>
      <c r="O88" s="33"/>
      <c r="R88" s="28"/>
      <c r="V88" s="28"/>
      <c r="X88" s="49"/>
      <c r="Y88" s="49"/>
      <c r="Z88" s="79"/>
      <c r="AA88" s="79"/>
    </row>
    <row r="89" spans="1:27" s="32" customFormat="1" x14ac:dyDescent="0.25">
      <c r="A89" s="32" t="s">
        <v>3</v>
      </c>
      <c r="B89" s="32" t="s">
        <v>32</v>
      </c>
      <c r="D89" s="89"/>
      <c r="E89" s="23"/>
      <c r="F89" s="70"/>
      <c r="G89" s="43"/>
      <c r="H89" s="42"/>
      <c r="I89" s="23"/>
      <c r="J89" s="30"/>
      <c r="O89" s="78"/>
      <c r="R89" s="28"/>
      <c r="V89" s="28"/>
      <c r="X89" s="81"/>
      <c r="Y89" s="81"/>
      <c r="Z89" s="79"/>
      <c r="AA89" s="79"/>
    </row>
    <row r="90" spans="1:27" s="23" customFormat="1" x14ac:dyDescent="0.25">
      <c r="A90" s="23">
        <v>311</v>
      </c>
      <c r="B90" s="23" t="s">
        <v>13</v>
      </c>
      <c r="C90" s="32"/>
      <c r="D90" s="89">
        <v>50951</v>
      </c>
      <c r="F90" s="70">
        <v>3.2000000000000002E-3</v>
      </c>
      <c r="G90" s="43"/>
      <c r="H90" s="42"/>
      <c r="J90" s="30">
        <v>-1</v>
      </c>
      <c r="L90" s="25">
        <v>40048942.609999999</v>
      </c>
      <c r="N90" s="25">
        <v>21435438.487260003</v>
      </c>
      <c r="O90" s="33"/>
      <c r="P90" s="25">
        <f t="shared" ref="P90:P94" si="30">+ROUND((100-J90)/100*L90-N90,0)</f>
        <v>19013994</v>
      </c>
      <c r="Q90" s="37"/>
      <c r="R90" s="28">
        <f t="shared" ref="R90:R94" si="31">X90-Z90</f>
        <v>20.760400000000001</v>
      </c>
      <c r="S90" s="37"/>
      <c r="T90" s="25">
        <f t="shared" ref="T90:T94" si="32">+ROUND(P90/R90,0)</f>
        <v>915878</v>
      </c>
      <c r="U90" s="25"/>
      <c r="V90" s="28">
        <f>+ROUND(T90/L90*100,2)</f>
        <v>2.29</v>
      </c>
      <c r="X90" s="49">
        <f t="shared" ref="X90:X94" si="33">+(MONTH(D90)-12)/12+YEAR(D90)-2017</f>
        <v>21.5</v>
      </c>
      <c r="Y90" s="49"/>
      <c r="Z90" s="79">
        <f>+F90*X90^2/2</f>
        <v>0.73960000000000004</v>
      </c>
      <c r="AA90" s="79"/>
    </row>
    <row r="91" spans="1:27" s="23" customFormat="1" x14ac:dyDescent="0.25">
      <c r="A91" s="23">
        <v>312</v>
      </c>
      <c r="B91" s="23" t="s">
        <v>14</v>
      </c>
      <c r="C91" s="32"/>
      <c r="D91" s="89">
        <v>50951</v>
      </c>
      <c r="F91" s="70">
        <v>9.4000000000000004E-3</v>
      </c>
      <c r="G91" s="43"/>
      <c r="H91" s="42"/>
      <c r="J91" s="30">
        <v>-3</v>
      </c>
      <c r="L91" s="25">
        <v>26275279.309999999</v>
      </c>
      <c r="N91" s="25">
        <v>12672089.538967501</v>
      </c>
      <c r="O91" s="33"/>
      <c r="P91" s="25">
        <f t="shared" si="30"/>
        <v>14391448</v>
      </c>
      <c r="Q91" s="37"/>
      <c r="R91" s="28">
        <f t="shared" si="31"/>
        <v>19.327424999999998</v>
      </c>
      <c r="S91" s="37"/>
      <c r="T91" s="25">
        <f t="shared" si="32"/>
        <v>744613</v>
      </c>
      <c r="U91" s="25"/>
      <c r="V91" s="28">
        <f t="shared" ref="V91:V94" si="34">+ROUND(T91/L91*100,2)</f>
        <v>2.83</v>
      </c>
      <c r="X91" s="49">
        <f t="shared" si="33"/>
        <v>21.5</v>
      </c>
      <c r="Y91" s="49"/>
      <c r="Z91" s="79">
        <f>+F91*X91^2/2</f>
        <v>2.1725750000000001</v>
      </c>
      <c r="AA91" s="79"/>
    </row>
    <row r="92" spans="1:27" s="23" customFormat="1" x14ac:dyDescent="0.25">
      <c r="A92" s="23">
        <v>314</v>
      </c>
      <c r="B92" s="23" t="s">
        <v>15</v>
      </c>
      <c r="C92" s="32"/>
      <c r="D92" s="89">
        <v>50951</v>
      </c>
      <c r="F92" s="70">
        <v>1.2E-2</v>
      </c>
      <c r="G92" s="43"/>
      <c r="H92" s="42"/>
      <c r="J92" s="30">
        <v>-1</v>
      </c>
      <c r="L92" s="25">
        <v>4409078.75</v>
      </c>
      <c r="N92" s="25">
        <v>1937291.3497349999</v>
      </c>
      <c r="O92" s="33"/>
      <c r="P92" s="25">
        <f t="shared" si="30"/>
        <v>2515878</v>
      </c>
      <c r="Q92" s="37"/>
      <c r="R92" s="28">
        <f t="shared" si="31"/>
        <v>18.726500000000001</v>
      </c>
      <c r="S92" s="37"/>
      <c r="T92" s="25">
        <f t="shared" si="32"/>
        <v>134349</v>
      </c>
      <c r="U92" s="25"/>
      <c r="V92" s="28">
        <f t="shared" si="34"/>
        <v>3.05</v>
      </c>
      <c r="X92" s="49">
        <f t="shared" si="33"/>
        <v>21.5</v>
      </c>
      <c r="Y92" s="49"/>
      <c r="Z92" s="79">
        <f>+F92*X92^2/2</f>
        <v>2.7734999999999999</v>
      </c>
      <c r="AA92" s="79"/>
    </row>
    <row r="93" spans="1:27" s="23" customFormat="1" x14ac:dyDescent="0.25">
      <c r="A93" s="23">
        <v>315</v>
      </c>
      <c r="B93" s="23" t="s">
        <v>16</v>
      </c>
      <c r="C93" s="32"/>
      <c r="D93" s="89">
        <v>50951</v>
      </c>
      <c r="F93" s="70">
        <v>5.1999999999999998E-3</v>
      </c>
      <c r="G93" s="43"/>
      <c r="H93" s="42"/>
      <c r="J93" s="30">
        <v>-2</v>
      </c>
      <c r="L93" s="25">
        <v>1246717.6399999999</v>
      </c>
      <c r="N93" s="25">
        <v>704489.44840000011</v>
      </c>
      <c r="O93" s="33"/>
      <c r="P93" s="25">
        <f t="shared" si="30"/>
        <v>567163</v>
      </c>
      <c r="Q93" s="37"/>
      <c r="R93" s="28">
        <f t="shared" si="31"/>
        <v>20.29815</v>
      </c>
      <c r="S93" s="37"/>
      <c r="T93" s="25">
        <f t="shared" si="32"/>
        <v>27942</v>
      </c>
      <c r="U93" s="25"/>
      <c r="V93" s="28">
        <f t="shared" si="34"/>
        <v>2.2400000000000002</v>
      </c>
      <c r="X93" s="49">
        <f t="shared" si="33"/>
        <v>21.5</v>
      </c>
      <c r="Y93" s="49"/>
      <c r="Z93" s="79">
        <f>+F93*X93^2/2</f>
        <v>1.2018499999999999</v>
      </c>
      <c r="AA93" s="79"/>
    </row>
    <row r="94" spans="1:27" s="23" customFormat="1" x14ac:dyDescent="0.25">
      <c r="A94" s="23">
        <v>316</v>
      </c>
      <c r="B94" s="23" t="s">
        <v>176</v>
      </c>
      <c r="C94" s="32"/>
      <c r="D94" s="89">
        <v>50951</v>
      </c>
      <c r="F94" s="70">
        <v>7.1000000000000004E-3</v>
      </c>
      <c r="G94" s="43"/>
      <c r="H94" s="42"/>
      <c r="J94" s="30">
        <v>-1</v>
      </c>
      <c r="L94" s="26">
        <v>3720891.68</v>
      </c>
      <c r="N94" s="26">
        <v>1817682.1399300003</v>
      </c>
      <c r="O94" s="33"/>
      <c r="P94" s="26">
        <f t="shared" si="30"/>
        <v>1940418</v>
      </c>
      <c r="Q94" s="46"/>
      <c r="R94" s="28">
        <f t="shared" si="31"/>
        <v>19.859012499999999</v>
      </c>
      <c r="S94" s="46"/>
      <c r="T94" s="26">
        <f t="shared" si="32"/>
        <v>97710</v>
      </c>
      <c r="U94" s="29"/>
      <c r="V94" s="28">
        <f t="shared" si="34"/>
        <v>2.63</v>
      </c>
      <c r="X94" s="80">
        <f t="shared" si="33"/>
        <v>21.5</v>
      </c>
      <c r="Y94" s="62"/>
      <c r="Z94" s="79">
        <f>+F94*X94^2/2</f>
        <v>1.6409875</v>
      </c>
      <c r="AA94" s="79"/>
    </row>
    <row r="95" spans="1:27" s="32" customFormat="1" x14ac:dyDescent="0.25">
      <c r="A95" s="32" t="s">
        <v>3</v>
      </c>
      <c r="B95" s="32" t="s">
        <v>33</v>
      </c>
      <c r="D95" s="89"/>
      <c r="E95" s="23"/>
      <c r="F95" s="70"/>
      <c r="G95" s="43"/>
      <c r="H95" s="42"/>
      <c r="I95" s="23"/>
      <c r="J95" s="30"/>
      <c r="L95" s="27">
        <f>+SUBTOTAL(9,L90:L94)</f>
        <v>75700909.99000001</v>
      </c>
      <c r="N95" s="27">
        <f>+SUBTOTAL(9,N90:N94)</f>
        <v>38566990.964292504</v>
      </c>
      <c r="O95" s="78"/>
      <c r="P95" s="27">
        <f>+SUBTOTAL(9,P90:P94)</f>
        <v>38428901</v>
      </c>
      <c r="Q95" s="27"/>
      <c r="R95" s="51">
        <f>+P95/T95</f>
        <v>20.009925060869818</v>
      </c>
      <c r="S95" s="27"/>
      <c r="T95" s="27">
        <f>+SUBTOTAL(9,T90:T94)</f>
        <v>1920492</v>
      </c>
      <c r="U95" s="27"/>
      <c r="V95" s="51">
        <f>+T95/L95*100</f>
        <v>2.5369470462821311</v>
      </c>
      <c r="X95" s="81"/>
      <c r="Y95" s="81"/>
      <c r="Z95" s="79"/>
      <c r="AA95" s="79"/>
    </row>
    <row r="96" spans="1:27" s="23" customFormat="1" x14ac:dyDescent="0.25">
      <c r="A96" s="23" t="s">
        <v>3</v>
      </c>
      <c r="B96" s="23" t="s">
        <v>3</v>
      </c>
      <c r="C96" s="32"/>
      <c r="D96" s="89"/>
      <c r="F96" s="70"/>
      <c r="G96" s="43"/>
      <c r="H96" s="42"/>
      <c r="J96" s="30"/>
      <c r="O96" s="33"/>
      <c r="R96" s="28"/>
      <c r="V96" s="28"/>
      <c r="X96" s="49"/>
      <c r="Y96" s="49"/>
      <c r="Z96" s="79"/>
      <c r="AA96" s="79"/>
    </row>
    <row r="97" spans="1:27" s="32" customFormat="1" x14ac:dyDescent="0.25">
      <c r="A97" s="32" t="s">
        <v>3</v>
      </c>
      <c r="B97" s="32" t="s">
        <v>178</v>
      </c>
      <c r="D97" s="89"/>
      <c r="E97" s="23"/>
      <c r="F97" s="70"/>
      <c r="G97" s="43"/>
      <c r="H97" s="42"/>
      <c r="I97" s="23"/>
      <c r="J97" s="30"/>
      <c r="O97" s="78"/>
      <c r="R97" s="28"/>
      <c r="V97" s="28"/>
      <c r="X97" s="81"/>
      <c r="Y97" s="81"/>
      <c r="Z97" s="79"/>
      <c r="AA97" s="79"/>
    </row>
    <row r="98" spans="1:27" s="23" customFormat="1" x14ac:dyDescent="0.25">
      <c r="A98" s="23">
        <v>311</v>
      </c>
      <c r="B98" s="23" t="s">
        <v>13</v>
      </c>
      <c r="C98" s="32"/>
      <c r="D98" s="89">
        <v>50951</v>
      </c>
      <c r="F98" s="70">
        <v>3.2000000000000002E-3</v>
      </c>
      <c r="G98" s="43"/>
      <c r="H98" s="42"/>
      <c r="J98" s="30">
        <v>-1</v>
      </c>
      <c r="L98" s="25">
        <v>3049496.26</v>
      </c>
      <c r="N98" s="25">
        <v>1704572.5490649999</v>
      </c>
      <c r="O98" s="33"/>
      <c r="P98" s="25">
        <f t="shared" ref="P98:P101" si="35">+ROUND((100-J98)/100*L98-N98,0)</f>
        <v>1375419</v>
      </c>
      <c r="Q98" s="37"/>
      <c r="R98" s="28">
        <f t="shared" ref="R98:R101" si="36">X98-Z98</f>
        <v>20.760400000000001</v>
      </c>
      <c r="S98" s="37"/>
      <c r="T98" s="25">
        <f t="shared" ref="T98:T101" si="37">+ROUND(P98/R98,0)</f>
        <v>66252</v>
      </c>
      <c r="U98" s="25"/>
      <c r="V98" s="28">
        <f t="shared" ref="V98:V101" si="38">+ROUND(T98/L98*100,2)</f>
        <v>2.17</v>
      </c>
      <c r="X98" s="49">
        <f t="shared" ref="X98:X101" si="39">+(MONTH(D98)-12)/12+YEAR(D98)-2017</f>
        <v>21.5</v>
      </c>
      <c r="Y98" s="49"/>
      <c r="Z98" s="79">
        <f>+F98*X98^2/2</f>
        <v>0.73960000000000004</v>
      </c>
      <c r="AA98" s="79"/>
    </row>
    <row r="99" spans="1:27" s="23" customFormat="1" x14ac:dyDescent="0.25">
      <c r="A99" s="23">
        <v>312</v>
      </c>
      <c r="B99" s="23" t="s">
        <v>14</v>
      </c>
      <c r="C99" s="32"/>
      <c r="D99" s="89">
        <v>50951</v>
      </c>
      <c r="F99" s="70">
        <v>9.4000000000000004E-3</v>
      </c>
      <c r="G99" s="43"/>
      <c r="H99" s="42"/>
      <c r="J99" s="30">
        <v>-3</v>
      </c>
      <c r="L99" s="25">
        <v>22708657.52</v>
      </c>
      <c r="N99" s="25">
        <v>10156497.57824125</v>
      </c>
      <c r="O99" s="33"/>
      <c r="P99" s="25">
        <f t="shared" si="35"/>
        <v>13233420</v>
      </c>
      <c r="Q99" s="37"/>
      <c r="R99" s="28">
        <f t="shared" si="36"/>
        <v>19.327424999999998</v>
      </c>
      <c r="S99" s="37"/>
      <c r="T99" s="25">
        <f t="shared" si="37"/>
        <v>684696</v>
      </c>
      <c r="U99" s="25"/>
      <c r="V99" s="28">
        <f t="shared" si="38"/>
        <v>3.02</v>
      </c>
      <c r="X99" s="49">
        <f t="shared" si="39"/>
        <v>21.5</v>
      </c>
      <c r="Y99" s="49"/>
      <c r="Z99" s="79">
        <f>+F99*X99^2/2</f>
        <v>2.1725750000000001</v>
      </c>
      <c r="AA99" s="79"/>
    </row>
    <row r="100" spans="1:27" s="23" customFormat="1" x14ac:dyDescent="0.25">
      <c r="A100" s="23">
        <v>314</v>
      </c>
      <c r="B100" s="23" t="s">
        <v>15</v>
      </c>
      <c r="C100" s="32"/>
      <c r="D100" s="89">
        <v>50951</v>
      </c>
      <c r="F100" s="70">
        <v>1.2E-2</v>
      </c>
      <c r="G100" s="43"/>
      <c r="H100" s="42"/>
      <c r="J100" s="30">
        <v>-1</v>
      </c>
      <c r="L100" s="25">
        <v>2878397.99</v>
      </c>
      <c r="N100" s="25">
        <v>294184.24463000003</v>
      </c>
      <c r="O100" s="33"/>
      <c r="P100" s="25">
        <f t="shared" si="35"/>
        <v>2612998</v>
      </c>
      <c r="Q100" s="37"/>
      <c r="R100" s="28">
        <f t="shared" si="36"/>
        <v>18.726500000000001</v>
      </c>
      <c r="S100" s="37"/>
      <c r="T100" s="25">
        <f t="shared" si="37"/>
        <v>139535</v>
      </c>
      <c r="U100" s="25"/>
      <c r="V100" s="28">
        <f t="shared" si="38"/>
        <v>4.8499999999999996</v>
      </c>
      <c r="X100" s="49">
        <f t="shared" si="39"/>
        <v>21.5</v>
      </c>
      <c r="Y100" s="49"/>
      <c r="Z100" s="79">
        <f>+F100*X100^2/2</f>
        <v>2.7734999999999999</v>
      </c>
      <c r="AA100" s="79"/>
    </row>
    <row r="101" spans="1:27" s="23" customFormat="1" x14ac:dyDescent="0.25">
      <c r="A101" s="23">
        <v>315</v>
      </c>
      <c r="B101" s="23" t="s">
        <v>16</v>
      </c>
      <c r="C101" s="32"/>
      <c r="D101" s="89">
        <v>50951</v>
      </c>
      <c r="F101" s="70">
        <v>5.1999999999999998E-3</v>
      </c>
      <c r="G101" s="43"/>
      <c r="H101" s="42"/>
      <c r="J101" s="30">
        <v>-2</v>
      </c>
      <c r="L101" s="26">
        <v>2865604.55</v>
      </c>
      <c r="N101" s="26">
        <v>303886.83860000002</v>
      </c>
      <c r="O101" s="33"/>
      <c r="P101" s="26">
        <f t="shared" si="35"/>
        <v>2619030</v>
      </c>
      <c r="Q101" s="46"/>
      <c r="R101" s="28">
        <f t="shared" si="36"/>
        <v>20.29815</v>
      </c>
      <c r="S101" s="46"/>
      <c r="T101" s="26">
        <f t="shared" si="37"/>
        <v>129028</v>
      </c>
      <c r="U101" s="29"/>
      <c r="V101" s="28">
        <f t="shared" si="38"/>
        <v>4.5</v>
      </c>
      <c r="X101" s="80">
        <f t="shared" si="39"/>
        <v>21.5</v>
      </c>
      <c r="Y101" s="62"/>
      <c r="Z101" s="79">
        <f>+F101*X101^2/2</f>
        <v>1.2018499999999999</v>
      </c>
      <c r="AA101" s="79"/>
    </row>
    <row r="102" spans="1:27" s="32" customFormat="1" x14ac:dyDescent="0.25">
      <c r="A102" s="32" t="s">
        <v>3</v>
      </c>
      <c r="B102" s="32" t="s">
        <v>177</v>
      </c>
      <c r="D102" s="89"/>
      <c r="E102" s="23"/>
      <c r="F102" s="70"/>
      <c r="G102" s="43"/>
      <c r="H102" s="42"/>
      <c r="I102" s="23"/>
      <c r="J102" s="30"/>
      <c r="L102" s="27">
        <f>+SUBTOTAL(9,L98:L101)</f>
        <v>31502156.320000004</v>
      </c>
      <c r="N102" s="27">
        <f>+SUBTOTAL(9,N98:N101)</f>
        <v>12459141.210536249</v>
      </c>
      <c r="O102" s="78"/>
      <c r="P102" s="27">
        <f>+SUBTOTAL(9,P98:P101)</f>
        <v>19840867</v>
      </c>
      <c r="Q102" s="27"/>
      <c r="R102" s="51">
        <f>+P102/T102</f>
        <v>19.461160301360163</v>
      </c>
      <c r="S102" s="27"/>
      <c r="T102" s="27">
        <f>+SUBTOTAL(9,T98:T101)</f>
        <v>1019511</v>
      </c>
      <c r="U102" s="27"/>
      <c r="V102" s="51">
        <f>+T102/L102*100</f>
        <v>3.2363213160514208</v>
      </c>
      <c r="X102" s="81"/>
      <c r="Y102" s="81"/>
      <c r="Z102" s="79"/>
      <c r="AA102" s="79"/>
    </row>
    <row r="103" spans="1:27" s="23" customFormat="1" x14ac:dyDescent="0.25">
      <c r="A103" s="23" t="s">
        <v>3</v>
      </c>
      <c r="B103" s="23" t="s">
        <v>3</v>
      </c>
      <c r="C103" s="32"/>
      <c r="D103" s="89"/>
      <c r="F103" s="70"/>
      <c r="G103" s="43"/>
      <c r="H103" s="42"/>
      <c r="J103" s="30"/>
      <c r="O103" s="33"/>
      <c r="R103" s="28"/>
      <c r="V103" s="28"/>
      <c r="X103" s="49"/>
      <c r="Y103" s="49"/>
      <c r="Z103" s="79"/>
      <c r="AA103" s="79"/>
    </row>
    <row r="104" spans="1:27" s="32" customFormat="1" x14ac:dyDescent="0.25">
      <c r="A104" s="32" t="s">
        <v>3</v>
      </c>
      <c r="B104" s="32" t="s">
        <v>34</v>
      </c>
      <c r="D104" s="89"/>
      <c r="E104" s="23"/>
      <c r="F104" s="70"/>
      <c r="G104" s="43"/>
      <c r="H104" s="42"/>
      <c r="I104" s="23"/>
      <c r="J104" s="30"/>
      <c r="O104" s="78"/>
      <c r="R104" s="28"/>
      <c r="V104" s="28"/>
      <c r="X104" s="81"/>
      <c r="Y104" s="81"/>
      <c r="Z104" s="79"/>
      <c r="AA104" s="79"/>
    </row>
    <row r="105" spans="1:27" s="23" customFormat="1" x14ac:dyDescent="0.25">
      <c r="A105" s="23">
        <v>311</v>
      </c>
      <c r="B105" s="23" t="s">
        <v>13</v>
      </c>
      <c r="C105" s="32"/>
      <c r="D105" s="89">
        <v>50951</v>
      </c>
      <c r="F105" s="70">
        <v>3.2000000000000002E-3</v>
      </c>
      <c r="G105" s="43"/>
      <c r="H105" s="42"/>
      <c r="J105" s="30">
        <v>-1</v>
      </c>
      <c r="L105" s="25">
        <v>161759187.53</v>
      </c>
      <c r="N105" s="29">
        <v>42338154.112153754</v>
      </c>
      <c r="O105" s="33"/>
      <c r="P105" s="25">
        <f t="shared" ref="P105:P109" si="40">+ROUND((100-J105)/100*L105-N105,0)</f>
        <v>121038625</v>
      </c>
      <c r="Q105" s="37"/>
      <c r="R105" s="28">
        <f t="shared" ref="R105:R109" si="41">X105-Z105</f>
        <v>20.760400000000001</v>
      </c>
      <c r="S105" s="37"/>
      <c r="T105" s="25">
        <f t="shared" ref="T105:T109" si="42">+ROUND(P105/R105,0)</f>
        <v>5830265</v>
      </c>
      <c r="U105" s="25"/>
      <c r="V105" s="28">
        <f t="shared" ref="V105:V109" si="43">+ROUND(T105/L105*100,2)</f>
        <v>3.6</v>
      </c>
      <c r="X105" s="49">
        <f t="shared" ref="X105:X109" si="44">+(MONTH(D105)-12)/12+YEAR(D105)-2017</f>
        <v>21.5</v>
      </c>
      <c r="Y105" s="49"/>
      <c r="Z105" s="79">
        <f>+F105*X105^2/2</f>
        <v>0.73960000000000004</v>
      </c>
      <c r="AA105" s="79"/>
    </row>
    <row r="106" spans="1:27" s="23" customFormat="1" x14ac:dyDescent="0.25">
      <c r="A106" s="23">
        <v>312</v>
      </c>
      <c r="B106" s="23" t="s">
        <v>14</v>
      </c>
      <c r="C106" s="32"/>
      <c r="D106" s="89">
        <v>50951</v>
      </c>
      <c r="F106" s="70">
        <v>9.4000000000000004E-3</v>
      </c>
      <c r="G106" s="43"/>
      <c r="H106" s="42"/>
      <c r="J106" s="30">
        <v>-3</v>
      </c>
      <c r="L106" s="25">
        <v>682720321.07000005</v>
      </c>
      <c r="N106" s="29">
        <v>193672542.08437496</v>
      </c>
      <c r="O106" s="33"/>
      <c r="P106" s="25">
        <f t="shared" si="40"/>
        <v>509529389</v>
      </c>
      <c r="Q106" s="37"/>
      <c r="R106" s="28">
        <f t="shared" si="41"/>
        <v>19.327424999999998</v>
      </c>
      <c r="S106" s="37"/>
      <c r="T106" s="25">
        <f t="shared" si="42"/>
        <v>26363025</v>
      </c>
      <c r="U106" s="25"/>
      <c r="V106" s="28">
        <f t="shared" si="43"/>
        <v>3.86</v>
      </c>
      <c r="X106" s="49">
        <f t="shared" si="44"/>
        <v>21.5</v>
      </c>
      <c r="Y106" s="49"/>
      <c r="Z106" s="79">
        <f>+F106*X106^2/2</f>
        <v>2.1725750000000001</v>
      </c>
      <c r="AA106" s="79"/>
    </row>
    <row r="107" spans="1:27" s="23" customFormat="1" x14ac:dyDescent="0.25">
      <c r="A107" s="23">
        <v>314</v>
      </c>
      <c r="B107" s="23" t="s">
        <v>15</v>
      </c>
      <c r="C107" s="32"/>
      <c r="D107" s="89">
        <v>50951</v>
      </c>
      <c r="F107" s="70">
        <v>1.2E-2</v>
      </c>
      <c r="G107" s="43"/>
      <c r="H107" s="42"/>
      <c r="J107" s="30">
        <v>-1</v>
      </c>
      <c r="L107" s="25">
        <v>124903380.64</v>
      </c>
      <c r="N107" s="29">
        <v>61685842.934350006</v>
      </c>
      <c r="O107" s="33"/>
      <c r="P107" s="25">
        <f t="shared" si="40"/>
        <v>64466572</v>
      </c>
      <c r="Q107" s="37"/>
      <c r="R107" s="28">
        <f t="shared" si="41"/>
        <v>18.726500000000001</v>
      </c>
      <c r="S107" s="37"/>
      <c r="T107" s="25">
        <f t="shared" si="42"/>
        <v>3442532</v>
      </c>
      <c r="U107" s="25"/>
      <c r="V107" s="28">
        <f t="shared" si="43"/>
        <v>2.76</v>
      </c>
      <c r="X107" s="49">
        <f t="shared" si="44"/>
        <v>21.5</v>
      </c>
      <c r="Y107" s="49"/>
      <c r="Z107" s="79">
        <f>+F107*X107^2/2</f>
        <v>2.7734999999999999</v>
      </c>
      <c r="AA107" s="79"/>
    </row>
    <row r="108" spans="1:27" s="23" customFormat="1" x14ac:dyDescent="0.25">
      <c r="A108" s="23">
        <v>315</v>
      </c>
      <c r="B108" s="23" t="s">
        <v>16</v>
      </c>
      <c r="C108" s="32"/>
      <c r="D108" s="89">
        <v>50951</v>
      </c>
      <c r="F108" s="70">
        <v>5.1999999999999998E-3</v>
      </c>
      <c r="G108" s="43"/>
      <c r="H108" s="42"/>
      <c r="J108" s="30">
        <v>-2</v>
      </c>
      <c r="L108" s="25">
        <v>50198263.530000001</v>
      </c>
      <c r="N108" s="29">
        <v>15152820.545919999</v>
      </c>
      <c r="O108" s="33"/>
      <c r="P108" s="25">
        <f t="shared" si="40"/>
        <v>36049408</v>
      </c>
      <c r="Q108" s="37"/>
      <c r="R108" s="28">
        <f t="shared" si="41"/>
        <v>20.29815</v>
      </c>
      <c r="S108" s="37"/>
      <c r="T108" s="25">
        <f t="shared" si="42"/>
        <v>1775995</v>
      </c>
      <c r="U108" s="25"/>
      <c r="V108" s="28">
        <f t="shared" si="43"/>
        <v>3.54</v>
      </c>
      <c r="X108" s="49">
        <f t="shared" si="44"/>
        <v>21.5</v>
      </c>
      <c r="Y108" s="49"/>
      <c r="Z108" s="79">
        <f>+F108*X108^2/2</f>
        <v>1.2018499999999999</v>
      </c>
      <c r="AA108" s="79"/>
    </row>
    <row r="109" spans="1:27" s="23" customFormat="1" x14ac:dyDescent="0.25">
      <c r="A109" s="23">
        <v>316</v>
      </c>
      <c r="B109" s="23" t="s">
        <v>176</v>
      </c>
      <c r="C109" s="32"/>
      <c r="D109" s="89">
        <v>50951</v>
      </c>
      <c r="F109" s="70">
        <v>7.1000000000000004E-3</v>
      </c>
      <c r="G109" s="43"/>
      <c r="H109" s="42"/>
      <c r="J109" s="30">
        <v>-1</v>
      </c>
      <c r="L109" s="26">
        <v>5202651.3499999996</v>
      </c>
      <c r="N109" s="26">
        <v>2391381.31544</v>
      </c>
      <c r="O109" s="33"/>
      <c r="P109" s="26">
        <f t="shared" si="40"/>
        <v>2863297</v>
      </c>
      <c r="Q109" s="46"/>
      <c r="R109" s="28">
        <f t="shared" si="41"/>
        <v>19.859012499999999</v>
      </c>
      <c r="S109" s="46"/>
      <c r="T109" s="26">
        <f t="shared" si="42"/>
        <v>144181</v>
      </c>
      <c r="U109" s="29"/>
      <c r="V109" s="28">
        <f t="shared" si="43"/>
        <v>2.77</v>
      </c>
      <c r="X109" s="80">
        <f t="shared" si="44"/>
        <v>21.5</v>
      </c>
      <c r="Y109" s="62"/>
      <c r="Z109" s="79">
        <f>+F109*X109^2/2</f>
        <v>1.6409875</v>
      </c>
      <c r="AA109" s="79"/>
    </row>
    <row r="110" spans="1:27" s="32" customFormat="1" x14ac:dyDescent="0.25">
      <c r="A110" s="32" t="s">
        <v>3</v>
      </c>
      <c r="B110" s="32" t="s">
        <v>35</v>
      </c>
      <c r="D110" s="89"/>
      <c r="E110" s="23"/>
      <c r="F110" s="70"/>
      <c r="G110" s="43"/>
      <c r="H110" s="42"/>
      <c r="I110" s="23"/>
      <c r="J110" s="30"/>
      <c r="L110" s="35">
        <f>+SUBTOTAL(9,L105:L109)</f>
        <v>1024783804.12</v>
      </c>
      <c r="N110" s="35">
        <f>+SUBTOTAL(9,N105:N109)</f>
        <v>315240740.99223876</v>
      </c>
      <c r="O110" s="78"/>
      <c r="P110" s="35">
        <f>+SUBTOTAL(9,P105:P109)</f>
        <v>733947291</v>
      </c>
      <c r="Q110" s="39"/>
      <c r="R110" s="51">
        <f>+P110/T110</f>
        <v>19.54274496979151</v>
      </c>
      <c r="S110" s="39"/>
      <c r="T110" s="35">
        <f>+SUBTOTAL(9,T105:T109)</f>
        <v>37555998</v>
      </c>
      <c r="U110" s="39"/>
      <c r="V110" s="51">
        <f>+T110/L110*100</f>
        <v>3.6647727890518329</v>
      </c>
      <c r="X110" s="90"/>
      <c r="Y110" s="69"/>
      <c r="Z110" s="79"/>
      <c r="AA110" s="79"/>
    </row>
    <row r="111" spans="1:27" s="32" customFormat="1" x14ac:dyDescent="0.25">
      <c r="B111" s="32" t="s">
        <v>3</v>
      </c>
      <c r="D111" s="89"/>
      <c r="E111" s="23"/>
      <c r="F111" s="70"/>
      <c r="G111" s="43"/>
      <c r="H111" s="42"/>
      <c r="I111" s="23"/>
      <c r="J111" s="30"/>
      <c r="L111" s="27"/>
      <c r="N111" s="27"/>
      <c r="O111" s="78"/>
      <c r="P111" s="27"/>
      <c r="Q111" s="27"/>
      <c r="R111" s="28"/>
      <c r="S111" s="27"/>
      <c r="T111" s="27"/>
      <c r="U111" s="27"/>
      <c r="V111" s="28"/>
      <c r="X111" s="69"/>
      <c r="Y111" s="69"/>
      <c r="Z111" s="79"/>
      <c r="AA111" s="79"/>
    </row>
    <row r="112" spans="1:27" s="32" customFormat="1" x14ac:dyDescent="0.25">
      <c r="A112" s="50" t="s">
        <v>123</v>
      </c>
      <c r="D112" s="89"/>
      <c r="E112" s="23"/>
      <c r="F112" s="70"/>
      <c r="G112" s="43"/>
      <c r="H112" s="42"/>
      <c r="I112" s="23"/>
      <c r="J112" s="30"/>
      <c r="L112" s="48">
        <f>+SUBTOTAL(9,L84:L111)</f>
        <v>1165136312.6300001</v>
      </c>
      <c r="N112" s="48">
        <f>+SUBTOTAL(9,N84:N111)</f>
        <v>399416315.36706752</v>
      </c>
      <c r="O112" s="78"/>
      <c r="P112" s="48">
        <f>+SUBTOTAL(9,P84:P111)</f>
        <v>792217059</v>
      </c>
      <c r="Q112" s="48"/>
      <c r="R112" s="84">
        <f>+P112/T112</f>
        <v>19.562846687009909</v>
      </c>
      <c r="S112" s="48"/>
      <c r="T112" s="48">
        <f>+SUBTOTAL(9,T84:T111)</f>
        <v>40496001</v>
      </c>
      <c r="U112" s="48"/>
      <c r="V112" s="84">
        <f>+T112/L112*100</f>
        <v>3.475644914764568</v>
      </c>
      <c r="X112" s="82"/>
      <c r="Y112" s="82"/>
      <c r="Z112" s="79"/>
      <c r="AA112" s="79"/>
    </row>
    <row r="113" spans="1:27" s="32" customFormat="1" x14ac:dyDescent="0.25">
      <c r="B113" s="32" t="s">
        <v>3</v>
      </c>
      <c r="D113" s="89"/>
      <c r="E113" s="23"/>
      <c r="F113" s="70"/>
      <c r="G113" s="43"/>
      <c r="H113" s="42"/>
      <c r="I113" s="23"/>
      <c r="J113" s="30"/>
      <c r="L113" s="27"/>
      <c r="N113" s="27"/>
      <c r="O113" s="78"/>
      <c r="P113" s="27"/>
      <c r="Q113" s="27"/>
      <c r="R113" s="28"/>
      <c r="S113" s="27"/>
      <c r="T113" s="27"/>
      <c r="U113" s="27"/>
      <c r="V113" s="28"/>
      <c r="X113" s="69"/>
      <c r="Y113" s="69"/>
      <c r="Z113" s="79"/>
      <c r="AA113" s="79"/>
    </row>
    <row r="114" spans="1:27" s="32" customFormat="1" x14ac:dyDescent="0.25">
      <c r="B114" s="32" t="s">
        <v>3</v>
      </c>
      <c r="D114" s="89"/>
      <c r="E114" s="23"/>
      <c r="F114" s="70"/>
      <c r="G114" s="43"/>
      <c r="H114" s="42"/>
      <c r="I114" s="23"/>
      <c r="J114" s="30"/>
      <c r="L114" s="27"/>
      <c r="N114" s="27"/>
      <c r="O114" s="78"/>
      <c r="P114" s="27"/>
      <c r="Q114" s="27"/>
      <c r="R114" s="28"/>
      <c r="S114" s="27"/>
      <c r="T114" s="27"/>
      <c r="U114" s="27"/>
      <c r="V114" s="28"/>
      <c r="X114" s="81"/>
      <c r="Y114" s="81"/>
      <c r="Z114" s="79"/>
      <c r="AA114" s="79"/>
    </row>
    <row r="115" spans="1:27" s="32" customFormat="1" x14ac:dyDescent="0.25">
      <c r="A115" s="50" t="s">
        <v>124</v>
      </c>
      <c r="D115" s="89"/>
      <c r="E115" s="23"/>
      <c r="F115" s="70"/>
      <c r="G115" s="43"/>
      <c r="H115" s="42"/>
      <c r="I115" s="23"/>
      <c r="J115" s="30"/>
      <c r="L115" s="27"/>
      <c r="N115" s="27"/>
      <c r="O115" s="78"/>
      <c r="P115" s="27"/>
      <c r="Q115" s="27"/>
      <c r="R115" s="28"/>
      <c r="S115" s="27"/>
      <c r="T115" s="27"/>
      <c r="U115" s="27"/>
      <c r="V115" s="28"/>
      <c r="X115" s="81"/>
      <c r="Y115" s="81"/>
      <c r="Z115" s="79"/>
      <c r="AA115" s="79"/>
    </row>
    <row r="116" spans="1:27" s="23" customFormat="1" x14ac:dyDescent="0.25">
      <c r="A116" s="23" t="s">
        <v>3</v>
      </c>
      <c r="B116" s="23" t="s">
        <v>3</v>
      </c>
      <c r="C116" s="32"/>
      <c r="D116" s="89"/>
      <c r="F116" s="70"/>
      <c r="G116" s="43"/>
      <c r="H116" s="42"/>
      <c r="J116" s="30"/>
      <c r="O116" s="33"/>
      <c r="R116" s="28"/>
      <c r="V116" s="28"/>
      <c r="X116" s="49"/>
      <c r="Y116" s="49"/>
      <c r="Z116" s="79"/>
      <c r="AA116" s="79"/>
    </row>
    <row r="117" spans="1:27" s="32" customFormat="1" x14ac:dyDescent="0.25">
      <c r="A117" s="32" t="s">
        <v>3</v>
      </c>
      <c r="B117" s="32" t="s">
        <v>182</v>
      </c>
      <c r="D117" s="89"/>
      <c r="E117" s="23"/>
      <c r="F117" s="70"/>
      <c r="G117" s="43"/>
      <c r="H117" s="42"/>
      <c r="I117" s="23"/>
      <c r="J117" s="30"/>
      <c r="O117" s="78"/>
      <c r="R117" s="28"/>
      <c r="V117" s="28"/>
      <c r="X117" s="81"/>
      <c r="Y117" s="81"/>
      <c r="Z117" s="79"/>
      <c r="AA117" s="79"/>
    </row>
    <row r="118" spans="1:27" s="23" customFormat="1" x14ac:dyDescent="0.25">
      <c r="A118" s="23">
        <v>311</v>
      </c>
      <c r="B118" s="23" t="s">
        <v>13</v>
      </c>
      <c r="C118" s="32"/>
      <c r="D118" s="89">
        <v>50586</v>
      </c>
      <c r="F118" s="70">
        <v>3.2000000000000002E-3</v>
      </c>
      <c r="G118" s="43"/>
      <c r="H118" s="42"/>
      <c r="J118" s="30">
        <v>-1</v>
      </c>
      <c r="L118" s="25">
        <v>3538785.86</v>
      </c>
      <c r="N118" s="25">
        <v>1868163.03</v>
      </c>
      <c r="O118" s="33"/>
      <c r="P118" s="25">
        <f t="shared" ref="P118:P119" si="45">+ROUND((100-J118)/100*L118-N118,0)</f>
        <v>1706011</v>
      </c>
      <c r="Q118" s="37"/>
      <c r="R118" s="28">
        <f t="shared" ref="R118:R121" si="46">X118-Z118</f>
        <v>19.8276</v>
      </c>
      <c r="S118" s="37"/>
      <c r="T118" s="25">
        <f t="shared" ref="T118:T121" si="47">+ROUND(P118/R118,0)</f>
        <v>86042</v>
      </c>
      <c r="U118" s="25"/>
      <c r="V118" s="28">
        <f t="shared" ref="V118:V119" si="48">+ROUND(T118/L118*100,2)</f>
        <v>2.4300000000000002</v>
      </c>
      <c r="X118" s="49">
        <f t="shared" ref="X118:X121" si="49">+(MONTH(D118)-12)/12+YEAR(D118)-2017</f>
        <v>20.5</v>
      </c>
      <c r="Y118" s="49"/>
      <c r="Z118" s="79">
        <f>+F118*X118^2/2</f>
        <v>0.6724</v>
      </c>
      <c r="AA118" s="79"/>
    </row>
    <row r="119" spans="1:27" s="23" customFormat="1" x14ac:dyDescent="0.25">
      <c r="A119" s="23">
        <v>312</v>
      </c>
      <c r="B119" s="23" t="s">
        <v>14</v>
      </c>
      <c r="C119" s="32"/>
      <c r="D119" s="89">
        <v>50586</v>
      </c>
      <c r="F119" s="70">
        <v>9.4000000000000004E-3</v>
      </c>
      <c r="G119" s="43"/>
      <c r="H119" s="42"/>
      <c r="J119" s="30">
        <v>-3</v>
      </c>
      <c r="L119" s="25">
        <v>30678751.75</v>
      </c>
      <c r="N119" s="25">
        <v>15854784.620000001</v>
      </c>
      <c r="O119" s="33"/>
      <c r="P119" s="25">
        <f t="shared" si="45"/>
        <v>15744330</v>
      </c>
      <c r="Q119" s="37"/>
      <c r="R119" s="28">
        <f t="shared" si="46"/>
        <v>18.524825</v>
      </c>
      <c r="S119" s="37"/>
      <c r="T119" s="25">
        <f t="shared" si="47"/>
        <v>849904</v>
      </c>
      <c r="U119" s="25"/>
      <c r="V119" s="28">
        <f t="shared" si="48"/>
        <v>2.77</v>
      </c>
      <c r="X119" s="49">
        <f t="shared" si="49"/>
        <v>20.5</v>
      </c>
      <c r="Y119" s="49"/>
      <c r="Z119" s="79">
        <f>+F119*X119^2/2</f>
        <v>1.9751750000000001</v>
      </c>
      <c r="AA119" s="79"/>
    </row>
    <row r="120" spans="1:27" s="23" customFormat="1" x14ac:dyDescent="0.25">
      <c r="A120" s="23">
        <v>315</v>
      </c>
      <c r="B120" s="23" t="s">
        <v>16</v>
      </c>
      <c r="C120" s="32"/>
      <c r="D120" s="89">
        <v>50586</v>
      </c>
      <c r="F120" s="70">
        <v>5.1999999999999998E-3</v>
      </c>
      <c r="G120" s="43"/>
      <c r="H120" s="42"/>
      <c r="J120" s="30">
        <v>-2</v>
      </c>
      <c r="L120" s="25">
        <v>3748249.87</v>
      </c>
      <c r="N120" s="25">
        <v>2207826.06</v>
      </c>
      <c r="O120" s="33"/>
      <c r="P120" s="25">
        <f t="shared" ref="P120:P121" si="50">+ROUND((100-J120)/100*L120-N120,0)</f>
        <v>1615389</v>
      </c>
      <c r="Q120" s="37"/>
      <c r="R120" s="28">
        <f t="shared" si="46"/>
        <v>19.407350000000001</v>
      </c>
      <c r="S120" s="37"/>
      <c r="T120" s="25">
        <f t="shared" si="47"/>
        <v>83236</v>
      </c>
      <c r="U120" s="25"/>
      <c r="V120" s="28">
        <f t="shared" ref="V120:V121" si="51">+ROUND(T120/L120*100,2)</f>
        <v>2.2200000000000002</v>
      </c>
      <c r="X120" s="49">
        <f t="shared" si="49"/>
        <v>20.5</v>
      </c>
      <c r="Y120" s="49"/>
      <c r="Z120" s="79">
        <f>+F120*X120^2/2</f>
        <v>1.0926499999999999</v>
      </c>
      <c r="AA120" s="79"/>
    </row>
    <row r="121" spans="1:27" s="23" customFormat="1" x14ac:dyDescent="0.25">
      <c r="A121" s="23">
        <v>316</v>
      </c>
      <c r="B121" s="23" t="s">
        <v>176</v>
      </c>
      <c r="C121" s="32"/>
      <c r="D121" s="89">
        <v>50586</v>
      </c>
      <c r="F121" s="70">
        <v>7.1000000000000004E-3</v>
      </c>
      <c r="G121" s="43"/>
      <c r="H121" s="42"/>
      <c r="J121" s="30">
        <v>-1</v>
      </c>
      <c r="L121" s="26">
        <v>298312.17</v>
      </c>
      <c r="N121" s="26">
        <v>167024.57</v>
      </c>
      <c r="O121" s="33"/>
      <c r="P121" s="26">
        <f t="shared" si="50"/>
        <v>134271</v>
      </c>
      <c r="Q121" s="46"/>
      <c r="R121" s="28">
        <f t="shared" si="46"/>
        <v>19.008112499999999</v>
      </c>
      <c r="S121" s="46"/>
      <c r="T121" s="26">
        <f t="shared" si="47"/>
        <v>7064</v>
      </c>
      <c r="U121" s="29"/>
      <c r="V121" s="28">
        <f t="shared" si="51"/>
        <v>2.37</v>
      </c>
      <c r="X121" s="80">
        <f t="shared" si="49"/>
        <v>20.5</v>
      </c>
      <c r="Y121" s="62"/>
      <c r="Z121" s="79">
        <f>+F121*X121^2/2</f>
        <v>1.4918875</v>
      </c>
      <c r="AA121" s="79"/>
    </row>
    <row r="122" spans="1:27" s="32" customFormat="1" x14ac:dyDescent="0.25">
      <c r="A122" s="32" t="s">
        <v>3</v>
      </c>
      <c r="B122" s="32" t="s">
        <v>183</v>
      </c>
      <c r="D122" s="89"/>
      <c r="E122" s="23"/>
      <c r="F122" s="70"/>
      <c r="G122" s="43"/>
      <c r="H122" s="42"/>
      <c r="I122" s="23"/>
      <c r="J122" s="30"/>
      <c r="L122" s="27">
        <f>+SUBTOTAL(9,L118:L121)</f>
        <v>38264099.649999999</v>
      </c>
      <c r="N122" s="27">
        <f>+SUBTOTAL(9,N118:N121)</f>
        <v>20097798.280000001</v>
      </c>
      <c r="O122" s="78"/>
      <c r="P122" s="27">
        <f>+SUBTOTAL(9,P118:P121)</f>
        <v>19200001</v>
      </c>
      <c r="Q122" s="27"/>
      <c r="R122" s="51">
        <f>+P122/T122</f>
        <v>18.708965491704717</v>
      </c>
      <c r="S122" s="27"/>
      <c r="T122" s="27">
        <f>+SUBTOTAL(9,T118:T121)</f>
        <v>1026246</v>
      </c>
      <c r="U122" s="27"/>
      <c r="V122" s="51">
        <f>+T122/L122*100</f>
        <v>2.6820074414059816</v>
      </c>
      <c r="X122" s="81"/>
      <c r="Y122" s="81"/>
      <c r="Z122" s="79"/>
      <c r="AA122" s="79"/>
    </row>
    <row r="123" spans="1:27" s="23" customFormat="1" x14ac:dyDescent="0.25">
      <c r="A123" s="23" t="s">
        <v>3</v>
      </c>
      <c r="B123" s="23" t="s">
        <v>3</v>
      </c>
      <c r="C123" s="32"/>
      <c r="D123" s="89"/>
      <c r="F123" s="70"/>
      <c r="G123" s="43"/>
      <c r="H123" s="42"/>
      <c r="J123" s="30"/>
      <c r="O123" s="33"/>
      <c r="R123" s="28"/>
      <c r="V123" s="28"/>
      <c r="X123" s="49"/>
      <c r="Y123" s="49"/>
      <c r="Z123" s="79"/>
      <c r="AA123" s="79"/>
    </row>
    <row r="124" spans="1:27" s="32" customFormat="1" x14ac:dyDescent="0.25">
      <c r="A124" s="32" t="s">
        <v>3</v>
      </c>
      <c r="B124" s="32" t="s">
        <v>36</v>
      </c>
      <c r="D124" s="89"/>
      <c r="E124" s="23"/>
      <c r="F124" s="70"/>
      <c r="G124" s="43"/>
      <c r="H124" s="42"/>
      <c r="I124" s="23"/>
      <c r="J124" s="30"/>
      <c r="O124" s="78"/>
      <c r="R124" s="28"/>
      <c r="V124" s="28"/>
      <c r="X124" s="81"/>
      <c r="Y124" s="81"/>
      <c r="Z124" s="79"/>
      <c r="AA124" s="79"/>
    </row>
    <row r="125" spans="1:27" s="23" customFormat="1" x14ac:dyDescent="0.25">
      <c r="A125" s="23">
        <v>312</v>
      </c>
      <c r="B125" s="23" t="s">
        <v>14</v>
      </c>
      <c r="C125" s="32"/>
      <c r="D125" s="89">
        <v>50586</v>
      </c>
      <c r="F125" s="70">
        <v>9.4000000000000004E-3</v>
      </c>
      <c r="G125" s="43"/>
      <c r="H125" s="42"/>
      <c r="J125" s="30">
        <v>0</v>
      </c>
      <c r="L125" s="26">
        <v>52104.91</v>
      </c>
      <c r="N125" s="26">
        <v>52104.93</v>
      </c>
      <c r="O125" s="33"/>
      <c r="P125" s="26">
        <f>+ROUND((100-J125)/100*L125-N125,0)</f>
        <v>0</v>
      </c>
      <c r="Q125" s="46"/>
      <c r="R125" s="28">
        <f t="shared" ref="R125" si="52">X125-Z125</f>
        <v>18.524825</v>
      </c>
      <c r="S125" s="46"/>
      <c r="T125" s="26">
        <f t="shared" ref="T125" si="53">+ROUND(P125/R125,0)</f>
        <v>0</v>
      </c>
      <c r="U125" s="29"/>
      <c r="V125" s="28">
        <f>+ROUND(T125/L125*100,2)</f>
        <v>0</v>
      </c>
      <c r="X125" s="80">
        <f>+(MONTH(D125)-12)/12+YEAR(D125)-2017</f>
        <v>20.5</v>
      </c>
      <c r="Y125" s="62"/>
      <c r="Z125" s="79">
        <f>+F125*X125^2/2</f>
        <v>1.9751750000000001</v>
      </c>
      <c r="AA125" s="79"/>
    </row>
    <row r="126" spans="1:27" s="32" customFormat="1" x14ac:dyDescent="0.25">
      <c r="A126" s="32" t="s">
        <v>3</v>
      </c>
      <c r="B126" s="32" t="s">
        <v>37</v>
      </c>
      <c r="D126" s="89"/>
      <c r="E126" s="23"/>
      <c r="F126" s="70"/>
      <c r="G126" s="43"/>
      <c r="H126" s="42"/>
      <c r="I126" s="23"/>
      <c r="J126" s="30"/>
      <c r="L126" s="27">
        <f>+SUBTOTAL(9,L125:L125)</f>
        <v>52104.91</v>
      </c>
      <c r="N126" s="27">
        <f>+SUBTOTAL(9,N125:N125)</f>
        <v>52104.93</v>
      </c>
      <c r="O126" s="78"/>
      <c r="P126" s="27">
        <f>+SUBTOTAL(9,P125:P125)</f>
        <v>0</v>
      </c>
      <c r="Q126" s="27"/>
      <c r="R126" s="51">
        <f>+R125</f>
        <v>18.524825</v>
      </c>
      <c r="S126" s="27"/>
      <c r="T126" s="27">
        <f>+SUBTOTAL(9,T125:T125)</f>
        <v>0</v>
      </c>
      <c r="U126" s="27"/>
      <c r="V126" s="51">
        <f>+T126/L126*100</f>
        <v>0</v>
      </c>
      <c r="X126" s="81"/>
      <c r="Y126" s="81"/>
      <c r="Z126" s="79"/>
      <c r="AA126" s="79"/>
    </row>
    <row r="127" spans="1:27" s="23" customFormat="1" x14ac:dyDescent="0.25">
      <c r="A127" s="23" t="s">
        <v>3</v>
      </c>
      <c r="B127" s="23" t="s">
        <v>3</v>
      </c>
      <c r="C127" s="32"/>
      <c r="D127" s="89"/>
      <c r="F127" s="70"/>
      <c r="G127" s="43"/>
      <c r="H127" s="42"/>
      <c r="J127" s="30"/>
      <c r="O127" s="33"/>
      <c r="R127" s="28"/>
      <c r="V127" s="28"/>
      <c r="X127" s="49"/>
      <c r="Y127" s="49"/>
      <c r="Z127" s="79"/>
      <c r="AA127" s="79"/>
    </row>
    <row r="128" spans="1:27" s="32" customFormat="1" x14ac:dyDescent="0.25">
      <c r="A128" s="32" t="s">
        <v>3</v>
      </c>
      <c r="B128" s="32" t="s">
        <v>38</v>
      </c>
      <c r="D128" s="89"/>
      <c r="E128" s="23"/>
      <c r="F128" s="70"/>
      <c r="G128" s="43"/>
      <c r="H128" s="42"/>
      <c r="I128" s="23"/>
      <c r="J128" s="30"/>
      <c r="O128" s="78"/>
      <c r="R128" s="28"/>
      <c r="V128" s="28"/>
      <c r="X128" s="81"/>
      <c r="Y128" s="81"/>
      <c r="Z128" s="79"/>
      <c r="AA128" s="79"/>
    </row>
    <row r="129" spans="1:27" s="23" customFormat="1" x14ac:dyDescent="0.25">
      <c r="A129" s="23">
        <v>311</v>
      </c>
      <c r="B129" s="23" t="s">
        <v>13</v>
      </c>
      <c r="C129" s="32"/>
      <c r="D129" s="89">
        <v>50586</v>
      </c>
      <c r="F129" s="70">
        <v>3.2000000000000002E-3</v>
      </c>
      <c r="G129" s="43"/>
      <c r="H129" s="42"/>
      <c r="J129" s="30">
        <v>-1</v>
      </c>
      <c r="L129" s="25">
        <v>33324990.640000001</v>
      </c>
      <c r="N129" s="25">
        <v>22656891.84508625</v>
      </c>
      <c r="O129" s="33"/>
      <c r="P129" s="25">
        <f t="shared" ref="P129:P133" si="54">+ROUND((100-J129)/100*L129-N129,0)</f>
        <v>11001349</v>
      </c>
      <c r="Q129" s="37"/>
      <c r="R129" s="28">
        <f t="shared" ref="R129:R133" si="55">X129-Z129</f>
        <v>19.8276</v>
      </c>
      <c r="S129" s="37"/>
      <c r="T129" s="25">
        <f t="shared" ref="T129:T133" si="56">+ROUND(P129/R129,0)</f>
        <v>554850</v>
      </c>
      <c r="U129" s="25"/>
      <c r="V129" s="28">
        <f t="shared" ref="V129:V133" si="57">+ROUND(T129/L129*100,2)</f>
        <v>1.66</v>
      </c>
      <c r="X129" s="49">
        <f t="shared" ref="X129:X133" si="58">+(MONTH(D129)-12)/12+YEAR(D129)-2017</f>
        <v>20.5</v>
      </c>
      <c r="Y129" s="49"/>
      <c r="Z129" s="79">
        <f>+F129*X129^2/2</f>
        <v>0.6724</v>
      </c>
      <c r="AA129" s="79"/>
    </row>
    <row r="130" spans="1:27" s="23" customFormat="1" x14ac:dyDescent="0.25">
      <c r="A130" s="23">
        <v>312</v>
      </c>
      <c r="B130" s="23" t="s">
        <v>14</v>
      </c>
      <c r="C130" s="32"/>
      <c r="D130" s="89">
        <v>50586</v>
      </c>
      <c r="F130" s="70">
        <v>9.4000000000000004E-3</v>
      </c>
      <c r="G130" s="43"/>
      <c r="H130" s="42"/>
      <c r="J130" s="30">
        <v>-3</v>
      </c>
      <c r="L130" s="25">
        <v>3714735.93</v>
      </c>
      <c r="N130" s="25">
        <v>2636058.3761575003</v>
      </c>
      <c r="O130" s="33"/>
      <c r="P130" s="25">
        <f t="shared" si="54"/>
        <v>1190120</v>
      </c>
      <c r="Q130" s="37"/>
      <c r="R130" s="28">
        <f t="shared" si="55"/>
        <v>18.524825</v>
      </c>
      <c r="S130" s="37"/>
      <c r="T130" s="25">
        <f t="shared" si="56"/>
        <v>64245</v>
      </c>
      <c r="U130" s="25"/>
      <c r="V130" s="28">
        <f t="shared" si="57"/>
        <v>1.73</v>
      </c>
      <c r="X130" s="49">
        <f t="shared" si="58"/>
        <v>20.5</v>
      </c>
      <c r="Y130" s="49"/>
      <c r="Z130" s="79">
        <f>+F130*X130^2/2</f>
        <v>1.9751750000000001</v>
      </c>
      <c r="AA130" s="79"/>
    </row>
    <row r="131" spans="1:27" s="23" customFormat="1" x14ac:dyDescent="0.25">
      <c r="A131" s="23">
        <v>314</v>
      </c>
      <c r="B131" s="23" t="s">
        <v>15</v>
      </c>
      <c r="C131" s="32"/>
      <c r="D131" s="89">
        <v>50586</v>
      </c>
      <c r="F131" s="70">
        <v>1.2E-2</v>
      </c>
      <c r="G131" s="43"/>
      <c r="H131" s="42"/>
      <c r="J131" s="30">
        <v>-1</v>
      </c>
      <c r="L131" s="25">
        <v>2511326.3199999998</v>
      </c>
      <c r="N131" s="25">
        <v>1735625.5175175003</v>
      </c>
      <c r="O131" s="33"/>
      <c r="P131" s="25">
        <f t="shared" si="54"/>
        <v>800814</v>
      </c>
      <c r="Q131" s="37"/>
      <c r="R131" s="28">
        <f t="shared" si="55"/>
        <v>17.9785</v>
      </c>
      <c r="S131" s="37"/>
      <c r="T131" s="25">
        <f t="shared" si="56"/>
        <v>44543</v>
      </c>
      <c r="U131" s="25"/>
      <c r="V131" s="28">
        <f t="shared" si="57"/>
        <v>1.77</v>
      </c>
      <c r="X131" s="49">
        <f t="shared" si="58"/>
        <v>20.5</v>
      </c>
      <c r="Y131" s="49"/>
      <c r="Z131" s="79">
        <f>+F131*X131^2/2</f>
        <v>2.5215000000000001</v>
      </c>
      <c r="AA131" s="79"/>
    </row>
    <row r="132" spans="1:27" s="23" customFormat="1" x14ac:dyDescent="0.25">
      <c r="A132" s="23">
        <v>315</v>
      </c>
      <c r="B132" s="23" t="s">
        <v>16</v>
      </c>
      <c r="C132" s="32"/>
      <c r="D132" s="89">
        <v>50586</v>
      </c>
      <c r="F132" s="70">
        <v>5.1999999999999998E-3</v>
      </c>
      <c r="G132" s="43"/>
      <c r="H132" s="42"/>
      <c r="J132" s="30">
        <v>-2</v>
      </c>
      <c r="L132" s="25">
        <v>5865106.7999999998</v>
      </c>
      <c r="N132" s="25">
        <v>4091638.2254600008</v>
      </c>
      <c r="O132" s="33"/>
      <c r="P132" s="25">
        <f t="shared" si="54"/>
        <v>1890771</v>
      </c>
      <c r="Q132" s="37"/>
      <c r="R132" s="28">
        <f t="shared" si="55"/>
        <v>19.407350000000001</v>
      </c>
      <c r="S132" s="37"/>
      <c r="T132" s="25">
        <f t="shared" si="56"/>
        <v>97426</v>
      </c>
      <c r="U132" s="25"/>
      <c r="V132" s="28">
        <f t="shared" si="57"/>
        <v>1.66</v>
      </c>
      <c r="X132" s="49">
        <f t="shared" si="58"/>
        <v>20.5</v>
      </c>
      <c r="Y132" s="49"/>
      <c r="Z132" s="79">
        <f>+F132*X132^2/2</f>
        <v>1.0926499999999999</v>
      </c>
      <c r="AA132" s="79"/>
    </row>
    <row r="133" spans="1:27" s="23" customFormat="1" x14ac:dyDescent="0.25">
      <c r="A133" s="23">
        <v>316</v>
      </c>
      <c r="B133" s="23" t="s">
        <v>176</v>
      </c>
      <c r="C133" s="32"/>
      <c r="D133" s="89">
        <v>50586</v>
      </c>
      <c r="F133" s="70">
        <v>7.1000000000000004E-3</v>
      </c>
      <c r="G133" s="43"/>
      <c r="H133" s="42"/>
      <c r="J133" s="30">
        <v>-1</v>
      </c>
      <c r="L133" s="26">
        <v>1607470.4</v>
      </c>
      <c r="N133" s="26">
        <v>1035942.652</v>
      </c>
      <c r="O133" s="33"/>
      <c r="P133" s="26">
        <f t="shared" si="54"/>
        <v>587602</v>
      </c>
      <c r="Q133" s="46"/>
      <c r="R133" s="28">
        <f t="shared" si="55"/>
        <v>19.008112499999999</v>
      </c>
      <c r="S133" s="46"/>
      <c r="T133" s="26">
        <f t="shared" si="56"/>
        <v>30913</v>
      </c>
      <c r="U133" s="29"/>
      <c r="V133" s="28">
        <f t="shared" si="57"/>
        <v>1.92</v>
      </c>
      <c r="X133" s="80">
        <f t="shared" si="58"/>
        <v>20.5</v>
      </c>
      <c r="Y133" s="62"/>
      <c r="Z133" s="79">
        <f>+F133*X133^2/2</f>
        <v>1.4918875</v>
      </c>
      <c r="AA133" s="79"/>
    </row>
    <row r="134" spans="1:27" s="32" customFormat="1" x14ac:dyDescent="0.25">
      <c r="A134" s="32" t="s">
        <v>3</v>
      </c>
      <c r="B134" s="32" t="s">
        <v>39</v>
      </c>
      <c r="D134" s="89"/>
      <c r="E134" s="23"/>
      <c r="F134" s="70"/>
      <c r="G134" s="43"/>
      <c r="H134" s="42"/>
      <c r="I134" s="23"/>
      <c r="J134" s="30"/>
      <c r="L134" s="27">
        <f>+SUBTOTAL(9,L129:L133)</f>
        <v>47023630.089999996</v>
      </c>
      <c r="N134" s="27">
        <f>+SUBTOTAL(9,N129:N133)</f>
        <v>32156156.616221249</v>
      </c>
      <c r="O134" s="78"/>
      <c r="P134" s="27">
        <f>+SUBTOTAL(9,P129:P133)</f>
        <v>15470656</v>
      </c>
      <c r="Q134" s="27"/>
      <c r="R134" s="51">
        <f>+P134/T134</f>
        <v>19.534223847409709</v>
      </c>
      <c r="S134" s="27"/>
      <c r="T134" s="27">
        <f>+SUBTOTAL(9,T129:T133)</f>
        <v>791977</v>
      </c>
      <c r="U134" s="27"/>
      <c r="V134" s="51">
        <f>+T134/L134*100</f>
        <v>1.6842106797884604</v>
      </c>
      <c r="X134" s="81"/>
      <c r="Y134" s="81"/>
      <c r="Z134" s="79"/>
      <c r="AA134" s="79"/>
    </row>
    <row r="135" spans="1:27" s="23" customFormat="1" x14ac:dyDescent="0.25">
      <c r="A135" s="23" t="s">
        <v>3</v>
      </c>
      <c r="B135" s="23" t="s">
        <v>3</v>
      </c>
      <c r="C135" s="32"/>
      <c r="D135" s="89"/>
      <c r="F135" s="70"/>
      <c r="G135" s="43"/>
      <c r="H135" s="42"/>
      <c r="J135" s="30"/>
      <c r="O135" s="33"/>
      <c r="R135" s="28"/>
      <c r="V135" s="28"/>
      <c r="X135" s="49"/>
      <c r="Y135" s="49"/>
      <c r="Z135" s="79"/>
      <c r="AA135" s="79"/>
    </row>
    <row r="136" spans="1:27" s="32" customFormat="1" x14ac:dyDescent="0.25">
      <c r="A136" s="32" t="s">
        <v>3</v>
      </c>
      <c r="B136" s="32" t="s">
        <v>184</v>
      </c>
      <c r="D136" s="89"/>
      <c r="E136" s="23"/>
      <c r="F136" s="70"/>
      <c r="G136" s="43"/>
      <c r="H136" s="42"/>
      <c r="I136" s="23"/>
      <c r="J136" s="30"/>
      <c r="O136" s="78"/>
      <c r="R136" s="28"/>
      <c r="V136" s="28"/>
      <c r="X136" s="81"/>
      <c r="Y136" s="81"/>
      <c r="Z136" s="79"/>
      <c r="AA136" s="79"/>
    </row>
    <row r="137" spans="1:27" s="23" customFormat="1" x14ac:dyDescent="0.25">
      <c r="A137" s="23">
        <v>311</v>
      </c>
      <c r="B137" s="23" t="s">
        <v>13</v>
      </c>
      <c r="C137" s="32"/>
      <c r="D137" s="89">
        <v>50586</v>
      </c>
      <c r="F137" s="70">
        <v>3.2000000000000002E-3</v>
      </c>
      <c r="G137" s="43"/>
      <c r="H137" s="42"/>
      <c r="J137" s="30">
        <v>-1</v>
      </c>
      <c r="L137" s="25">
        <v>2158590.42</v>
      </c>
      <c r="N137" s="25">
        <v>1153359.8499999999</v>
      </c>
      <c r="O137" s="33"/>
      <c r="P137" s="25">
        <f t="shared" ref="P137:P138" si="59">+ROUND((100-J137)/100*L137-N137,0)</f>
        <v>1026816</v>
      </c>
      <c r="Q137" s="37"/>
      <c r="R137" s="28">
        <f t="shared" ref="R137:R140" si="60">X137-Z137</f>
        <v>19.8276</v>
      </c>
      <c r="S137" s="37"/>
      <c r="T137" s="25">
        <f t="shared" ref="T137:T140" si="61">+ROUND(P137/R137,0)</f>
        <v>51787</v>
      </c>
      <c r="U137" s="25"/>
      <c r="V137" s="28">
        <f t="shared" ref="V137:V138" si="62">+ROUND(T137/L137*100,2)</f>
        <v>2.4</v>
      </c>
      <c r="X137" s="49">
        <f t="shared" ref="X137:X140" si="63">+(MONTH(D137)-12)/12+YEAR(D137)-2017</f>
        <v>20.5</v>
      </c>
      <c r="Y137" s="49"/>
      <c r="Z137" s="79">
        <f>+F137*X137^2/2</f>
        <v>0.6724</v>
      </c>
      <c r="AA137" s="79"/>
    </row>
    <row r="138" spans="1:27" s="23" customFormat="1" x14ac:dyDescent="0.25">
      <c r="A138" s="23">
        <v>312</v>
      </c>
      <c r="B138" s="23" t="s">
        <v>14</v>
      </c>
      <c r="C138" s="32"/>
      <c r="D138" s="89">
        <v>50586</v>
      </c>
      <c r="F138" s="70">
        <v>9.4000000000000004E-3</v>
      </c>
      <c r="G138" s="43"/>
      <c r="H138" s="42"/>
      <c r="J138" s="30">
        <v>-3</v>
      </c>
      <c r="L138" s="25">
        <v>16972047.609999999</v>
      </c>
      <c r="N138" s="25">
        <v>9823710.9500000011</v>
      </c>
      <c r="O138" s="33"/>
      <c r="P138" s="25">
        <f t="shared" si="59"/>
        <v>7657498</v>
      </c>
      <c r="Q138" s="37"/>
      <c r="R138" s="28">
        <f t="shared" si="60"/>
        <v>18.524825</v>
      </c>
      <c r="S138" s="37"/>
      <c r="T138" s="25">
        <f t="shared" si="61"/>
        <v>413364</v>
      </c>
      <c r="U138" s="25"/>
      <c r="V138" s="28">
        <f t="shared" si="62"/>
        <v>2.44</v>
      </c>
      <c r="X138" s="49">
        <f t="shared" si="63"/>
        <v>20.5</v>
      </c>
      <c r="Y138" s="49"/>
      <c r="Z138" s="79">
        <f>+F138*X138^2/2</f>
        <v>1.9751750000000001</v>
      </c>
      <c r="AA138" s="79"/>
    </row>
    <row r="139" spans="1:27" s="23" customFormat="1" x14ac:dyDescent="0.25">
      <c r="A139" s="23">
        <v>315</v>
      </c>
      <c r="B139" s="23" t="s">
        <v>16</v>
      </c>
      <c r="C139" s="32"/>
      <c r="D139" s="89">
        <v>50586</v>
      </c>
      <c r="F139" s="70">
        <v>5.1999999999999998E-3</v>
      </c>
      <c r="G139" s="43"/>
      <c r="H139" s="42"/>
      <c r="J139" s="30">
        <v>-2</v>
      </c>
      <c r="L139" s="25">
        <v>52222.78</v>
      </c>
      <c r="N139" s="25">
        <v>32590.69</v>
      </c>
      <c r="O139" s="33"/>
      <c r="P139" s="25">
        <f t="shared" ref="P139:P140" si="64">+ROUND((100-J139)/100*L139-N139,0)</f>
        <v>20677</v>
      </c>
      <c r="Q139" s="37"/>
      <c r="R139" s="28">
        <f t="shared" si="60"/>
        <v>19.407350000000001</v>
      </c>
      <c r="S139" s="37"/>
      <c r="T139" s="25">
        <f t="shared" si="61"/>
        <v>1065</v>
      </c>
      <c r="U139" s="25"/>
      <c r="V139" s="28">
        <f t="shared" ref="V139:V140" si="65">+ROUND(T139/L139*100,2)</f>
        <v>2.04</v>
      </c>
      <c r="X139" s="49">
        <f t="shared" si="63"/>
        <v>20.5</v>
      </c>
      <c r="Y139" s="49"/>
      <c r="Z139" s="79">
        <f>+F139*X139^2/2</f>
        <v>1.0926499999999999</v>
      </c>
      <c r="AA139" s="79"/>
    </row>
    <row r="140" spans="1:27" s="23" customFormat="1" x14ac:dyDescent="0.25">
      <c r="A140" s="23">
        <v>316</v>
      </c>
      <c r="B140" s="23" t="s">
        <v>176</v>
      </c>
      <c r="C140" s="32"/>
      <c r="D140" s="89">
        <v>50586</v>
      </c>
      <c r="F140" s="70">
        <v>7.1000000000000004E-3</v>
      </c>
      <c r="G140" s="43"/>
      <c r="H140" s="42"/>
      <c r="J140" s="30">
        <v>-1</v>
      </c>
      <c r="L140" s="26">
        <v>153865.69</v>
      </c>
      <c r="N140" s="26">
        <v>67155.16</v>
      </c>
      <c r="O140" s="33"/>
      <c r="P140" s="26">
        <f t="shared" si="64"/>
        <v>88249</v>
      </c>
      <c r="Q140" s="46"/>
      <c r="R140" s="28">
        <f t="shared" si="60"/>
        <v>19.008112499999999</v>
      </c>
      <c r="S140" s="46"/>
      <c r="T140" s="26">
        <f t="shared" si="61"/>
        <v>4643</v>
      </c>
      <c r="U140" s="29"/>
      <c r="V140" s="28">
        <f t="shared" si="65"/>
        <v>3.02</v>
      </c>
      <c r="X140" s="80">
        <f t="shared" si="63"/>
        <v>20.5</v>
      </c>
      <c r="Y140" s="62"/>
      <c r="Z140" s="79">
        <f>+F140*X140^2/2</f>
        <v>1.4918875</v>
      </c>
      <c r="AA140" s="79"/>
    </row>
    <row r="141" spans="1:27" s="32" customFormat="1" x14ac:dyDescent="0.25">
      <c r="A141" s="32" t="s">
        <v>3</v>
      </c>
      <c r="B141" s="32" t="s">
        <v>185</v>
      </c>
      <c r="D141" s="89"/>
      <c r="E141" s="23"/>
      <c r="F141" s="70"/>
      <c r="G141" s="43"/>
      <c r="H141" s="42"/>
      <c r="I141" s="23"/>
      <c r="J141" s="30"/>
      <c r="L141" s="27">
        <f>+SUBTOTAL(9,L137:L140)</f>
        <v>19336726.500000004</v>
      </c>
      <c r="N141" s="27">
        <f>+SUBTOTAL(9,N137:N140)</f>
        <v>11076816.65</v>
      </c>
      <c r="O141" s="78"/>
      <c r="P141" s="27">
        <f>+SUBTOTAL(9,P137:P140)</f>
        <v>8793240</v>
      </c>
      <c r="Q141" s="27"/>
      <c r="R141" s="51">
        <f>+P141/T141</f>
        <v>18.674889935203531</v>
      </c>
      <c r="S141" s="27"/>
      <c r="T141" s="27">
        <f>+SUBTOTAL(9,T137:T140)</f>
        <v>470859</v>
      </c>
      <c r="U141" s="27"/>
      <c r="V141" s="51">
        <f>+T141/L141*100</f>
        <v>2.4350502139025441</v>
      </c>
      <c r="X141" s="81"/>
      <c r="Y141" s="81"/>
      <c r="Z141" s="79"/>
      <c r="AA141" s="79"/>
    </row>
    <row r="142" spans="1:27" s="23" customFormat="1" x14ac:dyDescent="0.25">
      <c r="A142" s="23" t="s">
        <v>3</v>
      </c>
      <c r="B142" s="23" t="s">
        <v>3</v>
      </c>
      <c r="C142" s="32"/>
      <c r="D142" s="89"/>
      <c r="F142" s="70"/>
      <c r="G142" s="43"/>
      <c r="H142" s="42"/>
      <c r="J142" s="30"/>
      <c r="O142" s="33"/>
      <c r="R142" s="28"/>
      <c r="V142" s="28"/>
      <c r="X142" s="49"/>
      <c r="Y142" s="49"/>
      <c r="Z142" s="79"/>
      <c r="AA142" s="79"/>
    </row>
    <row r="143" spans="1:27" s="32" customFormat="1" x14ac:dyDescent="0.25">
      <c r="A143" s="32" t="s">
        <v>3</v>
      </c>
      <c r="B143" s="32" t="s">
        <v>40</v>
      </c>
      <c r="D143" s="89"/>
      <c r="E143" s="23"/>
      <c r="F143" s="70"/>
      <c r="G143" s="43"/>
      <c r="H143" s="42"/>
      <c r="I143" s="23"/>
      <c r="J143" s="30"/>
      <c r="O143" s="78"/>
      <c r="R143" s="28"/>
      <c r="V143" s="28"/>
      <c r="X143" s="81"/>
      <c r="Y143" s="81"/>
      <c r="Z143" s="79"/>
      <c r="AA143" s="79"/>
    </row>
    <row r="144" spans="1:27" s="23" customFormat="1" x14ac:dyDescent="0.25">
      <c r="A144" s="23">
        <v>311</v>
      </c>
      <c r="B144" s="23" t="s">
        <v>13</v>
      </c>
      <c r="C144" s="32"/>
      <c r="D144" s="89">
        <v>50586</v>
      </c>
      <c r="F144" s="70">
        <v>3.2000000000000002E-3</v>
      </c>
      <c r="G144" s="43"/>
      <c r="H144" s="42"/>
      <c r="J144" s="30">
        <v>-1</v>
      </c>
      <c r="L144" s="25">
        <v>9098352.4900000002</v>
      </c>
      <c r="N144" s="25">
        <v>6630362.9094249988</v>
      </c>
      <c r="O144" s="33"/>
      <c r="P144" s="25">
        <f t="shared" ref="P144:P148" si="66">+ROUND((100-J144)/100*L144-N144,0)</f>
        <v>2558973</v>
      </c>
      <c r="Q144" s="37"/>
      <c r="R144" s="28">
        <f t="shared" ref="R144:R148" si="67">X144-Z144</f>
        <v>19.8276</v>
      </c>
      <c r="S144" s="37"/>
      <c r="T144" s="25">
        <f t="shared" ref="T144:T148" si="68">+ROUND(P144/R144,0)</f>
        <v>129061</v>
      </c>
      <c r="U144" s="25"/>
      <c r="V144" s="28">
        <f t="shared" ref="V144:V148" si="69">+ROUND(T144/L144*100,2)</f>
        <v>1.42</v>
      </c>
      <c r="X144" s="49">
        <f t="shared" ref="X144:X148" si="70">+(MONTH(D144)-12)/12+YEAR(D144)-2017</f>
        <v>20.5</v>
      </c>
      <c r="Y144" s="49"/>
      <c r="Z144" s="79">
        <f>+F144*X144^2/2</f>
        <v>0.6724</v>
      </c>
      <c r="AA144" s="79"/>
    </row>
    <row r="145" spans="1:27" s="23" customFormat="1" x14ac:dyDescent="0.25">
      <c r="A145" s="23">
        <v>312</v>
      </c>
      <c r="B145" s="23" t="s">
        <v>14</v>
      </c>
      <c r="C145" s="32"/>
      <c r="D145" s="89">
        <v>50586</v>
      </c>
      <c r="F145" s="70">
        <v>9.4000000000000004E-3</v>
      </c>
      <c r="G145" s="43"/>
      <c r="H145" s="42"/>
      <c r="J145" s="30">
        <v>-3</v>
      </c>
      <c r="L145" s="25">
        <v>100163071.93000001</v>
      </c>
      <c r="N145" s="25">
        <v>52036604.985247515</v>
      </c>
      <c r="O145" s="33"/>
      <c r="P145" s="25">
        <f t="shared" si="66"/>
        <v>51131359</v>
      </c>
      <c r="Q145" s="37"/>
      <c r="R145" s="28">
        <f t="shared" si="67"/>
        <v>18.524825</v>
      </c>
      <c r="S145" s="37"/>
      <c r="T145" s="25">
        <f t="shared" si="68"/>
        <v>2760153</v>
      </c>
      <c r="U145" s="25"/>
      <c r="V145" s="28">
        <f t="shared" si="69"/>
        <v>2.76</v>
      </c>
      <c r="X145" s="49">
        <f t="shared" si="70"/>
        <v>20.5</v>
      </c>
      <c r="Y145" s="49"/>
      <c r="Z145" s="79">
        <f>+F145*X145^2/2</f>
        <v>1.9751750000000001</v>
      </c>
      <c r="AA145" s="79"/>
    </row>
    <row r="146" spans="1:27" s="23" customFormat="1" x14ac:dyDescent="0.25">
      <c r="A146" s="23">
        <v>314</v>
      </c>
      <c r="B146" s="23" t="s">
        <v>15</v>
      </c>
      <c r="C146" s="32"/>
      <c r="D146" s="89">
        <v>50586</v>
      </c>
      <c r="F146" s="70">
        <v>1.2E-2</v>
      </c>
      <c r="G146" s="43"/>
      <c r="H146" s="42"/>
      <c r="J146" s="30">
        <v>-1</v>
      </c>
      <c r="L146" s="25">
        <v>31632809.399999999</v>
      </c>
      <c r="N146" s="25">
        <v>15898435.541785</v>
      </c>
      <c r="O146" s="33"/>
      <c r="P146" s="25">
        <f t="shared" si="66"/>
        <v>16050702</v>
      </c>
      <c r="Q146" s="37"/>
      <c r="R146" s="28">
        <f t="shared" si="67"/>
        <v>17.9785</v>
      </c>
      <c r="S146" s="37"/>
      <c r="T146" s="25">
        <f t="shared" si="68"/>
        <v>892772</v>
      </c>
      <c r="U146" s="25"/>
      <c r="V146" s="28">
        <f t="shared" si="69"/>
        <v>2.82</v>
      </c>
      <c r="X146" s="49">
        <f t="shared" si="70"/>
        <v>20.5</v>
      </c>
      <c r="Y146" s="49"/>
      <c r="Z146" s="79">
        <f>+F146*X146^2/2</f>
        <v>2.5215000000000001</v>
      </c>
      <c r="AA146" s="79"/>
    </row>
    <row r="147" spans="1:27" s="23" customFormat="1" x14ac:dyDescent="0.25">
      <c r="A147" s="23">
        <v>315</v>
      </c>
      <c r="B147" s="23" t="s">
        <v>16</v>
      </c>
      <c r="C147" s="32"/>
      <c r="D147" s="89">
        <v>50586</v>
      </c>
      <c r="F147" s="70">
        <v>5.1999999999999998E-3</v>
      </c>
      <c r="G147" s="43"/>
      <c r="H147" s="42"/>
      <c r="J147" s="30">
        <v>-2</v>
      </c>
      <c r="L147" s="25">
        <v>12543007.01</v>
      </c>
      <c r="N147" s="25">
        <v>8124525.9875699999</v>
      </c>
      <c r="O147" s="33"/>
      <c r="P147" s="25">
        <f t="shared" si="66"/>
        <v>4669341</v>
      </c>
      <c r="Q147" s="37"/>
      <c r="R147" s="28">
        <f t="shared" si="67"/>
        <v>19.407350000000001</v>
      </c>
      <c r="S147" s="37"/>
      <c r="T147" s="25">
        <f t="shared" si="68"/>
        <v>240597</v>
      </c>
      <c r="U147" s="25"/>
      <c r="V147" s="28">
        <f t="shared" si="69"/>
        <v>1.92</v>
      </c>
      <c r="X147" s="49">
        <f t="shared" si="70"/>
        <v>20.5</v>
      </c>
      <c r="Y147" s="49"/>
      <c r="Z147" s="79">
        <f>+F147*X147^2/2</f>
        <v>1.0926499999999999</v>
      </c>
      <c r="AA147" s="79"/>
    </row>
    <row r="148" spans="1:27" s="23" customFormat="1" x14ac:dyDescent="0.25">
      <c r="A148" s="23">
        <v>316</v>
      </c>
      <c r="B148" s="23" t="s">
        <v>176</v>
      </c>
      <c r="C148" s="32"/>
      <c r="D148" s="89">
        <v>50586</v>
      </c>
      <c r="F148" s="70">
        <v>7.1000000000000004E-3</v>
      </c>
      <c r="G148" s="43"/>
      <c r="H148" s="42"/>
      <c r="J148" s="30">
        <v>-1</v>
      </c>
      <c r="L148" s="26">
        <v>2049400.34</v>
      </c>
      <c r="N148" s="26">
        <v>1428937.0515099999</v>
      </c>
      <c r="O148" s="33"/>
      <c r="P148" s="26">
        <f t="shared" si="66"/>
        <v>640957</v>
      </c>
      <c r="Q148" s="46"/>
      <c r="R148" s="28">
        <f t="shared" si="67"/>
        <v>19.008112499999999</v>
      </c>
      <c r="S148" s="46"/>
      <c r="T148" s="26">
        <f t="shared" si="68"/>
        <v>33720</v>
      </c>
      <c r="U148" s="29"/>
      <c r="V148" s="28">
        <f t="shared" si="69"/>
        <v>1.65</v>
      </c>
      <c r="X148" s="80">
        <f t="shared" si="70"/>
        <v>20.5</v>
      </c>
      <c r="Y148" s="62"/>
      <c r="Z148" s="79">
        <f>+F148*X148^2/2</f>
        <v>1.4918875</v>
      </c>
      <c r="AA148" s="79"/>
    </row>
    <row r="149" spans="1:27" s="32" customFormat="1" x14ac:dyDescent="0.25">
      <c r="A149" s="32" t="s">
        <v>3</v>
      </c>
      <c r="B149" s="32" t="s">
        <v>41</v>
      </c>
      <c r="D149" s="89"/>
      <c r="E149" s="23"/>
      <c r="F149" s="70"/>
      <c r="G149" s="43"/>
      <c r="H149" s="42"/>
      <c r="I149" s="23"/>
      <c r="J149" s="30"/>
      <c r="L149" s="27">
        <f>+SUBTOTAL(9,L144:L148)</f>
        <v>155486641.16999999</v>
      </c>
      <c r="N149" s="27">
        <f>+SUBTOTAL(9,N144:N148)</f>
        <v>84118866.475537524</v>
      </c>
      <c r="O149" s="78"/>
      <c r="P149" s="27">
        <f>+SUBTOTAL(9,P144:P148)</f>
        <v>75051332</v>
      </c>
      <c r="Q149" s="27"/>
      <c r="R149" s="51">
        <f>+P149/T149</f>
        <v>18.502397873137188</v>
      </c>
      <c r="S149" s="27"/>
      <c r="T149" s="27">
        <f>+SUBTOTAL(9,T144:T148)</f>
        <v>4056303</v>
      </c>
      <c r="U149" s="27"/>
      <c r="V149" s="51">
        <f>+T149/L149*100</f>
        <v>2.6087791011994885</v>
      </c>
      <c r="X149" s="81"/>
      <c r="Y149" s="81"/>
      <c r="Z149" s="79"/>
      <c r="AA149" s="79"/>
    </row>
    <row r="150" spans="1:27" s="23" customFormat="1" x14ac:dyDescent="0.25">
      <c r="A150" s="23" t="s">
        <v>3</v>
      </c>
      <c r="B150" s="23" t="s">
        <v>3</v>
      </c>
      <c r="C150" s="32"/>
      <c r="D150" s="89"/>
      <c r="F150" s="70"/>
      <c r="G150" s="43"/>
      <c r="H150" s="42"/>
      <c r="J150" s="30"/>
      <c r="O150" s="33"/>
      <c r="R150" s="28"/>
      <c r="V150" s="28"/>
      <c r="X150" s="49"/>
      <c r="Y150" s="49"/>
      <c r="Z150" s="79"/>
      <c r="AA150" s="79"/>
    </row>
    <row r="151" spans="1:27" s="32" customFormat="1" x14ac:dyDescent="0.25">
      <c r="A151" s="32" t="s">
        <v>3</v>
      </c>
      <c r="B151" s="32" t="s">
        <v>42</v>
      </c>
      <c r="D151" s="89"/>
      <c r="E151" s="23"/>
      <c r="F151" s="70"/>
      <c r="G151" s="43"/>
      <c r="H151" s="42"/>
      <c r="I151" s="23"/>
      <c r="J151" s="30"/>
      <c r="O151" s="78"/>
      <c r="R151" s="28"/>
      <c r="V151" s="28"/>
      <c r="X151" s="81"/>
      <c r="Y151" s="81"/>
      <c r="Z151" s="79"/>
      <c r="AA151" s="79"/>
    </row>
    <row r="152" spans="1:27" s="23" customFormat="1" x14ac:dyDescent="0.25">
      <c r="A152" s="23">
        <v>311</v>
      </c>
      <c r="B152" s="23" t="s">
        <v>13</v>
      </c>
      <c r="C152" s="32"/>
      <c r="D152" s="89">
        <v>50586</v>
      </c>
      <c r="F152" s="70">
        <v>3.2000000000000002E-3</v>
      </c>
      <c r="G152" s="43"/>
      <c r="H152" s="42"/>
      <c r="J152" s="30">
        <v>-1</v>
      </c>
      <c r="L152" s="25">
        <v>7123662.1600000001</v>
      </c>
      <c r="N152" s="25">
        <v>4212841.51</v>
      </c>
      <c r="O152" s="33"/>
      <c r="P152" s="25">
        <f t="shared" ref="P152:P156" si="71">+ROUND((100-J152)/100*L152-N152,0)</f>
        <v>2982057</v>
      </c>
      <c r="Q152" s="37"/>
      <c r="R152" s="28">
        <f t="shared" ref="R152:R156" si="72">X152-Z152</f>
        <v>19.8276</v>
      </c>
      <c r="S152" s="37"/>
      <c r="T152" s="25">
        <f t="shared" ref="T152:T156" si="73">+ROUND(P152/R152,0)</f>
        <v>150399</v>
      </c>
      <c r="U152" s="25"/>
      <c r="V152" s="28">
        <f t="shared" ref="V152:V156" si="74">+ROUND(T152/L152*100,2)</f>
        <v>2.11</v>
      </c>
      <c r="X152" s="49">
        <f t="shared" ref="X152:X156" si="75">+(MONTH(D152)-12)/12+YEAR(D152)-2017</f>
        <v>20.5</v>
      </c>
      <c r="Y152" s="49"/>
      <c r="Z152" s="79">
        <f>+F152*X152^2/2</f>
        <v>0.6724</v>
      </c>
      <c r="AA152" s="79"/>
    </row>
    <row r="153" spans="1:27" s="23" customFormat="1" x14ac:dyDescent="0.25">
      <c r="A153" s="23">
        <v>312</v>
      </c>
      <c r="B153" s="23" t="s">
        <v>14</v>
      </c>
      <c r="C153" s="32"/>
      <c r="D153" s="89">
        <v>50586</v>
      </c>
      <c r="F153" s="70">
        <v>9.4000000000000004E-3</v>
      </c>
      <c r="G153" s="43"/>
      <c r="H153" s="42"/>
      <c r="J153" s="30">
        <v>-3</v>
      </c>
      <c r="L153" s="25">
        <v>89481418.799999997</v>
      </c>
      <c r="N153" s="25">
        <v>41170858.04999999</v>
      </c>
      <c r="O153" s="33"/>
      <c r="P153" s="25">
        <f t="shared" si="71"/>
        <v>50995003</v>
      </c>
      <c r="Q153" s="37"/>
      <c r="R153" s="28">
        <f t="shared" si="72"/>
        <v>18.524825</v>
      </c>
      <c r="S153" s="37"/>
      <c r="T153" s="25">
        <f t="shared" si="73"/>
        <v>2752793</v>
      </c>
      <c r="U153" s="25"/>
      <c r="V153" s="28">
        <f t="shared" si="74"/>
        <v>3.08</v>
      </c>
      <c r="X153" s="49">
        <f t="shared" si="75"/>
        <v>20.5</v>
      </c>
      <c r="Y153" s="49"/>
      <c r="Z153" s="79">
        <f>+F153*X153^2/2</f>
        <v>1.9751750000000001</v>
      </c>
      <c r="AA153" s="79"/>
    </row>
    <row r="154" spans="1:27" s="23" customFormat="1" x14ac:dyDescent="0.25">
      <c r="A154" s="23">
        <v>314</v>
      </c>
      <c r="B154" s="23" t="s">
        <v>15</v>
      </c>
      <c r="C154" s="32"/>
      <c r="D154" s="89">
        <v>50586</v>
      </c>
      <c r="F154" s="70">
        <v>1.2E-2</v>
      </c>
      <c r="G154" s="43"/>
      <c r="H154" s="42"/>
      <c r="J154" s="30">
        <v>-1</v>
      </c>
      <c r="L154" s="25">
        <v>28267581.84</v>
      </c>
      <c r="N154" s="25">
        <v>11215912.659999998</v>
      </c>
      <c r="O154" s="33"/>
      <c r="P154" s="25">
        <f t="shared" si="71"/>
        <v>17334345</v>
      </c>
      <c r="Q154" s="37"/>
      <c r="R154" s="28">
        <f t="shared" si="72"/>
        <v>17.9785</v>
      </c>
      <c r="S154" s="37"/>
      <c r="T154" s="25">
        <f t="shared" si="73"/>
        <v>964171</v>
      </c>
      <c r="U154" s="25"/>
      <c r="V154" s="28">
        <f t="shared" si="74"/>
        <v>3.41</v>
      </c>
      <c r="X154" s="49">
        <f t="shared" si="75"/>
        <v>20.5</v>
      </c>
      <c r="Y154" s="49"/>
      <c r="Z154" s="79">
        <f>+F154*X154^2/2</f>
        <v>2.5215000000000001</v>
      </c>
      <c r="AA154" s="79"/>
    </row>
    <row r="155" spans="1:27" s="23" customFormat="1" x14ac:dyDescent="0.25">
      <c r="A155" s="23">
        <v>315</v>
      </c>
      <c r="B155" s="23" t="s">
        <v>16</v>
      </c>
      <c r="C155" s="32"/>
      <c r="D155" s="89">
        <v>50586</v>
      </c>
      <c r="F155" s="70">
        <v>5.1999999999999998E-3</v>
      </c>
      <c r="G155" s="43"/>
      <c r="H155" s="42"/>
      <c r="J155" s="30">
        <v>-2</v>
      </c>
      <c r="L155" s="25">
        <v>10030603.41</v>
      </c>
      <c r="N155" s="25">
        <v>5480957.9099999983</v>
      </c>
      <c r="O155" s="33"/>
      <c r="P155" s="25">
        <f t="shared" si="71"/>
        <v>4750258</v>
      </c>
      <c r="Q155" s="37"/>
      <c r="R155" s="28">
        <f t="shared" si="72"/>
        <v>19.407350000000001</v>
      </c>
      <c r="S155" s="37"/>
      <c r="T155" s="25">
        <f t="shared" si="73"/>
        <v>244766</v>
      </c>
      <c r="U155" s="25"/>
      <c r="V155" s="28">
        <f t="shared" si="74"/>
        <v>2.44</v>
      </c>
      <c r="X155" s="49">
        <f t="shared" si="75"/>
        <v>20.5</v>
      </c>
      <c r="Y155" s="49"/>
      <c r="Z155" s="79">
        <f>+F155*X155^2/2</f>
        <v>1.0926499999999999</v>
      </c>
      <c r="AA155" s="79"/>
    </row>
    <row r="156" spans="1:27" s="23" customFormat="1" x14ac:dyDescent="0.25">
      <c r="A156" s="23">
        <v>316</v>
      </c>
      <c r="B156" s="23" t="s">
        <v>176</v>
      </c>
      <c r="C156" s="32"/>
      <c r="D156" s="89">
        <v>50586</v>
      </c>
      <c r="F156" s="70">
        <v>7.1000000000000004E-3</v>
      </c>
      <c r="G156" s="43"/>
      <c r="H156" s="42"/>
      <c r="J156" s="30">
        <v>-1</v>
      </c>
      <c r="L156" s="26">
        <v>1560108.42</v>
      </c>
      <c r="N156" s="25">
        <v>895106.18</v>
      </c>
      <c r="O156" s="33"/>
      <c r="P156" s="26">
        <f t="shared" si="71"/>
        <v>680603</v>
      </c>
      <c r="Q156" s="46"/>
      <c r="R156" s="28">
        <f t="shared" si="72"/>
        <v>19.008112499999999</v>
      </c>
      <c r="S156" s="46"/>
      <c r="T156" s="26">
        <f t="shared" si="73"/>
        <v>35806</v>
      </c>
      <c r="U156" s="29"/>
      <c r="V156" s="28">
        <f t="shared" si="74"/>
        <v>2.2999999999999998</v>
      </c>
      <c r="X156" s="80">
        <f t="shared" si="75"/>
        <v>20.5</v>
      </c>
      <c r="Y156" s="62"/>
      <c r="Z156" s="79">
        <f>+F156*X156^2/2</f>
        <v>1.4918875</v>
      </c>
      <c r="AA156" s="79"/>
    </row>
    <row r="157" spans="1:27" s="32" customFormat="1" x14ac:dyDescent="0.25">
      <c r="A157" s="32" t="s">
        <v>3</v>
      </c>
      <c r="B157" s="32" t="s">
        <v>43</v>
      </c>
      <c r="D157" s="89"/>
      <c r="E157" s="23"/>
      <c r="F157" s="70"/>
      <c r="G157" s="43"/>
      <c r="H157" s="42"/>
      <c r="I157" s="23"/>
      <c r="J157" s="30"/>
      <c r="L157" s="35">
        <f>+SUBTOTAL(9,L152:L156)</f>
        <v>136463374.63</v>
      </c>
      <c r="N157" s="35">
        <f>+SUBTOTAL(9,N152:N156)</f>
        <v>62975676.30999998</v>
      </c>
      <c r="O157" s="78"/>
      <c r="P157" s="35">
        <f>+SUBTOTAL(9,P152:P156)</f>
        <v>76742266</v>
      </c>
      <c r="Q157" s="39"/>
      <c r="R157" s="51">
        <f>+P157/T157</f>
        <v>18.501318366850011</v>
      </c>
      <c r="S157" s="39"/>
      <c r="T157" s="35">
        <f>+SUBTOTAL(9,T152:T156)</f>
        <v>4147935</v>
      </c>
      <c r="U157" s="39"/>
      <c r="V157" s="51">
        <f>+T157/L157*100</f>
        <v>3.0395957972214189</v>
      </c>
      <c r="X157" s="90"/>
      <c r="Y157" s="69"/>
      <c r="Z157" s="79"/>
      <c r="AA157" s="79"/>
    </row>
    <row r="158" spans="1:27" s="32" customFormat="1" x14ac:dyDescent="0.25">
      <c r="B158" s="32" t="s">
        <v>3</v>
      </c>
      <c r="D158" s="89"/>
      <c r="E158" s="23"/>
      <c r="F158" s="70"/>
      <c r="G158" s="43"/>
      <c r="H158" s="42"/>
      <c r="I158" s="23"/>
      <c r="J158" s="30"/>
      <c r="L158" s="27"/>
      <c r="N158" s="27"/>
      <c r="O158" s="78"/>
      <c r="P158" s="27"/>
      <c r="Q158" s="27"/>
      <c r="R158" s="28"/>
      <c r="S158" s="27"/>
      <c r="T158" s="27"/>
      <c r="U158" s="27"/>
      <c r="V158" s="28"/>
      <c r="X158" s="69"/>
      <c r="Y158" s="69"/>
      <c r="Z158" s="79"/>
      <c r="AA158" s="79"/>
    </row>
    <row r="159" spans="1:27" s="32" customFormat="1" x14ac:dyDescent="0.25">
      <c r="A159" s="50" t="s">
        <v>125</v>
      </c>
      <c r="D159" s="89"/>
      <c r="E159" s="23"/>
      <c r="F159" s="70"/>
      <c r="G159" s="43"/>
      <c r="H159" s="42"/>
      <c r="I159" s="23"/>
      <c r="J159" s="30"/>
      <c r="L159" s="66">
        <f>+SUBTOTAL(9,L117:L158)</f>
        <v>396626576.94999999</v>
      </c>
      <c r="N159" s="66">
        <f>+SUBTOTAL(9,N117:N158)</f>
        <v>210477419.26175874</v>
      </c>
      <c r="O159" s="78"/>
      <c r="P159" s="66">
        <f>+SUBTOTAL(9,P117:P158)</f>
        <v>195257495</v>
      </c>
      <c r="Q159" s="48"/>
      <c r="R159" s="84">
        <f>+P159/T159</f>
        <v>18.607790003545112</v>
      </c>
      <c r="S159" s="48"/>
      <c r="T159" s="66">
        <f>+SUBTOTAL(9,T117:T158)</f>
        <v>10493320</v>
      </c>
      <c r="U159" s="48"/>
      <c r="V159" s="84">
        <f>+T159/L159*100</f>
        <v>2.6456421757442694</v>
      </c>
      <c r="X159" s="82"/>
      <c r="Y159" s="82"/>
      <c r="Z159" s="79"/>
      <c r="AA159" s="79"/>
    </row>
    <row r="160" spans="1:27" s="32" customFormat="1" x14ac:dyDescent="0.25">
      <c r="A160" s="50"/>
      <c r="D160" s="89"/>
      <c r="E160" s="23"/>
      <c r="F160" s="70"/>
      <c r="G160" s="43"/>
      <c r="H160" s="42"/>
      <c r="I160" s="23"/>
      <c r="J160" s="30"/>
      <c r="L160" s="38"/>
      <c r="N160" s="38"/>
      <c r="O160" s="78"/>
      <c r="P160" s="38"/>
      <c r="Q160" s="48"/>
      <c r="R160" s="84"/>
      <c r="S160" s="48"/>
      <c r="T160" s="38"/>
      <c r="U160" s="48"/>
      <c r="V160" s="84"/>
      <c r="X160" s="82"/>
      <c r="Y160" s="82"/>
      <c r="Z160" s="79"/>
      <c r="AA160" s="79"/>
    </row>
    <row r="161" spans="1:27" s="23" customFormat="1" ht="13.8" thickBot="1" x14ac:dyDescent="0.3">
      <c r="A161" s="77" t="s">
        <v>0</v>
      </c>
      <c r="C161" s="32"/>
      <c r="D161" s="89"/>
      <c r="F161" s="70"/>
      <c r="G161" s="43"/>
      <c r="H161" s="42"/>
      <c r="J161" s="30"/>
      <c r="L161" s="40">
        <f>+SUBTOTAL(9,L24:L159)</f>
        <v>3243194416.8700008</v>
      </c>
      <c r="M161" s="77"/>
      <c r="N161" s="40">
        <f>+SUBTOTAL(9,N24:N159)</f>
        <v>1503193993.7560279</v>
      </c>
      <c r="O161" s="65"/>
      <c r="P161" s="40">
        <f>+SUBTOTAL(9,P24:P159)</f>
        <v>1800353242</v>
      </c>
      <c r="Q161" s="36"/>
      <c r="R161" s="84">
        <f>+P161/T161</f>
        <v>14.773741275776217</v>
      </c>
      <c r="S161" s="36"/>
      <c r="T161" s="40">
        <f>+SUBTOTAL(9,T24:T159)</f>
        <v>121861701</v>
      </c>
      <c r="U161" s="36"/>
      <c r="V161" s="84">
        <f>+T161/L161*100</f>
        <v>3.7574590152880329</v>
      </c>
      <c r="X161" s="62"/>
      <c r="Y161" s="62"/>
      <c r="Z161" s="79"/>
      <c r="AA161" s="79"/>
    </row>
    <row r="162" spans="1:27" s="23" customFormat="1" ht="13.8" thickTop="1" x14ac:dyDescent="0.25">
      <c r="C162" s="32"/>
      <c r="D162" s="89"/>
      <c r="F162" s="70"/>
      <c r="G162" s="43"/>
      <c r="H162" s="42"/>
      <c r="J162" s="30"/>
      <c r="O162" s="33"/>
      <c r="R162" s="28"/>
      <c r="V162" s="28"/>
      <c r="X162" s="62"/>
      <c r="Y162" s="62"/>
      <c r="Z162" s="79"/>
      <c r="AA162" s="79"/>
    </row>
    <row r="163" spans="1:27" s="23" customFormat="1" x14ac:dyDescent="0.25">
      <c r="A163" s="77" t="s">
        <v>1</v>
      </c>
      <c r="C163" s="32"/>
      <c r="D163" s="89"/>
      <c r="F163" s="70"/>
      <c r="G163" s="43"/>
      <c r="H163" s="42"/>
      <c r="J163" s="30"/>
      <c r="O163" s="33"/>
      <c r="R163" s="28"/>
      <c r="V163" s="28"/>
      <c r="X163" s="62"/>
      <c r="Y163" s="62"/>
      <c r="Z163" s="79"/>
      <c r="AA163" s="79"/>
    </row>
    <row r="164" spans="1:27" s="23" customFormat="1" x14ac:dyDescent="0.25">
      <c r="C164" s="32"/>
      <c r="D164" s="89"/>
      <c r="F164" s="70"/>
      <c r="G164" s="43"/>
      <c r="H164" s="42"/>
      <c r="J164" s="30"/>
      <c r="O164" s="33"/>
      <c r="R164" s="28"/>
      <c r="V164" s="28"/>
      <c r="X164" s="49"/>
      <c r="Y164" s="49"/>
      <c r="Z164" s="79"/>
      <c r="AA164" s="79"/>
    </row>
    <row r="165" spans="1:27" s="23" customFormat="1" x14ac:dyDescent="0.25">
      <c r="A165" s="50" t="s">
        <v>126</v>
      </c>
      <c r="C165" s="32"/>
      <c r="D165" s="89"/>
      <c r="F165" s="70"/>
      <c r="G165" s="43"/>
      <c r="H165" s="42"/>
      <c r="J165" s="30"/>
      <c r="O165" s="33"/>
      <c r="R165" s="28"/>
      <c r="V165" s="28"/>
      <c r="X165" s="49"/>
      <c r="Y165" s="49"/>
      <c r="Z165" s="79"/>
      <c r="AA165" s="79"/>
    </row>
    <row r="166" spans="1:27" s="23" customFormat="1" x14ac:dyDescent="0.25">
      <c r="B166" s="23" t="s">
        <v>3</v>
      </c>
      <c r="C166" s="32"/>
      <c r="D166" s="89"/>
      <c r="F166" s="70"/>
      <c r="G166" s="43"/>
      <c r="H166" s="42"/>
      <c r="J166" s="30"/>
      <c r="O166" s="33"/>
      <c r="R166" s="28"/>
      <c r="V166" s="28"/>
      <c r="X166" s="49"/>
      <c r="Y166" s="49"/>
      <c r="Z166" s="79"/>
      <c r="AA166" s="79"/>
    </row>
    <row r="167" spans="1:27" s="32" customFormat="1" x14ac:dyDescent="0.25">
      <c r="B167" s="32" t="s">
        <v>46</v>
      </c>
      <c r="D167" s="89"/>
      <c r="E167" s="23"/>
      <c r="F167" s="70"/>
      <c r="G167" s="43"/>
      <c r="H167" s="42"/>
      <c r="I167" s="23"/>
      <c r="J167" s="30"/>
      <c r="O167" s="78"/>
      <c r="R167" s="28"/>
      <c r="V167" s="28"/>
      <c r="X167" s="81"/>
      <c r="Y167" s="81"/>
      <c r="Z167" s="79"/>
      <c r="AA167" s="79"/>
    </row>
    <row r="168" spans="1:27" s="23" customFormat="1" x14ac:dyDescent="0.25">
      <c r="A168" s="23">
        <v>321</v>
      </c>
      <c r="B168" s="23" t="s">
        <v>13</v>
      </c>
      <c r="C168" s="32"/>
      <c r="D168" s="89">
        <v>52351</v>
      </c>
      <c r="F168" s="70">
        <v>2.8E-3</v>
      </c>
      <c r="G168" s="43"/>
      <c r="H168" s="42"/>
      <c r="J168" s="30">
        <v>-1</v>
      </c>
      <c r="L168" s="25">
        <v>397119195.66000003</v>
      </c>
      <c r="N168" s="25">
        <v>177004049.86603251</v>
      </c>
      <c r="O168" s="33"/>
      <c r="P168" s="25">
        <f t="shared" ref="P168:P172" si="76">+ROUND((100-J168)/100*L168-N168,0)</f>
        <v>224086338</v>
      </c>
      <c r="Q168" s="37"/>
      <c r="R168" s="28">
        <f t="shared" ref="R168:R172" si="77">X168-Z168</f>
        <v>24.434844444444373</v>
      </c>
      <c r="S168" s="37"/>
      <c r="T168" s="25">
        <f t="shared" ref="T168:T172" si="78">+ROUND(P168/R168,0)</f>
        <v>9170770</v>
      </c>
      <c r="U168" s="25"/>
      <c r="V168" s="28">
        <f t="shared" ref="V168:V172" si="79">+ROUND(T168/L168*100,2)</f>
        <v>2.31</v>
      </c>
      <c r="X168" s="49">
        <f t="shared" ref="X168:X172" si="80">+(MONTH(D168)-12)/12+YEAR(D168)-2017</f>
        <v>25.333333333333258</v>
      </c>
      <c r="Y168" s="49"/>
      <c r="Z168" s="79">
        <f>+F168*X168^2/2</f>
        <v>0.89848888888888356</v>
      </c>
      <c r="AA168" s="79"/>
    </row>
    <row r="169" spans="1:27" s="23" customFormat="1" x14ac:dyDescent="0.25">
      <c r="A169" s="23">
        <v>322</v>
      </c>
      <c r="B169" s="23" t="s">
        <v>47</v>
      </c>
      <c r="C169" s="32"/>
      <c r="D169" s="89">
        <v>52351</v>
      </c>
      <c r="F169" s="70">
        <v>5.5999999999999999E-3</v>
      </c>
      <c r="G169" s="43"/>
      <c r="H169" s="42"/>
      <c r="J169" s="30">
        <v>-2</v>
      </c>
      <c r="L169" s="25">
        <v>55584106.710000001</v>
      </c>
      <c r="N169" s="25">
        <v>31607489.042424999</v>
      </c>
      <c r="O169" s="33"/>
      <c r="P169" s="25">
        <f t="shared" si="76"/>
        <v>25088300</v>
      </c>
      <c r="Q169" s="37"/>
      <c r="R169" s="28">
        <f t="shared" si="77"/>
        <v>23.536355555555492</v>
      </c>
      <c r="S169" s="37"/>
      <c r="T169" s="25">
        <f t="shared" si="78"/>
        <v>1065938</v>
      </c>
      <c r="U169" s="25"/>
      <c r="V169" s="28">
        <f t="shared" si="79"/>
        <v>1.92</v>
      </c>
      <c r="X169" s="49">
        <f t="shared" si="80"/>
        <v>25.333333333333258</v>
      </c>
      <c r="Y169" s="49"/>
      <c r="Z169" s="79">
        <f>+F169*X169^2/2</f>
        <v>1.7969777777777671</v>
      </c>
      <c r="AA169" s="79"/>
    </row>
    <row r="170" spans="1:27" s="23" customFormat="1" x14ac:dyDescent="0.25">
      <c r="A170" s="23">
        <v>323</v>
      </c>
      <c r="B170" s="23" t="s">
        <v>15</v>
      </c>
      <c r="C170" s="32"/>
      <c r="D170" s="89">
        <v>52351</v>
      </c>
      <c r="F170" s="70">
        <v>1.38E-2</v>
      </c>
      <c r="G170" s="43"/>
      <c r="H170" s="42"/>
      <c r="J170" s="30">
        <v>0</v>
      </c>
      <c r="L170" s="25">
        <v>12406915.970000001</v>
      </c>
      <c r="N170" s="25">
        <v>-7437953.8925899994</v>
      </c>
      <c r="O170" s="33"/>
      <c r="P170" s="25">
        <f t="shared" si="76"/>
        <v>19844870</v>
      </c>
      <c r="Q170" s="37"/>
      <c r="R170" s="28">
        <f t="shared" si="77"/>
        <v>20.905066666666617</v>
      </c>
      <c r="S170" s="37"/>
      <c r="T170" s="25">
        <f t="shared" si="78"/>
        <v>949285</v>
      </c>
      <c r="U170" s="25"/>
      <c r="V170" s="28">
        <f t="shared" si="79"/>
        <v>7.65</v>
      </c>
      <c r="X170" s="49">
        <f t="shared" si="80"/>
        <v>25.333333333333258</v>
      </c>
      <c r="Y170" s="49"/>
      <c r="Z170" s="79">
        <f>+F170*X170^2/2</f>
        <v>4.4282666666666399</v>
      </c>
      <c r="AA170" s="79"/>
    </row>
    <row r="171" spans="1:27" s="23" customFormat="1" x14ac:dyDescent="0.25">
      <c r="A171" s="23">
        <v>324</v>
      </c>
      <c r="B171" s="23" t="s">
        <v>16</v>
      </c>
      <c r="C171" s="32"/>
      <c r="D171" s="89">
        <v>52351</v>
      </c>
      <c r="F171" s="70">
        <v>1.1999999999999999E-3</v>
      </c>
      <c r="G171" s="43"/>
      <c r="H171" s="42"/>
      <c r="J171" s="30">
        <v>0</v>
      </c>
      <c r="L171" s="25">
        <v>34379625.869999997</v>
      </c>
      <c r="N171" s="25">
        <v>16953508.435984995</v>
      </c>
      <c r="O171" s="33"/>
      <c r="P171" s="25">
        <f t="shared" si="76"/>
        <v>17426117</v>
      </c>
      <c r="Q171" s="37"/>
      <c r="R171" s="28">
        <f t="shared" si="77"/>
        <v>24.948266666666594</v>
      </c>
      <c r="S171" s="37"/>
      <c r="T171" s="25">
        <f t="shared" si="78"/>
        <v>698490</v>
      </c>
      <c r="U171" s="25"/>
      <c r="V171" s="28">
        <f t="shared" si="79"/>
        <v>2.0299999999999998</v>
      </c>
      <c r="X171" s="49">
        <f t="shared" si="80"/>
        <v>25.333333333333258</v>
      </c>
      <c r="Y171" s="49"/>
      <c r="Z171" s="79">
        <f>+F171*X171^2/2</f>
        <v>0.38506666666666434</v>
      </c>
      <c r="AA171" s="79"/>
    </row>
    <row r="172" spans="1:27" s="23" customFormat="1" x14ac:dyDescent="0.25">
      <c r="A172" s="23">
        <v>325</v>
      </c>
      <c r="B172" s="23" t="s">
        <v>176</v>
      </c>
      <c r="C172" s="32"/>
      <c r="D172" s="89">
        <v>52351</v>
      </c>
      <c r="F172" s="70">
        <v>3.2000000000000002E-3</v>
      </c>
      <c r="G172" s="43"/>
      <c r="H172" s="42"/>
      <c r="J172" s="30">
        <v>-1</v>
      </c>
      <c r="L172" s="26">
        <v>20728940.609999999</v>
      </c>
      <c r="N172" s="26">
        <v>2303180.0177199994</v>
      </c>
      <c r="O172" s="33"/>
      <c r="P172" s="26">
        <f t="shared" si="76"/>
        <v>18633050</v>
      </c>
      <c r="Q172" s="46"/>
      <c r="R172" s="28">
        <f t="shared" si="77"/>
        <v>24.306488888888818</v>
      </c>
      <c r="S172" s="46"/>
      <c r="T172" s="26">
        <f t="shared" si="78"/>
        <v>766587</v>
      </c>
      <c r="U172" s="29"/>
      <c r="V172" s="28">
        <f t="shared" si="79"/>
        <v>3.7</v>
      </c>
      <c r="X172" s="80">
        <f t="shared" si="80"/>
        <v>25.333333333333258</v>
      </c>
      <c r="Y172" s="62"/>
      <c r="Z172" s="79">
        <f>+F172*X172^2/2</f>
        <v>1.0268444444444385</v>
      </c>
      <c r="AA172" s="79"/>
    </row>
    <row r="173" spans="1:27" s="32" customFormat="1" x14ac:dyDescent="0.25">
      <c r="A173" s="32" t="s">
        <v>3</v>
      </c>
      <c r="B173" s="32" t="s">
        <v>48</v>
      </c>
      <c r="D173" s="89"/>
      <c r="E173" s="23"/>
      <c r="F173" s="70"/>
      <c r="G173" s="43"/>
      <c r="H173" s="42"/>
      <c r="I173" s="23"/>
      <c r="J173" s="30"/>
      <c r="L173" s="27">
        <f>+SUBTOTAL(9,L168:L172)</f>
        <v>520218784.82000005</v>
      </c>
      <c r="N173" s="27">
        <f>+SUBTOTAL(9,N168:N172)</f>
        <v>220430273.46957254</v>
      </c>
      <c r="O173" s="78"/>
      <c r="P173" s="27">
        <f>+SUBTOTAL(9,P168:P172)</f>
        <v>305078675</v>
      </c>
      <c r="Q173" s="27"/>
      <c r="R173" s="51">
        <f>+P173/T173</f>
        <v>24.114851550106039</v>
      </c>
      <c r="S173" s="27"/>
      <c r="T173" s="27">
        <f>+SUBTOTAL(9,T168:T172)</f>
        <v>12651070</v>
      </c>
      <c r="U173" s="27"/>
      <c r="V173" s="51">
        <f>+T173/L173*100</f>
        <v>2.4318748897884137</v>
      </c>
      <c r="X173" s="81"/>
      <c r="Y173" s="81"/>
      <c r="Z173" s="79"/>
      <c r="AA173" s="79"/>
    </row>
    <row r="174" spans="1:27" s="23" customFormat="1" x14ac:dyDescent="0.25">
      <c r="A174" s="23" t="s">
        <v>3</v>
      </c>
      <c r="C174" s="32"/>
      <c r="D174" s="89"/>
      <c r="F174" s="70"/>
      <c r="G174" s="43"/>
      <c r="H174" s="42"/>
      <c r="J174" s="30"/>
      <c r="O174" s="33"/>
      <c r="R174" s="28"/>
      <c r="V174" s="28"/>
      <c r="X174" s="49"/>
      <c r="Y174" s="49"/>
      <c r="Z174" s="79"/>
      <c r="AA174" s="79"/>
    </row>
    <row r="175" spans="1:27" s="32" customFormat="1" x14ac:dyDescent="0.25">
      <c r="A175" s="32" t="s">
        <v>3</v>
      </c>
      <c r="B175" s="32" t="s">
        <v>49</v>
      </c>
      <c r="D175" s="89"/>
      <c r="E175" s="23"/>
      <c r="F175" s="70"/>
      <c r="G175" s="43"/>
      <c r="H175" s="42"/>
      <c r="I175" s="23"/>
      <c r="J175" s="30"/>
      <c r="O175" s="78"/>
      <c r="R175" s="28"/>
      <c r="V175" s="28"/>
      <c r="X175" s="81"/>
      <c r="Y175" s="81"/>
      <c r="Z175" s="79"/>
      <c r="AA175" s="79"/>
    </row>
    <row r="176" spans="1:27" s="23" customFormat="1" x14ac:dyDescent="0.25">
      <c r="A176" s="23">
        <v>321</v>
      </c>
      <c r="B176" s="23" t="s">
        <v>13</v>
      </c>
      <c r="C176" s="32"/>
      <c r="D176" s="89">
        <v>49765</v>
      </c>
      <c r="F176" s="70">
        <v>2.8E-3</v>
      </c>
      <c r="G176" s="43"/>
      <c r="H176" s="42"/>
      <c r="J176" s="30">
        <v>-1</v>
      </c>
      <c r="L176" s="25">
        <v>196854866.28999999</v>
      </c>
      <c r="N176" s="25">
        <v>101666895.52232748</v>
      </c>
      <c r="O176" s="33"/>
      <c r="P176" s="25">
        <f t="shared" ref="P176:P180" si="81">+ROUND((100-J176)/100*L176-N176,0)</f>
        <v>97156519</v>
      </c>
      <c r="Q176" s="37"/>
      <c r="R176" s="28">
        <f t="shared" ref="R176:R180" si="82">X176-Z176</f>
        <v>17.7837125</v>
      </c>
      <c r="S176" s="37"/>
      <c r="T176" s="25">
        <f t="shared" ref="T176:T180" si="83">+ROUND(P176/R176,0)</f>
        <v>5463230</v>
      </c>
      <c r="U176" s="25"/>
      <c r="V176" s="28">
        <f t="shared" ref="V176:V180" si="84">+ROUND(T176/L176*100,2)</f>
        <v>2.78</v>
      </c>
      <c r="X176" s="49">
        <f t="shared" ref="X176:X180" si="85">+(MONTH(D176)-12)/12+YEAR(D176)-2017</f>
        <v>18.25</v>
      </c>
      <c r="Y176" s="49"/>
      <c r="Z176" s="79">
        <f>+F176*X176^2/2</f>
        <v>0.46628750000000002</v>
      </c>
      <c r="AA176" s="79"/>
    </row>
    <row r="177" spans="1:27" s="23" customFormat="1" x14ac:dyDescent="0.25">
      <c r="A177" s="23">
        <v>322</v>
      </c>
      <c r="B177" s="23" t="s">
        <v>47</v>
      </c>
      <c r="C177" s="32"/>
      <c r="D177" s="89">
        <v>49765</v>
      </c>
      <c r="F177" s="70">
        <v>5.5999999999999999E-3</v>
      </c>
      <c r="G177" s="43"/>
      <c r="H177" s="42"/>
      <c r="J177" s="30">
        <v>-2</v>
      </c>
      <c r="L177" s="25">
        <v>845363775.00999999</v>
      </c>
      <c r="N177" s="25">
        <v>303976050.34104997</v>
      </c>
      <c r="O177" s="33"/>
      <c r="P177" s="25">
        <f t="shared" si="81"/>
        <v>558295000</v>
      </c>
      <c r="Q177" s="37"/>
      <c r="R177" s="28">
        <f t="shared" si="82"/>
        <v>17.317425</v>
      </c>
      <c r="S177" s="37"/>
      <c r="T177" s="25">
        <f t="shared" si="83"/>
        <v>32238915</v>
      </c>
      <c r="U177" s="25"/>
      <c r="V177" s="28">
        <f t="shared" si="84"/>
        <v>3.81</v>
      </c>
      <c r="X177" s="49">
        <f t="shared" si="85"/>
        <v>18.25</v>
      </c>
      <c r="Y177" s="49"/>
      <c r="Z177" s="79">
        <f>+F177*X177^2/2</f>
        <v>0.93257500000000004</v>
      </c>
      <c r="AA177" s="79"/>
    </row>
    <row r="178" spans="1:27" s="23" customFormat="1" x14ac:dyDescent="0.25">
      <c r="A178" s="23">
        <v>323</v>
      </c>
      <c r="B178" s="23" t="s">
        <v>15</v>
      </c>
      <c r="C178" s="32"/>
      <c r="D178" s="89">
        <v>49765</v>
      </c>
      <c r="F178" s="70">
        <v>1.38E-2</v>
      </c>
      <c r="G178" s="43"/>
      <c r="H178" s="42"/>
      <c r="J178" s="30">
        <v>0</v>
      </c>
      <c r="L178" s="25">
        <v>413333703.58999997</v>
      </c>
      <c r="N178" s="25">
        <v>56813276.805300012</v>
      </c>
      <c r="O178" s="33"/>
      <c r="P178" s="25">
        <f t="shared" si="81"/>
        <v>356520427</v>
      </c>
      <c r="Q178" s="37"/>
      <c r="R178" s="28">
        <f t="shared" si="82"/>
        <v>15.951868749999999</v>
      </c>
      <c r="S178" s="37"/>
      <c r="T178" s="25">
        <f t="shared" si="83"/>
        <v>22349759</v>
      </c>
      <c r="U178" s="25"/>
      <c r="V178" s="28">
        <f t="shared" si="84"/>
        <v>5.41</v>
      </c>
      <c r="X178" s="49">
        <f t="shared" si="85"/>
        <v>18.25</v>
      </c>
      <c r="Y178" s="49"/>
      <c r="Z178" s="79">
        <f>+F178*X178^2/2</f>
        <v>2.29813125</v>
      </c>
      <c r="AA178" s="79"/>
    </row>
    <row r="179" spans="1:27" s="23" customFormat="1" x14ac:dyDescent="0.25">
      <c r="A179" s="23">
        <v>324</v>
      </c>
      <c r="B179" s="23" t="s">
        <v>16</v>
      </c>
      <c r="C179" s="32"/>
      <c r="D179" s="89">
        <v>49765</v>
      </c>
      <c r="F179" s="70">
        <v>1.1999999999999999E-3</v>
      </c>
      <c r="G179" s="43"/>
      <c r="H179" s="42"/>
      <c r="J179" s="30">
        <v>0</v>
      </c>
      <c r="L179" s="25">
        <v>120786348.08</v>
      </c>
      <c r="N179" s="25">
        <v>50666362.974705003</v>
      </c>
      <c r="O179" s="33"/>
      <c r="P179" s="25">
        <f t="shared" si="81"/>
        <v>70119985</v>
      </c>
      <c r="Q179" s="37"/>
      <c r="R179" s="28">
        <f t="shared" si="82"/>
        <v>18.050162499999999</v>
      </c>
      <c r="S179" s="37"/>
      <c r="T179" s="25">
        <f t="shared" si="83"/>
        <v>3884729</v>
      </c>
      <c r="U179" s="25"/>
      <c r="V179" s="28">
        <f t="shared" si="84"/>
        <v>3.22</v>
      </c>
      <c r="X179" s="49">
        <f t="shared" si="85"/>
        <v>18.25</v>
      </c>
      <c r="Y179" s="49"/>
      <c r="Z179" s="79">
        <f>+F179*X179^2/2</f>
        <v>0.19983749999999997</v>
      </c>
      <c r="AA179" s="79"/>
    </row>
    <row r="180" spans="1:27" s="23" customFormat="1" x14ac:dyDescent="0.25">
      <c r="A180" s="23">
        <v>325</v>
      </c>
      <c r="B180" s="23" t="s">
        <v>176</v>
      </c>
      <c r="C180" s="32"/>
      <c r="D180" s="89">
        <v>49765</v>
      </c>
      <c r="F180" s="70">
        <v>3.2000000000000002E-3</v>
      </c>
      <c r="G180" s="43"/>
      <c r="H180" s="42"/>
      <c r="J180" s="30">
        <v>-1</v>
      </c>
      <c r="L180" s="26">
        <v>11438745.220000001</v>
      </c>
      <c r="N180" s="26">
        <v>7097019.395010001</v>
      </c>
      <c r="O180" s="33"/>
      <c r="P180" s="26">
        <f t="shared" si="81"/>
        <v>4456113</v>
      </c>
      <c r="Q180" s="46"/>
      <c r="R180" s="28">
        <f t="shared" si="82"/>
        <v>17.717099999999999</v>
      </c>
      <c r="S180" s="46"/>
      <c r="T180" s="26">
        <f t="shared" si="83"/>
        <v>251515</v>
      </c>
      <c r="U180" s="29"/>
      <c r="V180" s="28">
        <f t="shared" si="84"/>
        <v>2.2000000000000002</v>
      </c>
      <c r="X180" s="80">
        <f t="shared" si="85"/>
        <v>18.25</v>
      </c>
      <c r="Y180" s="62"/>
      <c r="Z180" s="79">
        <f>+F180*X180^2/2</f>
        <v>0.53290000000000004</v>
      </c>
      <c r="AA180" s="79"/>
    </row>
    <row r="181" spans="1:27" s="32" customFormat="1" x14ac:dyDescent="0.25">
      <c r="A181" s="32" t="s">
        <v>3</v>
      </c>
      <c r="B181" s="32" t="s">
        <v>50</v>
      </c>
      <c r="D181" s="89"/>
      <c r="E181" s="23"/>
      <c r="F181" s="70"/>
      <c r="G181" s="43"/>
      <c r="H181" s="42"/>
      <c r="I181" s="23"/>
      <c r="J181" s="30"/>
      <c r="L181" s="27">
        <f>+SUBTOTAL(9,L176:L180)</f>
        <v>1587777438.1899998</v>
      </c>
      <c r="N181" s="27">
        <f>+SUBTOTAL(9,N176:N180)</f>
        <v>520219605.03839242</v>
      </c>
      <c r="O181" s="78"/>
      <c r="P181" s="27">
        <f>+SUBTOTAL(9,P176:P180)</f>
        <v>1086548044</v>
      </c>
      <c r="Q181" s="27"/>
      <c r="R181" s="51">
        <f>+P181/T181</f>
        <v>16.927549366278647</v>
      </c>
      <c r="S181" s="27"/>
      <c r="T181" s="27">
        <f>+SUBTOTAL(9,T176:T180)</f>
        <v>64188148</v>
      </c>
      <c r="U181" s="27"/>
      <c r="V181" s="51">
        <f>+T181/L181*100</f>
        <v>4.0426413964649743</v>
      </c>
      <c r="X181" s="81"/>
      <c r="Y181" s="81"/>
      <c r="Z181" s="79"/>
      <c r="AA181" s="79"/>
    </row>
    <row r="182" spans="1:27" s="23" customFormat="1" x14ac:dyDescent="0.25">
      <c r="A182" s="23" t="s">
        <v>3</v>
      </c>
      <c r="B182" s="23" t="s">
        <v>3</v>
      </c>
      <c r="C182" s="32"/>
      <c r="D182" s="89"/>
      <c r="F182" s="70"/>
      <c r="G182" s="43"/>
      <c r="H182" s="42"/>
      <c r="J182" s="30"/>
      <c r="O182" s="33"/>
      <c r="R182" s="28"/>
      <c r="V182" s="28"/>
      <c r="X182" s="49"/>
      <c r="Y182" s="49"/>
      <c r="Z182" s="79"/>
      <c r="AA182" s="79"/>
    </row>
    <row r="183" spans="1:27" s="32" customFormat="1" x14ac:dyDescent="0.25">
      <c r="A183" s="32" t="s">
        <v>3</v>
      </c>
      <c r="B183" s="32" t="s">
        <v>51</v>
      </c>
      <c r="D183" s="89"/>
      <c r="E183" s="23"/>
      <c r="F183" s="70"/>
      <c r="G183" s="43"/>
      <c r="H183" s="42"/>
      <c r="I183" s="23"/>
      <c r="J183" s="30"/>
      <c r="O183" s="78"/>
      <c r="R183" s="28"/>
      <c r="V183" s="28"/>
      <c r="X183" s="81"/>
      <c r="Y183" s="81"/>
      <c r="Z183" s="79"/>
      <c r="AA183" s="79"/>
    </row>
    <row r="184" spans="1:27" s="23" customFormat="1" x14ac:dyDescent="0.25">
      <c r="A184" s="23">
        <v>321</v>
      </c>
      <c r="B184" s="23" t="s">
        <v>13</v>
      </c>
      <c r="C184" s="32"/>
      <c r="D184" s="89">
        <v>52351</v>
      </c>
      <c r="F184" s="70">
        <v>2.8E-3</v>
      </c>
      <c r="G184" s="43"/>
      <c r="H184" s="42"/>
      <c r="J184" s="30">
        <v>-1</v>
      </c>
      <c r="L184" s="25">
        <v>298911837.25999999</v>
      </c>
      <c r="N184" s="25">
        <v>133449792.72188</v>
      </c>
      <c r="O184" s="33"/>
      <c r="P184" s="25">
        <f t="shared" ref="P184:P188" si="86">+ROUND((100-J184)/100*L184-N184,0)</f>
        <v>168451163</v>
      </c>
      <c r="Q184" s="37"/>
      <c r="R184" s="28">
        <f t="shared" ref="R184:R188" si="87">X184-Z184</f>
        <v>24.434844444444373</v>
      </c>
      <c r="S184" s="37"/>
      <c r="T184" s="25">
        <f t="shared" ref="T184:T188" si="88">+ROUND(P184/R184,0)</f>
        <v>6893891</v>
      </c>
      <c r="U184" s="25"/>
      <c r="V184" s="28">
        <f t="shared" ref="V184:V188" si="89">+ROUND(T184/L184*100,2)</f>
        <v>2.31</v>
      </c>
      <c r="X184" s="49">
        <f t="shared" ref="X184:X188" si="90">+(MONTH(D184)-12)/12+YEAR(D184)-2017</f>
        <v>25.333333333333258</v>
      </c>
      <c r="Y184" s="49"/>
      <c r="Z184" s="79">
        <f>+F184*X184^2/2</f>
        <v>0.89848888888888356</v>
      </c>
      <c r="AA184" s="79"/>
    </row>
    <row r="185" spans="1:27" s="23" customFormat="1" x14ac:dyDescent="0.25">
      <c r="A185" s="23">
        <v>322</v>
      </c>
      <c r="B185" s="23" t="s">
        <v>47</v>
      </c>
      <c r="C185" s="32"/>
      <c r="D185" s="89">
        <v>52351</v>
      </c>
      <c r="F185" s="70">
        <v>5.5999999999999999E-3</v>
      </c>
      <c r="G185" s="43"/>
      <c r="H185" s="42"/>
      <c r="J185" s="30">
        <v>-2</v>
      </c>
      <c r="L185" s="25">
        <v>1057336501.04</v>
      </c>
      <c r="N185" s="25">
        <v>401479216.97777498</v>
      </c>
      <c r="O185" s="33"/>
      <c r="P185" s="25">
        <f t="shared" si="86"/>
        <v>677004014</v>
      </c>
      <c r="Q185" s="37"/>
      <c r="R185" s="28">
        <f t="shared" si="87"/>
        <v>23.536355555555492</v>
      </c>
      <c r="S185" s="37"/>
      <c r="T185" s="25">
        <f t="shared" si="88"/>
        <v>28764182</v>
      </c>
      <c r="U185" s="25"/>
      <c r="V185" s="28">
        <f t="shared" si="89"/>
        <v>2.72</v>
      </c>
      <c r="X185" s="49">
        <f t="shared" si="90"/>
        <v>25.333333333333258</v>
      </c>
      <c r="Y185" s="49"/>
      <c r="Z185" s="79">
        <f>+F185*X185^2/2</f>
        <v>1.7969777777777671</v>
      </c>
      <c r="AA185" s="79"/>
    </row>
    <row r="186" spans="1:27" s="23" customFormat="1" x14ac:dyDescent="0.25">
      <c r="A186" s="23">
        <v>323</v>
      </c>
      <c r="B186" s="23" t="s">
        <v>15</v>
      </c>
      <c r="C186" s="32"/>
      <c r="D186" s="89">
        <v>52351</v>
      </c>
      <c r="F186" s="70">
        <v>1.38E-2</v>
      </c>
      <c r="G186" s="43"/>
      <c r="H186" s="42"/>
      <c r="J186" s="30">
        <v>0</v>
      </c>
      <c r="L186" s="25">
        <v>350466490.07999998</v>
      </c>
      <c r="N186" s="25">
        <v>54374394.01382</v>
      </c>
      <c r="O186" s="33"/>
      <c r="P186" s="25">
        <f t="shared" si="86"/>
        <v>296092096</v>
      </c>
      <c r="Q186" s="37"/>
      <c r="R186" s="28">
        <f t="shared" si="87"/>
        <v>20.905066666666617</v>
      </c>
      <c r="S186" s="37"/>
      <c r="T186" s="25">
        <f t="shared" si="88"/>
        <v>14163652</v>
      </c>
      <c r="U186" s="25"/>
      <c r="V186" s="28">
        <f t="shared" si="89"/>
        <v>4.04</v>
      </c>
      <c r="X186" s="49">
        <f t="shared" si="90"/>
        <v>25.333333333333258</v>
      </c>
      <c r="Y186" s="49"/>
      <c r="Z186" s="79">
        <f>+F186*X186^2/2</f>
        <v>4.4282666666666399</v>
      </c>
      <c r="AA186" s="79"/>
    </row>
    <row r="187" spans="1:27" s="23" customFormat="1" x14ac:dyDescent="0.25">
      <c r="A187" s="23">
        <v>324</v>
      </c>
      <c r="B187" s="23" t="s">
        <v>16</v>
      </c>
      <c r="C187" s="32"/>
      <c r="D187" s="89">
        <v>52351</v>
      </c>
      <c r="F187" s="70">
        <v>1.1999999999999999E-3</v>
      </c>
      <c r="G187" s="43"/>
      <c r="H187" s="42"/>
      <c r="J187" s="30">
        <v>0</v>
      </c>
      <c r="L187" s="25">
        <v>189637024.55000001</v>
      </c>
      <c r="N187" s="25">
        <v>86957686.152674988</v>
      </c>
      <c r="O187" s="33"/>
      <c r="P187" s="25">
        <f t="shared" si="86"/>
        <v>102679338</v>
      </c>
      <c r="Q187" s="37"/>
      <c r="R187" s="28">
        <f t="shared" si="87"/>
        <v>24.948266666666594</v>
      </c>
      <c r="S187" s="37"/>
      <c r="T187" s="25">
        <f t="shared" si="88"/>
        <v>4115690</v>
      </c>
      <c r="U187" s="25"/>
      <c r="V187" s="28">
        <f t="shared" si="89"/>
        <v>2.17</v>
      </c>
      <c r="X187" s="49">
        <f t="shared" si="90"/>
        <v>25.333333333333258</v>
      </c>
      <c r="Y187" s="49"/>
      <c r="Z187" s="79">
        <f>+F187*X187^2/2</f>
        <v>0.38506666666666434</v>
      </c>
      <c r="AA187" s="79"/>
    </row>
    <row r="188" spans="1:27" s="23" customFormat="1" x14ac:dyDescent="0.25">
      <c r="A188" s="23">
        <v>325</v>
      </c>
      <c r="B188" s="23" t="s">
        <v>176</v>
      </c>
      <c r="C188" s="32"/>
      <c r="D188" s="89">
        <v>52351</v>
      </c>
      <c r="F188" s="70">
        <v>3.2000000000000002E-3</v>
      </c>
      <c r="G188" s="43"/>
      <c r="H188" s="42"/>
      <c r="J188" s="30">
        <v>-1</v>
      </c>
      <c r="L188" s="26">
        <v>24225433.390000001</v>
      </c>
      <c r="N188" s="25">
        <v>11438959.9648025</v>
      </c>
      <c r="O188" s="33"/>
      <c r="P188" s="26">
        <f t="shared" si="86"/>
        <v>13028728</v>
      </c>
      <c r="Q188" s="46"/>
      <c r="R188" s="28">
        <f t="shared" si="87"/>
        <v>24.306488888888818</v>
      </c>
      <c r="S188" s="46"/>
      <c r="T188" s="26">
        <f t="shared" si="88"/>
        <v>536019</v>
      </c>
      <c r="U188" s="29"/>
      <c r="V188" s="28">
        <f t="shared" si="89"/>
        <v>2.21</v>
      </c>
      <c r="X188" s="80">
        <f t="shared" si="90"/>
        <v>25.333333333333258</v>
      </c>
      <c r="Y188" s="62"/>
      <c r="Z188" s="79">
        <f>+F188*X188^2/2</f>
        <v>1.0268444444444385</v>
      </c>
      <c r="AA188" s="79"/>
    </row>
    <row r="189" spans="1:27" s="32" customFormat="1" x14ac:dyDescent="0.25">
      <c r="A189" s="32" t="s">
        <v>3</v>
      </c>
      <c r="B189" s="32" t="s">
        <v>52</v>
      </c>
      <c r="D189" s="89"/>
      <c r="E189" s="23"/>
      <c r="F189" s="70"/>
      <c r="G189" s="43"/>
      <c r="H189" s="42"/>
      <c r="I189" s="23"/>
      <c r="J189" s="30"/>
      <c r="L189" s="35">
        <f>+SUBTOTAL(9,L184:L188)</f>
        <v>1920577286.3199999</v>
      </c>
      <c r="N189" s="35">
        <f>+SUBTOTAL(9,N184:N188)</f>
        <v>687700049.83095253</v>
      </c>
      <c r="O189" s="78"/>
      <c r="P189" s="35">
        <f>+SUBTOTAL(9,P184:P188)</f>
        <v>1257255339</v>
      </c>
      <c r="Q189" s="39"/>
      <c r="R189" s="51">
        <f>+P189/T189</f>
        <v>23.080155714067889</v>
      </c>
      <c r="S189" s="39"/>
      <c r="T189" s="35">
        <f>+SUBTOTAL(9,T184:T188)</f>
        <v>54473434</v>
      </c>
      <c r="U189" s="39"/>
      <c r="V189" s="51">
        <f>+T189/L189*100</f>
        <v>2.8363052290582917</v>
      </c>
      <c r="X189" s="90"/>
      <c r="Y189" s="69"/>
      <c r="Z189" s="79"/>
      <c r="AA189" s="79"/>
    </row>
    <row r="190" spans="1:27" s="32" customFormat="1" x14ac:dyDescent="0.25">
      <c r="B190" s="32" t="s">
        <v>3</v>
      </c>
      <c r="D190" s="89"/>
      <c r="E190" s="23"/>
      <c r="F190" s="70"/>
      <c r="G190" s="43"/>
      <c r="H190" s="42"/>
      <c r="I190" s="23"/>
      <c r="J190" s="30"/>
      <c r="L190" s="27"/>
      <c r="N190" s="27"/>
      <c r="O190" s="78"/>
      <c r="P190" s="27"/>
      <c r="Q190" s="27"/>
      <c r="R190" s="28"/>
      <c r="S190" s="27"/>
      <c r="T190" s="27"/>
      <c r="U190" s="27"/>
      <c r="V190" s="28"/>
      <c r="X190" s="69"/>
      <c r="Y190" s="69"/>
      <c r="Z190" s="79"/>
      <c r="AA190" s="79"/>
    </row>
    <row r="191" spans="1:27" s="32" customFormat="1" x14ac:dyDescent="0.25">
      <c r="A191" s="50" t="s">
        <v>127</v>
      </c>
      <c r="D191" s="89"/>
      <c r="E191" s="23"/>
      <c r="F191" s="70"/>
      <c r="G191" s="43"/>
      <c r="H191" s="42"/>
      <c r="I191" s="23"/>
      <c r="J191" s="30"/>
      <c r="L191" s="48">
        <f>+SUBTOTAL(9,L168:L190)</f>
        <v>4028573509.3299994</v>
      </c>
      <c r="N191" s="48">
        <f>+SUBTOTAL(9,N168:N190)</f>
        <v>1428349928.3389173</v>
      </c>
      <c r="O191" s="78"/>
      <c r="P191" s="48">
        <f>+SUBTOTAL(9,P168:P190)</f>
        <v>2648882058</v>
      </c>
      <c r="Q191" s="48"/>
      <c r="R191" s="84">
        <f>+P191/T191</f>
        <v>20.172329304566937</v>
      </c>
      <c r="S191" s="48"/>
      <c r="T191" s="48">
        <f>+SUBTOTAL(9,T168:T190)</f>
        <v>131312652</v>
      </c>
      <c r="U191" s="48"/>
      <c r="V191" s="84">
        <f>+T191/L191*100</f>
        <v>3.2595322313440644</v>
      </c>
      <c r="X191" s="82"/>
      <c r="Y191" s="82"/>
      <c r="Z191" s="79"/>
      <c r="AA191" s="79"/>
    </row>
    <row r="192" spans="1:27" s="32" customFormat="1" x14ac:dyDescent="0.25">
      <c r="A192" s="50"/>
      <c r="B192" s="32" t="s">
        <v>3</v>
      </c>
      <c r="D192" s="89"/>
      <c r="E192" s="23"/>
      <c r="F192" s="70"/>
      <c r="G192" s="43"/>
      <c r="H192" s="42"/>
      <c r="I192" s="23"/>
      <c r="J192" s="30"/>
      <c r="L192" s="27"/>
      <c r="N192" s="27"/>
      <c r="O192" s="78"/>
      <c r="P192" s="27"/>
      <c r="Q192" s="27"/>
      <c r="R192" s="28"/>
      <c r="S192" s="27"/>
      <c r="T192" s="27"/>
      <c r="U192" s="27"/>
      <c r="V192" s="28"/>
      <c r="X192" s="69"/>
      <c r="Y192" s="69"/>
      <c r="Z192" s="79"/>
      <c r="AA192" s="79"/>
    </row>
    <row r="193" spans="1:27" s="32" customFormat="1" x14ac:dyDescent="0.25">
      <c r="A193" s="50"/>
      <c r="B193" s="32" t="s">
        <v>3</v>
      </c>
      <c r="D193" s="89"/>
      <c r="E193" s="23"/>
      <c r="F193" s="70"/>
      <c r="G193" s="43"/>
      <c r="H193" s="42"/>
      <c r="I193" s="23"/>
      <c r="J193" s="30"/>
      <c r="L193" s="27"/>
      <c r="N193" s="27"/>
      <c r="O193" s="78"/>
      <c r="P193" s="27"/>
      <c r="Q193" s="27"/>
      <c r="R193" s="28"/>
      <c r="S193" s="27"/>
      <c r="T193" s="27"/>
      <c r="U193" s="27"/>
      <c r="V193" s="28"/>
      <c r="X193" s="81"/>
      <c r="Y193" s="81"/>
      <c r="Z193" s="79"/>
      <c r="AA193" s="79"/>
    </row>
    <row r="194" spans="1:27" s="32" customFormat="1" x14ac:dyDescent="0.25">
      <c r="A194" s="50" t="s">
        <v>128</v>
      </c>
      <c r="D194" s="89"/>
      <c r="E194" s="23"/>
      <c r="F194" s="70"/>
      <c r="G194" s="43"/>
      <c r="H194" s="42"/>
      <c r="I194" s="23"/>
      <c r="J194" s="30"/>
      <c r="L194" s="27"/>
      <c r="N194" s="27"/>
      <c r="O194" s="78"/>
      <c r="P194" s="27"/>
      <c r="Q194" s="27"/>
      <c r="R194" s="28"/>
      <c r="S194" s="27"/>
      <c r="T194" s="27"/>
      <c r="U194" s="27"/>
      <c r="V194" s="28"/>
      <c r="X194" s="81"/>
      <c r="Y194" s="81"/>
      <c r="Z194" s="79"/>
      <c r="AA194" s="79"/>
    </row>
    <row r="195" spans="1:27" s="23" customFormat="1" x14ac:dyDescent="0.25">
      <c r="A195" s="23" t="s">
        <v>3</v>
      </c>
      <c r="B195" s="23" t="s">
        <v>3</v>
      </c>
      <c r="C195" s="32"/>
      <c r="D195" s="89"/>
      <c r="F195" s="70"/>
      <c r="G195" s="43"/>
      <c r="H195" s="42"/>
      <c r="J195" s="30"/>
      <c r="O195" s="33"/>
      <c r="R195" s="28"/>
      <c r="V195" s="28"/>
      <c r="X195" s="49"/>
      <c r="Y195" s="49"/>
      <c r="Z195" s="79"/>
      <c r="AA195" s="79"/>
    </row>
    <row r="196" spans="1:27" s="32" customFormat="1" x14ac:dyDescent="0.25">
      <c r="A196" s="32" t="s">
        <v>3</v>
      </c>
      <c r="B196" s="32" t="s">
        <v>44</v>
      </c>
      <c r="D196" s="89"/>
      <c r="E196" s="23"/>
      <c r="F196" s="70"/>
      <c r="G196" s="43"/>
      <c r="H196" s="42"/>
      <c r="I196" s="23"/>
      <c r="J196" s="30"/>
      <c r="L196" s="27"/>
      <c r="O196" s="78"/>
      <c r="P196" s="27"/>
      <c r="Q196" s="85"/>
      <c r="R196" s="28"/>
      <c r="S196" s="85"/>
      <c r="T196" s="27"/>
      <c r="U196" s="27"/>
      <c r="V196" s="28"/>
      <c r="X196" s="81"/>
      <c r="Y196" s="81"/>
      <c r="Z196" s="79"/>
      <c r="AA196" s="79"/>
    </row>
    <row r="197" spans="1:27" s="23" customFormat="1" x14ac:dyDescent="0.25">
      <c r="A197" s="23">
        <v>321</v>
      </c>
      <c r="B197" s="23" t="s">
        <v>13</v>
      </c>
      <c r="C197" s="32"/>
      <c r="D197" s="89">
        <v>48699</v>
      </c>
      <c r="F197" s="70">
        <v>2.8E-3</v>
      </c>
      <c r="G197" s="43"/>
      <c r="H197" s="42"/>
      <c r="J197" s="30">
        <v>-1</v>
      </c>
      <c r="L197" s="25">
        <v>380704673.41000003</v>
      </c>
      <c r="N197" s="25">
        <v>186854083.98628506</v>
      </c>
      <c r="O197" s="33"/>
      <c r="P197" s="25">
        <f t="shared" ref="P197:P201" si="91">+ROUND((100-J197)/100*L197-N197,0)</f>
        <v>197657636</v>
      </c>
      <c r="Q197" s="37"/>
      <c r="R197" s="28">
        <f t="shared" ref="R197:R201" si="92">X197-Z197</f>
        <v>15.004177777777706</v>
      </c>
      <c r="S197" s="37"/>
      <c r="T197" s="25">
        <f t="shared" ref="T197:T201" si="93">+ROUND(P197/R197,0)</f>
        <v>13173507</v>
      </c>
      <c r="U197" s="25"/>
      <c r="V197" s="28">
        <f t="shared" ref="V197:V201" si="94">+ROUND(T197/L197*100,2)</f>
        <v>3.46</v>
      </c>
      <c r="X197" s="49">
        <f t="shared" ref="X197:X201" si="95">+(MONTH(D197)-12)/12+YEAR(D197)-2017</f>
        <v>15.333333333333258</v>
      </c>
      <c r="Y197" s="49"/>
      <c r="Z197" s="79">
        <f>+F197*X197^2/2</f>
        <v>0.32915555555555231</v>
      </c>
      <c r="AA197" s="79"/>
    </row>
    <row r="198" spans="1:27" s="23" customFormat="1" x14ac:dyDescent="0.25">
      <c r="A198" s="23">
        <v>322</v>
      </c>
      <c r="B198" s="23" t="s">
        <v>47</v>
      </c>
      <c r="C198" s="32"/>
      <c r="D198" s="89">
        <v>48699</v>
      </c>
      <c r="F198" s="70">
        <v>5.5999999999999999E-3</v>
      </c>
      <c r="G198" s="43"/>
      <c r="H198" s="42"/>
      <c r="J198" s="30">
        <v>-2</v>
      </c>
      <c r="L198" s="25">
        <v>144884580.21000001</v>
      </c>
      <c r="N198" s="25">
        <v>25644014.406124998</v>
      </c>
      <c r="O198" s="33"/>
      <c r="P198" s="25">
        <f t="shared" si="91"/>
        <v>122138257</v>
      </c>
      <c r="Q198" s="37"/>
      <c r="R198" s="28">
        <f t="shared" si="92"/>
        <v>14.675022222222154</v>
      </c>
      <c r="S198" s="37"/>
      <c r="T198" s="25">
        <f t="shared" si="93"/>
        <v>8322867</v>
      </c>
      <c r="U198" s="25"/>
      <c r="V198" s="28">
        <f t="shared" si="94"/>
        <v>5.74</v>
      </c>
      <c r="X198" s="49">
        <f t="shared" si="95"/>
        <v>15.333333333333258</v>
      </c>
      <c r="Y198" s="49"/>
      <c r="Z198" s="79">
        <f>+F198*X198^2/2</f>
        <v>0.65831111111110463</v>
      </c>
      <c r="AA198" s="79"/>
    </row>
    <row r="199" spans="1:27" s="23" customFormat="1" x14ac:dyDescent="0.25">
      <c r="A199" s="23">
        <v>323</v>
      </c>
      <c r="B199" s="23" t="s">
        <v>15</v>
      </c>
      <c r="C199" s="32"/>
      <c r="D199" s="89">
        <v>48699</v>
      </c>
      <c r="F199" s="70">
        <v>1.38E-2</v>
      </c>
      <c r="G199" s="43"/>
      <c r="H199" s="42"/>
      <c r="J199" s="30">
        <v>0</v>
      </c>
      <c r="L199" s="25">
        <v>22821885.52</v>
      </c>
      <c r="N199" s="25">
        <v>5761406.5085399998</v>
      </c>
      <c r="O199" s="33"/>
      <c r="P199" s="25">
        <f t="shared" si="91"/>
        <v>17060479</v>
      </c>
      <c r="Q199" s="37"/>
      <c r="R199" s="28">
        <f t="shared" si="92"/>
        <v>13.711066666666607</v>
      </c>
      <c r="S199" s="37"/>
      <c r="T199" s="25">
        <f t="shared" si="93"/>
        <v>1244285</v>
      </c>
      <c r="U199" s="25"/>
      <c r="V199" s="28">
        <f t="shared" si="94"/>
        <v>5.45</v>
      </c>
      <c r="X199" s="49">
        <f t="shared" si="95"/>
        <v>15.333333333333258</v>
      </c>
      <c r="Y199" s="49"/>
      <c r="Z199" s="79">
        <f>+F199*X199^2/2</f>
        <v>1.6222666666666505</v>
      </c>
      <c r="AA199" s="79"/>
    </row>
    <row r="200" spans="1:27" s="23" customFormat="1" x14ac:dyDescent="0.25">
      <c r="A200" s="23">
        <v>324</v>
      </c>
      <c r="B200" s="23" t="s">
        <v>16</v>
      </c>
      <c r="C200" s="32"/>
      <c r="D200" s="89">
        <v>48699</v>
      </c>
      <c r="F200" s="70">
        <v>1.1999999999999999E-3</v>
      </c>
      <c r="G200" s="43"/>
      <c r="H200" s="42"/>
      <c r="J200" s="30">
        <v>0</v>
      </c>
      <c r="L200" s="25">
        <v>56769857.590000004</v>
      </c>
      <c r="N200" s="25">
        <v>34483979.696845002</v>
      </c>
      <c r="O200" s="33"/>
      <c r="P200" s="25">
        <f t="shared" si="91"/>
        <v>22285878</v>
      </c>
      <c r="Q200" s="37"/>
      <c r="R200" s="28">
        <f t="shared" si="92"/>
        <v>15.192266666666592</v>
      </c>
      <c r="S200" s="37"/>
      <c r="T200" s="25">
        <f t="shared" si="93"/>
        <v>1466923</v>
      </c>
      <c r="U200" s="25"/>
      <c r="V200" s="28">
        <f t="shared" si="94"/>
        <v>2.58</v>
      </c>
      <c r="X200" s="49">
        <f t="shared" si="95"/>
        <v>15.333333333333258</v>
      </c>
      <c r="Y200" s="49"/>
      <c r="Z200" s="79">
        <f>+F200*X200^2/2</f>
        <v>0.14106666666666526</v>
      </c>
      <c r="AA200" s="79"/>
    </row>
    <row r="201" spans="1:27" s="23" customFormat="1" x14ac:dyDescent="0.25">
      <c r="A201" s="23">
        <v>325</v>
      </c>
      <c r="B201" s="23" t="s">
        <v>176</v>
      </c>
      <c r="C201" s="32"/>
      <c r="D201" s="89">
        <v>48699</v>
      </c>
      <c r="F201" s="70">
        <v>3.2000000000000002E-3</v>
      </c>
      <c r="G201" s="43"/>
      <c r="H201" s="42"/>
      <c r="J201" s="30">
        <v>-1</v>
      </c>
      <c r="L201" s="26">
        <v>39215641.060000002</v>
      </c>
      <c r="N201" s="26">
        <v>17765783.163147502</v>
      </c>
      <c r="O201" s="33"/>
      <c r="P201" s="26">
        <f t="shared" si="91"/>
        <v>21842014</v>
      </c>
      <c r="Q201" s="46"/>
      <c r="R201" s="28">
        <f t="shared" si="92"/>
        <v>14.957155555555483</v>
      </c>
      <c r="S201" s="46"/>
      <c r="T201" s="26">
        <f t="shared" si="93"/>
        <v>1460305</v>
      </c>
      <c r="U201" s="29"/>
      <c r="V201" s="28">
        <f t="shared" si="94"/>
        <v>3.72</v>
      </c>
      <c r="X201" s="80">
        <f t="shared" si="95"/>
        <v>15.333333333333258</v>
      </c>
      <c r="Y201" s="62"/>
      <c r="Z201" s="79">
        <f>+F201*X201^2/2</f>
        <v>0.37617777777777406</v>
      </c>
      <c r="AA201" s="79"/>
    </row>
    <row r="202" spans="1:27" s="32" customFormat="1" x14ac:dyDescent="0.25">
      <c r="A202" s="32" t="s">
        <v>3</v>
      </c>
      <c r="B202" s="32" t="s">
        <v>45</v>
      </c>
      <c r="D202" s="89"/>
      <c r="E202" s="23"/>
      <c r="F202" s="70"/>
      <c r="G202" s="43"/>
      <c r="H202" s="42"/>
      <c r="I202" s="23"/>
      <c r="J202" s="30"/>
      <c r="L202" s="27">
        <f>+SUBTOTAL(9,L197:L201)</f>
        <v>644396637.78999996</v>
      </c>
      <c r="N202" s="27">
        <f>+SUBTOTAL(9,N197:N201)</f>
        <v>270509267.76094258</v>
      </c>
      <c r="O202" s="78"/>
      <c r="P202" s="27">
        <f>+SUBTOTAL(9,P197:P201)</f>
        <v>380984264</v>
      </c>
      <c r="Q202" s="27"/>
      <c r="R202" s="51">
        <f>+P202/T202</f>
        <v>14.842837043812761</v>
      </c>
      <c r="S202" s="27"/>
      <c r="T202" s="27">
        <f>+SUBTOTAL(9,T197:T201)</f>
        <v>25667887</v>
      </c>
      <c r="U202" s="27"/>
      <c r="V202" s="51">
        <f>+T202/L202*100</f>
        <v>3.9832434706719893</v>
      </c>
      <c r="X202" s="81"/>
      <c r="Y202" s="81"/>
      <c r="Z202" s="79"/>
      <c r="AA202" s="79"/>
    </row>
    <row r="203" spans="1:27" s="23" customFormat="1" x14ac:dyDescent="0.25">
      <c r="A203" s="23" t="s">
        <v>3</v>
      </c>
      <c r="B203" s="23" t="s">
        <v>3</v>
      </c>
      <c r="C203" s="32"/>
      <c r="D203" s="89"/>
      <c r="F203" s="70"/>
      <c r="G203" s="43"/>
      <c r="H203" s="42"/>
      <c r="J203" s="30"/>
      <c r="O203" s="33"/>
      <c r="R203" s="28"/>
      <c r="V203" s="28"/>
      <c r="X203" s="49"/>
      <c r="Y203" s="49"/>
      <c r="Z203" s="79"/>
      <c r="AA203" s="79"/>
    </row>
    <row r="204" spans="1:27" s="32" customFormat="1" x14ac:dyDescent="0.25">
      <c r="A204" s="32" t="s">
        <v>3</v>
      </c>
      <c r="B204" s="32" t="s">
        <v>53</v>
      </c>
      <c r="D204" s="89"/>
      <c r="E204" s="23"/>
      <c r="F204" s="70"/>
      <c r="G204" s="43"/>
      <c r="H204" s="42"/>
      <c r="I204" s="23"/>
      <c r="J204" s="30"/>
      <c r="O204" s="78"/>
      <c r="R204" s="28"/>
      <c r="V204" s="28"/>
      <c r="X204" s="81"/>
      <c r="Y204" s="81"/>
      <c r="Z204" s="79"/>
      <c r="AA204" s="79"/>
    </row>
    <row r="205" spans="1:27" s="23" customFormat="1" x14ac:dyDescent="0.25">
      <c r="A205" s="23">
        <v>321</v>
      </c>
      <c r="B205" s="23" t="s">
        <v>13</v>
      </c>
      <c r="C205" s="32"/>
      <c r="D205" s="89">
        <v>48426</v>
      </c>
      <c r="F205" s="70">
        <v>2.8E-3</v>
      </c>
      <c r="G205" s="43"/>
      <c r="H205" s="42"/>
      <c r="J205" s="30">
        <v>-1</v>
      </c>
      <c r="L205" s="25">
        <v>185601316.09999999</v>
      </c>
      <c r="N205" s="25">
        <v>40968914.845690005</v>
      </c>
      <c r="O205" s="33"/>
      <c r="P205" s="25">
        <f t="shared" ref="P205:P209" si="96">+ROUND((100-J205)/100*L205-N205,0)</f>
        <v>146488414</v>
      </c>
      <c r="Q205" s="37"/>
      <c r="R205" s="28">
        <f t="shared" ref="R205:R209" si="97">X205-Z205</f>
        <v>14.285590277777706</v>
      </c>
      <c r="S205" s="37"/>
      <c r="T205" s="25">
        <f t="shared" ref="T205:T209" si="98">+ROUND(P205/R205,0)</f>
        <v>10254278</v>
      </c>
      <c r="U205" s="25"/>
      <c r="V205" s="28">
        <f t="shared" ref="V205:V209" si="99">+ROUND(T205/L205*100,2)</f>
        <v>5.52</v>
      </c>
      <c r="X205" s="49">
        <f t="shared" ref="X205:X209" si="100">+(MONTH(D205)-12)/12+YEAR(D205)-2017</f>
        <v>14.583333333333258</v>
      </c>
      <c r="Y205" s="49"/>
      <c r="Z205" s="79">
        <f>+F205*X205^2/2</f>
        <v>0.29774305555555247</v>
      </c>
      <c r="AA205" s="79"/>
    </row>
    <row r="206" spans="1:27" s="23" customFormat="1" x14ac:dyDescent="0.25">
      <c r="A206" s="23">
        <v>322</v>
      </c>
      <c r="B206" s="23" t="s">
        <v>47</v>
      </c>
      <c r="C206" s="32"/>
      <c r="D206" s="89">
        <v>48426</v>
      </c>
      <c r="F206" s="70">
        <v>5.5999999999999999E-3</v>
      </c>
      <c r="G206" s="43"/>
      <c r="H206" s="42"/>
      <c r="J206" s="30">
        <v>-2</v>
      </c>
      <c r="L206" s="25">
        <v>595235354.19000006</v>
      </c>
      <c r="N206" s="25">
        <v>176726668.33532494</v>
      </c>
      <c r="O206" s="33"/>
      <c r="P206" s="25">
        <f t="shared" si="96"/>
        <v>430413393</v>
      </c>
      <c r="Q206" s="37"/>
      <c r="R206" s="28">
        <f t="shared" si="97"/>
        <v>13.987847222222152</v>
      </c>
      <c r="S206" s="37"/>
      <c r="T206" s="25">
        <f t="shared" si="98"/>
        <v>30770524</v>
      </c>
      <c r="U206" s="25"/>
      <c r="V206" s="28">
        <f t="shared" si="99"/>
        <v>5.17</v>
      </c>
      <c r="X206" s="49">
        <f t="shared" si="100"/>
        <v>14.583333333333258</v>
      </c>
      <c r="Y206" s="49"/>
      <c r="Z206" s="79">
        <f>+F206*X206^2/2</f>
        <v>0.59548611111110494</v>
      </c>
      <c r="AA206" s="79"/>
    </row>
    <row r="207" spans="1:27" s="23" customFormat="1" x14ac:dyDescent="0.25">
      <c r="A207" s="23">
        <v>323</v>
      </c>
      <c r="B207" s="23" t="s">
        <v>15</v>
      </c>
      <c r="C207" s="32"/>
      <c r="D207" s="89">
        <v>48426</v>
      </c>
      <c r="F207" s="70">
        <v>1.38E-2</v>
      </c>
      <c r="G207" s="43"/>
      <c r="H207" s="42"/>
      <c r="J207" s="30">
        <v>0</v>
      </c>
      <c r="L207" s="25">
        <v>758820503.48000002</v>
      </c>
      <c r="N207" s="25">
        <v>99120406.050170019</v>
      </c>
      <c r="O207" s="33"/>
      <c r="P207" s="25">
        <f t="shared" si="96"/>
        <v>659700097</v>
      </c>
      <c r="Q207" s="37"/>
      <c r="R207" s="28">
        <f t="shared" si="97"/>
        <v>13.115885416666606</v>
      </c>
      <c r="S207" s="37"/>
      <c r="T207" s="25">
        <f t="shared" si="98"/>
        <v>50297794</v>
      </c>
      <c r="U207" s="25"/>
      <c r="V207" s="28">
        <f t="shared" si="99"/>
        <v>6.63</v>
      </c>
      <c r="X207" s="49">
        <f t="shared" si="100"/>
        <v>14.583333333333258</v>
      </c>
      <c r="Y207" s="49"/>
      <c r="Z207" s="79">
        <f>+F207*X207^2/2</f>
        <v>1.4674479166666514</v>
      </c>
      <c r="AA207" s="79"/>
    </row>
    <row r="208" spans="1:27" s="23" customFormat="1" x14ac:dyDescent="0.25">
      <c r="A208" s="23">
        <v>324</v>
      </c>
      <c r="B208" s="23" t="s">
        <v>16</v>
      </c>
      <c r="C208" s="32"/>
      <c r="D208" s="89">
        <v>48426</v>
      </c>
      <c r="F208" s="70">
        <v>1.1999999999999999E-3</v>
      </c>
      <c r="G208" s="43"/>
      <c r="H208" s="42"/>
      <c r="J208" s="30">
        <v>0</v>
      </c>
      <c r="L208" s="25">
        <v>153810947.63</v>
      </c>
      <c r="N208" s="25">
        <v>73799056.878002495</v>
      </c>
      <c r="O208" s="33"/>
      <c r="P208" s="25">
        <f t="shared" si="96"/>
        <v>80011891</v>
      </c>
      <c r="Q208" s="37"/>
      <c r="R208" s="28">
        <f t="shared" si="97"/>
        <v>14.455729166666591</v>
      </c>
      <c r="S208" s="37"/>
      <c r="T208" s="25">
        <f t="shared" si="98"/>
        <v>5534961</v>
      </c>
      <c r="U208" s="25"/>
      <c r="V208" s="28">
        <f t="shared" si="99"/>
        <v>3.6</v>
      </c>
      <c r="X208" s="49">
        <f t="shared" si="100"/>
        <v>14.583333333333258</v>
      </c>
      <c r="Y208" s="49"/>
      <c r="Z208" s="79">
        <f>+F208*X208^2/2</f>
        <v>0.12760416666666533</v>
      </c>
      <c r="AA208" s="79"/>
    </row>
    <row r="209" spans="1:27" s="23" customFormat="1" x14ac:dyDescent="0.25">
      <c r="A209" s="23">
        <v>325</v>
      </c>
      <c r="B209" s="23" t="s">
        <v>176</v>
      </c>
      <c r="C209" s="32"/>
      <c r="D209" s="89">
        <v>48426</v>
      </c>
      <c r="F209" s="70">
        <v>3.2000000000000002E-3</v>
      </c>
      <c r="G209" s="43"/>
      <c r="H209" s="42"/>
      <c r="J209" s="30">
        <v>-1</v>
      </c>
      <c r="L209" s="26">
        <v>16088187.859999999</v>
      </c>
      <c r="N209" s="26">
        <v>890396.52080999978</v>
      </c>
      <c r="O209" s="33"/>
      <c r="P209" s="26">
        <f t="shared" si="96"/>
        <v>15358673</v>
      </c>
      <c r="Q209" s="46"/>
      <c r="R209" s="28">
        <f t="shared" si="97"/>
        <v>14.243055555555483</v>
      </c>
      <c r="S209" s="46"/>
      <c r="T209" s="26">
        <f t="shared" si="98"/>
        <v>1078327</v>
      </c>
      <c r="U209" s="29"/>
      <c r="V209" s="28">
        <f t="shared" si="99"/>
        <v>6.7</v>
      </c>
      <c r="X209" s="80">
        <f t="shared" si="100"/>
        <v>14.583333333333258</v>
      </c>
      <c r="Y209" s="62"/>
      <c r="Z209" s="79">
        <f>+F209*X209^2/2</f>
        <v>0.34027777777777424</v>
      </c>
      <c r="AA209" s="79"/>
    </row>
    <row r="210" spans="1:27" s="32" customFormat="1" x14ac:dyDescent="0.25">
      <c r="A210" s="32" t="s">
        <v>3</v>
      </c>
      <c r="B210" s="32" t="s">
        <v>54</v>
      </c>
      <c r="D210" s="89"/>
      <c r="E210" s="23"/>
      <c r="F210" s="70"/>
      <c r="G210" s="43"/>
      <c r="H210" s="42"/>
      <c r="I210" s="23"/>
      <c r="J210" s="30"/>
      <c r="L210" s="27">
        <f>+SUBTOTAL(9,L205:L209)</f>
        <v>1709556309.26</v>
      </c>
      <c r="N210" s="27">
        <f>+SUBTOTAL(9,N205:N209)</f>
        <v>391505442.62999749</v>
      </c>
      <c r="O210" s="78"/>
      <c r="P210" s="27">
        <f>+SUBTOTAL(9,P205:P209)</f>
        <v>1331972468</v>
      </c>
      <c r="Q210" s="27"/>
      <c r="R210" s="51">
        <f>+P210/T210</f>
        <v>13.600453823442283</v>
      </c>
      <c r="S210" s="27"/>
      <c r="T210" s="27">
        <f>+SUBTOTAL(9,T205:T209)</f>
        <v>97935884</v>
      </c>
      <c r="U210" s="27"/>
      <c r="V210" s="51">
        <f>+T210/L210*100</f>
        <v>5.7287311023052876</v>
      </c>
      <c r="X210" s="81"/>
      <c r="Y210" s="81"/>
      <c r="Z210" s="79"/>
      <c r="AA210" s="79"/>
    </row>
    <row r="211" spans="1:27" s="23" customFormat="1" x14ac:dyDescent="0.25">
      <c r="A211" s="23" t="s">
        <v>3</v>
      </c>
      <c r="B211" s="23" t="s">
        <v>3</v>
      </c>
      <c r="C211" s="32"/>
      <c r="D211" s="89"/>
      <c r="F211" s="70"/>
      <c r="G211" s="43"/>
      <c r="H211" s="42"/>
      <c r="J211" s="30"/>
      <c r="O211" s="33"/>
      <c r="R211" s="28"/>
      <c r="V211" s="28"/>
      <c r="X211" s="49"/>
      <c r="Y211" s="49"/>
      <c r="Z211" s="79"/>
      <c r="AA211" s="79"/>
    </row>
    <row r="212" spans="1:27" s="32" customFormat="1" x14ac:dyDescent="0.25">
      <c r="A212" s="32" t="s">
        <v>3</v>
      </c>
      <c r="B212" s="32" t="s">
        <v>55</v>
      </c>
      <c r="D212" s="89"/>
      <c r="E212" s="23"/>
      <c r="F212" s="70"/>
      <c r="G212" s="43"/>
      <c r="H212" s="42"/>
      <c r="I212" s="23"/>
      <c r="J212" s="30"/>
      <c r="O212" s="78"/>
      <c r="R212" s="28"/>
      <c r="V212" s="28"/>
      <c r="X212" s="81"/>
      <c r="Y212" s="81"/>
      <c r="Z212" s="79"/>
      <c r="AA212" s="79"/>
    </row>
    <row r="213" spans="1:27" s="23" customFormat="1" x14ac:dyDescent="0.25">
      <c r="A213" s="23">
        <v>321</v>
      </c>
      <c r="B213" s="23" t="s">
        <v>13</v>
      </c>
      <c r="C213" s="32"/>
      <c r="D213" s="89">
        <v>48699</v>
      </c>
      <c r="F213" s="70">
        <v>2.8E-3</v>
      </c>
      <c r="G213" s="43"/>
      <c r="H213" s="42"/>
      <c r="J213" s="30">
        <v>-1</v>
      </c>
      <c r="L213" s="25">
        <v>129681129.70999999</v>
      </c>
      <c r="N213" s="25">
        <v>50771974.778832503</v>
      </c>
      <c r="O213" s="33"/>
      <c r="P213" s="25">
        <f t="shared" ref="P213:P217" si="101">+ROUND((100-J213)/100*L213-N213,0)</f>
        <v>80205966</v>
      </c>
      <c r="Q213" s="37"/>
      <c r="R213" s="28">
        <f t="shared" ref="R213:R217" si="102">X213-Z213</f>
        <v>15.004177777777706</v>
      </c>
      <c r="S213" s="37"/>
      <c r="T213" s="25">
        <f t="shared" ref="T213:T217" si="103">+ROUND(P213/R213,0)</f>
        <v>5345576</v>
      </c>
      <c r="U213" s="25"/>
      <c r="V213" s="28">
        <f t="shared" ref="V213:V217" si="104">+ROUND(T213/L213*100,2)</f>
        <v>4.12</v>
      </c>
      <c r="X213" s="49">
        <f t="shared" ref="X213:X217" si="105">+(MONTH(D213)-12)/12+YEAR(D213)-2017</f>
        <v>15.333333333333258</v>
      </c>
      <c r="Y213" s="49"/>
      <c r="Z213" s="79">
        <f>+F213*X213^2/2</f>
        <v>0.32915555555555231</v>
      </c>
      <c r="AA213" s="79"/>
    </row>
    <row r="214" spans="1:27" s="23" customFormat="1" x14ac:dyDescent="0.25">
      <c r="A214" s="23">
        <v>322</v>
      </c>
      <c r="B214" s="23" t="s">
        <v>47</v>
      </c>
      <c r="C214" s="32"/>
      <c r="D214" s="89">
        <v>48699</v>
      </c>
      <c r="F214" s="70">
        <v>5.5999999999999999E-3</v>
      </c>
      <c r="G214" s="43"/>
      <c r="H214" s="42"/>
      <c r="J214" s="30">
        <v>-2</v>
      </c>
      <c r="L214" s="25">
        <v>518893110.5</v>
      </c>
      <c r="N214" s="25">
        <v>190785223.53052503</v>
      </c>
      <c r="O214" s="33"/>
      <c r="P214" s="25">
        <f t="shared" si="101"/>
        <v>338485749</v>
      </c>
      <c r="Q214" s="37"/>
      <c r="R214" s="28">
        <f t="shared" si="102"/>
        <v>14.675022222222154</v>
      </c>
      <c r="S214" s="37"/>
      <c r="T214" s="25">
        <f t="shared" si="103"/>
        <v>23065433</v>
      </c>
      <c r="U214" s="25"/>
      <c r="V214" s="28">
        <f t="shared" si="104"/>
        <v>4.45</v>
      </c>
      <c r="X214" s="49">
        <f t="shared" si="105"/>
        <v>15.333333333333258</v>
      </c>
      <c r="Y214" s="49"/>
      <c r="Z214" s="79">
        <f>+F214*X214^2/2</f>
        <v>0.65831111111110463</v>
      </c>
      <c r="AA214" s="79"/>
    </row>
    <row r="215" spans="1:27" s="23" customFormat="1" x14ac:dyDescent="0.25">
      <c r="A215" s="23">
        <v>323</v>
      </c>
      <c r="B215" s="23" t="s">
        <v>15</v>
      </c>
      <c r="C215" s="32"/>
      <c r="D215" s="89">
        <v>48699</v>
      </c>
      <c r="F215" s="70">
        <v>1.38E-2</v>
      </c>
      <c r="G215" s="43"/>
      <c r="H215" s="42"/>
      <c r="J215" s="30">
        <v>0</v>
      </c>
      <c r="L215" s="25">
        <v>601429270.39999998</v>
      </c>
      <c r="N215" s="25">
        <v>92161742.462490007</v>
      </c>
      <c r="O215" s="33"/>
      <c r="P215" s="25">
        <f t="shared" si="101"/>
        <v>509267528</v>
      </c>
      <c r="Q215" s="37"/>
      <c r="R215" s="28">
        <f t="shared" si="102"/>
        <v>13.711066666666607</v>
      </c>
      <c r="S215" s="37"/>
      <c r="T215" s="25">
        <f t="shared" si="103"/>
        <v>37142809</v>
      </c>
      <c r="U215" s="25"/>
      <c r="V215" s="28">
        <f t="shared" si="104"/>
        <v>6.18</v>
      </c>
      <c r="X215" s="49">
        <f t="shared" si="105"/>
        <v>15.333333333333258</v>
      </c>
      <c r="Y215" s="49"/>
      <c r="Z215" s="79">
        <f>+F215*X215^2/2</f>
        <v>1.6222666666666505</v>
      </c>
      <c r="AA215" s="79"/>
    </row>
    <row r="216" spans="1:27" s="23" customFormat="1" x14ac:dyDescent="0.25">
      <c r="A216" s="23">
        <v>324</v>
      </c>
      <c r="B216" s="23" t="s">
        <v>16</v>
      </c>
      <c r="C216" s="32"/>
      <c r="D216" s="89">
        <v>48699</v>
      </c>
      <c r="F216" s="70">
        <v>1.1999999999999999E-3</v>
      </c>
      <c r="G216" s="43"/>
      <c r="H216" s="42"/>
      <c r="J216" s="30">
        <v>0</v>
      </c>
      <c r="L216" s="25">
        <v>177722654.02000001</v>
      </c>
      <c r="N216" s="25">
        <v>105343398.330065</v>
      </c>
      <c r="O216" s="33"/>
      <c r="P216" s="25">
        <f t="shared" si="101"/>
        <v>72379256</v>
      </c>
      <c r="Q216" s="37"/>
      <c r="R216" s="28">
        <f t="shared" si="102"/>
        <v>15.192266666666592</v>
      </c>
      <c r="S216" s="37"/>
      <c r="T216" s="25">
        <f t="shared" si="103"/>
        <v>4764217</v>
      </c>
      <c r="U216" s="25"/>
      <c r="V216" s="28">
        <f t="shared" si="104"/>
        <v>2.68</v>
      </c>
      <c r="X216" s="49">
        <f t="shared" si="105"/>
        <v>15.333333333333258</v>
      </c>
      <c r="Y216" s="49"/>
      <c r="Z216" s="79">
        <f>+F216*X216^2/2</f>
        <v>0.14106666666666526</v>
      </c>
      <c r="AA216" s="79"/>
    </row>
    <row r="217" spans="1:27" s="23" customFormat="1" x14ac:dyDescent="0.25">
      <c r="A217" s="23">
        <v>325</v>
      </c>
      <c r="B217" s="23" t="s">
        <v>176</v>
      </c>
      <c r="C217" s="32"/>
      <c r="D217" s="89">
        <v>48699</v>
      </c>
      <c r="F217" s="70">
        <v>3.2000000000000002E-3</v>
      </c>
      <c r="G217" s="43"/>
      <c r="H217" s="42"/>
      <c r="J217" s="30">
        <v>-1</v>
      </c>
      <c r="L217" s="26">
        <v>12121306.1</v>
      </c>
      <c r="N217" s="25">
        <v>279921.07154499996</v>
      </c>
      <c r="O217" s="33"/>
      <c r="P217" s="26">
        <f t="shared" si="101"/>
        <v>11962598</v>
      </c>
      <c r="Q217" s="46"/>
      <c r="R217" s="28">
        <f t="shared" si="102"/>
        <v>14.957155555555483</v>
      </c>
      <c r="S217" s="46"/>
      <c r="T217" s="26">
        <f t="shared" si="103"/>
        <v>799791</v>
      </c>
      <c r="U217" s="29"/>
      <c r="V217" s="28">
        <f t="shared" si="104"/>
        <v>6.6</v>
      </c>
      <c r="X217" s="80">
        <f t="shared" si="105"/>
        <v>15.333333333333258</v>
      </c>
      <c r="Y217" s="62"/>
      <c r="Z217" s="79">
        <f>+F217*X217^2/2</f>
        <v>0.37617777777777406</v>
      </c>
      <c r="AA217" s="79"/>
    </row>
    <row r="218" spans="1:27" s="32" customFormat="1" x14ac:dyDescent="0.25">
      <c r="A218" s="32" t="s">
        <v>3</v>
      </c>
      <c r="B218" s="32" t="s">
        <v>56</v>
      </c>
      <c r="D218" s="89"/>
      <c r="E218" s="23"/>
      <c r="F218" s="70"/>
      <c r="G218" s="23"/>
      <c r="H218" s="71"/>
      <c r="I218" s="23"/>
      <c r="J218" s="30"/>
      <c r="L218" s="35">
        <f>+SUBTOTAL(9,L213:L217)</f>
        <v>1439847470.73</v>
      </c>
      <c r="N218" s="35">
        <f>+SUBTOTAL(9,N213:N217)</f>
        <v>439342260.17345756</v>
      </c>
      <c r="O218" s="78"/>
      <c r="P218" s="35">
        <f>+SUBTOTAL(9,P213:P217)</f>
        <v>1012301097</v>
      </c>
      <c r="Q218" s="39"/>
      <c r="R218" s="51">
        <f>+P218/T218</f>
        <v>14.234140073404381</v>
      </c>
      <c r="S218" s="39"/>
      <c r="T218" s="35">
        <f>+SUBTOTAL(9,T213:T217)</f>
        <v>71117826</v>
      </c>
      <c r="U218" s="39"/>
      <c r="V218" s="51">
        <f>+T218/L218*100</f>
        <v>4.9392610985345131</v>
      </c>
      <c r="X218" s="90"/>
      <c r="Y218" s="69"/>
      <c r="Z218" s="79"/>
      <c r="AA218" s="79"/>
    </row>
    <row r="219" spans="1:27" s="32" customFormat="1" x14ac:dyDescent="0.25">
      <c r="B219" s="32" t="s">
        <v>3</v>
      </c>
      <c r="D219" s="89"/>
      <c r="E219" s="23"/>
      <c r="F219" s="70"/>
      <c r="G219" s="23"/>
      <c r="H219" s="71"/>
      <c r="I219" s="23"/>
      <c r="J219" s="30"/>
      <c r="L219" s="39"/>
      <c r="N219" s="39"/>
      <c r="O219" s="78"/>
      <c r="P219" s="39"/>
      <c r="Q219" s="39"/>
      <c r="R219" s="28"/>
      <c r="S219" s="39"/>
      <c r="T219" s="39"/>
      <c r="U219" s="39"/>
      <c r="V219" s="28"/>
      <c r="X219" s="69"/>
      <c r="Y219" s="69"/>
      <c r="Z219" s="79"/>
      <c r="AA219" s="79"/>
    </row>
    <row r="220" spans="1:27" s="23" customFormat="1" x14ac:dyDescent="0.25">
      <c r="A220" s="50" t="s">
        <v>129</v>
      </c>
      <c r="C220" s="32"/>
      <c r="D220" s="89"/>
      <c r="F220" s="70"/>
      <c r="H220" s="71"/>
      <c r="J220" s="30"/>
      <c r="L220" s="66">
        <f>+SUBTOTAL(9,L196:L219)</f>
        <v>3793800417.7800002</v>
      </c>
      <c r="N220" s="66">
        <f>+SUBTOTAL(9,N196:N219)</f>
        <v>1101356970.5643973</v>
      </c>
      <c r="O220" s="33"/>
      <c r="P220" s="66">
        <f>+SUBTOTAL(9,P196:P219)</f>
        <v>2725257829</v>
      </c>
      <c r="Q220" s="38"/>
      <c r="R220" s="84">
        <f>+P220/T220</f>
        <v>13.995662889925867</v>
      </c>
      <c r="S220" s="38"/>
      <c r="T220" s="66">
        <f>+SUBTOTAL(9,T196:T219)</f>
        <v>194721597</v>
      </c>
      <c r="U220" s="38"/>
      <c r="V220" s="84">
        <f>+T220/L220*100</f>
        <v>5.1326262733120869</v>
      </c>
      <c r="X220" s="82"/>
      <c r="Y220" s="82"/>
      <c r="Z220" s="79"/>
      <c r="AA220" s="79"/>
    </row>
    <row r="221" spans="1:27" s="23" customFormat="1" x14ac:dyDescent="0.25">
      <c r="B221" s="23" t="s">
        <v>3</v>
      </c>
      <c r="C221" s="32"/>
      <c r="D221" s="89"/>
      <c r="F221" s="70"/>
      <c r="H221" s="71"/>
      <c r="J221" s="30"/>
      <c r="O221" s="33"/>
      <c r="R221" s="28"/>
      <c r="V221" s="28"/>
      <c r="X221" s="62"/>
      <c r="Y221" s="62"/>
      <c r="Z221" s="79"/>
      <c r="AA221" s="79"/>
    </row>
    <row r="222" spans="1:27" s="77" customFormat="1" ht="13.8" thickBot="1" x14ac:dyDescent="0.3">
      <c r="A222" s="77" t="s">
        <v>2</v>
      </c>
      <c r="C222" s="32"/>
      <c r="D222" s="89"/>
      <c r="E222" s="23"/>
      <c r="F222" s="70"/>
      <c r="G222" s="23"/>
      <c r="H222" s="71"/>
      <c r="I222" s="23"/>
      <c r="J222" s="30"/>
      <c r="L222" s="40">
        <f>+SUBTOTAL(9,L168:L221)</f>
        <v>7822373927.1100016</v>
      </c>
      <c r="N222" s="40">
        <f>+SUBTOTAL(9,N168:N221)</f>
        <v>2529706898.9033146</v>
      </c>
      <c r="O222" s="65"/>
      <c r="P222" s="40">
        <f>+SUBTOTAL(9,P168:P221)</f>
        <v>5374139887</v>
      </c>
      <c r="Q222" s="36"/>
      <c r="R222" s="84">
        <f>+P222/T222</f>
        <v>16.483359964431223</v>
      </c>
      <c r="S222" s="36"/>
      <c r="T222" s="40">
        <f>+SUBTOTAL(9,T168:T221)</f>
        <v>326034249</v>
      </c>
      <c r="U222" s="36"/>
      <c r="V222" s="84">
        <f>+T222/L222*100</f>
        <v>4.1679706446921836</v>
      </c>
      <c r="X222" s="64"/>
      <c r="Y222" s="64"/>
      <c r="Z222" s="79"/>
      <c r="AA222" s="79"/>
    </row>
    <row r="223" spans="1:27" s="23" customFormat="1" ht="13.8" thickTop="1" x14ac:dyDescent="0.25">
      <c r="B223" s="23" t="s">
        <v>3</v>
      </c>
      <c r="C223" s="32"/>
      <c r="D223" s="89"/>
      <c r="F223" s="70"/>
      <c r="H223" s="71"/>
      <c r="J223" s="30"/>
      <c r="O223" s="33"/>
      <c r="R223" s="28"/>
      <c r="V223" s="28"/>
      <c r="X223" s="62"/>
      <c r="Y223" s="62"/>
      <c r="Z223" s="79"/>
      <c r="AA223" s="79"/>
    </row>
    <row r="224" spans="1:27" s="23" customFormat="1" x14ac:dyDescent="0.25">
      <c r="B224" s="23" t="s">
        <v>3</v>
      </c>
      <c r="C224" s="32"/>
      <c r="D224" s="89"/>
      <c r="F224" s="70"/>
      <c r="H224" s="71"/>
      <c r="J224" s="30"/>
      <c r="O224" s="33"/>
      <c r="R224" s="28"/>
      <c r="V224" s="28"/>
      <c r="X224" s="49"/>
      <c r="Y224" s="49"/>
      <c r="Z224" s="79"/>
      <c r="AA224" s="79"/>
    </row>
    <row r="225" spans="1:27" s="23" customFormat="1" x14ac:dyDescent="0.25">
      <c r="A225" s="77" t="s">
        <v>4</v>
      </c>
      <c r="C225" s="32"/>
      <c r="D225" s="89"/>
      <c r="F225" s="70"/>
      <c r="H225" s="71"/>
      <c r="J225" s="30"/>
      <c r="O225" s="33"/>
      <c r="R225" s="28"/>
      <c r="V225" s="28"/>
      <c r="X225" s="49"/>
      <c r="Y225" s="49"/>
      <c r="Z225" s="79"/>
      <c r="AA225" s="79"/>
    </row>
    <row r="226" spans="1:27" s="23" customFormat="1" x14ac:dyDescent="0.25">
      <c r="B226" s="23" t="s">
        <v>3</v>
      </c>
      <c r="C226" s="32"/>
      <c r="D226" s="89"/>
      <c r="F226" s="70"/>
      <c r="H226" s="71"/>
      <c r="J226" s="30"/>
      <c r="L226" s="32"/>
      <c r="M226" s="32"/>
      <c r="N226" s="32"/>
      <c r="O226" s="78"/>
      <c r="P226" s="32"/>
      <c r="Q226" s="32"/>
      <c r="R226" s="28"/>
      <c r="S226" s="32"/>
      <c r="T226" s="32"/>
      <c r="U226" s="32"/>
      <c r="V226" s="28"/>
      <c r="X226" s="81"/>
      <c r="Y226" s="81"/>
      <c r="Z226" s="79"/>
      <c r="AA226" s="79"/>
    </row>
    <row r="227" spans="1:27" s="23" customFormat="1" x14ac:dyDescent="0.25">
      <c r="A227" s="50" t="s">
        <v>130</v>
      </c>
      <c r="C227" s="32"/>
      <c r="D227" s="89"/>
      <c r="F227" s="70"/>
      <c r="H227" s="71"/>
      <c r="J227" s="30"/>
      <c r="L227" s="32"/>
      <c r="M227" s="32"/>
      <c r="N227" s="32"/>
      <c r="O227" s="78"/>
      <c r="P227" s="32"/>
      <c r="Q227" s="32"/>
      <c r="R227" s="28"/>
      <c r="S227" s="32"/>
      <c r="T227" s="32"/>
      <c r="U227" s="32"/>
      <c r="V227" s="28"/>
      <c r="X227" s="81"/>
      <c r="Y227" s="81"/>
      <c r="Z227" s="79"/>
      <c r="AA227" s="79"/>
    </row>
    <row r="228" spans="1:27" s="23" customFormat="1" x14ac:dyDescent="0.25">
      <c r="B228" s="23" t="s">
        <v>3</v>
      </c>
      <c r="C228" s="32"/>
      <c r="D228" s="89"/>
      <c r="F228" s="70"/>
      <c r="H228" s="71"/>
      <c r="J228" s="30"/>
      <c r="L228" s="32"/>
      <c r="M228" s="32"/>
      <c r="N228" s="32"/>
      <c r="O228" s="78"/>
      <c r="P228" s="32"/>
      <c r="Q228" s="32"/>
      <c r="R228" s="28"/>
      <c r="S228" s="32"/>
      <c r="T228" s="32"/>
      <c r="U228" s="32"/>
      <c r="V228" s="28"/>
      <c r="X228" s="81"/>
      <c r="Y228" s="81"/>
      <c r="Z228" s="79"/>
      <c r="AA228" s="79"/>
    </row>
    <row r="229" spans="1:27" s="32" customFormat="1" x14ac:dyDescent="0.25">
      <c r="B229" s="32" t="s">
        <v>57</v>
      </c>
      <c r="D229" s="89"/>
      <c r="E229" s="23"/>
      <c r="F229" s="70"/>
      <c r="G229" s="23"/>
      <c r="H229" s="71"/>
      <c r="I229" s="23"/>
      <c r="J229" s="30"/>
      <c r="L229" s="25"/>
      <c r="M229" s="23"/>
      <c r="N229" s="23"/>
      <c r="O229" s="33"/>
      <c r="P229" s="25"/>
      <c r="Q229" s="47"/>
      <c r="R229" s="28"/>
      <c r="S229" s="47"/>
      <c r="T229" s="25"/>
      <c r="U229" s="25"/>
      <c r="V229" s="28"/>
      <c r="X229" s="49"/>
      <c r="Y229" s="49"/>
      <c r="Z229" s="79"/>
      <c r="AA229" s="79"/>
    </row>
    <row r="230" spans="1:27" s="23" customFormat="1" x14ac:dyDescent="0.25">
      <c r="A230" s="23">
        <v>341</v>
      </c>
      <c r="B230" s="23" t="s">
        <v>13</v>
      </c>
      <c r="C230" s="32"/>
      <c r="D230" s="89">
        <v>50586</v>
      </c>
      <c r="F230" s="70">
        <v>2.3E-3</v>
      </c>
      <c r="G230" s="43"/>
      <c r="H230" s="42"/>
      <c r="J230" s="30">
        <v>-2</v>
      </c>
      <c r="L230" s="25">
        <v>87455288.390000001</v>
      </c>
      <c r="N230" s="25">
        <v>58653734.337399997</v>
      </c>
      <c r="O230" s="33"/>
      <c r="P230" s="25">
        <f t="shared" ref="P230:P233" si="106">+ROUND((100-J230)/100*L230-N230,0)</f>
        <v>30550660</v>
      </c>
      <c r="Q230" s="37"/>
      <c r="R230" s="28">
        <f t="shared" ref="R230:R233" si="107">X230-Z230</f>
        <v>20.016712500000001</v>
      </c>
      <c r="S230" s="37"/>
      <c r="T230" s="25">
        <f t="shared" ref="T230:T233" si="108">+ROUND(P230/R230,0)</f>
        <v>1526258</v>
      </c>
      <c r="U230" s="25"/>
      <c r="V230" s="28">
        <f t="shared" ref="V230:V233" si="109">+ROUND(T230/L230*100,2)</f>
        <v>1.75</v>
      </c>
      <c r="X230" s="49">
        <f t="shared" ref="X230:X233" si="110">+(MONTH(D230)-12)/12+YEAR(D230)-2017</f>
        <v>20.5</v>
      </c>
      <c r="Y230" s="49"/>
      <c r="Z230" s="79">
        <f t="shared" ref="Z230:Z236" si="111">+F230*X230^2/2</f>
        <v>0.48328749999999998</v>
      </c>
      <c r="AA230" s="79"/>
    </row>
    <row r="231" spans="1:27" s="23" customFormat="1" x14ac:dyDescent="0.25">
      <c r="A231" s="23">
        <v>342</v>
      </c>
      <c r="B231" s="23" t="s">
        <v>58</v>
      </c>
      <c r="C231" s="32"/>
      <c r="D231" s="89">
        <v>50586</v>
      </c>
      <c r="F231" s="70">
        <v>9.4999999999999998E-3</v>
      </c>
      <c r="G231" s="43"/>
      <c r="H231" s="42"/>
      <c r="J231" s="30">
        <v>-4</v>
      </c>
      <c r="L231" s="25">
        <v>11879794.880000001</v>
      </c>
      <c r="N231" s="25">
        <v>6764061.0843774993</v>
      </c>
      <c r="O231" s="33"/>
      <c r="P231" s="25">
        <f t="shared" si="106"/>
        <v>5590926</v>
      </c>
      <c r="Q231" s="37"/>
      <c r="R231" s="28">
        <f t="shared" si="107"/>
        <v>18.503812499999999</v>
      </c>
      <c r="S231" s="37"/>
      <c r="T231" s="25">
        <f t="shared" si="108"/>
        <v>302150</v>
      </c>
      <c r="U231" s="25"/>
      <c r="V231" s="28">
        <f t="shared" si="109"/>
        <v>2.54</v>
      </c>
      <c r="X231" s="49">
        <f t="shared" si="110"/>
        <v>20.5</v>
      </c>
      <c r="Y231" s="49"/>
      <c r="Z231" s="79">
        <f t="shared" si="111"/>
        <v>1.9961875</v>
      </c>
      <c r="AA231" s="79"/>
    </row>
    <row r="232" spans="1:27" s="23" customFormat="1" x14ac:dyDescent="0.25">
      <c r="A232" s="23">
        <v>343</v>
      </c>
      <c r="B232" s="23" t="s">
        <v>59</v>
      </c>
      <c r="C232" s="32"/>
      <c r="D232" s="89">
        <v>50586</v>
      </c>
      <c r="F232" s="42">
        <v>5.7000000000000002E-3</v>
      </c>
      <c r="G232" s="43"/>
      <c r="H232" s="42"/>
      <c r="J232" s="30">
        <v>-2</v>
      </c>
      <c r="L232" s="25">
        <v>29161925.579999998</v>
      </c>
      <c r="N232" s="25">
        <v>7732618</v>
      </c>
      <c r="O232" s="33"/>
      <c r="P232" s="25">
        <f t="shared" si="106"/>
        <v>22012546</v>
      </c>
      <c r="Q232" s="37"/>
      <c r="R232" s="28">
        <f t="shared" si="107"/>
        <v>19.302287499999998</v>
      </c>
      <c r="S232" s="37"/>
      <c r="T232" s="25">
        <f t="shared" si="108"/>
        <v>1140411</v>
      </c>
      <c r="U232" s="25"/>
      <c r="V232" s="28">
        <f t="shared" si="109"/>
        <v>3.91</v>
      </c>
      <c r="X232" s="49">
        <f t="shared" si="110"/>
        <v>20.5</v>
      </c>
      <c r="Y232" s="49"/>
      <c r="Z232" s="79">
        <f t="shared" si="111"/>
        <v>1.1977125</v>
      </c>
      <c r="AA232" s="79"/>
    </row>
    <row r="233" spans="1:27" s="23" customFormat="1" x14ac:dyDescent="0.25">
      <c r="A233" s="23">
        <v>343.2</v>
      </c>
      <c r="B233" s="23" t="s">
        <v>175</v>
      </c>
      <c r="C233" s="32"/>
      <c r="D233" s="89">
        <v>50586</v>
      </c>
      <c r="F233" s="42">
        <v>5.7000000000000002E-3</v>
      </c>
      <c r="G233" s="43"/>
      <c r="H233" s="42"/>
      <c r="J233" s="30">
        <v>7</v>
      </c>
      <c r="L233" s="25">
        <v>37564239.130000003</v>
      </c>
      <c r="N233" s="25">
        <v>8857045</v>
      </c>
      <c r="O233" s="33"/>
      <c r="P233" s="25">
        <f t="shared" si="106"/>
        <v>26077697</v>
      </c>
      <c r="Q233" s="37"/>
      <c r="R233" s="28">
        <f t="shared" si="107"/>
        <v>19.302287499999998</v>
      </c>
      <c r="S233" s="37"/>
      <c r="T233" s="25">
        <f t="shared" si="108"/>
        <v>1351016</v>
      </c>
      <c r="U233" s="25"/>
      <c r="V233" s="28">
        <f t="shared" si="109"/>
        <v>3.6</v>
      </c>
      <c r="X233" s="49">
        <f t="shared" si="110"/>
        <v>20.5</v>
      </c>
      <c r="Y233" s="49"/>
      <c r="Z233" s="79">
        <f t="shared" si="111"/>
        <v>1.1977125</v>
      </c>
      <c r="AA233" s="79"/>
    </row>
    <row r="234" spans="1:27" s="23" customFormat="1" x14ac:dyDescent="0.25">
      <c r="A234" s="23">
        <v>344</v>
      </c>
      <c r="B234" s="23" t="s">
        <v>60</v>
      </c>
      <c r="C234" s="32"/>
      <c r="D234" s="89">
        <v>50586</v>
      </c>
      <c r="F234" s="70">
        <v>1.6000000000000001E-3</v>
      </c>
      <c r="G234" s="43"/>
      <c r="H234" s="42"/>
      <c r="J234" s="30">
        <v>-1</v>
      </c>
      <c r="L234" s="25">
        <v>702077.8</v>
      </c>
      <c r="N234" s="25">
        <v>422319.08929500007</v>
      </c>
      <c r="O234" s="33"/>
      <c r="P234" s="25">
        <f t="shared" ref="P234:P236" si="112">+ROUND((100-J234)/100*L234-N234,0)</f>
        <v>286779</v>
      </c>
      <c r="Q234" s="37"/>
      <c r="R234" s="28">
        <f t="shared" ref="R234:R236" si="113">X234-Z234</f>
        <v>20.163799999999998</v>
      </c>
      <c r="S234" s="37"/>
      <c r="T234" s="25">
        <f t="shared" ref="T234:T236" si="114">+ROUND(P234/R234,0)</f>
        <v>14222</v>
      </c>
      <c r="U234" s="25"/>
      <c r="V234" s="28">
        <f t="shared" ref="V234:V236" si="115">+ROUND(T234/L234*100,2)</f>
        <v>2.0299999999999998</v>
      </c>
      <c r="X234" s="49">
        <f t="shared" ref="X234:X236" si="116">+(MONTH(D234)-12)/12+YEAR(D234)-2017</f>
        <v>20.5</v>
      </c>
      <c r="Y234" s="49"/>
      <c r="Z234" s="79">
        <f t="shared" si="111"/>
        <v>0.3362</v>
      </c>
      <c r="AA234" s="79"/>
    </row>
    <row r="235" spans="1:27" s="23" customFormat="1" x14ac:dyDescent="0.25">
      <c r="A235" s="23">
        <v>345</v>
      </c>
      <c r="B235" s="23" t="s">
        <v>16</v>
      </c>
      <c r="C235" s="32"/>
      <c r="D235" s="89">
        <v>50586</v>
      </c>
      <c r="F235" s="70">
        <v>1.2999999999999999E-3</v>
      </c>
      <c r="G235" s="43"/>
      <c r="H235" s="42"/>
      <c r="J235" s="30">
        <v>0</v>
      </c>
      <c r="L235" s="25">
        <v>12506640.1</v>
      </c>
      <c r="N235" s="25">
        <v>9717935.8327950016</v>
      </c>
      <c r="O235" s="33"/>
      <c r="P235" s="25">
        <f t="shared" si="112"/>
        <v>2788704</v>
      </c>
      <c r="Q235" s="37"/>
      <c r="R235" s="28">
        <f t="shared" si="113"/>
        <v>20.226837499999998</v>
      </c>
      <c r="S235" s="37"/>
      <c r="T235" s="25">
        <f t="shared" si="114"/>
        <v>137871</v>
      </c>
      <c r="U235" s="25"/>
      <c r="V235" s="28">
        <f t="shared" si="115"/>
        <v>1.1000000000000001</v>
      </c>
      <c r="X235" s="49">
        <f t="shared" si="116"/>
        <v>20.5</v>
      </c>
      <c r="Y235" s="49"/>
      <c r="Z235" s="79">
        <f t="shared" si="111"/>
        <v>0.27316249999999997</v>
      </c>
      <c r="AA235" s="79"/>
    </row>
    <row r="236" spans="1:27" s="32" customFormat="1" x14ac:dyDescent="0.25">
      <c r="A236" s="23">
        <v>346</v>
      </c>
      <c r="B236" s="23" t="s">
        <v>176</v>
      </c>
      <c r="D236" s="89">
        <v>50586</v>
      </c>
      <c r="E236" s="23"/>
      <c r="F236" s="70">
        <v>2.5999999999999999E-3</v>
      </c>
      <c r="G236" s="43"/>
      <c r="H236" s="42"/>
      <c r="I236" s="23"/>
      <c r="J236" s="30">
        <v>0</v>
      </c>
      <c r="L236" s="26">
        <v>1273680.52</v>
      </c>
      <c r="M236" s="23"/>
      <c r="N236" s="26">
        <v>642012.12972749991</v>
      </c>
      <c r="O236" s="33"/>
      <c r="P236" s="26">
        <f t="shared" si="112"/>
        <v>631668</v>
      </c>
      <c r="Q236" s="46"/>
      <c r="R236" s="28">
        <f t="shared" si="113"/>
        <v>19.953675</v>
      </c>
      <c r="S236" s="46"/>
      <c r="T236" s="26">
        <f t="shared" si="114"/>
        <v>31657</v>
      </c>
      <c r="U236" s="29"/>
      <c r="V236" s="28">
        <f t="shared" si="115"/>
        <v>2.4900000000000002</v>
      </c>
      <c r="X236" s="80">
        <f t="shared" si="116"/>
        <v>20.5</v>
      </c>
      <c r="Y236" s="62"/>
      <c r="Z236" s="79">
        <f t="shared" si="111"/>
        <v>0.54632499999999995</v>
      </c>
      <c r="AA236" s="79"/>
    </row>
    <row r="237" spans="1:27" s="23" customFormat="1" x14ac:dyDescent="0.25">
      <c r="A237" s="23" t="s">
        <v>3</v>
      </c>
      <c r="B237" s="32" t="s">
        <v>61</v>
      </c>
      <c r="C237" s="32"/>
      <c r="D237" s="89"/>
      <c r="F237" s="70"/>
      <c r="G237" s="43"/>
      <c r="H237" s="42"/>
      <c r="J237" s="30"/>
      <c r="L237" s="27">
        <f>+SUBTOTAL(9,L230:L236)</f>
        <v>180543646.40000001</v>
      </c>
      <c r="M237" s="32"/>
      <c r="N237" s="27">
        <f>+SUBTOTAL(9,N230:N236)</f>
        <v>92789725.473594978</v>
      </c>
      <c r="O237" s="78"/>
      <c r="P237" s="27">
        <f>+SUBTOTAL(9,P230:P236)</f>
        <v>87938980</v>
      </c>
      <c r="Q237" s="27"/>
      <c r="R237" s="51">
        <f>+P237/T237</f>
        <v>19.52643949209352</v>
      </c>
      <c r="S237" s="27"/>
      <c r="T237" s="27">
        <f>+SUBTOTAL(9,T230:T236)</f>
        <v>4503585</v>
      </c>
      <c r="U237" s="27"/>
      <c r="V237" s="51">
        <f>+T237/L237*100</f>
        <v>2.4944577612120278</v>
      </c>
      <c r="X237" s="81"/>
      <c r="Y237" s="81"/>
      <c r="Z237" s="79"/>
      <c r="AA237" s="79"/>
    </row>
    <row r="238" spans="1:27" s="32" customFormat="1" x14ac:dyDescent="0.25">
      <c r="A238" s="32" t="s">
        <v>3</v>
      </c>
      <c r="B238" s="32" t="s">
        <v>3</v>
      </c>
      <c r="D238" s="89"/>
      <c r="E238" s="23"/>
      <c r="F238" s="70"/>
      <c r="G238" s="43"/>
      <c r="H238" s="42"/>
      <c r="I238" s="23"/>
      <c r="J238" s="30"/>
      <c r="L238" s="23"/>
      <c r="M238" s="23"/>
      <c r="N238" s="23"/>
      <c r="O238" s="33"/>
      <c r="P238" s="23"/>
      <c r="Q238" s="23"/>
      <c r="R238" s="28"/>
      <c r="S238" s="23"/>
      <c r="T238" s="23"/>
      <c r="U238" s="23"/>
      <c r="V238" s="28"/>
      <c r="X238" s="49"/>
      <c r="Y238" s="49"/>
      <c r="Z238" s="79"/>
      <c r="AA238" s="79"/>
    </row>
    <row r="239" spans="1:27" s="23" customFormat="1" x14ac:dyDescent="0.25">
      <c r="A239" s="32" t="s">
        <v>3</v>
      </c>
      <c r="B239" s="32" t="s">
        <v>62</v>
      </c>
      <c r="C239" s="32"/>
      <c r="D239" s="89"/>
      <c r="F239" s="70"/>
      <c r="G239" s="43"/>
      <c r="H239" s="42"/>
      <c r="J239" s="30"/>
      <c r="L239" s="25"/>
      <c r="O239" s="33"/>
      <c r="P239" s="25"/>
      <c r="Q239" s="47"/>
      <c r="R239" s="28"/>
      <c r="S239" s="47"/>
      <c r="T239" s="25"/>
      <c r="U239" s="25"/>
      <c r="V239" s="28"/>
      <c r="X239" s="49"/>
      <c r="Y239" s="49"/>
      <c r="Z239" s="79"/>
      <c r="AA239" s="79"/>
    </row>
    <row r="240" spans="1:27" s="23" customFormat="1" x14ac:dyDescent="0.25">
      <c r="A240" s="23">
        <v>341</v>
      </c>
      <c r="B240" s="23" t="s">
        <v>13</v>
      </c>
      <c r="C240" s="32"/>
      <c r="D240" s="89">
        <v>50586</v>
      </c>
      <c r="F240" s="70">
        <v>2.3E-3</v>
      </c>
      <c r="G240" s="43"/>
      <c r="H240" s="42"/>
      <c r="J240" s="30">
        <v>-2</v>
      </c>
      <c r="L240" s="25">
        <v>5252476.74</v>
      </c>
      <c r="N240" s="25">
        <v>3609976.57999375</v>
      </c>
      <c r="O240" s="33"/>
      <c r="P240" s="25">
        <f t="shared" ref="P240:P243" si="117">+ROUND((100-J240)/100*L240-N240,0)</f>
        <v>1747550</v>
      </c>
      <c r="Q240" s="37"/>
      <c r="R240" s="28">
        <f t="shared" ref="R240:R243" si="118">X240-Z240</f>
        <v>20.016712500000001</v>
      </c>
      <c r="S240" s="37"/>
      <c r="T240" s="25">
        <f t="shared" ref="T240:T246" si="119">+ROUND(P240/R240,0)</f>
        <v>87305</v>
      </c>
      <c r="U240" s="25"/>
      <c r="V240" s="28">
        <f t="shared" ref="V240:V243" si="120">+ROUND(T240/L240*100,2)</f>
        <v>1.66</v>
      </c>
      <c r="X240" s="49">
        <f t="shared" ref="X240:X243" si="121">+(MONTH(D240)-12)/12+YEAR(D240)-2017</f>
        <v>20.5</v>
      </c>
      <c r="Y240" s="49"/>
      <c r="Z240" s="79">
        <f t="shared" ref="Z240:Z246" si="122">+F240*X240^2/2</f>
        <v>0.48328749999999998</v>
      </c>
      <c r="AA240" s="79"/>
    </row>
    <row r="241" spans="1:27" s="23" customFormat="1" x14ac:dyDescent="0.25">
      <c r="A241" s="23">
        <v>342</v>
      </c>
      <c r="B241" s="23" t="s">
        <v>58</v>
      </c>
      <c r="C241" s="32"/>
      <c r="D241" s="89">
        <v>50586</v>
      </c>
      <c r="F241" s="70">
        <v>9.4999999999999998E-3</v>
      </c>
      <c r="G241" s="43"/>
      <c r="H241" s="42"/>
      <c r="J241" s="30">
        <v>-4</v>
      </c>
      <c r="L241" s="25">
        <v>695047.38</v>
      </c>
      <c r="N241" s="25">
        <v>531831.33391749999</v>
      </c>
      <c r="O241" s="33"/>
      <c r="P241" s="25">
        <f t="shared" si="117"/>
        <v>191018</v>
      </c>
      <c r="Q241" s="37"/>
      <c r="R241" s="28">
        <f t="shared" si="118"/>
        <v>18.503812499999999</v>
      </c>
      <c r="S241" s="37"/>
      <c r="T241" s="25">
        <f t="shared" si="119"/>
        <v>10323</v>
      </c>
      <c r="U241" s="25"/>
      <c r="V241" s="28">
        <f t="shared" si="120"/>
        <v>1.49</v>
      </c>
      <c r="X241" s="49">
        <f t="shared" si="121"/>
        <v>20.5</v>
      </c>
      <c r="Y241" s="49"/>
      <c r="Z241" s="79">
        <f t="shared" si="122"/>
        <v>1.9961875</v>
      </c>
      <c r="AA241" s="79"/>
    </row>
    <row r="242" spans="1:27" s="23" customFormat="1" x14ac:dyDescent="0.25">
      <c r="A242" s="23">
        <v>343</v>
      </c>
      <c r="B242" s="23" t="s">
        <v>59</v>
      </c>
      <c r="C242" s="32"/>
      <c r="D242" s="89">
        <v>50586</v>
      </c>
      <c r="F242" s="42">
        <v>5.7000000000000002E-3</v>
      </c>
      <c r="G242" s="43"/>
      <c r="H242" s="42"/>
      <c r="J242" s="30">
        <v>-2</v>
      </c>
      <c r="L242" s="25">
        <v>130963584.06</v>
      </c>
      <c r="N242" s="25">
        <v>56698998</v>
      </c>
      <c r="O242" s="33"/>
      <c r="P242" s="25">
        <f t="shared" si="117"/>
        <v>76883858</v>
      </c>
      <c r="Q242" s="37"/>
      <c r="R242" s="28">
        <f t="shared" si="118"/>
        <v>19.302287499999998</v>
      </c>
      <c r="S242" s="37"/>
      <c r="T242" s="25">
        <f t="shared" si="119"/>
        <v>3983147</v>
      </c>
      <c r="U242" s="25"/>
      <c r="V242" s="28">
        <f t="shared" si="120"/>
        <v>3.04</v>
      </c>
      <c r="X242" s="49">
        <f t="shared" si="121"/>
        <v>20.5</v>
      </c>
      <c r="Y242" s="49"/>
      <c r="Z242" s="79">
        <f t="shared" si="122"/>
        <v>1.1977125</v>
      </c>
      <c r="AA242" s="79"/>
    </row>
    <row r="243" spans="1:27" s="23" customFormat="1" x14ac:dyDescent="0.25">
      <c r="A243" s="23">
        <v>343.2</v>
      </c>
      <c r="B243" s="23" t="s">
        <v>175</v>
      </c>
      <c r="C243" s="32"/>
      <c r="D243" s="89">
        <v>50586</v>
      </c>
      <c r="F243" s="42">
        <v>5.7000000000000002E-3</v>
      </c>
      <c r="G243" s="43"/>
      <c r="H243" s="42"/>
      <c r="J243" s="30">
        <v>7</v>
      </c>
      <c r="L243" s="25">
        <v>64498883.460000001</v>
      </c>
      <c r="N243" s="25">
        <v>10698975</v>
      </c>
      <c r="O243" s="33"/>
      <c r="P243" s="25">
        <f t="shared" si="117"/>
        <v>49284987</v>
      </c>
      <c r="Q243" s="37"/>
      <c r="R243" s="28">
        <f t="shared" si="118"/>
        <v>19.302287499999998</v>
      </c>
      <c r="S243" s="37"/>
      <c r="T243" s="25">
        <f t="shared" si="119"/>
        <v>2553324</v>
      </c>
      <c r="U243" s="25"/>
      <c r="V243" s="28">
        <f t="shared" si="120"/>
        <v>3.96</v>
      </c>
      <c r="X243" s="49">
        <f t="shared" si="121"/>
        <v>20.5</v>
      </c>
      <c r="Y243" s="49"/>
      <c r="Z243" s="79">
        <f t="shared" si="122"/>
        <v>1.1977125</v>
      </c>
      <c r="AA243" s="79"/>
    </row>
    <row r="244" spans="1:27" s="23" customFormat="1" x14ac:dyDescent="0.25">
      <c r="A244" s="23">
        <v>344</v>
      </c>
      <c r="B244" s="23" t="s">
        <v>60</v>
      </c>
      <c r="C244" s="32"/>
      <c r="D244" s="89">
        <v>50586</v>
      </c>
      <c r="F244" s="70">
        <v>1.6000000000000001E-3</v>
      </c>
      <c r="G244" s="43"/>
      <c r="H244" s="42"/>
      <c r="J244" s="30">
        <v>-1</v>
      </c>
      <c r="L244" s="25">
        <v>29715224.530000001</v>
      </c>
      <c r="N244" s="25">
        <v>21249929.871830001</v>
      </c>
      <c r="O244" s="33"/>
      <c r="P244" s="25">
        <f t="shared" ref="P244:P246" si="123">+ROUND((100-J244)/100*L244-N244,0)</f>
        <v>8762447</v>
      </c>
      <c r="Q244" s="37"/>
      <c r="R244" s="28">
        <f t="shared" ref="R244:R246" si="124">X244-Z244</f>
        <v>20.163799999999998</v>
      </c>
      <c r="S244" s="37"/>
      <c r="T244" s="25">
        <f t="shared" si="119"/>
        <v>434563</v>
      </c>
      <c r="U244" s="25"/>
      <c r="V244" s="28">
        <f t="shared" ref="V244:V246" si="125">+ROUND(T244/L244*100,2)</f>
        <v>1.46</v>
      </c>
      <c r="X244" s="49">
        <f t="shared" ref="X244:X246" si="126">+(MONTH(D244)-12)/12+YEAR(D244)-2017</f>
        <v>20.5</v>
      </c>
      <c r="Y244" s="49"/>
      <c r="Z244" s="79">
        <f t="shared" si="122"/>
        <v>0.3362</v>
      </c>
      <c r="AA244" s="79"/>
    </row>
    <row r="245" spans="1:27" s="32" customFormat="1" x14ac:dyDescent="0.25">
      <c r="A245" s="23">
        <v>345</v>
      </c>
      <c r="B245" s="23" t="s">
        <v>16</v>
      </c>
      <c r="D245" s="89">
        <v>50586</v>
      </c>
      <c r="E245" s="23"/>
      <c r="F245" s="70">
        <v>1.2999999999999999E-3</v>
      </c>
      <c r="G245" s="43"/>
      <c r="H245" s="42"/>
      <c r="I245" s="23"/>
      <c r="J245" s="30">
        <v>0</v>
      </c>
      <c r="L245" s="25">
        <v>30758543.48</v>
      </c>
      <c r="M245" s="23"/>
      <c r="N245" s="25">
        <v>20012938.554825004</v>
      </c>
      <c r="O245" s="33"/>
      <c r="P245" s="25">
        <f t="shared" si="123"/>
        <v>10745605</v>
      </c>
      <c r="Q245" s="37"/>
      <c r="R245" s="28">
        <f t="shared" si="124"/>
        <v>20.226837499999998</v>
      </c>
      <c r="S245" s="37"/>
      <c r="T245" s="25">
        <f t="shared" si="119"/>
        <v>531255</v>
      </c>
      <c r="U245" s="25"/>
      <c r="V245" s="28">
        <f t="shared" si="125"/>
        <v>1.73</v>
      </c>
      <c r="X245" s="49">
        <f t="shared" si="126"/>
        <v>20.5</v>
      </c>
      <c r="Y245" s="49"/>
      <c r="Z245" s="79">
        <f t="shared" si="122"/>
        <v>0.27316249999999997</v>
      </c>
      <c r="AA245" s="79"/>
    </row>
    <row r="246" spans="1:27" s="23" customFormat="1" x14ac:dyDescent="0.25">
      <c r="A246" s="23">
        <v>346</v>
      </c>
      <c r="B246" s="23" t="s">
        <v>176</v>
      </c>
      <c r="C246" s="32"/>
      <c r="D246" s="89">
        <v>50586</v>
      </c>
      <c r="F246" s="70">
        <v>2.5999999999999999E-3</v>
      </c>
      <c r="G246" s="43"/>
      <c r="H246" s="42"/>
      <c r="J246" s="30">
        <v>0</v>
      </c>
      <c r="L246" s="26">
        <v>2681785.2799999998</v>
      </c>
      <c r="N246" s="26">
        <v>1971609.4779800002</v>
      </c>
      <c r="O246" s="33"/>
      <c r="P246" s="26">
        <f t="shared" si="123"/>
        <v>710176</v>
      </c>
      <c r="Q246" s="46"/>
      <c r="R246" s="28">
        <f t="shared" si="124"/>
        <v>19.953675</v>
      </c>
      <c r="S246" s="46"/>
      <c r="T246" s="26">
        <f t="shared" si="119"/>
        <v>35591</v>
      </c>
      <c r="U246" s="29"/>
      <c r="V246" s="28">
        <f t="shared" si="125"/>
        <v>1.33</v>
      </c>
      <c r="X246" s="80">
        <f t="shared" si="126"/>
        <v>20.5</v>
      </c>
      <c r="Y246" s="62"/>
      <c r="Z246" s="79">
        <f t="shared" si="122"/>
        <v>0.54632499999999995</v>
      </c>
      <c r="AA246" s="79"/>
    </row>
    <row r="247" spans="1:27" s="32" customFormat="1" x14ac:dyDescent="0.25">
      <c r="A247" s="23" t="s">
        <v>3</v>
      </c>
      <c r="B247" s="32" t="s">
        <v>63</v>
      </c>
      <c r="D247" s="89"/>
      <c r="E247" s="23"/>
      <c r="F247" s="70"/>
      <c r="G247" s="43"/>
      <c r="H247" s="42"/>
      <c r="I247" s="23"/>
      <c r="J247" s="30"/>
      <c r="L247" s="27">
        <f>+SUBTOTAL(9,L240:L246)</f>
        <v>264565544.93000001</v>
      </c>
      <c r="N247" s="27">
        <f>+SUBTOTAL(9,N240:N246)</f>
        <v>114774258.81854627</v>
      </c>
      <c r="O247" s="78"/>
      <c r="P247" s="27">
        <f>+SUBTOTAL(9,P240:P246)</f>
        <v>148325641</v>
      </c>
      <c r="Q247" s="27"/>
      <c r="R247" s="51">
        <f>+P247/T247</f>
        <v>19.425772456790039</v>
      </c>
      <c r="S247" s="27"/>
      <c r="T247" s="27">
        <f>+SUBTOTAL(9,T240:T246)</f>
        <v>7635508</v>
      </c>
      <c r="U247" s="27"/>
      <c r="V247" s="51">
        <f>+T247/L247*100</f>
        <v>2.8860553259194193</v>
      </c>
      <c r="X247" s="81"/>
      <c r="Y247" s="81"/>
      <c r="Z247" s="79"/>
      <c r="AA247" s="79"/>
    </row>
    <row r="248" spans="1:27" s="23" customFormat="1" x14ac:dyDescent="0.25">
      <c r="A248" s="23" t="s">
        <v>3</v>
      </c>
      <c r="B248" s="23" t="s">
        <v>3</v>
      </c>
      <c r="C248" s="32"/>
      <c r="D248" s="89"/>
      <c r="F248" s="70"/>
      <c r="G248" s="43"/>
      <c r="H248" s="42"/>
      <c r="J248" s="30"/>
      <c r="O248" s="33"/>
      <c r="R248" s="28"/>
      <c r="V248" s="28"/>
      <c r="X248" s="49"/>
      <c r="Y248" s="49"/>
      <c r="Z248" s="79"/>
      <c r="AA248" s="79"/>
    </row>
    <row r="249" spans="1:27" s="23" customFormat="1" x14ac:dyDescent="0.25">
      <c r="A249" s="32" t="s">
        <v>3</v>
      </c>
      <c r="B249" s="32" t="s">
        <v>64</v>
      </c>
      <c r="C249" s="32"/>
      <c r="D249" s="89"/>
      <c r="F249" s="70"/>
      <c r="G249" s="43"/>
      <c r="H249" s="42"/>
      <c r="J249" s="30"/>
      <c r="L249" s="25"/>
      <c r="O249" s="33"/>
      <c r="P249" s="25"/>
      <c r="Q249" s="47"/>
      <c r="R249" s="28"/>
      <c r="S249" s="47"/>
      <c r="T249" s="25"/>
      <c r="U249" s="25"/>
      <c r="V249" s="28"/>
      <c r="X249" s="49"/>
      <c r="Y249" s="49"/>
      <c r="Z249" s="79"/>
      <c r="AA249" s="79"/>
    </row>
    <row r="250" spans="1:27" s="23" customFormat="1" x14ac:dyDescent="0.25">
      <c r="A250" s="23">
        <v>341</v>
      </c>
      <c r="B250" s="23" t="s">
        <v>13</v>
      </c>
      <c r="C250" s="32"/>
      <c r="D250" s="89">
        <v>50586</v>
      </c>
      <c r="F250" s="70">
        <v>2.3E-3</v>
      </c>
      <c r="G250" s="43"/>
      <c r="H250" s="42"/>
      <c r="J250" s="30">
        <v>-2</v>
      </c>
      <c r="L250" s="25">
        <v>3304987.8</v>
      </c>
      <c r="N250" s="25">
        <v>2032622.1496874995</v>
      </c>
      <c r="O250" s="33"/>
      <c r="P250" s="25">
        <f t="shared" ref="P250:P253" si="127">+ROUND((100-J250)/100*L250-N250,0)</f>
        <v>1338465</v>
      </c>
      <c r="Q250" s="37"/>
      <c r="R250" s="28">
        <f t="shared" ref="R250:R253" si="128">X250-Z250</f>
        <v>20.016712500000001</v>
      </c>
      <c r="S250" s="37"/>
      <c r="T250" s="25">
        <f t="shared" ref="T250:T256" si="129">+ROUND(P250/R250,0)</f>
        <v>66867</v>
      </c>
      <c r="U250" s="25"/>
      <c r="V250" s="28">
        <f t="shared" ref="V250:V253" si="130">+ROUND(T250/L250*100,2)</f>
        <v>2.02</v>
      </c>
      <c r="X250" s="49">
        <f t="shared" ref="X250:X253" si="131">+(MONTH(D250)-12)/12+YEAR(D250)-2017</f>
        <v>20.5</v>
      </c>
      <c r="Y250" s="49"/>
      <c r="Z250" s="79">
        <f t="shared" ref="Z250:Z256" si="132">+F250*X250^2/2</f>
        <v>0.48328749999999998</v>
      </c>
      <c r="AA250" s="79"/>
    </row>
    <row r="251" spans="1:27" s="23" customFormat="1" x14ac:dyDescent="0.25">
      <c r="A251" s="23">
        <v>342</v>
      </c>
      <c r="B251" s="23" t="s">
        <v>58</v>
      </c>
      <c r="C251" s="32"/>
      <c r="D251" s="89">
        <v>50586</v>
      </c>
      <c r="F251" s="70">
        <v>9.4999999999999998E-3</v>
      </c>
      <c r="G251" s="43"/>
      <c r="H251" s="42"/>
      <c r="J251" s="30">
        <v>-4</v>
      </c>
      <c r="L251" s="25">
        <v>766036.02</v>
      </c>
      <c r="N251" s="25">
        <v>526297.66347749997</v>
      </c>
      <c r="O251" s="33"/>
      <c r="P251" s="25">
        <f t="shared" si="127"/>
        <v>270380</v>
      </c>
      <c r="Q251" s="37"/>
      <c r="R251" s="28">
        <f t="shared" si="128"/>
        <v>18.503812499999999</v>
      </c>
      <c r="S251" s="37"/>
      <c r="T251" s="25">
        <f t="shared" si="129"/>
        <v>14612</v>
      </c>
      <c r="U251" s="25"/>
      <c r="V251" s="28">
        <f t="shared" si="130"/>
        <v>1.91</v>
      </c>
      <c r="X251" s="49">
        <f t="shared" si="131"/>
        <v>20.5</v>
      </c>
      <c r="Y251" s="49"/>
      <c r="Z251" s="79">
        <f t="shared" si="132"/>
        <v>1.9961875</v>
      </c>
      <c r="AA251" s="79"/>
    </row>
    <row r="252" spans="1:27" s="23" customFormat="1" x14ac:dyDescent="0.25">
      <c r="A252" s="23">
        <v>343</v>
      </c>
      <c r="B252" s="23" t="s">
        <v>59</v>
      </c>
      <c r="C252" s="32"/>
      <c r="D252" s="89">
        <v>50586</v>
      </c>
      <c r="F252" s="70">
        <v>5.7000000000000002E-3</v>
      </c>
      <c r="G252" s="43"/>
      <c r="H252" s="42"/>
      <c r="J252" s="30">
        <v>-2</v>
      </c>
      <c r="L252" s="25">
        <v>130296358.81</v>
      </c>
      <c r="N252" s="25">
        <v>36892592</v>
      </c>
      <c r="O252" s="33"/>
      <c r="P252" s="25">
        <f t="shared" si="127"/>
        <v>96009694</v>
      </c>
      <c r="Q252" s="37"/>
      <c r="R252" s="28">
        <f t="shared" si="128"/>
        <v>19.302287499999998</v>
      </c>
      <c r="S252" s="37"/>
      <c r="T252" s="25">
        <f t="shared" si="129"/>
        <v>4974006</v>
      </c>
      <c r="U252" s="25"/>
      <c r="V252" s="28">
        <f t="shared" si="130"/>
        <v>3.82</v>
      </c>
      <c r="X252" s="49">
        <f t="shared" si="131"/>
        <v>20.5</v>
      </c>
      <c r="Y252" s="49"/>
      <c r="Z252" s="79">
        <f t="shared" si="132"/>
        <v>1.1977125</v>
      </c>
      <c r="AA252" s="79"/>
    </row>
    <row r="253" spans="1:27" s="23" customFormat="1" x14ac:dyDescent="0.25">
      <c r="A253" s="23">
        <v>343.2</v>
      </c>
      <c r="B253" s="23" t="s">
        <v>175</v>
      </c>
      <c r="C253" s="32"/>
      <c r="D253" s="89">
        <v>50586</v>
      </c>
      <c r="F253" s="70">
        <v>5.7000000000000002E-3</v>
      </c>
      <c r="G253" s="43"/>
      <c r="H253" s="42"/>
      <c r="J253" s="30">
        <v>7</v>
      </c>
      <c r="L253" s="25">
        <v>24422477.670000002</v>
      </c>
      <c r="N253" s="25">
        <v>2046912</v>
      </c>
      <c r="O253" s="33"/>
      <c r="P253" s="25">
        <f t="shared" si="127"/>
        <v>20665992</v>
      </c>
      <c r="Q253" s="37"/>
      <c r="R253" s="28">
        <f t="shared" si="128"/>
        <v>19.302287499999998</v>
      </c>
      <c r="S253" s="37"/>
      <c r="T253" s="25">
        <f t="shared" si="129"/>
        <v>1070650</v>
      </c>
      <c r="U253" s="25"/>
      <c r="V253" s="28">
        <f t="shared" si="130"/>
        <v>4.38</v>
      </c>
      <c r="X253" s="49">
        <f t="shared" si="131"/>
        <v>20.5</v>
      </c>
      <c r="Y253" s="49"/>
      <c r="Z253" s="79">
        <f t="shared" si="132"/>
        <v>1.1977125</v>
      </c>
      <c r="AA253" s="79"/>
    </row>
    <row r="254" spans="1:27" s="32" customFormat="1" x14ac:dyDescent="0.25">
      <c r="A254" s="23">
        <v>344</v>
      </c>
      <c r="B254" s="23" t="s">
        <v>60</v>
      </c>
      <c r="D254" s="89">
        <v>50586</v>
      </c>
      <c r="E254" s="23"/>
      <c r="F254" s="70">
        <v>1.6000000000000001E-3</v>
      </c>
      <c r="G254" s="43"/>
      <c r="H254" s="42"/>
      <c r="I254" s="23"/>
      <c r="J254" s="30">
        <v>-1</v>
      </c>
      <c r="L254" s="25">
        <v>32777730.66</v>
      </c>
      <c r="M254" s="23"/>
      <c r="N254" s="25">
        <v>23372189.698137499</v>
      </c>
      <c r="O254" s="33"/>
      <c r="P254" s="25">
        <f t="shared" ref="P254:P256" si="133">+ROUND((100-J254)/100*L254-N254,0)</f>
        <v>9733318</v>
      </c>
      <c r="Q254" s="37"/>
      <c r="R254" s="28">
        <f t="shared" ref="R254:R256" si="134">X254-Z254</f>
        <v>20.163799999999998</v>
      </c>
      <c r="S254" s="37"/>
      <c r="T254" s="25">
        <f t="shared" si="129"/>
        <v>482712</v>
      </c>
      <c r="U254" s="25"/>
      <c r="V254" s="28">
        <f t="shared" ref="V254:V256" si="135">+ROUND(T254/L254*100,2)</f>
        <v>1.47</v>
      </c>
      <c r="X254" s="49">
        <f t="shared" ref="X254:X256" si="136">+(MONTH(D254)-12)/12+YEAR(D254)-2017</f>
        <v>20.5</v>
      </c>
      <c r="Y254" s="49"/>
      <c r="Z254" s="79">
        <f t="shared" si="132"/>
        <v>0.3362</v>
      </c>
      <c r="AA254" s="79"/>
    </row>
    <row r="255" spans="1:27" s="23" customFormat="1" x14ac:dyDescent="0.25">
      <c r="A255" s="23">
        <v>345</v>
      </c>
      <c r="B255" s="23" t="s">
        <v>16</v>
      </c>
      <c r="C255" s="32"/>
      <c r="D255" s="89">
        <v>50586</v>
      </c>
      <c r="F255" s="70">
        <v>1.2999999999999999E-3</v>
      </c>
      <c r="G255" s="43"/>
      <c r="H255" s="42"/>
      <c r="J255" s="30">
        <v>0</v>
      </c>
      <c r="L255" s="25">
        <v>25710169.039999999</v>
      </c>
      <c r="N255" s="25">
        <v>16111822.174325</v>
      </c>
      <c r="O255" s="33"/>
      <c r="P255" s="25">
        <f t="shared" si="133"/>
        <v>9598347</v>
      </c>
      <c r="Q255" s="37"/>
      <c r="R255" s="28">
        <f t="shared" si="134"/>
        <v>20.226837499999998</v>
      </c>
      <c r="S255" s="37"/>
      <c r="T255" s="25">
        <f t="shared" si="129"/>
        <v>474535</v>
      </c>
      <c r="U255" s="25"/>
      <c r="V255" s="28">
        <f t="shared" si="135"/>
        <v>1.85</v>
      </c>
      <c r="X255" s="49">
        <f t="shared" si="136"/>
        <v>20.5</v>
      </c>
      <c r="Y255" s="49"/>
      <c r="Z255" s="79">
        <f t="shared" si="132"/>
        <v>0.27316249999999997</v>
      </c>
      <c r="AA255" s="79"/>
    </row>
    <row r="256" spans="1:27" s="32" customFormat="1" x14ac:dyDescent="0.25">
      <c r="A256" s="23">
        <v>346</v>
      </c>
      <c r="B256" s="23" t="s">
        <v>176</v>
      </c>
      <c r="D256" s="89">
        <v>50586</v>
      </c>
      <c r="E256" s="23"/>
      <c r="F256" s="70">
        <v>2.5999999999999999E-3</v>
      </c>
      <c r="G256" s="43"/>
      <c r="H256" s="42"/>
      <c r="I256" s="23"/>
      <c r="J256" s="30">
        <v>0</v>
      </c>
      <c r="L256" s="26">
        <v>1868249.99</v>
      </c>
      <c r="M256" s="23"/>
      <c r="N256" s="26">
        <v>1335398.9189250001</v>
      </c>
      <c r="O256" s="33"/>
      <c r="P256" s="26">
        <f t="shared" si="133"/>
        <v>532851</v>
      </c>
      <c r="Q256" s="46"/>
      <c r="R256" s="28">
        <f t="shared" si="134"/>
        <v>19.953675</v>
      </c>
      <c r="S256" s="46"/>
      <c r="T256" s="26">
        <f t="shared" si="129"/>
        <v>26704</v>
      </c>
      <c r="U256" s="29"/>
      <c r="V256" s="28">
        <f t="shared" si="135"/>
        <v>1.43</v>
      </c>
      <c r="X256" s="80">
        <f t="shared" si="136"/>
        <v>20.5</v>
      </c>
      <c r="Y256" s="62"/>
      <c r="Z256" s="79">
        <f t="shared" si="132"/>
        <v>0.54632499999999995</v>
      </c>
      <c r="AA256" s="79"/>
    </row>
    <row r="257" spans="1:27" s="23" customFormat="1" x14ac:dyDescent="0.25">
      <c r="A257" s="23" t="s">
        <v>3</v>
      </c>
      <c r="B257" s="32" t="s">
        <v>65</v>
      </c>
      <c r="C257" s="32"/>
      <c r="D257" s="89"/>
      <c r="F257" s="70"/>
      <c r="G257" s="43"/>
      <c r="H257" s="42"/>
      <c r="J257" s="30"/>
      <c r="L257" s="35">
        <f>+SUBTOTAL(9,L250:L256)</f>
        <v>219146009.99000001</v>
      </c>
      <c r="M257" s="32"/>
      <c r="N257" s="35">
        <f>+SUBTOTAL(9,N250:N256)</f>
        <v>82317834.604552507</v>
      </c>
      <c r="O257" s="78"/>
      <c r="P257" s="35">
        <f>+SUBTOTAL(9,P250:P256)</f>
        <v>138149047</v>
      </c>
      <c r="Q257" s="39"/>
      <c r="R257" s="51">
        <f>+P257/T257</f>
        <v>19.430010691853798</v>
      </c>
      <c r="S257" s="39"/>
      <c r="T257" s="35">
        <f>+SUBTOTAL(9,T250:T256)</f>
        <v>7110086</v>
      </c>
      <c r="U257" s="39"/>
      <c r="V257" s="51">
        <f>+T257/L257*100</f>
        <v>3.2444514962076858</v>
      </c>
      <c r="X257" s="81"/>
      <c r="Y257" s="81"/>
      <c r="Z257" s="79"/>
      <c r="AA257" s="79"/>
    </row>
    <row r="258" spans="1:27" s="23" customFormat="1" x14ac:dyDescent="0.25">
      <c r="B258" s="32" t="s">
        <v>3</v>
      </c>
      <c r="C258" s="32"/>
      <c r="D258" s="89"/>
      <c r="F258" s="70"/>
      <c r="G258" s="43"/>
      <c r="H258" s="42"/>
      <c r="J258" s="30"/>
      <c r="L258" s="39"/>
      <c r="M258" s="32"/>
      <c r="N258" s="39"/>
      <c r="O258" s="78"/>
      <c r="P258" s="39"/>
      <c r="Q258" s="39"/>
      <c r="R258" s="51"/>
      <c r="S258" s="39"/>
      <c r="T258" s="39"/>
      <c r="U258" s="39"/>
      <c r="V258" s="51"/>
      <c r="X258" s="69"/>
      <c r="Y258" s="69"/>
      <c r="Z258" s="79"/>
      <c r="AA258" s="79"/>
    </row>
    <row r="259" spans="1:27" s="23" customFormat="1" x14ac:dyDescent="0.25">
      <c r="A259" s="50" t="s">
        <v>131</v>
      </c>
      <c r="B259" s="32"/>
      <c r="C259" s="32"/>
      <c r="D259" s="89"/>
      <c r="F259" s="70"/>
      <c r="G259" s="43"/>
      <c r="H259" s="42"/>
      <c r="J259" s="30"/>
      <c r="L259" s="48">
        <f>+SUBTOTAL(9,L229:L258)</f>
        <v>664255201.31999993</v>
      </c>
      <c r="M259" s="32"/>
      <c r="N259" s="48">
        <f>+SUBTOTAL(9,N229:N258)</f>
        <v>289881818.89669371</v>
      </c>
      <c r="O259" s="78"/>
      <c r="P259" s="48">
        <f>+SUBTOTAL(9,P229:P258)</f>
        <v>374413668</v>
      </c>
      <c r="Q259" s="48"/>
      <c r="R259" s="84">
        <f>+P259/T259</f>
        <v>19.450890243163098</v>
      </c>
      <c r="S259" s="48"/>
      <c r="T259" s="48">
        <f>+SUBTOTAL(9,T229:T258)</f>
        <v>19249179</v>
      </c>
      <c r="U259" s="48"/>
      <c r="V259" s="84">
        <f>+T259/L259*100</f>
        <v>2.8978589797638414</v>
      </c>
      <c r="X259" s="91"/>
      <c r="Y259" s="91"/>
      <c r="Z259" s="79"/>
      <c r="AA259" s="79"/>
    </row>
    <row r="260" spans="1:27" s="23" customFormat="1" x14ac:dyDescent="0.25">
      <c r="A260" s="50"/>
      <c r="B260" s="32" t="s">
        <v>3</v>
      </c>
      <c r="C260" s="32"/>
      <c r="D260" s="89"/>
      <c r="F260" s="70"/>
      <c r="G260" s="43"/>
      <c r="H260" s="42"/>
      <c r="J260" s="30"/>
      <c r="L260" s="27"/>
      <c r="M260" s="32"/>
      <c r="N260" s="27"/>
      <c r="O260" s="78"/>
      <c r="P260" s="27"/>
      <c r="Q260" s="27"/>
      <c r="R260" s="28"/>
      <c r="S260" s="27"/>
      <c r="T260" s="27"/>
      <c r="U260" s="27"/>
      <c r="V260" s="28"/>
      <c r="X260" s="81"/>
      <c r="Y260" s="81"/>
      <c r="Z260" s="79"/>
      <c r="AA260" s="79"/>
    </row>
    <row r="261" spans="1:27" s="23" customFormat="1" x14ac:dyDescent="0.25">
      <c r="A261" s="50"/>
      <c r="B261" s="32" t="s">
        <v>3</v>
      </c>
      <c r="C261" s="32"/>
      <c r="D261" s="89"/>
      <c r="F261" s="70"/>
      <c r="G261" s="43"/>
      <c r="H261" s="42"/>
      <c r="J261" s="30"/>
      <c r="L261" s="27"/>
      <c r="M261" s="32"/>
      <c r="N261" s="27"/>
      <c r="O261" s="78"/>
      <c r="P261" s="27"/>
      <c r="Q261" s="27"/>
      <c r="R261" s="28"/>
      <c r="S261" s="27"/>
      <c r="T261" s="27"/>
      <c r="U261" s="27"/>
      <c r="V261" s="28"/>
      <c r="X261" s="81"/>
      <c r="Y261" s="81"/>
      <c r="Z261" s="79"/>
      <c r="AA261" s="79"/>
    </row>
    <row r="262" spans="1:27" s="23" customFormat="1" x14ac:dyDescent="0.25">
      <c r="A262" s="50" t="s">
        <v>132</v>
      </c>
      <c r="B262" s="32"/>
      <c r="C262" s="32"/>
      <c r="D262" s="89"/>
      <c r="F262" s="70"/>
      <c r="G262" s="43"/>
      <c r="H262" s="42"/>
      <c r="J262" s="30"/>
      <c r="L262" s="27"/>
      <c r="M262" s="32"/>
      <c r="N262" s="27"/>
      <c r="O262" s="78"/>
      <c r="P262" s="27"/>
      <c r="Q262" s="27"/>
      <c r="R262" s="28"/>
      <c r="S262" s="27"/>
      <c r="T262" s="27"/>
      <c r="U262" s="27"/>
      <c r="V262" s="28"/>
      <c r="X262" s="81"/>
      <c r="Y262" s="81"/>
      <c r="Z262" s="79"/>
      <c r="AA262" s="79"/>
    </row>
    <row r="263" spans="1:27" s="23" customFormat="1" x14ac:dyDescent="0.25">
      <c r="A263" s="23" t="s">
        <v>3</v>
      </c>
      <c r="B263" s="23" t="s">
        <v>3</v>
      </c>
      <c r="C263" s="32"/>
      <c r="D263" s="89"/>
      <c r="F263" s="70"/>
      <c r="G263" s="43"/>
      <c r="H263" s="42"/>
      <c r="J263" s="30"/>
      <c r="O263" s="33"/>
      <c r="R263" s="28"/>
      <c r="V263" s="28"/>
      <c r="X263" s="49"/>
      <c r="Y263" s="49"/>
      <c r="Z263" s="79"/>
      <c r="AA263" s="79"/>
    </row>
    <row r="264" spans="1:27" s="23" customFormat="1" x14ac:dyDescent="0.25">
      <c r="A264" s="32" t="s">
        <v>3</v>
      </c>
      <c r="B264" s="32" t="s">
        <v>66</v>
      </c>
      <c r="C264" s="32"/>
      <c r="D264" s="89"/>
      <c r="F264" s="70"/>
      <c r="G264" s="43"/>
      <c r="H264" s="42"/>
      <c r="J264" s="30"/>
      <c r="L264" s="25"/>
      <c r="O264" s="33"/>
      <c r="P264" s="25"/>
      <c r="Q264" s="47"/>
      <c r="R264" s="28"/>
      <c r="S264" s="47"/>
      <c r="T264" s="25"/>
      <c r="U264" s="25"/>
      <c r="V264" s="28"/>
      <c r="X264" s="49"/>
      <c r="Y264" s="49"/>
      <c r="Z264" s="79"/>
      <c r="AA264" s="79"/>
    </row>
    <row r="265" spans="1:27" s="23" customFormat="1" x14ac:dyDescent="0.25">
      <c r="A265" s="23">
        <v>341</v>
      </c>
      <c r="B265" s="23" t="s">
        <v>13</v>
      </c>
      <c r="C265" s="32"/>
      <c r="D265" s="89">
        <v>54239</v>
      </c>
      <c r="F265" s="70">
        <v>2.3E-3</v>
      </c>
      <c r="G265" s="43"/>
      <c r="H265" s="42"/>
      <c r="J265" s="30">
        <v>-2</v>
      </c>
      <c r="L265" s="25">
        <v>9369834.6799999997</v>
      </c>
      <c r="N265" s="25">
        <v>2084624.7474000002</v>
      </c>
      <c r="O265" s="33"/>
      <c r="P265" s="25">
        <f t="shared" ref="P265:P268" si="137">+ROUND((100-J265)/100*L265-N265,0)</f>
        <v>7472607</v>
      </c>
      <c r="Q265" s="37"/>
      <c r="R265" s="28">
        <f t="shared" ref="R265:R268" si="138">X265-Z265</f>
        <v>29.4302125</v>
      </c>
      <c r="S265" s="37"/>
      <c r="T265" s="25">
        <f t="shared" ref="T265:T271" si="139">+ROUND(P265/R265,0)</f>
        <v>253909</v>
      </c>
      <c r="U265" s="25"/>
      <c r="V265" s="28">
        <f t="shared" ref="V265:V268" si="140">+ROUND(T265/L265*100,2)</f>
        <v>2.71</v>
      </c>
      <c r="X265" s="49">
        <f t="shared" ref="X265:X268" si="141">+(MONTH(D265)-12)/12+YEAR(D265)-2017</f>
        <v>30.5</v>
      </c>
      <c r="Y265" s="49"/>
      <c r="Z265" s="79">
        <f t="shared" ref="Z265:Z271" si="142">+F265*X265^2/2</f>
        <v>1.0697874999999999</v>
      </c>
      <c r="AA265" s="79"/>
    </row>
    <row r="266" spans="1:27" s="23" customFormat="1" x14ac:dyDescent="0.25">
      <c r="A266" s="23">
        <v>342</v>
      </c>
      <c r="B266" s="23" t="s">
        <v>58</v>
      </c>
      <c r="C266" s="32"/>
      <c r="D266" s="89">
        <v>54239</v>
      </c>
      <c r="F266" s="70">
        <v>9.4999999999999998E-3</v>
      </c>
      <c r="G266" s="43"/>
      <c r="H266" s="42"/>
      <c r="J266" s="30">
        <v>-4</v>
      </c>
      <c r="L266" s="25">
        <v>843137.77</v>
      </c>
      <c r="N266" s="25">
        <v>299079.16278000001</v>
      </c>
      <c r="O266" s="33"/>
      <c r="P266" s="25">
        <f t="shared" si="137"/>
        <v>577784</v>
      </c>
      <c r="Q266" s="37"/>
      <c r="R266" s="28">
        <f t="shared" si="138"/>
        <v>26.081312499999999</v>
      </c>
      <c r="S266" s="37"/>
      <c r="T266" s="25">
        <f t="shared" si="139"/>
        <v>22153</v>
      </c>
      <c r="U266" s="25"/>
      <c r="V266" s="28">
        <f t="shared" si="140"/>
        <v>2.63</v>
      </c>
      <c r="X266" s="49">
        <f t="shared" si="141"/>
        <v>30.5</v>
      </c>
      <c r="Y266" s="49"/>
      <c r="Z266" s="79">
        <f t="shared" si="142"/>
        <v>4.4186874999999999</v>
      </c>
      <c r="AA266" s="79"/>
    </row>
    <row r="267" spans="1:27" s="23" customFormat="1" x14ac:dyDescent="0.25">
      <c r="A267" s="23">
        <v>343</v>
      </c>
      <c r="B267" s="23" t="s">
        <v>59</v>
      </c>
      <c r="C267" s="32"/>
      <c r="D267" s="89">
        <v>54239</v>
      </c>
      <c r="F267" s="42">
        <v>5.7000000000000002E-3</v>
      </c>
      <c r="G267" s="43"/>
      <c r="H267" s="42"/>
      <c r="J267" s="30">
        <v>-2</v>
      </c>
      <c r="L267" s="25">
        <v>3966235.24</v>
      </c>
      <c r="N267" s="25">
        <v>1207202</v>
      </c>
      <c r="O267" s="33"/>
      <c r="P267" s="25">
        <f t="shared" si="137"/>
        <v>2838358</v>
      </c>
      <c r="Q267" s="37"/>
      <c r="R267" s="28">
        <f t="shared" si="138"/>
        <v>27.8487875</v>
      </c>
      <c r="S267" s="37"/>
      <c r="T267" s="25">
        <f t="shared" si="139"/>
        <v>101920</v>
      </c>
      <c r="U267" s="25"/>
      <c r="V267" s="28">
        <f t="shared" si="140"/>
        <v>2.57</v>
      </c>
      <c r="X267" s="49">
        <f t="shared" si="141"/>
        <v>30.5</v>
      </c>
      <c r="Y267" s="49"/>
      <c r="Z267" s="79">
        <f t="shared" si="142"/>
        <v>2.6512125000000002</v>
      </c>
      <c r="AA267" s="79"/>
    </row>
    <row r="268" spans="1:27" s="32" customFormat="1" x14ac:dyDescent="0.25">
      <c r="A268" s="23">
        <v>343.2</v>
      </c>
      <c r="B268" s="23" t="s">
        <v>175</v>
      </c>
      <c r="D268" s="89">
        <v>54239</v>
      </c>
      <c r="E268" s="23"/>
      <c r="F268" s="42">
        <v>5.7000000000000002E-3</v>
      </c>
      <c r="G268" s="43"/>
      <c r="H268" s="42"/>
      <c r="I268" s="23"/>
      <c r="J268" s="30">
        <v>7</v>
      </c>
      <c r="L268" s="25">
        <v>441576.73</v>
      </c>
      <c r="M268" s="23"/>
      <c r="N268" s="25">
        <v>232703</v>
      </c>
      <c r="O268" s="33"/>
      <c r="P268" s="25">
        <f t="shared" si="137"/>
        <v>177963</v>
      </c>
      <c r="Q268" s="37"/>
      <c r="R268" s="28">
        <f t="shared" si="138"/>
        <v>27.8487875</v>
      </c>
      <c r="S268" s="37"/>
      <c r="T268" s="25">
        <f t="shared" si="139"/>
        <v>6390</v>
      </c>
      <c r="U268" s="25"/>
      <c r="V268" s="28">
        <f t="shared" si="140"/>
        <v>1.45</v>
      </c>
      <c r="X268" s="49">
        <f t="shared" si="141"/>
        <v>30.5</v>
      </c>
      <c r="Y268" s="49"/>
      <c r="Z268" s="79">
        <f t="shared" si="142"/>
        <v>2.6512125000000002</v>
      </c>
      <c r="AA268" s="79"/>
    </row>
    <row r="269" spans="1:27" s="23" customFormat="1" x14ac:dyDescent="0.25">
      <c r="A269" s="23">
        <v>344</v>
      </c>
      <c r="B269" s="23" t="s">
        <v>60</v>
      </c>
      <c r="C269" s="32"/>
      <c r="D269" s="89">
        <v>54239</v>
      </c>
      <c r="F269" s="70">
        <v>1.6000000000000001E-3</v>
      </c>
      <c r="G269" s="43"/>
      <c r="H269" s="42"/>
      <c r="J269" s="30">
        <v>-1</v>
      </c>
      <c r="L269" s="25">
        <v>244992.81</v>
      </c>
      <c r="N269" s="25">
        <v>16476.129422499998</v>
      </c>
      <c r="O269" s="33"/>
      <c r="P269" s="25">
        <f t="shared" ref="P269:P271" si="143">+ROUND((100-J269)/100*L269-N269,0)</f>
        <v>230967</v>
      </c>
      <c r="Q269" s="37"/>
      <c r="R269" s="28">
        <f t="shared" ref="R269:R271" si="144">X269-Z269</f>
        <v>29.755800000000001</v>
      </c>
      <c r="S269" s="37"/>
      <c r="T269" s="25">
        <f t="shared" si="139"/>
        <v>7762</v>
      </c>
      <c r="U269" s="25"/>
      <c r="V269" s="28">
        <f t="shared" ref="V269:V271" si="145">+ROUND(T269/L269*100,2)</f>
        <v>3.17</v>
      </c>
      <c r="X269" s="49">
        <f t="shared" ref="X269:X271" si="146">+(MONTH(D269)-12)/12+YEAR(D269)-2017</f>
        <v>30.5</v>
      </c>
      <c r="Y269" s="49"/>
      <c r="Z269" s="79">
        <f t="shared" si="142"/>
        <v>0.74420000000000008</v>
      </c>
      <c r="AA269" s="79"/>
    </row>
    <row r="270" spans="1:27" s="32" customFormat="1" x14ac:dyDescent="0.25">
      <c r="A270" s="23">
        <v>345</v>
      </c>
      <c r="B270" s="23" t="s">
        <v>16</v>
      </c>
      <c r="D270" s="89">
        <v>54239</v>
      </c>
      <c r="E270" s="23"/>
      <c r="F270" s="70">
        <v>1.2999999999999999E-3</v>
      </c>
      <c r="G270" s="43"/>
      <c r="H270" s="42"/>
      <c r="I270" s="23"/>
      <c r="J270" s="30">
        <v>0</v>
      </c>
      <c r="L270" s="25">
        <v>1235228.53</v>
      </c>
      <c r="M270" s="23"/>
      <c r="N270" s="25">
        <v>156636.92349500002</v>
      </c>
      <c r="O270" s="33"/>
      <c r="P270" s="25">
        <f t="shared" si="143"/>
        <v>1078592</v>
      </c>
      <c r="Q270" s="37"/>
      <c r="R270" s="28">
        <f t="shared" si="144"/>
        <v>29.8953375</v>
      </c>
      <c r="S270" s="37"/>
      <c r="T270" s="25">
        <f t="shared" si="139"/>
        <v>36079</v>
      </c>
      <c r="U270" s="25"/>
      <c r="V270" s="28">
        <f t="shared" si="145"/>
        <v>2.92</v>
      </c>
      <c r="X270" s="49">
        <f t="shared" si="146"/>
        <v>30.5</v>
      </c>
      <c r="Y270" s="49"/>
      <c r="Z270" s="79">
        <f t="shared" si="142"/>
        <v>0.60466249999999999</v>
      </c>
      <c r="AA270" s="79"/>
    </row>
    <row r="271" spans="1:27" s="23" customFormat="1" x14ac:dyDescent="0.25">
      <c r="A271" s="23">
        <v>346</v>
      </c>
      <c r="B271" s="23" t="s">
        <v>176</v>
      </c>
      <c r="C271" s="32"/>
      <c r="D271" s="89">
        <v>54239</v>
      </c>
      <c r="F271" s="70">
        <v>2.5999999999999999E-3</v>
      </c>
      <c r="G271" s="43"/>
      <c r="H271" s="42"/>
      <c r="J271" s="30">
        <v>0</v>
      </c>
      <c r="L271" s="26">
        <v>816343.35</v>
      </c>
      <c r="N271" s="26">
        <v>214351.49612250002</v>
      </c>
      <c r="O271" s="33"/>
      <c r="P271" s="26">
        <f t="shared" si="143"/>
        <v>601992</v>
      </c>
      <c r="Q271" s="46"/>
      <c r="R271" s="28">
        <f t="shared" si="144"/>
        <v>29.290675</v>
      </c>
      <c r="S271" s="46"/>
      <c r="T271" s="26">
        <f t="shared" si="139"/>
        <v>20552</v>
      </c>
      <c r="U271" s="29"/>
      <c r="V271" s="28">
        <f t="shared" si="145"/>
        <v>2.52</v>
      </c>
      <c r="X271" s="80">
        <f t="shared" si="146"/>
        <v>30.5</v>
      </c>
      <c r="Y271" s="62"/>
      <c r="Z271" s="79">
        <f t="shared" si="142"/>
        <v>1.209325</v>
      </c>
      <c r="AA271" s="79"/>
    </row>
    <row r="272" spans="1:27" s="23" customFormat="1" x14ac:dyDescent="0.25">
      <c r="A272" s="23" t="s">
        <v>3</v>
      </c>
      <c r="B272" s="32" t="s">
        <v>67</v>
      </c>
      <c r="C272" s="32"/>
      <c r="D272" s="89"/>
      <c r="F272" s="70"/>
      <c r="G272" s="43"/>
      <c r="H272" s="42"/>
      <c r="J272" s="30"/>
      <c r="L272" s="27">
        <f>+SUBTOTAL(9,L265:L271)</f>
        <v>16917349.109999999</v>
      </c>
      <c r="M272" s="32"/>
      <c r="N272" s="27">
        <f>+SUBTOTAL(9,N265:N271)</f>
        <v>4211073.4592200005</v>
      </c>
      <c r="O272" s="78"/>
      <c r="P272" s="27">
        <f>+SUBTOTAL(9,P265:P271)</f>
        <v>12978263</v>
      </c>
      <c r="Q272" s="27"/>
      <c r="R272" s="51">
        <f>+P272/T272</f>
        <v>28.919953650574353</v>
      </c>
      <c r="S272" s="27"/>
      <c r="T272" s="27">
        <f>+SUBTOTAL(9,T265:T271)</f>
        <v>448765</v>
      </c>
      <c r="U272" s="27"/>
      <c r="V272" s="51">
        <f>+T272/L272*100</f>
        <v>2.6526910160808286</v>
      </c>
      <c r="X272" s="81"/>
      <c r="Y272" s="81"/>
      <c r="Z272" s="79"/>
      <c r="AA272" s="79"/>
    </row>
    <row r="273" spans="1:27" s="23" customFormat="1" x14ac:dyDescent="0.25">
      <c r="A273" s="32" t="s">
        <v>3</v>
      </c>
      <c r="B273" s="32" t="s">
        <v>3</v>
      </c>
      <c r="C273" s="32"/>
      <c r="D273" s="89"/>
      <c r="F273" s="70"/>
      <c r="G273" s="43"/>
      <c r="H273" s="42"/>
      <c r="J273" s="30"/>
      <c r="O273" s="33"/>
      <c r="R273" s="28"/>
      <c r="V273" s="28"/>
      <c r="X273" s="49"/>
      <c r="Y273" s="49"/>
      <c r="Z273" s="79"/>
      <c r="AA273" s="79"/>
    </row>
    <row r="274" spans="1:27" s="23" customFormat="1" x14ac:dyDescent="0.25">
      <c r="A274" s="32" t="s">
        <v>3</v>
      </c>
      <c r="B274" s="32" t="s">
        <v>68</v>
      </c>
      <c r="C274" s="32"/>
      <c r="D274" s="89"/>
      <c r="F274" s="70"/>
      <c r="G274" s="43"/>
      <c r="H274" s="42"/>
      <c r="J274" s="30"/>
      <c r="L274" s="25"/>
      <c r="O274" s="33"/>
      <c r="P274" s="25"/>
      <c r="Q274" s="47"/>
      <c r="R274" s="28"/>
      <c r="S274" s="47"/>
      <c r="T274" s="25"/>
      <c r="U274" s="25"/>
      <c r="V274" s="28"/>
      <c r="X274" s="49"/>
      <c r="Y274" s="49"/>
      <c r="Z274" s="79"/>
      <c r="AA274" s="79"/>
    </row>
    <row r="275" spans="1:27" s="23" customFormat="1" x14ac:dyDescent="0.25">
      <c r="A275" s="23">
        <v>341</v>
      </c>
      <c r="B275" s="23" t="s">
        <v>13</v>
      </c>
      <c r="C275" s="32"/>
      <c r="D275" s="89">
        <v>54239</v>
      </c>
      <c r="F275" s="70">
        <v>2.3E-3</v>
      </c>
      <c r="G275" s="43"/>
      <c r="H275" s="42"/>
      <c r="J275" s="30">
        <v>-2</v>
      </c>
      <c r="L275" s="25">
        <v>30529034.859999999</v>
      </c>
      <c r="N275" s="25">
        <v>12785207.480231252</v>
      </c>
      <c r="O275" s="33"/>
      <c r="P275" s="25">
        <f t="shared" ref="P275:P278" si="147">+ROUND((100-J275)/100*L275-N275,0)</f>
        <v>18354408</v>
      </c>
      <c r="Q275" s="37"/>
      <c r="R275" s="28">
        <f t="shared" ref="R275:R278" si="148">X275-Z275</f>
        <v>29.4302125</v>
      </c>
      <c r="S275" s="37"/>
      <c r="T275" s="25">
        <f t="shared" ref="T275:T281" si="149">+ROUND(P275/R275,0)</f>
        <v>623659</v>
      </c>
      <c r="U275" s="25"/>
      <c r="V275" s="28">
        <f t="shared" ref="V275:V278" si="150">+ROUND(T275/L275*100,2)</f>
        <v>2.04</v>
      </c>
      <c r="X275" s="49">
        <f t="shared" ref="X275:X278" si="151">+(MONTH(D275)-12)/12+YEAR(D275)-2017</f>
        <v>30.5</v>
      </c>
      <c r="Y275" s="49"/>
      <c r="Z275" s="79">
        <f t="shared" ref="Z275:Z281" si="152">+F275*X275^2/2</f>
        <v>1.0697874999999999</v>
      </c>
      <c r="AA275" s="79"/>
    </row>
    <row r="276" spans="1:27" s="23" customFormat="1" x14ac:dyDescent="0.25">
      <c r="A276" s="23">
        <v>342</v>
      </c>
      <c r="B276" s="23" t="s">
        <v>58</v>
      </c>
      <c r="C276" s="32"/>
      <c r="D276" s="89">
        <v>54239</v>
      </c>
      <c r="F276" s="70">
        <v>9.4999999999999998E-3</v>
      </c>
      <c r="G276" s="43"/>
      <c r="H276" s="42"/>
      <c r="J276" s="30">
        <v>-4</v>
      </c>
      <c r="L276" s="25">
        <v>6577101.4100000001</v>
      </c>
      <c r="N276" s="25">
        <v>2145940.8426675</v>
      </c>
      <c r="O276" s="33"/>
      <c r="P276" s="25">
        <f t="shared" si="147"/>
        <v>4694245</v>
      </c>
      <c r="Q276" s="37"/>
      <c r="R276" s="28">
        <f t="shared" si="148"/>
        <v>26.081312499999999</v>
      </c>
      <c r="S276" s="37"/>
      <c r="T276" s="25">
        <f t="shared" si="149"/>
        <v>179985</v>
      </c>
      <c r="U276" s="25"/>
      <c r="V276" s="28">
        <f t="shared" si="150"/>
        <v>2.74</v>
      </c>
      <c r="X276" s="49">
        <f t="shared" si="151"/>
        <v>30.5</v>
      </c>
      <c r="Y276" s="49"/>
      <c r="Z276" s="79">
        <f t="shared" si="152"/>
        <v>4.4186874999999999</v>
      </c>
      <c r="AA276" s="79"/>
    </row>
    <row r="277" spans="1:27" s="32" customFormat="1" x14ac:dyDescent="0.25">
      <c r="A277" s="23">
        <v>343</v>
      </c>
      <c r="B277" s="23" t="s">
        <v>59</v>
      </c>
      <c r="D277" s="89">
        <v>54239</v>
      </c>
      <c r="E277" s="23"/>
      <c r="F277" s="42">
        <v>5.7000000000000002E-3</v>
      </c>
      <c r="G277" s="43"/>
      <c r="H277" s="42"/>
      <c r="I277" s="23"/>
      <c r="J277" s="30">
        <v>-2</v>
      </c>
      <c r="L277" s="25">
        <v>408864985.94999999</v>
      </c>
      <c r="M277" s="23"/>
      <c r="N277" s="25">
        <v>89323988</v>
      </c>
      <c r="O277" s="33"/>
      <c r="P277" s="25">
        <f t="shared" si="147"/>
        <v>327718298</v>
      </c>
      <c r="Q277" s="37"/>
      <c r="R277" s="28">
        <f t="shared" si="148"/>
        <v>27.8487875</v>
      </c>
      <c r="S277" s="37"/>
      <c r="T277" s="25">
        <f t="shared" si="149"/>
        <v>11767776</v>
      </c>
      <c r="U277" s="25"/>
      <c r="V277" s="28">
        <f t="shared" si="150"/>
        <v>2.88</v>
      </c>
      <c r="X277" s="49">
        <f t="shared" si="151"/>
        <v>30.5</v>
      </c>
      <c r="Y277" s="49"/>
      <c r="Z277" s="79">
        <f t="shared" si="152"/>
        <v>2.6512125000000002</v>
      </c>
      <c r="AA277" s="79"/>
    </row>
    <row r="278" spans="1:27" s="23" customFormat="1" x14ac:dyDescent="0.25">
      <c r="A278" s="23">
        <v>343.2</v>
      </c>
      <c r="B278" s="23" t="s">
        <v>175</v>
      </c>
      <c r="C278" s="32"/>
      <c r="D278" s="89">
        <v>54239</v>
      </c>
      <c r="F278" s="42">
        <v>5.7000000000000002E-3</v>
      </c>
      <c r="G278" s="43"/>
      <c r="H278" s="42"/>
      <c r="J278" s="30">
        <v>7</v>
      </c>
      <c r="L278" s="25">
        <v>296494182.88999999</v>
      </c>
      <c r="N278" s="25">
        <v>44886481</v>
      </c>
      <c r="O278" s="33"/>
      <c r="P278" s="25">
        <f t="shared" si="147"/>
        <v>230853109</v>
      </c>
      <c r="Q278" s="37"/>
      <c r="R278" s="28">
        <f t="shared" si="148"/>
        <v>27.8487875</v>
      </c>
      <c r="S278" s="37"/>
      <c r="T278" s="25">
        <f t="shared" si="149"/>
        <v>8289521</v>
      </c>
      <c r="U278" s="25"/>
      <c r="V278" s="28">
        <f t="shared" si="150"/>
        <v>2.8</v>
      </c>
      <c r="X278" s="49">
        <f t="shared" si="151"/>
        <v>30.5</v>
      </c>
      <c r="Y278" s="49"/>
      <c r="Z278" s="79">
        <f t="shared" si="152"/>
        <v>2.6512125000000002</v>
      </c>
      <c r="AA278" s="79"/>
    </row>
    <row r="279" spans="1:27" s="32" customFormat="1" x14ac:dyDescent="0.25">
      <c r="A279" s="23">
        <v>344</v>
      </c>
      <c r="B279" s="23" t="s">
        <v>60</v>
      </c>
      <c r="D279" s="89">
        <v>54239</v>
      </c>
      <c r="E279" s="23"/>
      <c r="F279" s="70">
        <v>1.6000000000000001E-3</v>
      </c>
      <c r="G279" s="43"/>
      <c r="H279" s="42"/>
      <c r="I279" s="23"/>
      <c r="J279" s="30">
        <v>-1</v>
      </c>
      <c r="L279" s="25">
        <v>60821750.789999999</v>
      </c>
      <c r="M279" s="23"/>
      <c r="N279" s="25">
        <v>20599902.224594999</v>
      </c>
      <c r="O279" s="33"/>
      <c r="P279" s="25">
        <f t="shared" ref="P279:P281" si="153">+ROUND((100-J279)/100*L279-N279,0)</f>
        <v>40830066</v>
      </c>
      <c r="Q279" s="37"/>
      <c r="R279" s="28">
        <f t="shared" ref="R279:R281" si="154">X279-Z279</f>
        <v>29.755800000000001</v>
      </c>
      <c r="S279" s="37"/>
      <c r="T279" s="25">
        <f t="shared" si="149"/>
        <v>1372172</v>
      </c>
      <c r="U279" s="25"/>
      <c r="V279" s="28">
        <f t="shared" ref="V279:V281" si="155">+ROUND(T279/L279*100,2)</f>
        <v>2.2599999999999998</v>
      </c>
      <c r="X279" s="49">
        <f t="shared" ref="X279:X281" si="156">+(MONTH(D279)-12)/12+YEAR(D279)-2017</f>
        <v>30.5</v>
      </c>
      <c r="Y279" s="49"/>
      <c r="Z279" s="79">
        <f t="shared" si="152"/>
        <v>0.74420000000000008</v>
      </c>
      <c r="AA279" s="79"/>
    </row>
    <row r="280" spans="1:27" s="23" customFormat="1" x14ac:dyDescent="0.25">
      <c r="A280" s="23">
        <v>345</v>
      </c>
      <c r="B280" s="23" t="s">
        <v>16</v>
      </c>
      <c r="C280" s="32"/>
      <c r="D280" s="89">
        <v>54239</v>
      </c>
      <c r="F280" s="70">
        <v>1.2999999999999999E-3</v>
      </c>
      <c r="G280" s="43"/>
      <c r="H280" s="42"/>
      <c r="J280" s="30">
        <v>0</v>
      </c>
      <c r="L280" s="25">
        <v>59067994.990000002</v>
      </c>
      <c r="N280" s="25">
        <v>26786315.784512501</v>
      </c>
      <c r="O280" s="33"/>
      <c r="P280" s="25">
        <f t="shared" si="153"/>
        <v>32281679</v>
      </c>
      <c r="Q280" s="37"/>
      <c r="R280" s="28">
        <f t="shared" si="154"/>
        <v>29.8953375</v>
      </c>
      <c r="S280" s="37"/>
      <c r="T280" s="25">
        <f t="shared" si="149"/>
        <v>1079823</v>
      </c>
      <c r="U280" s="25"/>
      <c r="V280" s="28">
        <f t="shared" si="155"/>
        <v>1.83</v>
      </c>
      <c r="X280" s="49">
        <f t="shared" si="156"/>
        <v>30.5</v>
      </c>
      <c r="Y280" s="49"/>
      <c r="Z280" s="79">
        <f t="shared" si="152"/>
        <v>0.60466249999999999</v>
      </c>
      <c r="AA280" s="79"/>
    </row>
    <row r="281" spans="1:27" s="23" customFormat="1" x14ac:dyDescent="0.25">
      <c r="A281" s="23">
        <v>346</v>
      </c>
      <c r="B281" s="23" t="s">
        <v>176</v>
      </c>
      <c r="C281" s="32"/>
      <c r="D281" s="89">
        <v>54239</v>
      </c>
      <c r="F281" s="70">
        <v>2.5999999999999999E-3</v>
      </c>
      <c r="G281" s="43"/>
      <c r="H281" s="42"/>
      <c r="J281" s="30">
        <v>0</v>
      </c>
      <c r="L281" s="26">
        <v>3758287.96</v>
      </c>
      <c r="N281" s="26">
        <v>1722264.7495050002</v>
      </c>
      <c r="O281" s="33"/>
      <c r="P281" s="26">
        <f t="shared" si="153"/>
        <v>2036023</v>
      </c>
      <c r="Q281" s="46"/>
      <c r="R281" s="28">
        <f t="shared" si="154"/>
        <v>29.290675</v>
      </c>
      <c r="S281" s="46"/>
      <c r="T281" s="26">
        <f t="shared" si="149"/>
        <v>69511</v>
      </c>
      <c r="U281" s="29"/>
      <c r="V281" s="28">
        <f t="shared" si="155"/>
        <v>1.85</v>
      </c>
      <c r="X281" s="80">
        <f t="shared" si="156"/>
        <v>30.5</v>
      </c>
      <c r="Y281" s="62"/>
      <c r="Z281" s="79">
        <f t="shared" si="152"/>
        <v>1.209325</v>
      </c>
      <c r="AA281" s="79"/>
    </row>
    <row r="282" spans="1:27" s="23" customFormat="1" x14ac:dyDescent="0.25">
      <c r="A282" s="23" t="s">
        <v>3</v>
      </c>
      <c r="B282" s="32" t="s">
        <v>69</v>
      </c>
      <c r="C282" s="32"/>
      <c r="D282" s="89"/>
      <c r="F282" s="70"/>
      <c r="G282" s="43"/>
      <c r="H282" s="42"/>
      <c r="J282" s="30"/>
      <c r="L282" s="27">
        <f>+SUBTOTAL(9,L275:L281)</f>
        <v>866113338.8499999</v>
      </c>
      <c r="M282" s="32"/>
      <c r="N282" s="27">
        <f>+SUBTOTAL(9,N275:N281)</f>
        <v>198250100.08151126</v>
      </c>
      <c r="O282" s="78"/>
      <c r="P282" s="27">
        <f>+SUBTOTAL(9,P275:P281)</f>
        <v>656767828</v>
      </c>
      <c r="Q282" s="27"/>
      <c r="R282" s="51">
        <f>+P282/T282</f>
        <v>28.088070850753986</v>
      </c>
      <c r="S282" s="27"/>
      <c r="T282" s="27">
        <f>+SUBTOTAL(9,T275:T281)</f>
        <v>23382447</v>
      </c>
      <c r="U282" s="27"/>
      <c r="V282" s="51">
        <f>+T282/L282*100</f>
        <v>2.6996982901852697</v>
      </c>
      <c r="X282" s="81"/>
      <c r="Y282" s="81"/>
      <c r="Z282" s="79"/>
      <c r="AA282" s="79"/>
    </row>
    <row r="283" spans="1:27" s="23" customFormat="1" x14ac:dyDescent="0.25">
      <c r="A283" s="23" t="s">
        <v>3</v>
      </c>
      <c r="B283" s="23" t="s">
        <v>3</v>
      </c>
      <c r="C283" s="32"/>
      <c r="D283" s="89"/>
      <c r="F283" s="70"/>
      <c r="G283" s="43"/>
      <c r="H283" s="42"/>
      <c r="J283" s="30"/>
      <c r="O283" s="33"/>
      <c r="R283" s="28"/>
      <c r="V283" s="28"/>
      <c r="X283" s="49"/>
      <c r="Y283" s="49"/>
      <c r="Z283" s="79"/>
      <c r="AA283" s="79"/>
    </row>
    <row r="284" spans="1:27" s="23" customFormat="1" x14ac:dyDescent="0.25">
      <c r="A284" s="32" t="s">
        <v>3</v>
      </c>
      <c r="B284" s="32" t="s">
        <v>70</v>
      </c>
      <c r="C284" s="32"/>
      <c r="D284" s="89"/>
      <c r="F284" s="70"/>
      <c r="G284" s="43"/>
      <c r="H284" s="42"/>
      <c r="J284" s="30"/>
      <c r="L284" s="25"/>
      <c r="O284" s="33"/>
      <c r="P284" s="25"/>
      <c r="Q284" s="47"/>
      <c r="R284" s="28"/>
      <c r="S284" s="47"/>
      <c r="T284" s="25"/>
      <c r="U284" s="25"/>
      <c r="V284" s="28"/>
      <c r="X284" s="49"/>
      <c r="Y284" s="49"/>
      <c r="Z284" s="79"/>
      <c r="AA284" s="79"/>
    </row>
    <row r="285" spans="1:27" s="23" customFormat="1" x14ac:dyDescent="0.25">
      <c r="A285" s="23">
        <v>341</v>
      </c>
      <c r="B285" s="23" t="s">
        <v>13</v>
      </c>
      <c r="C285" s="32"/>
      <c r="D285" s="89">
        <v>54239</v>
      </c>
      <c r="F285" s="70">
        <v>2.3E-3</v>
      </c>
      <c r="G285" s="43"/>
      <c r="H285" s="42"/>
      <c r="J285" s="30">
        <v>-2</v>
      </c>
      <c r="L285" s="25">
        <v>10700878</v>
      </c>
      <c r="N285" s="25">
        <v>1890177.8307749999</v>
      </c>
      <c r="O285" s="33"/>
      <c r="P285" s="25">
        <f t="shared" ref="P285:P288" si="157">+ROUND((100-J285)/100*L285-N285,0)</f>
        <v>9024718</v>
      </c>
      <c r="Q285" s="37"/>
      <c r="R285" s="28">
        <f t="shared" ref="R285:R288" si="158">X285-Z285</f>
        <v>29.4302125</v>
      </c>
      <c r="S285" s="37"/>
      <c r="T285" s="25">
        <f t="shared" ref="T285:T291" si="159">+ROUND(P285/R285,0)</f>
        <v>306648</v>
      </c>
      <c r="U285" s="25"/>
      <c r="V285" s="28">
        <f t="shared" ref="V285:V288" si="160">+ROUND(T285/L285*100,2)</f>
        <v>2.87</v>
      </c>
      <c r="X285" s="49">
        <f t="shared" ref="X285:X288" si="161">+(MONTH(D285)-12)/12+YEAR(D285)-2017</f>
        <v>30.5</v>
      </c>
      <c r="Y285" s="49"/>
      <c r="Z285" s="79">
        <f t="shared" ref="Z285:Z291" si="162">+F285*X285^2/2</f>
        <v>1.0697874999999999</v>
      </c>
      <c r="AA285" s="79"/>
    </row>
    <row r="286" spans="1:27" s="32" customFormat="1" x14ac:dyDescent="0.25">
      <c r="A286" s="23">
        <v>342</v>
      </c>
      <c r="B286" s="23" t="s">
        <v>58</v>
      </c>
      <c r="D286" s="89">
        <v>54239</v>
      </c>
      <c r="E286" s="23"/>
      <c r="F286" s="70">
        <v>9.4999999999999998E-3</v>
      </c>
      <c r="G286" s="43"/>
      <c r="H286" s="42"/>
      <c r="I286" s="23"/>
      <c r="J286" s="30">
        <v>-4</v>
      </c>
      <c r="L286" s="25">
        <v>13754446.34</v>
      </c>
      <c r="M286" s="23"/>
      <c r="N286" s="25">
        <v>2575625.65601</v>
      </c>
      <c r="O286" s="33"/>
      <c r="P286" s="25">
        <f t="shared" si="157"/>
        <v>11728999</v>
      </c>
      <c r="Q286" s="37"/>
      <c r="R286" s="28">
        <f t="shared" si="158"/>
        <v>26.081312499999999</v>
      </c>
      <c r="S286" s="37"/>
      <c r="T286" s="25">
        <f t="shared" si="159"/>
        <v>449709</v>
      </c>
      <c r="U286" s="25"/>
      <c r="V286" s="28">
        <f t="shared" si="160"/>
        <v>3.27</v>
      </c>
      <c r="X286" s="49">
        <f t="shared" si="161"/>
        <v>30.5</v>
      </c>
      <c r="Y286" s="49"/>
      <c r="Z286" s="79">
        <f t="shared" si="162"/>
        <v>4.4186874999999999</v>
      </c>
      <c r="AA286" s="79"/>
    </row>
    <row r="287" spans="1:27" s="23" customFormat="1" x14ac:dyDescent="0.25">
      <c r="A287" s="23">
        <v>343</v>
      </c>
      <c r="B287" s="23" t="s">
        <v>59</v>
      </c>
      <c r="C287" s="32"/>
      <c r="D287" s="89">
        <v>54239</v>
      </c>
      <c r="F287" s="42">
        <v>5.7000000000000002E-3</v>
      </c>
      <c r="G287" s="43"/>
      <c r="H287" s="42"/>
      <c r="J287" s="30">
        <v>-2</v>
      </c>
      <c r="L287" s="25">
        <v>168674571.06</v>
      </c>
      <c r="N287" s="25">
        <v>-2356862</v>
      </c>
      <c r="O287" s="33"/>
      <c r="P287" s="25">
        <f t="shared" si="157"/>
        <v>174404924</v>
      </c>
      <c r="Q287" s="37"/>
      <c r="R287" s="28">
        <f t="shared" si="158"/>
        <v>27.8487875</v>
      </c>
      <c r="S287" s="37"/>
      <c r="T287" s="25">
        <f t="shared" si="159"/>
        <v>6262568</v>
      </c>
      <c r="U287" s="25"/>
      <c r="V287" s="28">
        <f t="shared" si="160"/>
        <v>3.71</v>
      </c>
      <c r="X287" s="49">
        <f t="shared" si="161"/>
        <v>30.5</v>
      </c>
      <c r="Y287" s="49"/>
      <c r="Z287" s="79">
        <f t="shared" si="162"/>
        <v>2.6512125000000002</v>
      </c>
      <c r="AA287" s="79"/>
    </row>
    <row r="288" spans="1:27" s="32" customFormat="1" x14ac:dyDescent="0.25">
      <c r="A288" s="23">
        <v>343.2</v>
      </c>
      <c r="B288" s="23" t="s">
        <v>175</v>
      </c>
      <c r="D288" s="89">
        <v>54239</v>
      </c>
      <c r="E288" s="23"/>
      <c r="F288" s="42">
        <v>5.7000000000000002E-3</v>
      </c>
      <c r="G288" s="43"/>
      <c r="H288" s="42"/>
      <c r="I288" s="23"/>
      <c r="J288" s="30">
        <v>7</v>
      </c>
      <c r="L288" s="25">
        <v>20277149.27</v>
      </c>
      <c r="M288" s="23"/>
      <c r="N288" s="25">
        <v>-285151</v>
      </c>
      <c r="O288" s="33"/>
      <c r="P288" s="25">
        <f t="shared" si="157"/>
        <v>19142900</v>
      </c>
      <c r="Q288" s="37"/>
      <c r="R288" s="28">
        <f t="shared" si="158"/>
        <v>27.8487875</v>
      </c>
      <c r="S288" s="37"/>
      <c r="T288" s="25">
        <f t="shared" si="159"/>
        <v>687387</v>
      </c>
      <c r="U288" s="25"/>
      <c r="V288" s="28">
        <f t="shared" si="160"/>
        <v>3.39</v>
      </c>
      <c r="X288" s="49">
        <f t="shared" si="161"/>
        <v>30.5</v>
      </c>
      <c r="Y288" s="49"/>
      <c r="Z288" s="79">
        <f t="shared" si="162"/>
        <v>2.6512125000000002</v>
      </c>
      <c r="AA288" s="79"/>
    </row>
    <row r="289" spans="1:27" s="32" customFormat="1" x14ac:dyDescent="0.25">
      <c r="A289" s="23">
        <v>344</v>
      </c>
      <c r="B289" s="23" t="s">
        <v>60</v>
      </c>
      <c r="D289" s="89">
        <v>54239</v>
      </c>
      <c r="E289" s="23"/>
      <c r="F289" s="70">
        <v>1.6000000000000001E-3</v>
      </c>
      <c r="G289" s="43"/>
      <c r="H289" s="42"/>
      <c r="I289" s="23"/>
      <c r="J289" s="30">
        <v>-1</v>
      </c>
      <c r="L289" s="25">
        <v>48074379.299999997</v>
      </c>
      <c r="M289" s="23"/>
      <c r="N289" s="25">
        <v>8684298.6978475004</v>
      </c>
      <c r="O289" s="33"/>
      <c r="P289" s="25">
        <f t="shared" ref="P289:P291" si="163">+ROUND((100-J289)/100*L289-N289,0)</f>
        <v>39870824</v>
      </c>
      <c r="Q289" s="37"/>
      <c r="R289" s="28">
        <f t="shared" ref="R289:R291" si="164">X289-Z289</f>
        <v>29.755800000000001</v>
      </c>
      <c r="S289" s="37"/>
      <c r="T289" s="25">
        <f t="shared" si="159"/>
        <v>1339935</v>
      </c>
      <c r="U289" s="25"/>
      <c r="V289" s="28">
        <f t="shared" ref="V289:V291" si="165">+ROUND(T289/L289*100,2)</f>
        <v>2.79</v>
      </c>
      <c r="X289" s="49">
        <f t="shared" ref="X289:X291" si="166">+(MONTH(D289)-12)/12+YEAR(D289)-2017</f>
        <v>30.5</v>
      </c>
      <c r="Y289" s="49"/>
      <c r="Z289" s="79">
        <f t="shared" si="162"/>
        <v>0.74420000000000008</v>
      </c>
      <c r="AA289" s="79"/>
    </row>
    <row r="290" spans="1:27" s="32" customFormat="1" x14ac:dyDescent="0.25">
      <c r="A290" s="23">
        <v>345</v>
      </c>
      <c r="B290" s="23" t="s">
        <v>16</v>
      </c>
      <c r="D290" s="89">
        <v>54239</v>
      </c>
      <c r="E290" s="23"/>
      <c r="F290" s="70">
        <v>1.2999999999999999E-3</v>
      </c>
      <c r="G290" s="43"/>
      <c r="H290" s="42"/>
      <c r="I290" s="23"/>
      <c r="J290" s="30">
        <v>0</v>
      </c>
      <c r="L290" s="25">
        <v>33771053.380000003</v>
      </c>
      <c r="M290" s="23"/>
      <c r="N290" s="25">
        <v>6357742.2970499992</v>
      </c>
      <c r="O290" s="33"/>
      <c r="P290" s="25">
        <f t="shared" si="163"/>
        <v>27413311</v>
      </c>
      <c r="Q290" s="37"/>
      <c r="R290" s="28">
        <f t="shared" si="164"/>
        <v>29.8953375</v>
      </c>
      <c r="S290" s="37"/>
      <c r="T290" s="25">
        <f t="shared" si="159"/>
        <v>916976</v>
      </c>
      <c r="U290" s="25"/>
      <c r="V290" s="28">
        <f t="shared" si="165"/>
        <v>2.72</v>
      </c>
      <c r="X290" s="49">
        <f t="shared" si="166"/>
        <v>30.5</v>
      </c>
      <c r="Y290" s="49"/>
      <c r="Z290" s="79">
        <f t="shared" si="162"/>
        <v>0.60466249999999999</v>
      </c>
      <c r="AA290" s="79"/>
    </row>
    <row r="291" spans="1:27" s="32" customFormat="1" x14ac:dyDescent="0.25">
      <c r="A291" s="23">
        <v>346</v>
      </c>
      <c r="B291" s="23" t="s">
        <v>176</v>
      </c>
      <c r="D291" s="89">
        <v>54239</v>
      </c>
      <c r="E291" s="23"/>
      <c r="F291" s="70">
        <v>2.5999999999999999E-3</v>
      </c>
      <c r="G291" s="43"/>
      <c r="H291" s="42"/>
      <c r="I291" s="23"/>
      <c r="J291" s="30">
        <v>0</v>
      </c>
      <c r="L291" s="26">
        <v>1777365.41</v>
      </c>
      <c r="M291" s="23"/>
      <c r="N291" s="26">
        <v>269117.27785000001</v>
      </c>
      <c r="O291" s="33"/>
      <c r="P291" s="26">
        <f t="shared" si="163"/>
        <v>1508248</v>
      </c>
      <c r="Q291" s="46"/>
      <c r="R291" s="28">
        <f t="shared" si="164"/>
        <v>29.290675</v>
      </c>
      <c r="S291" s="46"/>
      <c r="T291" s="26">
        <f t="shared" si="159"/>
        <v>51492</v>
      </c>
      <c r="U291" s="29"/>
      <c r="V291" s="28">
        <f t="shared" si="165"/>
        <v>2.9</v>
      </c>
      <c r="X291" s="80">
        <f t="shared" si="166"/>
        <v>30.5</v>
      </c>
      <c r="Y291" s="62"/>
      <c r="Z291" s="79">
        <f t="shared" si="162"/>
        <v>1.209325</v>
      </c>
      <c r="AA291" s="79"/>
    </row>
    <row r="292" spans="1:27" s="32" customFormat="1" x14ac:dyDescent="0.25">
      <c r="A292" s="23" t="s">
        <v>3</v>
      </c>
      <c r="B292" s="32" t="s">
        <v>71</v>
      </c>
      <c r="D292" s="89"/>
      <c r="E292" s="23"/>
      <c r="F292" s="70"/>
      <c r="G292" s="43"/>
      <c r="H292" s="42"/>
      <c r="I292" s="23"/>
      <c r="J292" s="30"/>
      <c r="L292" s="35">
        <f>+SUBTOTAL(9,L285:L291)</f>
        <v>297029842.76000005</v>
      </c>
      <c r="N292" s="35">
        <f>+SUBTOTAL(9,N285:N291)</f>
        <v>17134948.7595325</v>
      </c>
      <c r="O292" s="78"/>
      <c r="P292" s="35">
        <f>+SUBTOTAL(9,P285:P291)</f>
        <v>283093924</v>
      </c>
      <c r="Q292" s="39"/>
      <c r="R292" s="51">
        <f>+P292/T292</f>
        <v>28.267796337689092</v>
      </c>
      <c r="S292" s="39"/>
      <c r="T292" s="35">
        <f>+SUBTOTAL(9,T285:T291)</f>
        <v>10014715</v>
      </c>
      <c r="U292" s="39"/>
      <c r="V292" s="51">
        <f>+T292/L292*100</f>
        <v>3.3716191298972893</v>
      </c>
      <c r="X292" s="81"/>
      <c r="Y292" s="81"/>
      <c r="Z292" s="79"/>
      <c r="AA292" s="79"/>
    </row>
    <row r="293" spans="1:27" s="32" customFormat="1" x14ac:dyDescent="0.25">
      <c r="A293" s="23"/>
      <c r="B293" s="32" t="s">
        <v>3</v>
      </c>
      <c r="D293" s="89"/>
      <c r="E293" s="23"/>
      <c r="F293" s="70"/>
      <c r="G293" s="43"/>
      <c r="H293" s="42"/>
      <c r="I293" s="23"/>
      <c r="J293" s="30"/>
      <c r="L293" s="27"/>
      <c r="N293" s="27"/>
      <c r="O293" s="78"/>
      <c r="P293" s="27"/>
      <c r="Q293" s="27"/>
      <c r="R293" s="28"/>
      <c r="S293" s="27"/>
      <c r="T293" s="27"/>
      <c r="U293" s="27"/>
      <c r="V293" s="28"/>
      <c r="X293" s="81"/>
      <c r="Y293" s="81"/>
      <c r="Z293" s="79"/>
      <c r="AA293" s="79"/>
    </row>
    <row r="294" spans="1:27" s="32" customFormat="1" x14ac:dyDescent="0.25">
      <c r="A294" s="50" t="s">
        <v>133</v>
      </c>
      <c r="D294" s="89"/>
      <c r="E294" s="23"/>
      <c r="F294" s="70"/>
      <c r="G294" s="43"/>
      <c r="H294" s="42"/>
      <c r="I294" s="23"/>
      <c r="J294" s="30"/>
      <c r="L294" s="48">
        <f>+SUBTOTAL(9,L263:L293)</f>
        <v>1180060530.7200003</v>
      </c>
      <c r="N294" s="48">
        <f>+SUBTOTAL(9,N263:N293)</f>
        <v>219596122.30026373</v>
      </c>
      <c r="O294" s="78"/>
      <c r="P294" s="48">
        <f>+SUBTOTAL(9,P263:P293)</f>
        <v>952840015</v>
      </c>
      <c r="Q294" s="48"/>
      <c r="R294" s="84">
        <f>+P294/T294</f>
        <v>28.152280036531426</v>
      </c>
      <c r="S294" s="48"/>
      <c r="T294" s="48">
        <f>+SUBTOTAL(9,T263:T293)</f>
        <v>33845927</v>
      </c>
      <c r="U294" s="48"/>
      <c r="V294" s="84">
        <f>+T294/L294*100</f>
        <v>2.8681517700917682</v>
      </c>
      <c r="X294" s="91"/>
      <c r="Y294" s="91"/>
      <c r="Z294" s="79"/>
      <c r="AA294" s="79"/>
    </row>
    <row r="295" spans="1:27" s="32" customFormat="1" x14ac:dyDescent="0.25">
      <c r="A295" s="50"/>
      <c r="B295" s="32" t="s">
        <v>3</v>
      </c>
      <c r="D295" s="89"/>
      <c r="E295" s="23"/>
      <c r="F295" s="70"/>
      <c r="G295" s="43"/>
      <c r="H295" s="42"/>
      <c r="I295" s="23"/>
      <c r="J295" s="30"/>
      <c r="L295" s="48"/>
      <c r="N295" s="48"/>
      <c r="O295" s="78"/>
      <c r="P295" s="48"/>
      <c r="Q295" s="48"/>
      <c r="R295" s="84"/>
      <c r="S295" s="48"/>
      <c r="T295" s="48"/>
      <c r="U295" s="48"/>
      <c r="V295" s="84"/>
      <c r="X295" s="91"/>
      <c r="Y295" s="91"/>
      <c r="Z295" s="79"/>
      <c r="AA295" s="79"/>
    </row>
    <row r="296" spans="1:27" s="32" customFormat="1" x14ac:dyDescent="0.25">
      <c r="A296" s="50" t="s">
        <v>134</v>
      </c>
      <c r="D296" s="89"/>
      <c r="E296" s="23"/>
      <c r="F296" s="70"/>
      <c r="G296" s="43"/>
      <c r="H296" s="42"/>
      <c r="I296" s="23"/>
      <c r="J296" s="30"/>
      <c r="L296" s="23"/>
      <c r="M296" s="23"/>
      <c r="N296" s="23"/>
      <c r="O296" s="33"/>
      <c r="P296" s="23"/>
      <c r="Q296" s="23"/>
      <c r="R296" s="28"/>
      <c r="S296" s="23"/>
      <c r="T296" s="23"/>
      <c r="U296" s="23"/>
      <c r="V296" s="28"/>
      <c r="X296" s="49"/>
      <c r="Y296" s="49"/>
      <c r="Z296" s="79"/>
      <c r="AA296" s="79"/>
    </row>
    <row r="297" spans="1:27" s="32" customFormat="1" x14ac:dyDescent="0.25">
      <c r="A297" s="50"/>
      <c r="D297" s="89"/>
      <c r="E297" s="23"/>
      <c r="F297" s="70"/>
      <c r="G297" s="43"/>
      <c r="H297" s="42"/>
      <c r="I297" s="23"/>
      <c r="J297" s="30"/>
      <c r="L297" s="23"/>
      <c r="M297" s="23"/>
      <c r="N297" s="23"/>
      <c r="O297" s="33"/>
      <c r="P297" s="23"/>
      <c r="Q297" s="23"/>
      <c r="R297" s="28"/>
      <c r="S297" s="23"/>
      <c r="T297" s="23"/>
      <c r="U297" s="23"/>
      <c r="V297" s="28"/>
      <c r="X297" s="49"/>
      <c r="Y297" s="49"/>
      <c r="Z297" s="79"/>
      <c r="AA297" s="79"/>
    </row>
    <row r="298" spans="1:27" s="32" customFormat="1" x14ac:dyDescent="0.25">
      <c r="A298" s="32" t="s">
        <v>3</v>
      </c>
      <c r="B298" s="32" t="s">
        <v>72</v>
      </c>
      <c r="D298" s="89"/>
      <c r="E298" s="23"/>
      <c r="F298" s="70"/>
      <c r="G298" s="43"/>
      <c r="H298" s="42"/>
      <c r="I298" s="23"/>
      <c r="J298" s="30"/>
      <c r="L298" s="25"/>
      <c r="M298" s="23"/>
      <c r="N298" s="23"/>
      <c r="O298" s="33"/>
      <c r="P298" s="25"/>
      <c r="Q298" s="47"/>
      <c r="R298" s="28"/>
      <c r="S298" s="47"/>
      <c r="T298" s="25"/>
      <c r="U298" s="25"/>
      <c r="V298" s="28"/>
      <c r="X298" s="49"/>
      <c r="Y298" s="49"/>
      <c r="Z298" s="79"/>
      <c r="AA298" s="79"/>
    </row>
    <row r="299" spans="1:27" s="23" customFormat="1" x14ac:dyDescent="0.25">
      <c r="A299" s="23">
        <v>341</v>
      </c>
      <c r="B299" s="23" t="s">
        <v>13</v>
      </c>
      <c r="C299" s="32"/>
      <c r="D299" s="89">
        <v>54969</v>
      </c>
      <c r="F299" s="70">
        <v>2.3E-3</v>
      </c>
      <c r="G299" s="43"/>
      <c r="H299" s="42"/>
      <c r="J299" s="30">
        <v>-2</v>
      </c>
      <c r="L299" s="25">
        <v>31908336.039999999</v>
      </c>
      <c r="N299" s="25">
        <v>11618676.143918749</v>
      </c>
      <c r="O299" s="62"/>
      <c r="P299" s="25">
        <f t="shared" ref="P299:P302" si="167">+ROUND((100-J299)/100*L299-N299,0)</f>
        <v>20927827</v>
      </c>
      <c r="Q299" s="37"/>
      <c r="R299" s="28">
        <f t="shared" ref="R299:R302" si="168">X299-Z299</f>
        <v>31.2853125</v>
      </c>
      <c r="S299" s="37"/>
      <c r="T299" s="25">
        <f t="shared" ref="T299:T305" si="169">+ROUND(P299/R299,0)</f>
        <v>668935</v>
      </c>
      <c r="U299" s="25"/>
      <c r="V299" s="28">
        <f t="shared" ref="V299:V302" si="170">+ROUND(T299/L299*100,2)</f>
        <v>2.1</v>
      </c>
      <c r="X299" s="49">
        <f t="shared" ref="X299:X302" si="171">+(MONTH(D299)-12)/12+YEAR(D299)-2017</f>
        <v>32.5</v>
      </c>
      <c r="Y299" s="49"/>
      <c r="Z299" s="79">
        <f t="shared" ref="Z299:Z305" si="172">+F299*X299^2/2</f>
        <v>1.2146874999999999</v>
      </c>
      <c r="AA299" s="79"/>
    </row>
    <row r="300" spans="1:27" s="32" customFormat="1" x14ac:dyDescent="0.25">
      <c r="A300" s="23">
        <v>342</v>
      </c>
      <c r="B300" s="23" t="s">
        <v>58</v>
      </c>
      <c r="D300" s="89">
        <v>54969</v>
      </c>
      <c r="E300" s="23"/>
      <c r="F300" s="70">
        <v>9.4999999999999998E-3</v>
      </c>
      <c r="G300" s="43"/>
      <c r="H300" s="42"/>
      <c r="I300" s="23"/>
      <c r="J300" s="30">
        <v>-4</v>
      </c>
      <c r="L300" s="25">
        <v>4421337.3899999997</v>
      </c>
      <c r="M300" s="23"/>
      <c r="N300" s="25">
        <v>1641048.0803225001</v>
      </c>
      <c r="O300" s="62"/>
      <c r="P300" s="25">
        <f t="shared" si="167"/>
        <v>2957143</v>
      </c>
      <c r="Q300" s="37"/>
      <c r="R300" s="28">
        <f t="shared" si="168"/>
        <v>27.482812500000001</v>
      </c>
      <c r="S300" s="37"/>
      <c r="T300" s="25">
        <f t="shared" si="169"/>
        <v>107600</v>
      </c>
      <c r="U300" s="25"/>
      <c r="V300" s="28">
        <f t="shared" si="170"/>
        <v>2.4300000000000002</v>
      </c>
      <c r="X300" s="49">
        <f t="shared" si="171"/>
        <v>32.5</v>
      </c>
      <c r="Y300" s="49"/>
      <c r="Z300" s="79">
        <f t="shared" si="172"/>
        <v>5.0171874999999995</v>
      </c>
      <c r="AA300" s="79"/>
    </row>
    <row r="301" spans="1:27" s="23" customFormat="1" x14ac:dyDescent="0.25">
      <c r="A301" s="23">
        <v>343</v>
      </c>
      <c r="B301" s="23" t="s">
        <v>59</v>
      </c>
      <c r="C301" s="32"/>
      <c r="D301" s="89">
        <v>54969</v>
      </c>
      <c r="F301" s="42">
        <v>5.7000000000000002E-3</v>
      </c>
      <c r="G301" s="43"/>
      <c r="H301" s="42"/>
      <c r="J301" s="30">
        <v>-2</v>
      </c>
      <c r="L301" s="25">
        <v>285009855.38999999</v>
      </c>
      <c r="N301" s="25">
        <v>45627280</v>
      </c>
      <c r="O301" s="62"/>
      <c r="P301" s="25">
        <f t="shared" si="167"/>
        <v>245082772</v>
      </c>
      <c r="Q301" s="37"/>
      <c r="R301" s="28">
        <f t="shared" si="168"/>
        <v>29.489687499999999</v>
      </c>
      <c r="S301" s="37"/>
      <c r="T301" s="25">
        <f t="shared" si="169"/>
        <v>8310796</v>
      </c>
      <c r="U301" s="25"/>
      <c r="V301" s="28">
        <f t="shared" si="170"/>
        <v>2.92</v>
      </c>
      <c r="X301" s="49">
        <f t="shared" si="171"/>
        <v>32.5</v>
      </c>
      <c r="Y301" s="49"/>
      <c r="Z301" s="79">
        <f t="shared" si="172"/>
        <v>3.0103124999999999</v>
      </c>
      <c r="AA301" s="79"/>
    </row>
    <row r="302" spans="1:27" s="23" customFormat="1" x14ac:dyDescent="0.25">
      <c r="A302" s="23">
        <v>343.2</v>
      </c>
      <c r="B302" s="23" t="s">
        <v>175</v>
      </c>
      <c r="C302" s="32"/>
      <c r="D302" s="89">
        <v>54969</v>
      </c>
      <c r="F302" s="42">
        <v>5.7000000000000002E-3</v>
      </c>
      <c r="G302" s="43"/>
      <c r="H302" s="42"/>
      <c r="J302" s="30">
        <v>7</v>
      </c>
      <c r="L302" s="25">
        <v>189328023.41</v>
      </c>
      <c r="N302" s="25">
        <v>17972043</v>
      </c>
      <c r="O302" s="62"/>
      <c r="P302" s="25">
        <f t="shared" si="167"/>
        <v>158103019</v>
      </c>
      <c r="Q302" s="37"/>
      <c r="R302" s="28">
        <f t="shared" si="168"/>
        <v>29.489687499999999</v>
      </c>
      <c r="S302" s="37"/>
      <c r="T302" s="25">
        <f t="shared" si="169"/>
        <v>5361299</v>
      </c>
      <c r="U302" s="25"/>
      <c r="V302" s="28">
        <f t="shared" si="170"/>
        <v>2.83</v>
      </c>
      <c r="X302" s="49">
        <f t="shared" si="171"/>
        <v>32.5</v>
      </c>
      <c r="Y302" s="49"/>
      <c r="Z302" s="79">
        <f t="shared" si="172"/>
        <v>3.0103124999999999</v>
      </c>
      <c r="AA302" s="79"/>
    </row>
    <row r="303" spans="1:27" s="23" customFormat="1" x14ac:dyDescent="0.25">
      <c r="A303" s="23">
        <v>344</v>
      </c>
      <c r="B303" s="23" t="s">
        <v>60</v>
      </c>
      <c r="C303" s="32"/>
      <c r="D303" s="89">
        <v>54969</v>
      </c>
      <c r="F303" s="70">
        <v>1.6000000000000001E-3</v>
      </c>
      <c r="G303" s="43"/>
      <c r="H303" s="42"/>
      <c r="J303" s="30">
        <v>-1</v>
      </c>
      <c r="L303" s="25">
        <v>45685134.82</v>
      </c>
      <c r="N303" s="25">
        <v>17677133.723862503</v>
      </c>
      <c r="O303" s="62"/>
      <c r="P303" s="25">
        <f t="shared" ref="P303:P305" si="173">+ROUND((100-J303)/100*L303-N303,0)</f>
        <v>28464852</v>
      </c>
      <c r="Q303" s="37"/>
      <c r="R303" s="28">
        <f t="shared" ref="R303:R305" si="174">X303-Z303</f>
        <v>31.655000000000001</v>
      </c>
      <c r="S303" s="37"/>
      <c r="T303" s="25">
        <f t="shared" si="169"/>
        <v>899221</v>
      </c>
      <c r="U303" s="25"/>
      <c r="V303" s="28">
        <f t="shared" ref="V303:V305" si="175">+ROUND(T303/L303*100,2)</f>
        <v>1.97</v>
      </c>
      <c r="X303" s="49">
        <f t="shared" ref="X303:X305" si="176">+(MONTH(D303)-12)/12+YEAR(D303)-2017</f>
        <v>32.5</v>
      </c>
      <c r="Y303" s="49"/>
      <c r="Z303" s="79">
        <f t="shared" si="172"/>
        <v>0.84500000000000008</v>
      </c>
      <c r="AA303" s="79"/>
    </row>
    <row r="304" spans="1:27" s="23" customFormat="1" x14ac:dyDescent="0.25">
      <c r="A304" s="23">
        <v>345</v>
      </c>
      <c r="B304" s="23" t="s">
        <v>16</v>
      </c>
      <c r="C304" s="32"/>
      <c r="D304" s="89">
        <v>54969</v>
      </c>
      <c r="F304" s="70">
        <v>1.2999999999999999E-3</v>
      </c>
      <c r="G304" s="43"/>
      <c r="H304" s="42"/>
      <c r="J304" s="30">
        <v>0</v>
      </c>
      <c r="L304" s="25">
        <v>49757788.939999998</v>
      </c>
      <c r="N304" s="25">
        <v>18049149.434895001</v>
      </c>
      <c r="O304" s="62"/>
      <c r="P304" s="25">
        <f t="shared" si="173"/>
        <v>31708640</v>
      </c>
      <c r="Q304" s="37"/>
      <c r="R304" s="28">
        <f t="shared" si="174"/>
        <v>31.813437499999999</v>
      </c>
      <c r="S304" s="37"/>
      <c r="T304" s="25">
        <f t="shared" si="169"/>
        <v>996706</v>
      </c>
      <c r="U304" s="25"/>
      <c r="V304" s="28">
        <f t="shared" si="175"/>
        <v>2</v>
      </c>
      <c r="X304" s="49">
        <f t="shared" si="176"/>
        <v>32.5</v>
      </c>
      <c r="Y304" s="49"/>
      <c r="Z304" s="79">
        <f t="shared" si="172"/>
        <v>0.68656249999999996</v>
      </c>
      <c r="AA304" s="79"/>
    </row>
    <row r="305" spans="1:27" s="23" customFormat="1" x14ac:dyDescent="0.25">
      <c r="A305" s="23">
        <v>346</v>
      </c>
      <c r="B305" s="23" t="s">
        <v>176</v>
      </c>
      <c r="C305" s="32"/>
      <c r="D305" s="89">
        <v>54969</v>
      </c>
      <c r="F305" s="70">
        <v>2.5999999999999999E-3</v>
      </c>
      <c r="G305" s="43"/>
      <c r="H305" s="42"/>
      <c r="J305" s="30">
        <v>0</v>
      </c>
      <c r="L305" s="26">
        <v>12107281.060000001</v>
      </c>
      <c r="N305" s="26">
        <v>4027877.7689425005</v>
      </c>
      <c r="O305" s="62"/>
      <c r="P305" s="26">
        <f t="shared" si="173"/>
        <v>8079403</v>
      </c>
      <c r="Q305" s="46"/>
      <c r="R305" s="28">
        <f t="shared" si="174"/>
        <v>31.126874999999998</v>
      </c>
      <c r="S305" s="46"/>
      <c r="T305" s="26">
        <f t="shared" si="169"/>
        <v>259564</v>
      </c>
      <c r="U305" s="29"/>
      <c r="V305" s="28">
        <f t="shared" si="175"/>
        <v>2.14</v>
      </c>
      <c r="X305" s="80">
        <f t="shared" si="176"/>
        <v>32.5</v>
      </c>
      <c r="Y305" s="62"/>
      <c r="Z305" s="79">
        <f t="shared" si="172"/>
        <v>1.3731249999999999</v>
      </c>
      <c r="AA305" s="79"/>
    </row>
    <row r="306" spans="1:27" s="23" customFormat="1" x14ac:dyDescent="0.25">
      <c r="A306" s="23" t="s">
        <v>3</v>
      </c>
      <c r="B306" s="32" t="s">
        <v>73</v>
      </c>
      <c r="C306" s="32"/>
      <c r="D306" s="89"/>
      <c r="F306" s="70"/>
      <c r="G306" s="43"/>
      <c r="H306" s="42"/>
      <c r="J306" s="30"/>
      <c r="L306" s="35">
        <f>+SUBTOTAL(9,L299:L305)</f>
        <v>618217757.04999995</v>
      </c>
      <c r="M306" s="32"/>
      <c r="N306" s="35">
        <f>+SUBTOTAL(9,N299:N305)</f>
        <v>116613208.15194127</v>
      </c>
      <c r="O306" s="78"/>
      <c r="P306" s="35">
        <f>+SUBTOTAL(9,P299:P305)</f>
        <v>495323656</v>
      </c>
      <c r="Q306" s="39"/>
      <c r="R306" s="51">
        <f>+P306/T306</f>
        <v>29.831368730690411</v>
      </c>
      <c r="S306" s="39"/>
      <c r="T306" s="35">
        <f>+SUBTOTAL(9,T299:T305)</f>
        <v>16604121</v>
      </c>
      <c r="U306" s="39"/>
      <c r="V306" s="51">
        <f>+T306/L306*100</f>
        <v>2.6858046069771979</v>
      </c>
      <c r="X306" s="81"/>
      <c r="Y306" s="81"/>
      <c r="Z306" s="79"/>
      <c r="AA306" s="79"/>
    </row>
    <row r="307" spans="1:27" s="23" customFormat="1" x14ac:dyDescent="0.25">
      <c r="B307" s="32" t="s">
        <v>3</v>
      </c>
      <c r="C307" s="32"/>
      <c r="D307" s="89"/>
      <c r="F307" s="70"/>
      <c r="G307" s="43"/>
      <c r="H307" s="42"/>
      <c r="J307" s="30"/>
      <c r="L307" s="27"/>
      <c r="M307" s="32"/>
      <c r="N307" s="27"/>
      <c r="O307" s="78"/>
      <c r="P307" s="27"/>
      <c r="Q307" s="27"/>
      <c r="R307" s="28"/>
      <c r="S307" s="27"/>
      <c r="T307" s="27"/>
      <c r="U307" s="27"/>
      <c r="V307" s="28"/>
      <c r="X307" s="81"/>
      <c r="Y307" s="81"/>
      <c r="Z307" s="79"/>
      <c r="AA307" s="79"/>
    </row>
    <row r="308" spans="1:27" s="23" customFormat="1" x14ac:dyDescent="0.25">
      <c r="A308" s="50" t="s">
        <v>135</v>
      </c>
      <c r="B308" s="32"/>
      <c r="C308" s="32"/>
      <c r="D308" s="89"/>
      <c r="F308" s="70"/>
      <c r="G308" s="43"/>
      <c r="H308" s="42"/>
      <c r="J308" s="30"/>
      <c r="L308" s="48">
        <f>+SUBTOTAL(9,L298:L307)</f>
        <v>618217757.04999995</v>
      </c>
      <c r="M308" s="32"/>
      <c r="N308" s="48">
        <f>+SUBTOTAL(9,N298:N307)</f>
        <v>116613208.15194127</v>
      </c>
      <c r="O308" s="78"/>
      <c r="P308" s="48">
        <f>+SUBTOTAL(9,P298:P307)</f>
        <v>495323656</v>
      </c>
      <c r="Q308" s="48"/>
      <c r="R308" s="84">
        <f>+P308/T308</f>
        <v>29.831368730690411</v>
      </c>
      <c r="S308" s="48"/>
      <c r="T308" s="48">
        <f>+SUBTOTAL(9,T298:T307)</f>
        <v>16604121</v>
      </c>
      <c r="U308" s="48"/>
      <c r="V308" s="84">
        <f>+T308/L308*100</f>
        <v>2.6858046069771979</v>
      </c>
      <c r="X308" s="91"/>
      <c r="Y308" s="91"/>
      <c r="Z308" s="79"/>
      <c r="AA308" s="79"/>
    </row>
    <row r="309" spans="1:27" s="23" customFormat="1" x14ac:dyDescent="0.25">
      <c r="A309" s="50"/>
      <c r="B309" s="32" t="s">
        <v>3</v>
      </c>
      <c r="C309" s="32"/>
      <c r="D309" s="89"/>
      <c r="F309" s="70"/>
      <c r="G309" s="43"/>
      <c r="H309" s="42"/>
      <c r="J309" s="30"/>
      <c r="L309" s="27"/>
      <c r="M309" s="32"/>
      <c r="N309" s="27"/>
      <c r="O309" s="78"/>
      <c r="P309" s="27"/>
      <c r="Q309" s="27"/>
      <c r="R309" s="28"/>
      <c r="S309" s="27"/>
      <c r="T309" s="27"/>
      <c r="U309" s="27"/>
      <c r="V309" s="28"/>
      <c r="X309" s="81"/>
      <c r="Y309" s="81"/>
      <c r="Z309" s="79"/>
      <c r="AA309" s="79"/>
    </row>
    <row r="310" spans="1:27" s="23" customFormat="1" x14ac:dyDescent="0.25">
      <c r="A310" s="50"/>
      <c r="B310" s="32" t="s">
        <v>3</v>
      </c>
      <c r="C310" s="32"/>
      <c r="D310" s="89"/>
      <c r="F310" s="70"/>
      <c r="G310" s="43"/>
      <c r="H310" s="42"/>
      <c r="J310" s="30"/>
      <c r="L310" s="27"/>
      <c r="M310" s="32"/>
      <c r="N310" s="27"/>
      <c r="O310" s="78"/>
      <c r="P310" s="27"/>
      <c r="Q310" s="27"/>
      <c r="R310" s="28"/>
      <c r="S310" s="27"/>
      <c r="T310" s="27"/>
      <c r="U310" s="27"/>
      <c r="V310" s="28"/>
      <c r="X310" s="81"/>
      <c r="Y310" s="81"/>
      <c r="Z310" s="79"/>
      <c r="AA310" s="79"/>
    </row>
    <row r="311" spans="1:27" s="23" customFormat="1" x14ac:dyDescent="0.25">
      <c r="A311" s="50" t="s">
        <v>136</v>
      </c>
      <c r="B311" s="32"/>
      <c r="C311" s="32"/>
      <c r="D311" s="89"/>
      <c r="F311" s="70"/>
      <c r="G311" s="43"/>
      <c r="H311" s="42"/>
      <c r="J311" s="30"/>
      <c r="L311" s="27"/>
      <c r="M311" s="32"/>
      <c r="N311" s="27"/>
      <c r="O311" s="78"/>
      <c r="P311" s="27"/>
      <c r="Q311" s="27"/>
      <c r="R311" s="28"/>
      <c r="S311" s="27"/>
      <c r="T311" s="27"/>
      <c r="U311" s="27"/>
      <c r="V311" s="28"/>
      <c r="X311" s="81"/>
      <c r="Y311" s="81"/>
      <c r="Z311" s="79"/>
      <c r="AA311" s="79"/>
    </row>
    <row r="312" spans="1:27" s="32" customFormat="1" x14ac:dyDescent="0.25">
      <c r="A312" s="32" t="s">
        <v>3</v>
      </c>
      <c r="B312" s="32" t="s">
        <v>3</v>
      </c>
      <c r="D312" s="89"/>
      <c r="E312" s="23"/>
      <c r="F312" s="70"/>
      <c r="G312" s="43"/>
      <c r="H312" s="42"/>
      <c r="I312" s="23"/>
      <c r="J312" s="30"/>
      <c r="L312" s="23"/>
      <c r="M312" s="23"/>
      <c r="N312" s="23"/>
      <c r="O312" s="33"/>
      <c r="P312" s="23"/>
      <c r="Q312" s="23"/>
      <c r="R312" s="28"/>
      <c r="S312" s="23"/>
      <c r="T312" s="23"/>
      <c r="U312" s="23"/>
      <c r="V312" s="28"/>
      <c r="X312" s="49"/>
      <c r="Y312" s="49"/>
      <c r="Z312" s="79"/>
      <c r="AA312" s="79"/>
    </row>
    <row r="313" spans="1:27" s="23" customFormat="1" x14ac:dyDescent="0.25">
      <c r="A313" s="32" t="s">
        <v>3</v>
      </c>
      <c r="B313" s="32" t="s">
        <v>22</v>
      </c>
      <c r="C313" s="32"/>
      <c r="D313" s="89"/>
      <c r="F313" s="70"/>
      <c r="G313" s="43"/>
      <c r="H313" s="42"/>
      <c r="J313" s="30"/>
      <c r="L313" s="25"/>
      <c r="O313" s="33"/>
      <c r="P313" s="25"/>
      <c r="Q313" s="47"/>
      <c r="R313" s="28"/>
      <c r="S313" s="47"/>
      <c r="T313" s="25"/>
      <c r="U313" s="25"/>
      <c r="V313" s="28"/>
      <c r="X313" s="49"/>
      <c r="Y313" s="49"/>
      <c r="Z313" s="79"/>
      <c r="AA313" s="79"/>
    </row>
    <row r="314" spans="1:27" s="32" customFormat="1" x14ac:dyDescent="0.25">
      <c r="A314" s="23">
        <v>341</v>
      </c>
      <c r="B314" s="23" t="s">
        <v>13</v>
      </c>
      <c r="D314" s="89">
        <v>50951</v>
      </c>
      <c r="E314" s="23"/>
      <c r="F314" s="70">
        <v>2.3E-3</v>
      </c>
      <c r="G314" s="43"/>
      <c r="H314" s="42"/>
      <c r="I314" s="23"/>
      <c r="J314" s="30">
        <v>-2</v>
      </c>
      <c r="L314" s="25">
        <v>50503088.939999998</v>
      </c>
      <c r="M314" s="23"/>
      <c r="N314" s="25">
        <v>32931006.375187505</v>
      </c>
      <c r="O314" s="33"/>
      <c r="P314" s="25">
        <f t="shared" ref="P314:P317" si="177">+ROUND((100-J314)/100*L314-N314,0)</f>
        <v>18582144</v>
      </c>
      <c r="Q314" s="37"/>
      <c r="R314" s="28">
        <f t="shared" ref="R314:R317" si="178">X314-Z314</f>
        <v>20.968412499999999</v>
      </c>
      <c r="S314" s="37"/>
      <c r="T314" s="25">
        <f t="shared" ref="T314:T319" si="179">+ROUND(P314/R314,0)</f>
        <v>886197</v>
      </c>
      <c r="U314" s="25"/>
      <c r="V314" s="28">
        <f t="shared" ref="V314:V317" si="180">+ROUND(T314/L314*100,2)</f>
        <v>1.75</v>
      </c>
      <c r="X314" s="49">
        <f t="shared" ref="X314:X317" si="181">+(MONTH(D314)-12)/12+YEAR(D314)-2017</f>
        <v>21.5</v>
      </c>
      <c r="Y314" s="49"/>
      <c r="Z314" s="79">
        <f t="shared" ref="Z314:Z319" si="182">+F314*X314^2/2</f>
        <v>0.53158749999999999</v>
      </c>
      <c r="AA314" s="79"/>
    </row>
    <row r="315" spans="1:27" s="23" customFormat="1" x14ac:dyDescent="0.25">
      <c r="A315" s="23">
        <v>342</v>
      </c>
      <c r="B315" s="23" t="s">
        <v>58</v>
      </c>
      <c r="C315" s="32"/>
      <c r="D315" s="89">
        <v>50951</v>
      </c>
      <c r="F315" s="70">
        <v>9.4999999999999998E-3</v>
      </c>
      <c r="G315" s="43"/>
      <c r="H315" s="42"/>
      <c r="J315" s="30">
        <v>-4</v>
      </c>
      <c r="L315" s="25">
        <v>4874750.87</v>
      </c>
      <c r="N315" s="25">
        <v>3205466.3815425006</v>
      </c>
      <c r="O315" s="33"/>
      <c r="P315" s="25">
        <f t="shared" si="177"/>
        <v>1864275</v>
      </c>
      <c r="Q315" s="37"/>
      <c r="R315" s="28">
        <f t="shared" si="178"/>
        <v>19.304312500000002</v>
      </c>
      <c r="S315" s="37"/>
      <c r="T315" s="25">
        <f t="shared" si="179"/>
        <v>96573</v>
      </c>
      <c r="U315" s="25"/>
      <c r="V315" s="28">
        <f t="shared" si="180"/>
        <v>1.98</v>
      </c>
      <c r="X315" s="49">
        <f t="shared" si="181"/>
        <v>21.5</v>
      </c>
      <c r="Y315" s="49"/>
      <c r="Z315" s="79">
        <f t="shared" si="182"/>
        <v>2.1956875</v>
      </c>
      <c r="AA315" s="79"/>
    </row>
    <row r="316" spans="1:27" s="23" customFormat="1" x14ac:dyDescent="0.25">
      <c r="A316" s="23">
        <v>343</v>
      </c>
      <c r="B316" s="23" t="s">
        <v>59</v>
      </c>
      <c r="C316" s="32"/>
      <c r="D316" s="89">
        <v>50951</v>
      </c>
      <c r="F316" s="42">
        <v>5.7000000000000002E-3</v>
      </c>
      <c r="G316" s="43"/>
      <c r="H316" s="42"/>
      <c r="J316" s="30">
        <v>-2</v>
      </c>
      <c r="L316" s="25">
        <v>23358057.84</v>
      </c>
      <c r="N316" s="25">
        <v>14921187</v>
      </c>
      <c r="O316" s="33"/>
      <c r="P316" s="25">
        <f t="shared" si="177"/>
        <v>8904032</v>
      </c>
      <c r="Q316" s="37"/>
      <c r="R316" s="28">
        <f t="shared" si="178"/>
        <v>20.1825875</v>
      </c>
      <c r="S316" s="37"/>
      <c r="T316" s="25">
        <f t="shared" si="179"/>
        <v>441174</v>
      </c>
      <c r="U316" s="25"/>
      <c r="V316" s="28">
        <f t="shared" si="180"/>
        <v>1.89</v>
      </c>
      <c r="X316" s="49">
        <f t="shared" si="181"/>
        <v>21.5</v>
      </c>
      <c r="Y316" s="49"/>
      <c r="Z316" s="79">
        <f t="shared" si="182"/>
        <v>1.3174125000000001</v>
      </c>
      <c r="AA316" s="79"/>
    </row>
    <row r="317" spans="1:27" s="23" customFormat="1" x14ac:dyDescent="0.25">
      <c r="A317" s="23">
        <v>343.2</v>
      </c>
      <c r="B317" s="23" t="s">
        <v>175</v>
      </c>
      <c r="C317" s="32"/>
      <c r="D317" s="89">
        <v>50951</v>
      </c>
      <c r="F317" s="42">
        <v>5.7000000000000002E-3</v>
      </c>
      <c r="G317" s="43"/>
      <c r="H317" s="42"/>
      <c r="J317" s="30">
        <v>7</v>
      </c>
      <c r="L317" s="25">
        <v>2230421.5499999998</v>
      </c>
      <c r="N317" s="25">
        <v>840406</v>
      </c>
      <c r="O317" s="33"/>
      <c r="P317" s="25">
        <f t="shared" si="177"/>
        <v>1233886</v>
      </c>
      <c r="Q317" s="37"/>
      <c r="R317" s="28">
        <f t="shared" si="178"/>
        <v>20.1825875</v>
      </c>
      <c r="S317" s="37"/>
      <c r="T317" s="25">
        <f t="shared" si="179"/>
        <v>61136</v>
      </c>
      <c r="U317" s="25"/>
      <c r="V317" s="28">
        <f t="shared" si="180"/>
        <v>2.74</v>
      </c>
      <c r="X317" s="49">
        <f t="shared" si="181"/>
        <v>21.5</v>
      </c>
      <c r="Y317" s="49"/>
      <c r="Z317" s="79">
        <f t="shared" si="182"/>
        <v>1.3174125000000001</v>
      </c>
      <c r="AA317" s="79"/>
    </row>
    <row r="318" spans="1:27" s="23" customFormat="1" x14ac:dyDescent="0.25">
      <c r="A318" s="23">
        <v>345</v>
      </c>
      <c r="B318" s="23" t="s">
        <v>16</v>
      </c>
      <c r="C318" s="32"/>
      <c r="D318" s="89">
        <v>50951</v>
      </c>
      <c r="F318" s="70">
        <v>1.2999999999999999E-3</v>
      </c>
      <c r="G318" s="43"/>
      <c r="H318" s="42"/>
      <c r="J318" s="30">
        <v>0</v>
      </c>
      <c r="L318" s="25">
        <v>5443052.4100000001</v>
      </c>
      <c r="N318" s="25">
        <v>3816636.5643149996</v>
      </c>
      <c r="O318" s="33"/>
      <c r="P318" s="25">
        <f t="shared" ref="P318:P319" si="183">+ROUND((100-J318)/100*L318-N318,0)</f>
        <v>1626416</v>
      </c>
      <c r="Q318" s="37"/>
      <c r="R318" s="28">
        <f t="shared" ref="R318:R319" si="184">X318-Z318</f>
        <v>21.199537500000002</v>
      </c>
      <c r="S318" s="37"/>
      <c r="T318" s="25">
        <f t="shared" si="179"/>
        <v>76719</v>
      </c>
      <c r="U318" s="25"/>
      <c r="V318" s="28">
        <f t="shared" ref="V318:V319" si="185">+ROUND(T318/L318*100,2)</f>
        <v>1.41</v>
      </c>
      <c r="X318" s="49">
        <f t="shared" ref="X318:X319" si="186">+(MONTH(D318)-12)/12+YEAR(D318)-2017</f>
        <v>21.5</v>
      </c>
      <c r="Y318" s="49"/>
      <c r="Z318" s="79">
        <f t="shared" si="182"/>
        <v>0.30046249999999997</v>
      </c>
      <c r="AA318" s="79"/>
    </row>
    <row r="319" spans="1:27" s="23" customFormat="1" x14ac:dyDescent="0.25">
      <c r="A319" s="23">
        <v>346</v>
      </c>
      <c r="B319" s="23" t="s">
        <v>176</v>
      </c>
      <c r="C319" s="32"/>
      <c r="D319" s="89">
        <v>50951</v>
      </c>
      <c r="F319" s="70">
        <v>2.5999999999999999E-3</v>
      </c>
      <c r="G319" s="43"/>
      <c r="H319" s="42"/>
      <c r="J319" s="30">
        <v>0</v>
      </c>
      <c r="L319" s="26">
        <v>4289445.62</v>
      </c>
      <c r="N319" s="26">
        <v>2872688.6857475</v>
      </c>
      <c r="O319" s="33"/>
      <c r="P319" s="26">
        <f t="shared" si="183"/>
        <v>1416757</v>
      </c>
      <c r="Q319" s="46"/>
      <c r="R319" s="28">
        <f t="shared" si="184"/>
        <v>20.899075</v>
      </c>
      <c r="S319" s="46"/>
      <c r="T319" s="26">
        <f t="shared" si="179"/>
        <v>67790</v>
      </c>
      <c r="U319" s="29"/>
      <c r="V319" s="28">
        <f t="shared" si="185"/>
        <v>1.58</v>
      </c>
      <c r="X319" s="49">
        <f t="shared" si="186"/>
        <v>21.5</v>
      </c>
      <c r="Y319" s="49"/>
      <c r="Z319" s="79">
        <f t="shared" si="182"/>
        <v>0.60092499999999993</v>
      </c>
      <c r="AA319" s="79"/>
    </row>
    <row r="320" spans="1:27" s="32" customFormat="1" x14ac:dyDescent="0.25">
      <c r="A320" s="23" t="s">
        <v>3</v>
      </c>
      <c r="B320" s="32" t="s">
        <v>23</v>
      </c>
      <c r="D320" s="89"/>
      <c r="E320" s="23"/>
      <c r="F320" s="70"/>
      <c r="G320" s="43"/>
      <c r="H320" s="42"/>
      <c r="I320" s="23"/>
      <c r="J320" s="30"/>
      <c r="L320" s="27">
        <f>+SUBTOTAL(9,L314:L319)</f>
        <v>90698817.229999989</v>
      </c>
      <c r="N320" s="27">
        <f>+SUBTOTAL(9,N314:N319)</f>
        <v>58587391.006792501</v>
      </c>
      <c r="O320" s="78"/>
      <c r="P320" s="27">
        <f>+SUBTOTAL(9,P314:P319)</f>
        <v>33627510</v>
      </c>
      <c r="Q320" s="27"/>
      <c r="R320" s="51">
        <f>+P320/T320</f>
        <v>20.635577437010191</v>
      </c>
      <c r="S320" s="27"/>
      <c r="T320" s="27">
        <f>+SUBTOTAL(9,T314:T319)</f>
        <v>1629589</v>
      </c>
      <c r="U320" s="27"/>
      <c r="V320" s="51">
        <f>+T320/L320*100</f>
        <v>1.7967036944567663</v>
      </c>
      <c r="X320" s="81"/>
      <c r="Y320" s="81"/>
      <c r="Z320" s="79"/>
      <c r="AA320" s="79"/>
    </row>
    <row r="321" spans="1:27" s="23" customFormat="1" x14ac:dyDescent="0.25">
      <c r="A321" s="23" t="s">
        <v>3</v>
      </c>
      <c r="B321" s="23" t="s">
        <v>3</v>
      </c>
      <c r="C321" s="32"/>
      <c r="D321" s="89"/>
      <c r="F321" s="70"/>
      <c r="G321" s="43"/>
      <c r="H321" s="42"/>
      <c r="J321" s="30"/>
      <c r="O321" s="33"/>
      <c r="R321" s="28"/>
      <c r="V321" s="28"/>
      <c r="X321" s="49"/>
      <c r="Y321" s="49"/>
      <c r="Z321" s="79"/>
      <c r="AA321" s="79"/>
    </row>
    <row r="322" spans="1:27" s="23" customFormat="1" x14ac:dyDescent="0.25">
      <c r="A322" s="32" t="s">
        <v>3</v>
      </c>
      <c r="B322" s="32" t="s">
        <v>74</v>
      </c>
      <c r="C322" s="32"/>
      <c r="D322" s="89"/>
      <c r="F322" s="70"/>
      <c r="G322" s="43"/>
      <c r="H322" s="42"/>
      <c r="J322" s="30"/>
      <c r="L322" s="25"/>
      <c r="O322" s="33"/>
      <c r="P322" s="25"/>
      <c r="Q322" s="47"/>
      <c r="R322" s="28"/>
      <c r="S322" s="47"/>
      <c r="T322" s="25"/>
      <c r="U322" s="25"/>
      <c r="V322" s="28"/>
      <c r="X322" s="49"/>
      <c r="Y322" s="49"/>
      <c r="Z322" s="79"/>
      <c r="AA322" s="79"/>
    </row>
    <row r="323" spans="1:27" s="23" customFormat="1" x14ac:dyDescent="0.25">
      <c r="A323" s="23">
        <v>341</v>
      </c>
      <c r="B323" s="23" t="s">
        <v>13</v>
      </c>
      <c r="C323" s="32"/>
      <c r="D323" s="89">
        <v>50951</v>
      </c>
      <c r="F323" s="70">
        <v>2.3E-3</v>
      </c>
      <c r="G323" s="43"/>
      <c r="H323" s="42"/>
      <c r="J323" s="30">
        <v>-2</v>
      </c>
      <c r="L323" s="25">
        <v>1697788.61</v>
      </c>
      <c r="N323" s="25">
        <v>1178542.5440187501</v>
      </c>
      <c r="O323" s="33"/>
      <c r="P323" s="25">
        <f t="shared" ref="P323:P326" si="187">+ROUND((100-J323)/100*L323-N323,0)</f>
        <v>553202</v>
      </c>
      <c r="Q323" s="37"/>
      <c r="R323" s="28">
        <f t="shared" ref="R323:R326" si="188">X323-Z323</f>
        <v>20.968412499999999</v>
      </c>
      <c r="S323" s="37"/>
      <c r="T323" s="25">
        <f t="shared" ref="T323:T329" si="189">+ROUND(P323/R323,0)</f>
        <v>26383</v>
      </c>
      <c r="U323" s="25"/>
      <c r="V323" s="28">
        <f t="shared" ref="V323:V326" si="190">+ROUND(T323/L323*100,2)</f>
        <v>1.55</v>
      </c>
      <c r="X323" s="49">
        <f t="shared" ref="X323:X326" si="191">+(MONTH(D323)-12)/12+YEAR(D323)-2017</f>
        <v>21.5</v>
      </c>
      <c r="Y323" s="49"/>
      <c r="Z323" s="79">
        <f t="shared" ref="Z323:Z329" si="192">+F323*X323^2/2</f>
        <v>0.53158749999999999</v>
      </c>
      <c r="AA323" s="79"/>
    </row>
    <row r="324" spans="1:27" s="23" customFormat="1" x14ac:dyDescent="0.25">
      <c r="A324" s="23">
        <v>342</v>
      </c>
      <c r="B324" s="23" t="s">
        <v>58</v>
      </c>
      <c r="C324" s="32"/>
      <c r="D324" s="89">
        <v>50951</v>
      </c>
      <c r="F324" s="70">
        <v>9.4999999999999998E-3</v>
      </c>
      <c r="G324" s="43"/>
      <c r="H324" s="42"/>
      <c r="J324" s="30">
        <v>-4</v>
      </c>
      <c r="L324" s="25">
        <v>182786.79</v>
      </c>
      <c r="N324" s="25">
        <v>132041.70250000001</v>
      </c>
      <c r="O324" s="33"/>
      <c r="P324" s="25">
        <f t="shared" si="187"/>
        <v>58057</v>
      </c>
      <c r="Q324" s="37"/>
      <c r="R324" s="28">
        <f t="shared" si="188"/>
        <v>19.304312500000002</v>
      </c>
      <c r="S324" s="37"/>
      <c r="T324" s="25">
        <f t="shared" si="189"/>
        <v>3007</v>
      </c>
      <c r="U324" s="25"/>
      <c r="V324" s="28">
        <f t="shared" si="190"/>
        <v>1.65</v>
      </c>
      <c r="X324" s="49">
        <f t="shared" si="191"/>
        <v>21.5</v>
      </c>
      <c r="Y324" s="49"/>
      <c r="Z324" s="79">
        <f t="shared" si="192"/>
        <v>2.1956875</v>
      </c>
      <c r="AA324" s="79"/>
    </row>
    <row r="325" spans="1:27" s="23" customFormat="1" x14ac:dyDescent="0.25">
      <c r="A325" s="23">
        <v>343</v>
      </c>
      <c r="B325" s="23" t="s">
        <v>59</v>
      </c>
      <c r="C325" s="32"/>
      <c r="D325" s="89">
        <v>50951</v>
      </c>
      <c r="F325" s="42">
        <v>5.7000000000000002E-3</v>
      </c>
      <c r="G325" s="43"/>
      <c r="H325" s="42"/>
      <c r="J325" s="30">
        <v>-2</v>
      </c>
      <c r="L325" s="25">
        <v>163056405.62</v>
      </c>
      <c r="N325" s="25">
        <v>42710302</v>
      </c>
      <c r="O325" s="33"/>
      <c r="P325" s="25">
        <f t="shared" si="187"/>
        <v>123607232</v>
      </c>
      <c r="Q325" s="37"/>
      <c r="R325" s="28">
        <f t="shared" si="188"/>
        <v>20.1825875</v>
      </c>
      <c r="S325" s="37"/>
      <c r="T325" s="25">
        <f t="shared" si="189"/>
        <v>6124449</v>
      </c>
      <c r="U325" s="25"/>
      <c r="V325" s="28">
        <f t="shared" si="190"/>
        <v>3.76</v>
      </c>
      <c r="X325" s="49">
        <f t="shared" si="191"/>
        <v>21.5</v>
      </c>
      <c r="Y325" s="49"/>
      <c r="Z325" s="79">
        <f t="shared" si="192"/>
        <v>1.3174125000000001</v>
      </c>
      <c r="AA325" s="79"/>
    </row>
    <row r="326" spans="1:27" s="23" customFormat="1" x14ac:dyDescent="0.25">
      <c r="A326" s="23">
        <v>343.2</v>
      </c>
      <c r="B326" s="23" t="s">
        <v>175</v>
      </c>
      <c r="C326" s="32"/>
      <c r="D326" s="89">
        <v>50951</v>
      </c>
      <c r="F326" s="42">
        <v>5.7000000000000002E-3</v>
      </c>
      <c r="G326" s="43"/>
      <c r="H326" s="42"/>
      <c r="J326" s="30">
        <v>7</v>
      </c>
      <c r="L326" s="25">
        <v>62930034</v>
      </c>
      <c r="N326" s="25">
        <v>4358126</v>
      </c>
      <c r="O326" s="33"/>
      <c r="P326" s="25">
        <f t="shared" si="187"/>
        <v>54166806</v>
      </c>
      <c r="Q326" s="37"/>
      <c r="R326" s="28">
        <f t="shared" si="188"/>
        <v>20.1825875</v>
      </c>
      <c r="S326" s="37"/>
      <c r="T326" s="25">
        <f t="shared" si="189"/>
        <v>2683839</v>
      </c>
      <c r="U326" s="25"/>
      <c r="V326" s="28">
        <f t="shared" si="190"/>
        <v>4.26</v>
      </c>
      <c r="X326" s="49">
        <f t="shared" si="191"/>
        <v>21.5</v>
      </c>
      <c r="Y326" s="49"/>
      <c r="Z326" s="79">
        <f t="shared" si="192"/>
        <v>1.3174125000000001</v>
      </c>
      <c r="AA326" s="79"/>
    </row>
    <row r="327" spans="1:27" s="23" customFormat="1" x14ac:dyDescent="0.25">
      <c r="A327" s="23">
        <v>344</v>
      </c>
      <c r="B327" s="23" t="s">
        <v>60</v>
      </c>
      <c r="C327" s="32"/>
      <c r="D327" s="89">
        <v>50951</v>
      </c>
      <c r="F327" s="70">
        <v>1.6000000000000001E-3</v>
      </c>
      <c r="G327" s="43"/>
      <c r="H327" s="42"/>
      <c r="J327" s="30">
        <v>-1</v>
      </c>
      <c r="L327" s="25">
        <v>27182223.170000002</v>
      </c>
      <c r="N327" s="25">
        <v>13254956.700309997</v>
      </c>
      <c r="O327" s="33"/>
      <c r="P327" s="25">
        <f t="shared" ref="P327:P329" si="193">+ROUND((100-J327)/100*L327-N327,0)</f>
        <v>14199089</v>
      </c>
      <c r="Q327" s="37"/>
      <c r="R327" s="28">
        <f t="shared" ref="R327:R329" si="194">X327-Z327</f>
        <v>21.130199999999999</v>
      </c>
      <c r="S327" s="37"/>
      <c r="T327" s="25">
        <f t="shared" si="189"/>
        <v>671981</v>
      </c>
      <c r="U327" s="25"/>
      <c r="V327" s="28">
        <f t="shared" ref="V327:V329" si="195">+ROUND(T327/L327*100,2)</f>
        <v>2.4700000000000002</v>
      </c>
      <c r="X327" s="49">
        <f t="shared" ref="X327:X329" si="196">+(MONTH(D327)-12)/12+YEAR(D327)-2017</f>
        <v>21.5</v>
      </c>
      <c r="Y327" s="49"/>
      <c r="Z327" s="79">
        <f t="shared" si="192"/>
        <v>0.36980000000000002</v>
      </c>
      <c r="AA327" s="79"/>
    </row>
    <row r="328" spans="1:27" s="32" customFormat="1" x14ac:dyDescent="0.25">
      <c r="A328" s="23">
        <v>345</v>
      </c>
      <c r="B328" s="23" t="s">
        <v>16</v>
      </c>
      <c r="D328" s="89">
        <v>50951</v>
      </c>
      <c r="E328" s="23"/>
      <c r="F328" s="70">
        <v>1.2999999999999999E-3</v>
      </c>
      <c r="G328" s="43"/>
      <c r="H328" s="42"/>
      <c r="I328" s="23"/>
      <c r="J328" s="30">
        <v>0</v>
      </c>
      <c r="L328" s="25">
        <v>29087068.699999999</v>
      </c>
      <c r="M328" s="23"/>
      <c r="N328" s="25">
        <v>17237157.204997499</v>
      </c>
      <c r="O328" s="33"/>
      <c r="P328" s="25">
        <f t="shared" si="193"/>
        <v>11849911</v>
      </c>
      <c r="Q328" s="37"/>
      <c r="R328" s="28">
        <f t="shared" si="194"/>
        <v>21.199537500000002</v>
      </c>
      <c r="S328" s="37"/>
      <c r="T328" s="25">
        <f t="shared" si="189"/>
        <v>558970</v>
      </c>
      <c r="U328" s="25"/>
      <c r="V328" s="28">
        <f t="shared" si="195"/>
        <v>1.92</v>
      </c>
      <c r="X328" s="49">
        <f t="shared" si="196"/>
        <v>21.5</v>
      </c>
      <c r="Y328" s="49"/>
      <c r="Z328" s="79">
        <f t="shared" si="192"/>
        <v>0.30046249999999997</v>
      </c>
      <c r="AA328" s="79"/>
    </row>
    <row r="329" spans="1:27" s="23" customFormat="1" x14ac:dyDescent="0.25">
      <c r="A329" s="23">
        <v>346</v>
      </c>
      <c r="B329" s="23" t="s">
        <v>176</v>
      </c>
      <c r="C329" s="32"/>
      <c r="D329" s="89">
        <v>50951</v>
      </c>
      <c r="F329" s="70">
        <v>2.5999999999999999E-3</v>
      </c>
      <c r="G329" s="43"/>
      <c r="H329" s="42"/>
      <c r="J329" s="30">
        <v>0</v>
      </c>
      <c r="L329" s="26">
        <v>582525.55000000005</v>
      </c>
      <c r="N329" s="26">
        <v>419938.38920999999</v>
      </c>
      <c r="O329" s="33"/>
      <c r="P329" s="26">
        <f t="shared" si="193"/>
        <v>162587</v>
      </c>
      <c r="Q329" s="46"/>
      <c r="R329" s="28">
        <f t="shared" si="194"/>
        <v>20.899075</v>
      </c>
      <c r="S329" s="46"/>
      <c r="T329" s="26">
        <f t="shared" si="189"/>
        <v>7780</v>
      </c>
      <c r="U329" s="29"/>
      <c r="V329" s="28">
        <f t="shared" si="195"/>
        <v>1.34</v>
      </c>
      <c r="X329" s="80">
        <f t="shared" si="196"/>
        <v>21.5</v>
      </c>
      <c r="Y329" s="62"/>
      <c r="Z329" s="79">
        <f t="shared" si="192"/>
        <v>0.60092499999999993</v>
      </c>
      <c r="AA329" s="79"/>
    </row>
    <row r="330" spans="1:27" s="32" customFormat="1" x14ac:dyDescent="0.25">
      <c r="A330" s="23" t="s">
        <v>3</v>
      </c>
      <c r="B330" s="32" t="s">
        <v>75</v>
      </c>
      <c r="D330" s="89"/>
      <c r="E330" s="23"/>
      <c r="F330" s="70"/>
      <c r="G330" s="43"/>
      <c r="H330" s="42"/>
      <c r="I330" s="23"/>
      <c r="J330" s="30"/>
      <c r="L330" s="27">
        <f>+SUBTOTAL(9,L323:L329)</f>
        <v>284718832.44</v>
      </c>
      <c r="N330" s="27">
        <f>+SUBTOTAL(9,N323:N329)</f>
        <v>79291064.541036248</v>
      </c>
      <c r="O330" s="78"/>
      <c r="P330" s="27">
        <f>+SUBTOTAL(9,P323:P329)</f>
        <v>204596884</v>
      </c>
      <c r="Q330" s="27"/>
      <c r="R330" s="51">
        <f>+P330/T330</f>
        <v>20.304543414226238</v>
      </c>
      <c r="S330" s="27"/>
      <c r="T330" s="27">
        <f>+SUBTOTAL(9,T323:T329)</f>
        <v>10076409</v>
      </c>
      <c r="U330" s="27"/>
      <c r="V330" s="51">
        <f>+T330/L330*100</f>
        <v>3.5390735883701838</v>
      </c>
      <c r="X330" s="81"/>
      <c r="Y330" s="81"/>
      <c r="Z330" s="79"/>
      <c r="AA330" s="79"/>
    </row>
    <row r="331" spans="1:27" s="23" customFormat="1" x14ac:dyDescent="0.25">
      <c r="A331" s="23" t="s">
        <v>3</v>
      </c>
      <c r="B331" s="23" t="s">
        <v>3</v>
      </c>
      <c r="C331" s="32"/>
      <c r="D331" s="89"/>
      <c r="F331" s="70"/>
      <c r="G331" s="43"/>
      <c r="H331" s="42"/>
      <c r="J331" s="30"/>
      <c r="O331" s="33"/>
      <c r="R331" s="28"/>
      <c r="V331" s="28"/>
      <c r="X331" s="49"/>
      <c r="Y331" s="49"/>
      <c r="Z331" s="79"/>
      <c r="AA331" s="79"/>
    </row>
    <row r="332" spans="1:27" s="23" customFormat="1" x14ac:dyDescent="0.25">
      <c r="A332" s="32" t="s">
        <v>3</v>
      </c>
      <c r="B332" s="32" t="s">
        <v>76</v>
      </c>
      <c r="C332" s="32"/>
      <c r="D332" s="89"/>
      <c r="F332" s="70"/>
      <c r="G332" s="43"/>
      <c r="H332" s="42"/>
      <c r="J332" s="30"/>
      <c r="L332" s="25"/>
      <c r="O332" s="33"/>
      <c r="P332" s="25"/>
      <c r="Q332" s="47"/>
      <c r="R332" s="28"/>
      <c r="S332" s="47"/>
      <c r="T332" s="25"/>
      <c r="U332" s="25"/>
      <c r="V332" s="28"/>
      <c r="X332" s="49"/>
      <c r="Y332" s="49"/>
      <c r="Z332" s="79"/>
      <c r="AA332" s="79"/>
    </row>
    <row r="333" spans="1:27" s="23" customFormat="1" x14ac:dyDescent="0.25">
      <c r="A333" s="23">
        <v>341</v>
      </c>
      <c r="B333" s="23" t="s">
        <v>13</v>
      </c>
      <c r="C333" s="32"/>
      <c r="D333" s="89">
        <v>50951</v>
      </c>
      <c r="F333" s="70">
        <v>2.3E-3</v>
      </c>
      <c r="G333" s="43"/>
      <c r="H333" s="42"/>
      <c r="J333" s="30">
        <v>-2</v>
      </c>
      <c r="L333" s="25">
        <v>1532780.54</v>
      </c>
      <c r="N333" s="25">
        <v>823760.53835000005</v>
      </c>
      <c r="O333" s="33"/>
      <c r="P333" s="25">
        <f t="shared" ref="P333:P336" si="197">+ROUND((100-J333)/100*L333-N333,0)</f>
        <v>739676</v>
      </c>
      <c r="Q333" s="37"/>
      <c r="R333" s="28">
        <f t="shared" ref="R333:R336" si="198">X333-Z333</f>
        <v>20.968412499999999</v>
      </c>
      <c r="S333" s="37"/>
      <c r="T333" s="25">
        <f t="shared" ref="T333:T339" si="199">+ROUND(P333/R333,0)</f>
        <v>35276</v>
      </c>
      <c r="U333" s="25"/>
      <c r="V333" s="28">
        <f t="shared" ref="V333:V336" si="200">+ROUND(T333/L333*100,2)</f>
        <v>2.2999999999999998</v>
      </c>
      <c r="X333" s="49">
        <f t="shared" ref="X333:X336" si="201">+(MONTH(D333)-12)/12+YEAR(D333)-2017</f>
        <v>21.5</v>
      </c>
      <c r="Y333" s="49"/>
      <c r="Z333" s="79">
        <f t="shared" ref="Z333:Z339" si="202">+F333*X333^2/2</f>
        <v>0.53158749999999999</v>
      </c>
      <c r="AA333" s="79"/>
    </row>
    <row r="334" spans="1:27" s="23" customFormat="1" x14ac:dyDescent="0.25">
      <c r="A334" s="23">
        <v>342</v>
      </c>
      <c r="B334" s="23" t="s">
        <v>58</v>
      </c>
      <c r="C334" s="32"/>
      <c r="D334" s="89">
        <v>50951</v>
      </c>
      <c r="F334" s="70">
        <v>9.4999999999999998E-3</v>
      </c>
      <c r="G334" s="43"/>
      <c r="H334" s="42"/>
      <c r="J334" s="30">
        <v>-4</v>
      </c>
      <c r="L334" s="25">
        <v>182370.64</v>
      </c>
      <c r="N334" s="25">
        <v>131655.53639749999</v>
      </c>
      <c r="O334" s="33"/>
      <c r="P334" s="25">
        <f t="shared" si="197"/>
        <v>58010</v>
      </c>
      <c r="Q334" s="37"/>
      <c r="R334" s="28">
        <f t="shared" si="198"/>
        <v>19.304312500000002</v>
      </c>
      <c r="S334" s="37"/>
      <c r="T334" s="25">
        <f t="shared" si="199"/>
        <v>3005</v>
      </c>
      <c r="U334" s="25"/>
      <c r="V334" s="28">
        <f t="shared" si="200"/>
        <v>1.65</v>
      </c>
      <c r="X334" s="49">
        <f t="shared" si="201"/>
        <v>21.5</v>
      </c>
      <c r="Y334" s="49"/>
      <c r="Z334" s="79">
        <f t="shared" si="202"/>
        <v>2.1956875</v>
      </c>
      <c r="AA334" s="79"/>
    </row>
    <row r="335" spans="1:27" s="23" customFormat="1" x14ac:dyDescent="0.25">
      <c r="A335" s="23">
        <v>343</v>
      </c>
      <c r="B335" s="23" t="s">
        <v>59</v>
      </c>
      <c r="C335" s="32"/>
      <c r="D335" s="89">
        <v>50951</v>
      </c>
      <c r="F335" s="42">
        <v>5.7000000000000002E-3</v>
      </c>
      <c r="G335" s="43"/>
      <c r="H335" s="42"/>
      <c r="J335" s="30">
        <v>-2</v>
      </c>
      <c r="L335" s="25">
        <v>169519057.97999999</v>
      </c>
      <c r="N335" s="25">
        <v>64561904</v>
      </c>
      <c r="O335" s="33"/>
      <c r="P335" s="25">
        <f t="shared" si="197"/>
        <v>108347535</v>
      </c>
      <c r="Q335" s="37"/>
      <c r="R335" s="28">
        <f t="shared" si="198"/>
        <v>20.1825875</v>
      </c>
      <c r="S335" s="37"/>
      <c r="T335" s="25">
        <f t="shared" si="199"/>
        <v>5368367</v>
      </c>
      <c r="U335" s="25"/>
      <c r="V335" s="28">
        <f t="shared" si="200"/>
        <v>3.17</v>
      </c>
      <c r="X335" s="49">
        <f t="shared" si="201"/>
        <v>21.5</v>
      </c>
      <c r="Y335" s="49"/>
      <c r="Z335" s="79">
        <f t="shared" si="202"/>
        <v>1.3174125000000001</v>
      </c>
      <c r="AA335" s="79"/>
    </row>
    <row r="336" spans="1:27" s="23" customFormat="1" x14ac:dyDescent="0.25">
      <c r="A336" s="23">
        <v>343.2</v>
      </c>
      <c r="B336" s="23" t="s">
        <v>175</v>
      </c>
      <c r="C336" s="32"/>
      <c r="D336" s="89">
        <v>50951</v>
      </c>
      <c r="F336" s="42">
        <v>5.7000000000000002E-3</v>
      </c>
      <c r="G336" s="43"/>
      <c r="H336" s="42"/>
      <c r="J336" s="30">
        <v>7</v>
      </c>
      <c r="L336" s="25">
        <v>95841804.769999996</v>
      </c>
      <c r="N336" s="25">
        <v>13436230</v>
      </c>
      <c r="O336" s="33"/>
      <c r="P336" s="25">
        <f t="shared" si="197"/>
        <v>75696648</v>
      </c>
      <c r="Q336" s="37"/>
      <c r="R336" s="28">
        <f t="shared" si="198"/>
        <v>20.1825875</v>
      </c>
      <c r="S336" s="37"/>
      <c r="T336" s="25">
        <f t="shared" si="199"/>
        <v>3750592</v>
      </c>
      <c r="U336" s="25"/>
      <c r="V336" s="28">
        <f t="shared" si="200"/>
        <v>3.91</v>
      </c>
      <c r="X336" s="49">
        <f t="shared" si="201"/>
        <v>21.5</v>
      </c>
      <c r="Y336" s="49"/>
      <c r="Z336" s="79">
        <f t="shared" si="202"/>
        <v>1.3174125000000001</v>
      </c>
      <c r="AA336" s="79"/>
    </row>
    <row r="337" spans="1:27" s="32" customFormat="1" x14ac:dyDescent="0.25">
      <c r="A337" s="23">
        <v>344</v>
      </c>
      <c r="B337" s="23" t="s">
        <v>60</v>
      </c>
      <c r="D337" s="89">
        <v>50951</v>
      </c>
      <c r="E337" s="23"/>
      <c r="F337" s="70">
        <v>1.6000000000000001E-3</v>
      </c>
      <c r="G337" s="43"/>
      <c r="H337" s="42"/>
      <c r="I337" s="23"/>
      <c r="J337" s="30">
        <v>-1</v>
      </c>
      <c r="L337" s="25">
        <v>33559356.939999998</v>
      </c>
      <c r="M337" s="23"/>
      <c r="N337" s="25">
        <v>18185574.999435</v>
      </c>
      <c r="O337" s="33"/>
      <c r="P337" s="25">
        <f t="shared" ref="P337:P339" si="203">+ROUND((100-J337)/100*L337-N337,0)</f>
        <v>15709376</v>
      </c>
      <c r="Q337" s="37"/>
      <c r="R337" s="28">
        <f t="shared" ref="R337:R339" si="204">X337-Z337</f>
        <v>21.130199999999999</v>
      </c>
      <c r="S337" s="37"/>
      <c r="T337" s="25">
        <f t="shared" si="199"/>
        <v>743456</v>
      </c>
      <c r="U337" s="25"/>
      <c r="V337" s="28">
        <f t="shared" ref="V337:V339" si="205">+ROUND(T337/L337*100,2)</f>
        <v>2.2200000000000002</v>
      </c>
      <c r="X337" s="49">
        <f t="shared" ref="X337:X339" si="206">+(MONTH(D337)-12)/12+YEAR(D337)-2017</f>
        <v>21.5</v>
      </c>
      <c r="Y337" s="49"/>
      <c r="Z337" s="79">
        <f t="shared" si="202"/>
        <v>0.36980000000000002</v>
      </c>
      <c r="AA337" s="79"/>
    </row>
    <row r="338" spans="1:27" s="23" customFormat="1" x14ac:dyDescent="0.25">
      <c r="A338" s="23">
        <v>345</v>
      </c>
      <c r="B338" s="23" t="s">
        <v>16</v>
      </c>
      <c r="C338" s="32"/>
      <c r="D338" s="89">
        <v>50951</v>
      </c>
      <c r="F338" s="70">
        <v>1.2999999999999999E-3</v>
      </c>
      <c r="G338" s="43"/>
      <c r="H338" s="42"/>
      <c r="J338" s="30">
        <v>0</v>
      </c>
      <c r="L338" s="25">
        <v>26145825.260000002</v>
      </c>
      <c r="N338" s="25">
        <v>15240421.048090002</v>
      </c>
      <c r="O338" s="33"/>
      <c r="P338" s="25">
        <f t="shared" si="203"/>
        <v>10905404</v>
      </c>
      <c r="Q338" s="37"/>
      <c r="R338" s="28">
        <f t="shared" si="204"/>
        <v>21.199537500000002</v>
      </c>
      <c r="S338" s="37"/>
      <c r="T338" s="25">
        <f t="shared" si="199"/>
        <v>514417</v>
      </c>
      <c r="U338" s="25"/>
      <c r="V338" s="28">
        <f t="shared" si="205"/>
        <v>1.97</v>
      </c>
      <c r="X338" s="49">
        <f t="shared" si="206"/>
        <v>21.5</v>
      </c>
      <c r="Y338" s="49"/>
      <c r="Z338" s="79">
        <f t="shared" si="202"/>
        <v>0.30046249999999997</v>
      </c>
      <c r="AA338" s="79"/>
    </row>
    <row r="339" spans="1:27" s="32" customFormat="1" x14ac:dyDescent="0.25">
      <c r="A339" s="23">
        <v>346</v>
      </c>
      <c r="B339" s="23" t="s">
        <v>176</v>
      </c>
      <c r="D339" s="89">
        <v>50951</v>
      </c>
      <c r="E339" s="23"/>
      <c r="F339" s="70">
        <v>2.5999999999999999E-3</v>
      </c>
      <c r="G339" s="43"/>
      <c r="H339" s="42"/>
      <c r="I339" s="23"/>
      <c r="J339" s="30">
        <v>0</v>
      </c>
      <c r="L339" s="26">
        <v>844987.37</v>
      </c>
      <c r="M339" s="23"/>
      <c r="N339" s="26">
        <v>440225.89023749996</v>
      </c>
      <c r="O339" s="33"/>
      <c r="P339" s="26">
        <f t="shared" si="203"/>
        <v>404761</v>
      </c>
      <c r="Q339" s="46"/>
      <c r="R339" s="28">
        <f t="shared" si="204"/>
        <v>20.899075</v>
      </c>
      <c r="S339" s="46"/>
      <c r="T339" s="26">
        <f t="shared" si="199"/>
        <v>19367</v>
      </c>
      <c r="U339" s="29"/>
      <c r="V339" s="28">
        <f t="shared" si="205"/>
        <v>2.29</v>
      </c>
      <c r="X339" s="80">
        <f t="shared" si="206"/>
        <v>21.5</v>
      </c>
      <c r="Y339" s="62"/>
      <c r="Z339" s="79">
        <f t="shared" si="202"/>
        <v>0.60092499999999993</v>
      </c>
      <c r="AA339" s="79"/>
    </row>
    <row r="340" spans="1:27" s="23" customFormat="1" x14ac:dyDescent="0.25">
      <c r="A340" s="23" t="s">
        <v>3</v>
      </c>
      <c r="B340" s="32" t="s">
        <v>77</v>
      </c>
      <c r="C340" s="32"/>
      <c r="D340" s="89"/>
      <c r="F340" s="70"/>
      <c r="G340" s="43"/>
      <c r="H340" s="42"/>
      <c r="J340" s="30"/>
      <c r="L340" s="27">
        <f>+SUBTOTAL(9,L333:L339)</f>
        <v>327626183.5</v>
      </c>
      <c r="M340" s="32"/>
      <c r="N340" s="27">
        <f>+SUBTOTAL(9,N333:N339)</f>
        <v>112819772.01251</v>
      </c>
      <c r="O340" s="78"/>
      <c r="P340" s="27">
        <f>+SUBTOTAL(9,P333:P339)</f>
        <v>211861410</v>
      </c>
      <c r="Q340" s="27"/>
      <c r="R340" s="51">
        <f>+P340/T340</f>
        <v>20.303973940244266</v>
      </c>
      <c r="S340" s="27"/>
      <c r="T340" s="27">
        <f>+SUBTOTAL(9,T333:T339)</f>
        <v>10434480</v>
      </c>
      <c r="U340" s="27"/>
      <c r="V340" s="51">
        <f>+T340/L340*100</f>
        <v>3.1848736534209268</v>
      </c>
      <c r="X340" s="81"/>
      <c r="Y340" s="81"/>
      <c r="Z340" s="79"/>
      <c r="AA340" s="79"/>
    </row>
    <row r="341" spans="1:27" s="23" customFormat="1" x14ac:dyDescent="0.25">
      <c r="A341" s="23" t="s">
        <v>3</v>
      </c>
      <c r="B341" s="23" t="s">
        <v>3</v>
      </c>
      <c r="C341" s="32"/>
      <c r="D341" s="89"/>
      <c r="F341" s="70"/>
      <c r="G341" s="43"/>
      <c r="H341" s="42"/>
      <c r="J341" s="30"/>
      <c r="O341" s="33"/>
      <c r="R341" s="28"/>
      <c r="V341" s="28"/>
      <c r="X341" s="49"/>
      <c r="Y341" s="49"/>
      <c r="Z341" s="79"/>
      <c r="AA341" s="79"/>
    </row>
    <row r="342" spans="1:27" s="23" customFormat="1" x14ac:dyDescent="0.25">
      <c r="A342" s="32" t="s">
        <v>3</v>
      </c>
      <c r="B342" s="32" t="s">
        <v>78</v>
      </c>
      <c r="C342" s="32"/>
      <c r="D342" s="89"/>
      <c r="F342" s="70"/>
      <c r="G342" s="43"/>
      <c r="H342" s="42"/>
      <c r="J342" s="30"/>
      <c r="L342" s="25"/>
      <c r="O342" s="33"/>
      <c r="P342" s="25"/>
      <c r="Q342" s="47"/>
      <c r="R342" s="28"/>
      <c r="S342" s="47"/>
      <c r="T342" s="25"/>
      <c r="U342" s="25"/>
      <c r="V342" s="28"/>
      <c r="X342" s="49"/>
      <c r="Y342" s="49"/>
      <c r="Z342" s="79"/>
      <c r="AA342" s="79"/>
    </row>
    <row r="343" spans="1:27" s="23" customFormat="1" x14ac:dyDescent="0.25">
      <c r="A343" s="23">
        <v>341</v>
      </c>
      <c r="B343" s="23" t="s">
        <v>13</v>
      </c>
      <c r="C343" s="32"/>
      <c r="D343" s="89">
        <v>54969</v>
      </c>
      <c r="F343" s="70">
        <v>2.3E-3</v>
      </c>
      <c r="G343" s="43"/>
      <c r="H343" s="42"/>
      <c r="J343" s="30">
        <v>-2</v>
      </c>
      <c r="L343" s="25">
        <v>25862706.620000001</v>
      </c>
      <c r="N343" s="25">
        <v>9242822.28295625</v>
      </c>
      <c r="O343" s="33"/>
      <c r="P343" s="25">
        <f t="shared" ref="P343:P346" si="207">+ROUND((100-J343)/100*L343-N343,0)</f>
        <v>17137138</v>
      </c>
      <c r="Q343" s="37"/>
      <c r="R343" s="28">
        <f t="shared" ref="R343:R346" si="208">X343-Z343</f>
        <v>31.2853125</v>
      </c>
      <c r="S343" s="37"/>
      <c r="T343" s="25">
        <f t="shared" ref="T343:T349" si="209">+ROUND(P343/R343,0)</f>
        <v>547769</v>
      </c>
      <c r="U343" s="25"/>
      <c r="V343" s="28">
        <f t="shared" ref="V343:V346" si="210">+ROUND(T343/L343*100,2)</f>
        <v>2.12</v>
      </c>
      <c r="X343" s="49">
        <f t="shared" ref="X343:X346" si="211">+(MONTH(D343)-12)/12+YEAR(D343)-2017</f>
        <v>32.5</v>
      </c>
      <c r="Y343" s="49"/>
      <c r="Z343" s="79">
        <f t="shared" ref="Z343:Z349" si="212">+F343*X343^2/2</f>
        <v>1.2146874999999999</v>
      </c>
      <c r="AA343" s="79"/>
    </row>
    <row r="344" spans="1:27" s="23" customFormat="1" x14ac:dyDescent="0.25">
      <c r="A344" s="23">
        <v>342</v>
      </c>
      <c r="B344" s="23" t="s">
        <v>58</v>
      </c>
      <c r="C344" s="32"/>
      <c r="D344" s="89">
        <v>54969</v>
      </c>
      <c r="F344" s="70">
        <v>9.4999999999999998E-3</v>
      </c>
      <c r="G344" s="43"/>
      <c r="H344" s="42"/>
      <c r="J344" s="30">
        <v>-4</v>
      </c>
      <c r="L344" s="25">
        <v>12403564.17</v>
      </c>
      <c r="N344" s="25">
        <v>4361291.7001024997</v>
      </c>
      <c r="O344" s="33"/>
      <c r="P344" s="25">
        <f t="shared" si="207"/>
        <v>8538415</v>
      </c>
      <c r="Q344" s="37"/>
      <c r="R344" s="28">
        <f t="shared" si="208"/>
        <v>27.482812500000001</v>
      </c>
      <c r="S344" s="37"/>
      <c r="T344" s="25">
        <f t="shared" si="209"/>
        <v>310682</v>
      </c>
      <c r="U344" s="25"/>
      <c r="V344" s="28">
        <f t="shared" si="210"/>
        <v>2.5</v>
      </c>
      <c r="X344" s="49">
        <f t="shared" si="211"/>
        <v>32.5</v>
      </c>
      <c r="Y344" s="49"/>
      <c r="Z344" s="79">
        <f t="shared" si="212"/>
        <v>5.0171874999999995</v>
      </c>
      <c r="AA344" s="79"/>
    </row>
    <row r="345" spans="1:27" s="23" customFormat="1" x14ac:dyDescent="0.25">
      <c r="A345" s="23">
        <v>343</v>
      </c>
      <c r="B345" s="23" t="s">
        <v>59</v>
      </c>
      <c r="C345" s="32"/>
      <c r="D345" s="89">
        <v>54969</v>
      </c>
      <c r="F345" s="42">
        <v>5.7000000000000002E-3</v>
      </c>
      <c r="G345" s="43"/>
      <c r="H345" s="42"/>
      <c r="J345" s="30">
        <v>-2</v>
      </c>
      <c r="L345" s="25">
        <v>308994245.61000001</v>
      </c>
      <c r="N345" s="25">
        <v>45987972</v>
      </c>
      <c r="O345" s="33"/>
      <c r="P345" s="25">
        <f t="shared" si="207"/>
        <v>269186159</v>
      </c>
      <c r="Q345" s="37"/>
      <c r="R345" s="28">
        <f t="shared" si="208"/>
        <v>29.489687499999999</v>
      </c>
      <c r="S345" s="37"/>
      <c r="T345" s="25">
        <f t="shared" si="209"/>
        <v>9128146</v>
      </c>
      <c r="U345" s="25"/>
      <c r="V345" s="28">
        <f t="shared" si="210"/>
        <v>2.95</v>
      </c>
      <c r="X345" s="49">
        <f t="shared" si="211"/>
        <v>32.5</v>
      </c>
      <c r="Y345" s="49"/>
      <c r="Z345" s="79">
        <f t="shared" si="212"/>
        <v>3.0103124999999999</v>
      </c>
      <c r="AA345" s="79"/>
    </row>
    <row r="346" spans="1:27" s="32" customFormat="1" x14ac:dyDescent="0.25">
      <c r="A346" s="23">
        <v>343.2</v>
      </c>
      <c r="B346" s="23" t="s">
        <v>175</v>
      </c>
      <c r="D346" s="89">
        <v>54969</v>
      </c>
      <c r="E346" s="23"/>
      <c r="F346" s="42">
        <v>5.7000000000000002E-3</v>
      </c>
      <c r="G346" s="43"/>
      <c r="H346" s="42"/>
      <c r="I346" s="23"/>
      <c r="J346" s="30">
        <v>7</v>
      </c>
      <c r="L346" s="25">
        <v>222610261.13</v>
      </c>
      <c r="M346" s="23"/>
      <c r="N346" s="25">
        <v>21583383</v>
      </c>
      <c r="O346" s="33"/>
      <c r="P346" s="25">
        <f t="shared" si="207"/>
        <v>185444160</v>
      </c>
      <c r="Q346" s="37"/>
      <c r="R346" s="28">
        <f t="shared" si="208"/>
        <v>29.489687499999999</v>
      </c>
      <c r="S346" s="37"/>
      <c r="T346" s="25">
        <f t="shared" si="209"/>
        <v>6288441</v>
      </c>
      <c r="U346" s="25"/>
      <c r="V346" s="28">
        <f t="shared" si="210"/>
        <v>2.82</v>
      </c>
      <c r="X346" s="49">
        <f t="shared" si="211"/>
        <v>32.5</v>
      </c>
      <c r="Y346" s="49"/>
      <c r="Z346" s="79">
        <f t="shared" si="212"/>
        <v>3.0103124999999999</v>
      </c>
      <c r="AA346" s="79"/>
    </row>
    <row r="347" spans="1:27" s="23" customFormat="1" x14ac:dyDescent="0.25">
      <c r="A347" s="23">
        <v>344</v>
      </c>
      <c r="B347" s="23" t="s">
        <v>60</v>
      </c>
      <c r="C347" s="32"/>
      <c r="D347" s="89">
        <v>54969</v>
      </c>
      <c r="F347" s="70">
        <v>1.6000000000000001E-3</v>
      </c>
      <c r="G347" s="43"/>
      <c r="H347" s="42"/>
      <c r="J347" s="30">
        <v>-1</v>
      </c>
      <c r="L347" s="25">
        <v>44713507.439999998</v>
      </c>
      <c r="N347" s="25">
        <v>14666540.888582502</v>
      </c>
      <c r="O347" s="33"/>
      <c r="P347" s="25">
        <f t="shared" ref="P347:P349" si="213">+ROUND((100-J347)/100*L347-N347,0)</f>
        <v>30494102</v>
      </c>
      <c r="Q347" s="37"/>
      <c r="R347" s="28">
        <f t="shared" ref="R347:R349" si="214">X347-Z347</f>
        <v>31.655000000000001</v>
      </c>
      <c r="S347" s="37"/>
      <c r="T347" s="25">
        <f t="shared" si="209"/>
        <v>963327</v>
      </c>
      <c r="U347" s="25"/>
      <c r="V347" s="28">
        <f t="shared" ref="V347:V349" si="215">+ROUND(T347/L347*100,2)</f>
        <v>2.15</v>
      </c>
      <c r="X347" s="49">
        <f t="shared" ref="X347:X349" si="216">+(MONTH(D347)-12)/12+YEAR(D347)-2017</f>
        <v>32.5</v>
      </c>
      <c r="Y347" s="49"/>
      <c r="Z347" s="79">
        <f t="shared" si="212"/>
        <v>0.84500000000000008</v>
      </c>
      <c r="AA347" s="79"/>
    </row>
    <row r="348" spans="1:27" s="32" customFormat="1" x14ac:dyDescent="0.25">
      <c r="A348" s="23">
        <v>345</v>
      </c>
      <c r="B348" s="23" t="s">
        <v>16</v>
      </c>
      <c r="D348" s="89">
        <v>54969</v>
      </c>
      <c r="E348" s="23"/>
      <c r="F348" s="70">
        <v>1.2999999999999999E-3</v>
      </c>
      <c r="G348" s="43"/>
      <c r="H348" s="42"/>
      <c r="I348" s="23"/>
      <c r="J348" s="30">
        <v>0</v>
      </c>
      <c r="L348" s="25">
        <v>56238775.219999999</v>
      </c>
      <c r="M348" s="23"/>
      <c r="N348" s="25">
        <v>19041201.984584995</v>
      </c>
      <c r="O348" s="33"/>
      <c r="P348" s="25">
        <f t="shared" si="213"/>
        <v>37197573</v>
      </c>
      <c r="Q348" s="37"/>
      <c r="R348" s="28">
        <f t="shared" si="214"/>
        <v>31.813437499999999</v>
      </c>
      <c r="S348" s="37"/>
      <c r="T348" s="25">
        <f t="shared" si="209"/>
        <v>1169241</v>
      </c>
      <c r="U348" s="25"/>
      <c r="V348" s="28">
        <f t="shared" si="215"/>
        <v>2.08</v>
      </c>
      <c r="X348" s="49">
        <f t="shared" si="216"/>
        <v>32.5</v>
      </c>
      <c r="Y348" s="49"/>
      <c r="Z348" s="79">
        <f t="shared" si="212"/>
        <v>0.68656249999999996</v>
      </c>
      <c r="AA348" s="79"/>
    </row>
    <row r="349" spans="1:27" s="23" customFormat="1" x14ac:dyDescent="0.25">
      <c r="A349" s="23">
        <v>346</v>
      </c>
      <c r="B349" s="23" t="s">
        <v>176</v>
      </c>
      <c r="C349" s="32"/>
      <c r="D349" s="89">
        <v>54969</v>
      </c>
      <c r="F349" s="70">
        <v>2.5999999999999999E-3</v>
      </c>
      <c r="G349" s="43"/>
      <c r="H349" s="42"/>
      <c r="J349" s="30">
        <v>0</v>
      </c>
      <c r="L349" s="26">
        <v>5333643.99</v>
      </c>
      <c r="N349" s="26">
        <v>1899934.1639950003</v>
      </c>
      <c r="O349" s="33"/>
      <c r="P349" s="26">
        <f t="shared" si="213"/>
        <v>3433710</v>
      </c>
      <c r="Q349" s="46"/>
      <c r="R349" s="28">
        <f t="shared" si="214"/>
        <v>31.126874999999998</v>
      </c>
      <c r="S349" s="46"/>
      <c r="T349" s="26">
        <f t="shared" si="209"/>
        <v>110313</v>
      </c>
      <c r="U349" s="29"/>
      <c r="V349" s="28">
        <f t="shared" si="215"/>
        <v>2.0699999999999998</v>
      </c>
      <c r="X349" s="80">
        <f t="shared" si="216"/>
        <v>32.5</v>
      </c>
      <c r="Y349" s="62"/>
      <c r="Z349" s="79">
        <f t="shared" si="212"/>
        <v>1.3731249999999999</v>
      </c>
      <c r="AA349" s="79"/>
    </row>
    <row r="350" spans="1:27" s="23" customFormat="1" x14ac:dyDescent="0.25">
      <c r="A350" s="23" t="s">
        <v>3</v>
      </c>
      <c r="B350" s="32" t="s">
        <v>79</v>
      </c>
      <c r="C350" s="32"/>
      <c r="D350" s="89"/>
      <c r="F350" s="70"/>
      <c r="G350" s="43"/>
      <c r="H350" s="42"/>
      <c r="J350" s="30"/>
      <c r="L350" s="35">
        <f>+SUBTOTAL(9,L343:L349)</f>
        <v>676156704.18000007</v>
      </c>
      <c r="M350" s="32"/>
      <c r="N350" s="35">
        <f>+SUBTOTAL(9,N343:N349)</f>
        <v>116783146.02022123</v>
      </c>
      <c r="O350" s="78"/>
      <c r="P350" s="35">
        <f>+SUBTOTAL(9,P343:P349)</f>
        <v>551431257</v>
      </c>
      <c r="Q350" s="39"/>
      <c r="R350" s="51">
        <f>+P350/T350</f>
        <v>29.77825191912763</v>
      </c>
      <c r="S350" s="39"/>
      <c r="T350" s="35">
        <f>+SUBTOTAL(9,T343:T349)</f>
        <v>18517919</v>
      </c>
      <c r="U350" s="39"/>
      <c r="V350" s="51">
        <f>+T350/L350*100</f>
        <v>2.7387022690926885</v>
      </c>
      <c r="X350" s="81"/>
      <c r="Y350" s="81"/>
      <c r="Z350" s="79"/>
      <c r="AA350" s="79"/>
    </row>
    <row r="351" spans="1:27" s="23" customFormat="1" x14ac:dyDescent="0.25">
      <c r="B351" s="32" t="s">
        <v>3</v>
      </c>
      <c r="C351" s="32"/>
      <c r="D351" s="89"/>
      <c r="F351" s="70"/>
      <c r="G351" s="43"/>
      <c r="H351" s="42"/>
      <c r="J351" s="30"/>
      <c r="L351" s="39"/>
      <c r="M351" s="32"/>
      <c r="N351" s="39"/>
      <c r="O351" s="78"/>
      <c r="P351" s="39"/>
      <c r="Q351" s="39"/>
      <c r="R351" s="51"/>
      <c r="S351" s="39"/>
      <c r="T351" s="39"/>
      <c r="U351" s="39"/>
      <c r="V351" s="51"/>
      <c r="X351" s="69"/>
      <c r="Y351" s="69"/>
      <c r="Z351" s="79"/>
      <c r="AA351" s="79"/>
    </row>
    <row r="352" spans="1:27" s="23" customFormat="1" ht="12.75" customHeight="1" x14ac:dyDescent="0.25">
      <c r="A352" s="50" t="s">
        <v>137</v>
      </c>
      <c r="B352" s="32"/>
      <c r="C352" s="32"/>
      <c r="D352" s="89"/>
      <c r="F352" s="70"/>
      <c r="G352" s="43"/>
      <c r="H352" s="42"/>
      <c r="J352" s="30"/>
      <c r="L352" s="48">
        <f>+SUBTOTAL(9,L313:L350)</f>
        <v>1379200537.3499999</v>
      </c>
      <c r="M352" s="32"/>
      <c r="N352" s="48">
        <f>+SUBTOTAL(9,N313:N350)</f>
        <v>367481373.58056003</v>
      </c>
      <c r="O352" s="78"/>
      <c r="P352" s="48">
        <f>+SUBTOTAL(9,P313:P350)</f>
        <v>1001517061</v>
      </c>
      <c r="Q352" s="48"/>
      <c r="R352" s="84">
        <f>+P352/T352</f>
        <v>24.632477788044621</v>
      </c>
      <c r="S352" s="48"/>
      <c r="T352" s="48">
        <f>+SUBTOTAL(9,T313:T350)</f>
        <v>40658397</v>
      </c>
      <c r="U352" s="48"/>
      <c r="V352" s="84">
        <f>+T352/L352*100</f>
        <v>2.947968471511849</v>
      </c>
      <c r="X352" s="91"/>
      <c r="Y352" s="91"/>
      <c r="Z352" s="79"/>
      <c r="AA352" s="79"/>
    </row>
    <row r="353" spans="1:27" s="23" customFormat="1" x14ac:dyDescent="0.25">
      <c r="A353" s="50"/>
      <c r="B353" s="32" t="s">
        <v>3</v>
      </c>
      <c r="C353" s="32"/>
      <c r="D353" s="89"/>
      <c r="F353" s="70"/>
      <c r="G353" s="43"/>
      <c r="H353" s="42"/>
      <c r="J353" s="30"/>
      <c r="L353" s="27"/>
      <c r="M353" s="32"/>
      <c r="N353" s="27"/>
      <c r="O353" s="78"/>
      <c r="P353" s="27"/>
      <c r="Q353" s="27"/>
      <c r="R353" s="28"/>
      <c r="S353" s="27"/>
      <c r="T353" s="27"/>
      <c r="U353" s="27"/>
      <c r="V353" s="28"/>
      <c r="X353" s="81"/>
      <c r="Y353" s="81"/>
      <c r="Z353" s="79"/>
      <c r="AA353" s="79"/>
    </row>
    <row r="354" spans="1:27" s="23" customFormat="1" x14ac:dyDescent="0.25">
      <c r="A354" s="50"/>
      <c r="B354" s="32" t="s">
        <v>3</v>
      </c>
      <c r="C354" s="32"/>
      <c r="D354" s="89"/>
      <c r="F354" s="70"/>
      <c r="G354" s="43"/>
      <c r="H354" s="42"/>
      <c r="J354" s="30"/>
      <c r="L354" s="27"/>
      <c r="M354" s="32"/>
      <c r="N354" s="27"/>
      <c r="O354" s="78"/>
      <c r="P354" s="27"/>
      <c r="Q354" s="27"/>
      <c r="R354" s="28"/>
      <c r="S354" s="27"/>
      <c r="T354" s="27"/>
      <c r="U354" s="27"/>
      <c r="V354" s="28"/>
      <c r="X354" s="81"/>
      <c r="Y354" s="81"/>
      <c r="Z354" s="79"/>
      <c r="AA354" s="79"/>
    </row>
    <row r="355" spans="1:27" s="23" customFormat="1" x14ac:dyDescent="0.25">
      <c r="A355" s="50" t="s">
        <v>138</v>
      </c>
      <c r="B355" s="32"/>
      <c r="C355" s="32"/>
      <c r="D355" s="89"/>
      <c r="F355" s="70"/>
      <c r="G355" s="43"/>
      <c r="H355" s="42"/>
      <c r="J355" s="30"/>
      <c r="L355" s="27"/>
      <c r="M355" s="32"/>
      <c r="N355" s="27"/>
      <c r="O355" s="78"/>
      <c r="P355" s="27"/>
      <c r="Q355" s="27"/>
      <c r="R355" s="28"/>
      <c r="S355" s="27"/>
      <c r="T355" s="27"/>
      <c r="U355" s="27"/>
      <c r="V355" s="28"/>
      <c r="X355" s="81"/>
      <c r="Y355" s="81"/>
      <c r="Z355" s="79"/>
      <c r="AA355" s="79"/>
    </row>
    <row r="356" spans="1:27" s="23" customFormat="1" x14ac:dyDescent="0.25">
      <c r="A356" s="23" t="s">
        <v>3</v>
      </c>
      <c r="B356" s="23" t="s">
        <v>3</v>
      </c>
      <c r="C356" s="32"/>
      <c r="D356" s="89"/>
      <c r="F356" s="70"/>
      <c r="G356" s="43"/>
      <c r="H356" s="42"/>
      <c r="J356" s="30"/>
      <c r="O356" s="33"/>
      <c r="R356" s="28"/>
      <c r="V356" s="28"/>
      <c r="X356" s="49"/>
      <c r="Y356" s="49"/>
      <c r="Z356" s="79"/>
      <c r="AA356" s="79"/>
    </row>
    <row r="357" spans="1:27" s="32" customFormat="1" x14ac:dyDescent="0.25">
      <c r="A357" s="32" t="s">
        <v>3</v>
      </c>
      <c r="B357" s="32" t="s">
        <v>80</v>
      </c>
      <c r="D357" s="89"/>
      <c r="E357" s="23"/>
      <c r="F357" s="70"/>
      <c r="G357" s="43"/>
      <c r="H357" s="42"/>
      <c r="I357" s="23"/>
      <c r="J357" s="30"/>
      <c r="L357" s="25"/>
      <c r="M357" s="23"/>
      <c r="N357" s="23"/>
      <c r="O357" s="33"/>
      <c r="P357" s="25"/>
      <c r="Q357" s="47"/>
      <c r="R357" s="28"/>
      <c r="S357" s="47"/>
      <c r="T357" s="25"/>
      <c r="U357" s="25"/>
      <c r="V357" s="28"/>
      <c r="X357" s="49"/>
      <c r="Y357" s="49"/>
      <c r="Z357" s="79"/>
      <c r="AA357" s="79"/>
    </row>
    <row r="358" spans="1:27" s="23" customFormat="1" x14ac:dyDescent="0.25">
      <c r="A358" s="23">
        <v>341</v>
      </c>
      <c r="B358" s="23" t="s">
        <v>13</v>
      </c>
      <c r="C358" s="32"/>
      <c r="D358" s="89">
        <v>54239</v>
      </c>
      <c r="F358" s="70">
        <v>2.3E-3</v>
      </c>
      <c r="G358" s="43"/>
      <c r="H358" s="42"/>
      <c r="J358" s="30">
        <v>-2</v>
      </c>
      <c r="L358" s="25">
        <v>73652635.859999999</v>
      </c>
      <c r="N358" s="25">
        <v>31568526.817531254</v>
      </c>
      <c r="O358" s="33"/>
      <c r="P358" s="25">
        <f t="shared" ref="P358:P360" si="217">+ROUND((100-J358)/100*L358-N358,0)</f>
        <v>43557162</v>
      </c>
      <c r="Q358" s="37"/>
      <c r="R358" s="28">
        <f t="shared" ref="R358:R361" si="218">X358-Z358</f>
        <v>29.4302125</v>
      </c>
      <c r="S358" s="37"/>
      <c r="T358" s="25">
        <f t="shared" ref="T358:T364" si="219">+ROUND(P358/R358,0)</f>
        <v>1480015</v>
      </c>
      <c r="U358" s="25"/>
      <c r="V358" s="28">
        <f t="shared" ref="V358:V360" si="220">+ROUND(T358/L358*100,2)</f>
        <v>2.0099999999999998</v>
      </c>
      <c r="X358" s="49">
        <f t="shared" ref="X358:X361" si="221">+(MONTH(D358)-12)/12+YEAR(D358)-2017</f>
        <v>30.5</v>
      </c>
      <c r="Y358" s="49"/>
      <c r="Z358" s="79">
        <f t="shared" ref="Z358:Z364" si="222">+F358*X358^2/2</f>
        <v>1.0697874999999999</v>
      </c>
      <c r="AA358" s="79"/>
    </row>
    <row r="359" spans="1:27" s="32" customFormat="1" x14ac:dyDescent="0.25">
      <c r="A359" s="23">
        <v>342</v>
      </c>
      <c r="B359" s="23" t="s">
        <v>58</v>
      </c>
      <c r="D359" s="89">
        <v>54239</v>
      </c>
      <c r="E359" s="23"/>
      <c r="F359" s="70">
        <v>9.4999999999999998E-3</v>
      </c>
      <c r="G359" s="43"/>
      <c r="H359" s="42"/>
      <c r="I359" s="23"/>
      <c r="J359" s="30">
        <v>-4</v>
      </c>
      <c r="L359" s="25">
        <v>91440.69</v>
      </c>
      <c r="M359" s="23"/>
      <c r="N359" s="25">
        <v>45565.296630000004</v>
      </c>
      <c r="O359" s="33"/>
      <c r="P359" s="25">
        <f t="shared" si="217"/>
        <v>49533</v>
      </c>
      <c r="Q359" s="37"/>
      <c r="R359" s="28">
        <f t="shared" si="218"/>
        <v>26.081312499999999</v>
      </c>
      <c r="S359" s="37"/>
      <c r="T359" s="25">
        <f t="shared" si="219"/>
        <v>1899</v>
      </c>
      <c r="U359" s="25"/>
      <c r="V359" s="28">
        <f t="shared" si="220"/>
        <v>2.08</v>
      </c>
      <c r="X359" s="49">
        <f t="shared" si="221"/>
        <v>30.5</v>
      </c>
      <c r="Y359" s="49"/>
      <c r="Z359" s="79">
        <f t="shared" si="222"/>
        <v>4.4186874999999999</v>
      </c>
      <c r="AA359" s="79"/>
    </row>
    <row r="360" spans="1:27" s="23" customFormat="1" x14ac:dyDescent="0.25">
      <c r="A360" s="23">
        <v>343</v>
      </c>
      <c r="B360" s="23" t="s">
        <v>59</v>
      </c>
      <c r="C360" s="32"/>
      <c r="D360" s="89">
        <v>54239</v>
      </c>
      <c r="F360" s="42">
        <v>5.7000000000000002E-3</v>
      </c>
      <c r="G360" s="43"/>
      <c r="H360" s="42"/>
      <c r="J360" s="30">
        <v>-2</v>
      </c>
      <c r="L360" s="25">
        <v>6103661.1299999999</v>
      </c>
      <c r="N360" s="25">
        <v>-4506895.8657437498</v>
      </c>
      <c r="O360" s="33"/>
      <c r="P360" s="25">
        <f t="shared" si="217"/>
        <v>10732630</v>
      </c>
      <c r="Q360" s="37"/>
      <c r="R360" s="28">
        <f t="shared" si="218"/>
        <v>27.8487875</v>
      </c>
      <c r="S360" s="37"/>
      <c r="T360" s="25">
        <f t="shared" si="219"/>
        <v>385389</v>
      </c>
      <c r="U360" s="25"/>
      <c r="V360" s="28">
        <f t="shared" si="220"/>
        <v>6.31</v>
      </c>
      <c r="X360" s="49">
        <f t="shared" si="221"/>
        <v>30.5</v>
      </c>
      <c r="Y360" s="49"/>
      <c r="Z360" s="79">
        <f t="shared" si="222"/>
        <v>2.6512125000000002</v>
      </c>
      <c r="AA360" s="79"/>
    </row>
    <row r="361" spans="1:27" s="23" customFormat="1" x14ac:dyDescent="0.25">
      <c r="A361" s="23">
        <v>343.2</v>
      </c>
      <c r="B361" s="23" t="s">
        <v>175</v>
      </c>
      <c r="C361" s="32"/>
      <c r="D361" s="89"/>
      <c r="F361" s="42">
        <v>5.7000000000000002E-3</v>
      </c>
      <c r="G361" s="43"/>
      <c r="H361" s="42"/>
      <c r="J361" s="30"/>
      <c r="L361" s="25"/>
      <c r="N361" s="25">
        <v>0</v>
      </c>
      <c r="O361" s="33"/>
      <c r="P361" s="25"/>
      <c r="Q361" s="37"/>
      <c r="R361" s="28">
        <f t="shared" si="218"/>
        <v>-157.54403645833347</v>
      </c>
      <c r="S361" s="37"/>
      <c r="T361" s="25">
        <f t="shared" si="219"/>
        <v>0</v>
      </c>
      <c r="U361" s="25"/>
      <c r="V361" s="28"/>
      <c r="X361" s="49">
        <f t="shared" si="221"/>
        <v>-117.91666666666674</v>
      </c>
      <c r="Y361" s="49"/>
      <c r="Z361" s="79">
        <f t="shared" si="222"/>
        <v>39.627369791666716</v>
      </c>
      <c r="AA361" s="79"/>
    </row>
    <row r="362" spans="1:27" s="23" customFormat="1" x14ac:dyDescent="0.25">
      <c r="A362" s="23">
        <v>344</v>
      </c>
      <c r="B362" s="23" t="s">
        <v>60</v>
      </c>
      <c r="C362" s="32"/>
      <c r="D362" s="89">
        <v>54239</v>
      </c>
      <c r="F362" s="70">
        <v>1.6000000000000001E-3</v>
      </c>
      <c r="G362" s="43"/>
      <c r="H362" s="42"/>
      <c r="J362" s="30">
        <v>-1</v>
      </c>
      <c r="L362" s="25">
        <v>206289.15</v>
      </c>
      <c r="N362" s="25">
        <v>41592.404732500007</v>
      </c>
      <c r="O362" s="33"/>
      <c r="P362" s="25">
        <f t="shared" ref="P362:P364" si="223">+ROUND((100-J362)/100*L362-N362,0)</f>
        <v>166760</v>
      </c>
      <c r="Q362" s="37"/>
      <c r="R362" s="28">
        <f t="shared" ref="R362:R364" si="224">X362-Z362</f>
        <v>29.755800000000001</v>
      </c>
      <c r="S362" s="37"/>
      <c r="T362" s="25">
        <f t="shared" si="219"/>
        <v>5604</v>
      </c>
      <c r="U362" s="25"/>
      <c r="V362" s="28">
        <f t="shared" ref="V362:V364" si="225">+ROUND(T362/L362*100,2)</f>
        <v>2.72</v>
      </c>
      <c r="X362" s="49">
        <f t="shared" ref="X362:X364" si="226">+(MONTH(D362)-12)/12+YEAR(D362)-2017</f>
        <v>30.5</v>
      </c>
      <c r="Y362" s="49"/>
      <c r="Z362" s="79">
        <f t="shared" si="222"/>
        <v>0.74420000000000008</v>
      </c>
      <c r="AA362" s="79"/>
    </row>
    <row r="363" spans="1:27" s="23" customFormat="1" x14ac:dyDescent="0.25">
      <c r="A363" s="23">
        <v>345</v>
      </c>
      <c r="B363" s="23" t="s">
        <v>16</v>
      </c>
      <c r="C363" s="32"/>
      <c r="D363" s="89">
        <v>54239</v>
      </c>
      <c r="F363" s="70">
        <v>1.2999999999999999E-3</v>
      </c>
      <c r="G363" s="43"/>
      <c r="H363" s="42"/>
      <c r="J363" s="30">
        <v>0</v>
      </c>
      <c r="L363" s="25">
        <v>2204656.5699999998</v>
      </c>
      <c r="N363" s="25">
        <v>702455.57186000003</v>
      </c>
      <c r="O363" s="33"/>
      <c r="P363" s="25">
        <f t="shared" si="223"/>
        <v>1502201</v>
      </c>
      <c r="Q363" s="37"/>
      <c r="R363" s="28">
        <f t="shared" si="224"/>
        <v>29.8953375</v>
      </c>
      <c r="S363" s="37"/>
      <c r="T363" s="25">
        <f t="shared" si="219"/>
        <v>50249</v>
      </c>
      <c r="U363" s="25"/>
      <c r="V363" s="28">
        <f t="shared" si="225"/>
        <v>2.2799999999999998</v>
      </c>
      <c r="X363" s="49">
        <f t="shared" si="226"/>
        <v>30.5</v>
      </c>
      <c r="Y363" s="49"/>
      <c r="Z363" s="79">
        <f t="shared" si="222"/>
        <v>0.60466249999999999</v>
      </c>
      <c r="AA363" s="79"/>
    </row>
    <row r="364" spans="1:27" s="23" customFormat="1" x14ac:dyDescent="0.25">
      <c r="A364" s="23">
        <v>346</v>
      </c>
      <c r="B364" s="23" t="s">
        <v>176</v>
      </c>
      <c r="C364" s="32"/>
      <c r="D364" s="89">
        <v>54239</v>
      </c>
      <c r="F364" s="70">
        <v>2.5999999999999999E-3</v>
      </c>
      <c r="G364" s="43"/>
      <c r="H364" s="42"/>
      <c r="J364" s="30">
        <v>0</v>
      </c>
      <c r="L364" s="26">
        <v>2298256.33</v>
      </c>
      <c r="N364" s="26">
        <v>883034.00066249992</v>
      </c>
      <c r="O364" s="33"/>
      <c r="P364" s="26">
        <f t="shared" si="223"/>
        <v>1415222</v>
      </c>
      <c r="Q364" s="46"/>
      <c r="R364" s="28">
        <f t="shared" si="224"/>
        <v>29.290675</v>
      </c>
      <c r="S364" s="46"/>
      <c r="T364" s="26">
        <f t="shared" si="219"/>
        <v>48316</v>
      </c>
      <c r="U364" s="29"/>
      <c r="V364" s="28">
        <f t="shared" si="225"/>
        <v>2.1</v>
      </c>
      <c r="X364" s="80">
        <f t="shared" si="226"/>
        <v>30.5</v>
      </c>
      <c r="Y364" s="62"/>
      <c r="Z364" s="79">
        <f t="shared" si="222"/>
        <v>1.209325</v>
      </c>
      <c r="AA364" s="79"/>
    </row>
    <row r="365" spans="1:27" s="23" customFormat="1" x14ac:dyDescent="0.25">
      <c r="A365" s="23" t="s">
        <v>3</v>
      </c>
      <c r="B365" s="32" t="s">
        <v>81</v>
      </c>
      <c r="C365" s="32"/>
      <c r="D365" s="89"/>
      <c r="F365" s="70"/>
      <c r="G365" s="43"/>
      <c r="H365" s="42"/>
      <c r="J365" s="30"/>
      <c r="L365" s="27">
        <f>+SUBTOTAL(9,L358:L364)</f>
        <v>84556939.729999989</v>
      </c>
      <c r="M365" s="32"/>
      <c r="N365" s="27">
        <f>+SUBTOTAL(9,N358:N364)</f>
        <v>28734278.225672502</v>
      </c>
      <c r="O365" s="78"/>
      <c r="P365" s="27">
        <f>+SUBTOTAL(9,P358:P364)</f>
        <v>57423508</v>
      </c>
      <c r="Q365" s="27"/>
      <c r="R365" s="51">
        <f>+P365/T365</f>
        <v>29.127224733600073</v>
      </c>
      <c r="S365" s="27"/>
      <c r="T365" s="27">
        <f>+SUBTOTAL(9,T358:T364)</f>
        <v>1971472</v>
      </c>
      <c r="U365" s="27"/>
      <c r="V365" s="51">
        <f>+T365/L365*100</f>
        <v>2.3315318722450651</v>
      </c>
      <c r="X365" s="81"/>
      <c r="Y365" s="81"/>
      <c r="Z365" s="79"/>
      <c r="AA365" s="79"/>
    </row>
    <row r="366" spans="1:27" s="23" customFormat="1" x14ac:dyDescent="0.25">
      <c r="A366" s="23" t="s">
        <v>3</v>
      </c>
      <c r="B366" s="23" t="s">
        <v>3</v>
      </c>
      <c r="C366" s="32"/>
      <c r="D366" s="89"/>
      <c r="F366" s="70"/>
      <c r="G366" s="43"/>
      <c r="H366" s="42"/>
      <c r="J366" s="30"/>
      <c r="O366" s="33"/>
      <c r="R366" s="28"/>
      <c r="V366" s="28"/>
      <c r="X366" s="49"/>
      <c r="Y366" s="49"/>
      <c r="Z366" s="79"/>
      <c r="AA366" s="79"/>
    </row>
    <row r="367" spans="1:27" s="23" customFormat="1" x14ac:dyDescent="0.25">
      <c r="A367" s="32" t="s">
        <v>3</v>
      </c>
      <c r="B367" s="32" t="s">
        <v>82</v>
      </c>
      <c r="C367" s="32"/>
      <c r="D367" s="89"/>
      <c r="F367" s="70"/>
      <c r="G367" s="43"/>
      <c r="H367" s="42"/>
      <c r="J367" s="30"/>
      <c r="L367" s="25"/>
      <c r="O367" s="33"/>
      <c r="P367" s="25"/>
      <c r="Q367" s="47"/>
      <c r="R367" s="28"/>
      <c r="S367" s="47"/>
      <c r="T367" s="25"/>
      <c r="U367" s="25"/>
      <c r="V367" s="28"/>
      <c r="X367" s="49"/>
      <c r="Y367" s="49"/>
      <c r="Z367" s="79"/>
      <c r="AA367" s="79"/>
    </row>
    <row r="368" spans="1:27" s="23" customFormat="1" x14ac:dyDescent="0.25">
      <c r="A368" s="23">
        <v>341</v>
      </c>
      <c r="B368" s="23" t="s">
        <v>13</v>
      </c>
      <c r="C368" s="32"/>
      <c r="D368" s="89">
        <v>54239</v>
      </c>
      <c r="F368" s="70">
        <v>2.3E-3</v>
      </c>
      <c r="G368" s="43"/>
      <c r="H368" s="42"/>
      <c r="J368" s="30">
        <v>-2</v>
      </c>
      <c r="K368" s="32"/>
      <c r="L368" s="25">
        <v>7638978.5099999998</v>
      </c>
      <c r="N368" s="25">
        <v>3326983.9462624998</v>
      </c>
      <c r="O368" s="33"/>
      <c r="P368" s="25">
        <f t="shared" ref="P368:P371" si="227">+ROUND((100-J368)/100*L368-N368,0)</f>
        <v>4464774</v>
      </c>
      <c r="Q368" s="37"/>
      <c r="R368" s="28">
        <f t="shared" ref="R368:R371" si="228">X368-Z368</f>
        <v>29.4302125</v>
      </c>
      <c r="S368" s="37"/>
      <c r="T368" s="25">
        <f t="shared" ref="T368:T374" si="229">+ROUND(P368/R368,0)</f>
        <v>151707</v>
      </c>
      <c r="U368" s="25"/>
      <c r="V368" s="28">
        <f t="shared" ref="V368:V371" si="230">+ROUND(T368/L368*100,2)</f>
        <v>1.99</v>
      </c>
      <c r="X368" s="49">
        <f t="shared" ref="X368:X371" si="231">+(MONTH(D368)-12)/12+YEAR(D368)-2017</f>
        <v>30.5</v>
      </c>
      <c r="Y368" s="49"/>
      <c r="Z368" s="79">
        <f t="shared" ref="Z368:Z374" si="232">+F368*X368^2/2</f>
        <v>1.0697874999999999</v>
      </c>
      <c r="AA368" s="79"/>
    </row>
    <row r="369" spans="1:27" s="23" customFormat="1" x14ac:dyDescent="0.25">
      <c r="A369" s="23">
        <v>342</v>
      </c>
      <c r="B369" s="23" t="s">
        <v>58</v>
      </c>
      <c r="C369" s="32"/>
      <c r="D369" s="89">
        <v>54239</v>
      </c>
      <c r="F369" s="70">
        <v>9.4999999999999998E-3</v>
      </c>
      <c r="G369" s="43"/>
      <c r="H369" s="42"/>
      <c r="J369" s="30">
        <v>-4</v>
      </c>
      <c r="L369" s="25">
        <v>1855794.6</v>
      </c>
      <c r="N369" s="25">
        <v>846703.85171249998</v>
      </c>
      <c r="O369" s="33"/>
      <c r="P369" s="25">
        <f t="shared" si="227"/>
        <v>1083323</v>
      </c>
      <c r="Q369" s="37"/>
      <c r="R369" s="28">
        <f t="shared" si="228"/>
        <v>26.081312499999999</v>
      </c>
      <c r="S369" s="37"/>
      <c r="T369" s="25">
        <f t="shared" si="229"/>
        <v>41536</v>
      </c>
      <c r="U369" s="25"/>
      <c r="V369" s="28">
        <f t="shared" si="230"/>
        <v>2.2400000000000002</v>
      </c>
      <c r="X369" s="49">
        <f t="shared" si="231"/>
        <v>30.5</v>
      </c>
      <c r="Y369" s="49"/>
      <c r="Z369" s="79">
        <f t="shared" si="232"/>
        <v>4.4186874999999999</v>
      </c>
      <c r="AA369" s="79"/>
    </row>
    <row r="370" spans="1:27" s="23" customFormat="1" x14ac:dyDescent="0.25">
      <c r="A370" s="23">
        <v>343</v>
      </c>
      <c r="B370" s="23" t="s">
        <v>59</v>
      </c>
      <c r="C370" s="32"/>
      <c r="D370" s="89">
        <v>54239</v>
      </c>
      <c r="F370" s="42">
        <v>5.7000000000000002E-3</v>
      </c>
      <c r="G370" s="43"/>
      <c r="H370" s="42"/>
      <c r="J370" s="30">
        <v>-2</v>
      </c>
      <c r="K370" s="32"/>
      <c r="L370" s="25">
        <v>215835489.88999999</v>
      </c>
      <c r="N370" s="25">
        <v>32420005</v>
      </c>
      <c r="O370" s="33"/>
      <c r="P370" s="25">
        <f t="shared" si="227"/>
        <v>187732195</v>
      </c>
      <c r="Q370" s="37"/>
      <c r="R370" s="28">
        <f t="shared" si="228"/>
        <v>27.8487875</v>
      </c>
      <c r="S370" s="37"/>
      <c r="T370" s="25">
        <f t="shared" si="229"/>
        <v>6741126</v>
      </c>
      <c r="U370" s="25"/>
      <c r="V370" s="28">
        <f t="shared" si="230"/>
        <v>3.12</v>
      </c>
      <c r="X370" s="49">
        <f t="shared" si="231"/>
        <v>30.5</v>
      </c>
      <c r="Y370" s="49"/>
      <c r="Z370" s="79">
        <f t="shared" si="232"/>
        <v>2.6512125000000002</v>
      </c>
      <c r="AA370" s="79"/>
    </row>
    <row r="371" spans="1:27" s="23" customFormat="1" x14ac:dyDescent="0.25">
      <c r="A371" s="23">
        <v>343.2</v>
      </c>
      <c r="B371" s="23" t="s">
        <v>175</v>
      </c>
      <c r="C371" s="32"/>
      <c r="D371" s="89">
        <v>54239</v>
      </c>
      <c r="F371" s="42">
        <v>5.7000000000000002E-3</v>
      </c>
      <c r="G371" s="43"/>
      <c r="H371" s="42"/>
      <c r="J371" s="30">
        <v>7</v>
      </c>
      <c r="L371" s="25">
        <v>183294116.47</v>
      </c>
      <c r="N371" s="25">
        <v>13739689</v>
      </c>
      <c r="O371" s="33"/>
      <c r="P371" s="25">
        <f t="shared" si="227"/>
        <v>156723839</v>
      </c>
      <c r="Q371" s="37"/>
      <c r="R371" s="28">
        <f t="shared" si="228"/>
        <v>27.8487875</v>
      </c>
      <c r="S371" s="37"/>
      <c r="T371" s="25">
        <f t="shared" si="229"/>
        <v>5627672</v>
      </c>
      <c r="U371" s="25"/>
      <c r="V371" s="28">
        <f t="shared" si="230"/>
        <v>3.07</v>
      </c>
      <c r="X371" s="49">
        <f t="shared" si="231"/>
        <v>30.5</v>
      </c>
      <c r="Y371" s="49"/>
      <c r="Z371" s="79">
        <f t="shared" si="232"/>
        <v>2.6512125000000002</v>
      </c>
      <c r="AA371" s="79"/>
    </row>
    <row r="372" spans="1:27" s="23" customFormat="1" x14ac:dyDescent="0.25">
      <c r="A372" s="23">
        <v>344</v>
      </c>
      <c r="B372" s="23" t="s">
        <v>60</v>
      </c>
      <c r="C372" s="32"/>
      <c r="D372" s="89">
        <v>54239</v>
      </c>
      <c r="F372" s="70">
        <v>1.6000000000000001E-3</v>
      </c>
      <c r="G372" s="43"/>
      <c r="H372" s="42"/>
      <c r="J372" s="30">
        <v>-1</v>
      </c>
      <c r="L372" s="25">
        <v>33768064.969999999</v>
      </c>
      <c r="N372" s="25">
        <v>11149618.254629998</v>
      </c>
      <c r="O372" s="33"/>
      <c r="P372" s="25">
        <f t="shared" ref="P372:P374" si="233">+ROUND((100-J372)/100*L372-N372,0)</f>
        <v>22956127</v>
      </c>
      <c r="Q372" s="37"/>
      <c r="R372" s="28">
        <f t="shared" ref="R372:R374" si="234">X372-Z372</f>
        <v>29.755800000000001</v>
      </c>
      <c r="S372" s="37"/>
      <c r="T372" s="25">
        <f t="shared" si="229"/>
        <v>771484</v>
      </c>
      <c r="U372" s="25"/>
      <c r="V372" s="28">
        <f t="shared" ref="V372:V374" si="235">+ROUND(T372/L372*100,2)</f>
        <v>2.2799999999999998</v>
      </c>
      <c r="X372" s="49">
        <f t="shared" ref="X372:X374" si="236">+(MONTH(D372)-12)/12+YEAR(D372)-2017</f>
        <v>30.5</v>
      </c>
      <c r="Y372" s="49"/>
      <c r="Z372" s="79">
        <f t="shared" si="232"/>
        <v>0.74420000000000008</v>
      </c>
      <c r="AA372" s="79"/>
    </row>
    <row r="373" spans="1:27" s="23" customFormat="1" x14ac:dyDescent="0.25">
      <c r="A373" s="23">
        <v>345</v>
      </c>
      <c r="B373" s="23" t="s">
        <v>16</v>
      </c>
      <c r="C373" s="32"/>
      <c r="D373" s="89">
        <v>54239</v>
      </c>
      <c r="F373" s="70">
        <v>1.2999999999999999E-3</v>
      </c>
      <c r="G373" s="43"/>
      <c r="H373" s="42"/>
      <c r="J373" s="30">
        <v>0</v>
      </c>
      <c r="L373" s="25">
        <v>36216823.270000003</v>
      </c>
      <c r="N373" s="25">
        <v>15889429.857402498</v>
      </c>
      <c r="O373" s="33"/>
      <c r="P373" s="25">
        <f t="shared" si="233"/>
        <v>20327393</v>
      </c>
      <c r="Q373" s="37"/>
      <c r="R373" s="28">
        <f t="shared" si="234"/>
        <v>29.8953375</v>
      </c>
      <c r="S373" s="37"/>
      <c r="T373" s="25">
        <f t="shared" si="229"/>
        <v>679952</v>
      </c>
      <c r="U373" s="25"/>
      <c r="V373" s="28">
        <f t="shared" si="235"/>
        <v>1.88</v>
      </c>
      <c r="X373" s="49">
        <f t="shared" si="236"/>
        <v>30.5</v>
      </c>
      <c r="Y373" s="49"/>
      <c r="Z373" s="79">
        <f t="shared" si="232"/>
        <v>0.60466249999999999</v>
      </c>
      <c r="AA373" s="79"/>
    </row>
    <row r="374" spans="1:27" s="23" customFormat="1" x14ac:dyDescent="0.25">
      <c r="A374" s="23">
        <v>346</v>
      </c>
      <c r="B374" s="23" t="s">
        <v>176</v>
      </c>
      <c r="C374" s="32"/>
      <c r="D374" s="89">
        <v>54239</v>
      </c>
      <c r="F374" s="70">
        <v>2.5999999999999999E-3</v>
      </c>
      <c r="G374" s="43"/>
      <c r="H374" s="42"/>
      <c r="J374" s="30">
        <v>0</v>
      </c>
      <c r="L374" s="26">
        <v>3422701.98</v>
      </c>
      <c r="N374" s="26">
        <v>1509041.5971900001</v>
      </c>
      <c r="O374" s="33"/>
      <c r="P374" s="26">
        <f t="shared" si="233"/>
        <v>1913660</v>
      </c>
      <c r="Q374" s="46"/>
      <c r="R374" s="28">
        <f t="shared" si="234"/>
        <v>29.290675</v>
      </c>
      <c r="S374" s="46"/>
      <c r="T374" s="26">
        <f t="shared" si="229"/>
        <v>65333</v>
      </c>
      <c r="U374" s="29"/>
      <c r="V374" s="28">
        <f t="shared" si="235"/>
        <v>1.91</v>
      </c>
      <c r="X374" s="80">
        <f t="shared" si="236"/>
        <v>30.5</v>
      </c>
      <c r="Y374" s="62"/>
      <c r="Z374" s="79">
        <f t="shared" si="232"/>
        <v>1.209325</v>
      </c>
      <c r="AA374" s="79"/>
    </row>
    <row r="375" spans="1:27" s="23" customFormat="1" x14ac:dyDescent="0.25">
      <c r="A375" s="23" t="s">
        <v>3</v>
      </c>
      <c r="B375" s="32" t="s">
        <v>83</v>
      </c>
      <c r="C375" s="32"/>
      <c r="D375" s="89"/>
      <c r="F375" s="70"/>
      <c r="G375" s="43"/>
      <c r="H375" s="42"/>
      <c r="J375" s="30"/>
      <c r="L375" s="27">
        <f>+SUBTOTAL(9,L368:L374)</f>
        <v>482031969.69000006</v>
      </c>
      <c r="M375" s="32"/>
      <c r="N375" s="27">
        <f>+SUBTOTAL(9,N368:N374)</f>
        <v>78881471.507197499</v>
      </c>
      <c r="O375" s="78"/>
      <c r="P375" s="27">
        <f>+SUBTOTAL(9,P368:P374)</f>
        <v>395201311</v>
      </c>
      <c r="Q375" s="27"/>
      <c r="R375" s="51">
        <f>+P375/T375</f>
        <v>28.070647377157588</v>
      </c>
      <c r="S375" s="27"/>
      <c r="T375" s="27">
        <f>+SUBTOTAL(9,T368:T374)</f>
        <v>14078810</v>
      </c>
      <c r="U375" s="27"/>
      <c r="V375" s="51">
        <f>+T375/L375*100</f>
        <v>2.9207212146228048</v>
      </c>
      <c r="X375" s="81"/>
      <c r="Y375" s="81"/>
      <c r="Z375" s="79"/>
      <c r="AA375" s="79"/>
    </row>
    <row r="376" spans="1:27" s="23" customFormat="1" x14ac:dyDescent="0.25">
      <c r="A376" s="23" t="s">
        <v>3</v>
      </c>
      <c r="B376" s="23" t="s">
        <v>3</v>
      </c>
      <c r="C376" s="32"/>
      <c r="D376" s="89"/>
      <c r="F376" s="70"/>
      <c r="G376" s="43"/>
      <c r="H376" s="42"/>
      <c r="J376" s="30"/>
      <c r="O376" s="33"/>
      <c r="R376" s="28"/>
      <c r="V376" s="28"/>
      <c r="X376" s="49"/>
      <c r="Y376" s="49"/>
      <c r="Z376" s="79"/>
      <c r="AA376" s="79"/>
    </row>
    <row r="377" spans="1:27" s="23" customFormat="1" x14ac:dyDescent="0.25">
      <c r="A377" s="32" t="s">
        <v>3</v>
      </c>
      <c r="B377" s="32" t="s">
        <v>84</v>
      </c>
      <c r="C377" s="32"/>
      <c r="D377" s="89"/>
      <c r="F377" s="70"/>
      <c r="G377" s="43"/>
      <c r="H377" s="42"/>
      <c r="J377" s="30"/>
      <c r="L377" s="25"/>
      <c r="O377" s="33"/>
      <c r="P377" s="25"/>
      <c r="Q377" s="47"/>
      <c r="R377" s="28"/>
      <c r="S377" s="47"/>
      <c r="T377" s="25"/>
      <c r="U377" s="25"/>
      <c r="V377" s="28"/>
      <c r="X377" s="49"/>
      <c r="Y377" s="49"/>
      <c r="Z377" s="79"/>
      <c r="AA377" s="79"/>
    </row>
    <row r="378" spans="1:27" s="23" customFormat="1" x14ac:dyDescent="0.25">
      <c r="A378" s="23">
        <v>341</v>
      </c>
      <c r="B378" s="23" t="s">
        <v>13</v>
      </c>
      <c r="C378" s="32"/>
      <c r="D378" s="89">
        <v>53873</v>
      </c>
      <c r="F378" s="70">
        <v>2.3E-3</v>
      </c>
      <c r="G378" s="43"/>
      <c r="H378" s="42"/>
      <c r="J378" s="30">
        <v>-2</v>
      </c>
      <c r="K378" s="32"/>
      <c r="L378" s="25">
        <v>7486028.9400000004</v>
      </c>
      <c r="N378" s="25">
        <v>3347396.0313875</v>
      </c>
      <c r="O378" s="33"/>
      <c r="P378" s="25">
        <f t="shared" ref="P378:P381" si="237">+ROUND((100-J378)/100*L378-N378,0)</f>
        <v>4288353</v>
      </c>
      <c r="Q378" s="37"/>
      <c r="R378" s="28">
        <f t="shared" ref="R378:R381" si="238">X378-Z378</f>
        <v>28.499212499999999</v>
      </c>
      <c r="S378" s="37"/>
      <c r="T378" s="25">
        <f t="shared" ref="T378:T384" si="239">+ROUND(P378/R378,0)</f>
        <v>150473</v>
      </c>
      <c r="U378" s="25"/>
      <c r="V378" s="28">
        <f t="shared" ref="V378:V381" si="240">+ROUND(T378/L378*100,2)</f>
        <v>2.0099999999999998</v>
      </c>
      <c r="X378" s="49">
        <f t="shared" ref="X378:X381" si="241">+(MONTH(D378)-12)/12+YEAR(D378)-2017</f>
        <v>29.5</v>
      </c>
      <c r="Y378" s="49"/>
      <c r="Z378" s="79">
        <f t="shared" ref="Z378:Z384" si="242">+F378*X378^2/2</f>
        <v>1.0007874999999999</v>
      </c>
      <c r="AA378" s="79"/>
    </row>
    <row r="379" spans="1:27" s="23" customFormat="1" x14ac:dyDescent="0.25">
      <c r="A379" s="23">
        <v>342</v>
      </c>
      <c r="B379" s="23" t="s">
        <v>58</v>
      </c>
      <c r="C379" s="32"/>
      <c r="D379" s="89">
        <v>53873</v>
      </c>
      <c r="F379" s="70">
        <v>9.4999999999999998E-3</v>
      </c>
      <c r="G379" s="43"/>
      <c r="H379" s="42"/>
      <c r="J379" s="30">
        <v>-4</v>
      </c>
      <c r="L379" s="25">
        <v>1867173.2</v>
      </c>
      <c r="N379" s="25">
        <v>917503.5728325001</v>
      </c>
      <c r="O379" s="33"/>
      <c r="P379" s="25">
        <f t="shared" si="237"/>
        <v>1024357</v>
      </c>
      <c r="Q379" s="37"/>
      <c r="R379" s="28">
        <f t="shared" si="238"/>
        <v>25.366312499999999</v>
      </c>
      <c r="S379" s="37"/>
      <c r="T379" s="25">
        <f t="shared" si="239"/>
        <v>40383</v>
      </c>
      <c r="U379" s="25"/>
      <c r="V379" s="28">
        <f t="shared" si="240"/>
        <v>2.16</v>
      </c>
      <c r="X379" s="49">
        <f t="shared" si="241"/>
        <v>29.5</v>
      </c>
      <c r="Y379" s="49"/>
      <c r="Z379" s="79">
        <f t="shared" si="242"/>
        <v>4.1336874999999997</v>
      </c>
      <c r="AA379" s="79"/>
    </row>
    <row r="380" spans="1:27" s="23" customFormat="1" x14ac:dyDescent="0.25">
      <c r="A380" s="23">
        <v>343</v>
      </c>
      <c r="B380" s="23" t="s">
        <v>59</v>
      </c>
      <c r="C380" s="32"/>
      <c r="D380" s="89">
        <v>53873</v>
      </c>
      <c r="F380" s="42">
        <v>5.7000000000000002E-3</v>
      </c>
      <c r="G380" s="43"/>
      <c r="H380" s="42"/>
      <c r="J380" s="30">
        <v>-2</v>
      </c>
      <c r="K380" s="32"/>
      <c r="L380" s="25">
        <v>233978162.78</v>
      </c>
      <c r="N380" s="25">
        <v>25427830</v>
      </c>
      <c r="O380" s="33"/>
      <c r="P380" s="25">
        <f t="shared" si="237"/>
        <v>213229896</v>
      </c>
      <c r="Q380" s="37"/>
      <c r="R380" s="28">
        <f t="shared" si="238"/>
        <v>27.0197875</v>
      </c>
      <c r="S380" s="37"/>
      <c r="T380" s="25">
        <f t="shared" si="239"/>
        <v>7891620</v>
      </c>
      <c r="U380" s="25"/>
      <c r="V380" s="28">
        <f t="shared" si="240"/>
        <v>3.37</v>
      </c>
      <c r="X380" s="49">
        <f t="shared" si="241"/>
        <v>29.5</v>
      </c>
      <c r="Y380" s="49"/>
      <c r="Z380" s="79">
        <f t="shared" si="242"/>
        <v>2.4802124999999999</v>
      </c>
      <c r="AA380" s="79"/>
    </row>
    <row r="381" spans="1:27" s="23" customFormat="1" x14ac:dyDescent="0.25">
      <c r="A381" s="23">
        <v>343.2</v>
      </c>
      <c r="B381" s="23" t="s">
        <v>175</v>
      </c>
      <c r="C381" s="32"/>
      <c r="D381" s="89">
        <v>53873</v>
      </c>
      <c r="F381" s="42">
        <v>5.7000000000000002E-3</v>
      </c>
      <c r="G381" s="43"/>
      <c r="H381" s="42"/>
      <c r="J381" s="30">
        <v>7</v>
      </c>
      <c r="L381" s="25">
        <v>169584346.44</v>
      </c>
      <c r="N381" s="25">
        <v>8563875</v>
      </c>
      <c r="O381" s="33"/>
      <c r="P381" s="25">
        <f t="shared" si="237"/>
        <v>149149567</v>
      </c>
      <c r="Q381" s="37"/>
      <c r="R381" s="28">
        <f t="shared" si="238"/>
        <v>27.0197875</v>
      </c>
      <c r="S381" s="37"/>
      <c r="T381" s="25">
        <f t="shared" si="239"/>
        <v>5520013</v>
      </c>
      <c r="U381" s="25"/>
      <c r="V381" s="28">
        <f t="shared" si="240"/>
        <v>3.26</v>
      </c>
      <c r="X381" s="49">
        <f t="shared" si="241"/>
        <v>29.5</v>
      </c>
      <c r="Y381" s="49"/>
      <c r="Z381" s="79">
        <f t="shared" si="242"/>
        <v>2.4802124999999999</v>
      </c>
      <c r="AA381" s="79"/>
    </row>
    <row r="382" spans="1:27" s="23" customFormat="1" x14ac:dyDescent="0.25">
      <c r="A382" s="23">
        <v>344</v>
      </c>
      <c r="B382" s="23" t="s">
        <v>60</v>
      </c>
      <c r="C382" s="32"/>
      <c r="D382" s="89">
        <v>53873</v>
      </c>
      <c r="F382" s="70">
        <v>1.6000000000000001E-3</v>
      </c>
      <c r="G382" s="43"/>
      <c r="H382" s="42"/>
      <c r="J382" s="30">
        <v>-1</v>
      </c>
      <c r="L382" s="25">
        <v>33575007.140000001</v>
      </c>
      <c r="N382" s="25">
        <v>12550118.9162475</v>
      </c>
      <c r="O382" s="33"/>
      <c r="P382" s="25">
        <f t="shared" ref="P382:P384" si="243">+ROUND((100-J382)/100*L382-N382,0)</f>
        <v>21360638</v>
      </c>
      <c r="Q382" s="37"/>
      <c r="R382" s="28">
        <f t="shared" ref="R382:R384" si="244">X382-Z382</f>
        <v>28.803799999999999</v>
      </c>
      <c r="S382" s="37"/>
      <c r="T382" s="25">
        <f t="shared" si="239"/>
        <v>741591</v>
      </c>
      <c r="U382" s="25"/>
      <c r="V382" s="28">
        <f t="shared" ref="V382:V384" si="245">+ROUND(T382/L382*100,2)</f>
        <v>2.21</v>
      </c>
      <c r="X382" s="49">
        <f t="shared" ref="X382:X384" si="246">+(MONTH(D382)-12)/12+YEAR(D382)-2017</f>
        <v>29.5</v>
      </c>
      <c r="Y382" s="49"/>
      <c r="Z382" s="79">
        <f t="shared" si="242"/>
        <v>0.69620000000000004</v>
      </c>
      <c r="AA382" s="79"/>
    </row>
    <row r="383" spans="1:27" s="23" customFormat="1" x14ac:dyDescent="0.25">
      <c r="A383" s="23">
        <v>345</v>
      </c>
      <c r="B383" s="23" t="s">
        <v>16</v>
      </c>
      <c r="C383" s="32"/>
      <c r="D383" s="89">
        <v>53873</v>
      </c>
      <c r="F383" s="70">
        <v>1.2999999999999999E-3</v>
      </c>
      <c r="G383" s="43"/>
      <c r="H383" s="42"/>
      <c r="J383" s="30">
        <v>0</v>
      </c>
      <c r="L383" s="25">
        <v>35686944.619999997</v>
      </c>
      <c r="N383" s="25">
        <v>15778236.693359999</v>
      </c>
      <c r="O383" s="33"/>
      <c r="P383" s="25">
        <f t="shared" si="243"/>
        <v>19908708</v>
      </c>
      <c r="Q383" s="37"/>
      <c r="R383" s="28">
        <f t="shared" si="244"/>
        <v>28.934337500000002</v>
      </c>
      <c r="S383" s="37"/>
      <c r="T383" s="25">
        <f t="shared" si="239"/>
        <v>688065</v>
      </c>
      <c r="U383" s="25"/>
      <c r="V383" s="28">
        <f t="shared" si="245"/>
        <v>1.93</v>
      </c>
      <c r="X383" s="49">
        <f t="shared" si="246"/>
        <v>29.5</v>
      </c>
      <c r="Y383" s="49"/>
      <c r="Z383" s="79">
        <f t="shared" si="242"/>
        <v>0.56566249999999996</v>
      </c>
      <c r="AA383" s="79"/>
    </row>
    <row r="384" spans="1:27" s="23" customFormat="1" x14ac:dyDescent="0.25">
      <c r="A384" s="23">
        <v>346</v>
      </c>
      <c r="B384" s="23" t="s">
        <v>176</v>
      </c>
      <c r="C384" s="32"/>
      <c r="D384" s="89">
        <v>53873</v>
      </c>
      <c r="F384" s="70">
        <v>2.5999999999999999E-3</v>
      </c>
      <c r="G384" s="43"/>
      <c r="H384" s="42"/>
      <c r="J384" s="30">
        <v>0</v>
      </c>
      <c r="L384" s="26">
        <v>2983621.73</v>
      </c>
      <c r="N384" s="26">
        <v>1325320.5443450001</v>
      </c>
      <c r="O384" s="33"/>
      <c r="P384" s="26">
        <f t="shared" si="243"/>
        <v>1658301</v>
      </c>
      <c r="Q384" s="46"/>
      <c r="R384" s="28">
        <f t="shared" si="244"/>
        <v>28.368675</v>
      </c>
      <c r="S384" s="46"/>
      <c r="T384" s="26">
        <f t="shared" si="239"/>
        <v>58455</v>
      </c>
      <c r="U384" s="29"/>
      <c r="V384" s="28">
        <f t="shared" si="245"/>
        <v>1.96</v>
      </c>
      <c r="X384" s="80">
        <f t="shared" si="246"/>
        <v>29.5</v>
      </c>
      <c r="Y384" s="62"/>
      <c r="Z384" s="79">
        <f t="shared" si="242"/>
        <v>1.1313249999999999</v>
      </c>
      <c r="AA384" s="79"/>
    </row>
    <row r="385" spans="1:27" s="32" customFormat="1" x14ac:dyDescent="0.25">
      <c r="A385" s="23" t="s">
        <v>3</v>
      </c>
      <c r="B385" s="32" t="s">
        <v>85</v>
      </c>
      <c r="D385" s="89"/>
      <c r="E385" s="23"/>
      <c r="F385" s="70"/>
      <c r="G385" s="43"/>
      <c r="H385" s="42"/>
      <c r="I385" s="23"/>
      <c r="J385" s="30"/>
      <c r="K385" s="23"/>
      <c r="L385" s="35">
        <f>+SUBTOTAL(9,L378:L384)</f>
        <v>485161284.85000002</v>
      </c>
      <c r="N385" s="35">
        <f>+SUBTOTAL(9,N378:N384)</f>
        <v>67910280.758172512</v>
      </c>
      <c r="O385" s="78"/>
      <c r="P385" s="35">
        <f>+SUBTOTAL(9,P378:P384)</f>
        <v>410619820</v>
      </c>
      <c r="Q385" s="39"/>
      <c r="R385" s="51">
        <f>+P385/T385</f>
        <v>27.210304427922019</v>
      </c>
      <c r="S385" s="39"/>
      <c r="T385" s="35">
        <f>+SUBTOTAL(9,T378:T384)</f>
        <v>15090600</v>
      </c>
      <c r="U385" s="39"/>
      <c r="V385" s="51">
        <f>+T385/L385*100</f>
        <v>3.1104295563619928</v>
      </c>
      <c r="X385" s="81"/>
      <c r="Y385" s="81"/>
      <c r="Z385" s="79"/>
      <c r="AA385" s="79"/>
    </row>
    <row r="386" spans="1:27" s="32" customFormat="1" x14ac:dyDescent="0.25">
      <c r="A386" s="23"/>
      <c r="B386" s="32" t="s">
        <v>3</v>
      </c>
      <c r="D386" s="89"/>
      <c r="E386" s="23"/>
      <c r="F386" s="70"/>
      <c r="G386" s="43"/>
      <c r="H386" s="42"/>
      <c r="I386" s="23"/>
      <c r="J386" s="30"/>
      <c r="K386" s="23"/>
      <c r="L386" s="27"/>
      <c r="N386" s="27"/>
      <c r="O386" s="78"/>
      <c r="P386" s="27"/>
      <c r="Q386" s="27"/>
      <c r="R386" s="28"/>
      <c r="S386" s="27"/>
      <c r="T386" s="27"/>
      <c r="U386" s="27"/>
      <c r="V386" s="28"/>
      <c r="X386" s="81"/>
      <c r="Y386" s="81"/>
      <c r="Z386" s="79"/>
      <c r="AA386" s="79"/>
    </row>
    <row r="387" spans="1:27" s="32" customFormat="1" x14ac:dyDescent="0.25">
      <c r="A387" s="50" t="s">
        <v>139</v>
      </c>
      <c r="D387" s="89"/>
      <c r="E387" s="23"/>
      <c r="F387" s="70"/>
      <c r="G387" s="43"/>
      <c r="H387" s="42"/>
      <c r="I387" s="23"/>
      <c r="J387" s="30"/>
      <c r="K387" s="23"/>
      <c r="L387" s="48">
        <f>+SUBTOTAL(9,L357:L386)</f>
        <v>1051750194.27</v>
      </c>
      <c r="M387" s="50"/>
      <c r="N387" s="48">
        <f>+SUBTOTAL(9,N357:N386)</f>
        <v>175526030.49104249</v>
      </c>
      <c r="O387" s="88"/>
      <c r="P387" s="48">
        <f>+SUBTOTAL(9,P357:P386)</f>
        <v>863244639</v>
      </c>
      <c r="Q387" s="48"/>
      <c r="R387" s="84">
        <f>+P387/T387</f>
        <v>27.720622652884398</v>
      </c>
      <c r="S387" s="48"/>
      <c r="T387" s="48">
        <f>+SUBTOTAL(9,T357:T386)</f>
        <v>31140882</v>
      </c>
      <c r="U387" s="48"/>
      <c r="V387" s="84">
        <f>+T387/L387*100</f>
        <v>2.9608629662877601</v>
      </c>
      <c r="X387" s="91"/>
      <c r="Y387" s="91"/>
      <c r="Z387" s="79"/>
      <c r="AA387" s="79"/>
    </row>
    <row r="388" spans="1:27" s="32" customFormat="1" x14ac:dyDescent="0.25">
      <c r="A388" s="50"/>
      <c r="B388" s="32" t="s">
        <v>3</v>
      </c>
      <c r="D388" s="89"/>
      <c r="E388" s="23"/>
      <c r="F388" s="70"/>
      <c r="G388" s="43"/>
      <c r="H388" s="42"/>
      <c r="I388" s="23"/>
      <c r="J388" s="30"/>
      <c r="K388" s="23"/>
      <c r="L388" s="27"/>
      <c r="N388" s="27"/>
      <c r="O388" s="78"/>
      <c r="P388" s="27"/>
      <c r="Q388" s="27"/>
      <c r="R388" s="28"/>
      <c r="S388" s="27"/>
      <c r="T388" s="27"/>
      <c r="U388" s="27"/>
      <c r="V388" s="28"/>
      <c r="X388" s="81"/>
      <c r="Y388" s="81"/>
      <c r="Z388" s="79"/>
      <c r="AA388" s="79"/>
    </row>
    <row r="389" spans="1:27" s="32" customFormat="1" x14ac:dyDescent="0.25">
      <c r="A389" s="50"/>
      <c r="B389" s="32" t="s">
        <v>3</v>
      </c>
      <c r="D389" s="89"/>
      <c r="E389" s="23"/>
      <c r="F389" s="70"/>
      <c r="G389" s="43"/>
      <c r="H389" s="42"/>
      <c r="I389" s="23"/>
      <c r="J389" s="30"/>
      <c r="K389" s="23"/>
      <c r="L389" s="27"/>
      <c r="N389" s="27"/>
      <c r="O389" s="78"/>
      <c r="P389" s="27"/>
      <c r="Q389" s="27"/>
      <c r="R389" s="28"/>
      <c r="S389" s="27"/>
      <c r="T389" s="27"/>
      <c r="U389" s="27"/>
      <c r="V389" s="28"/>
      <c r="X389" s="81"/>
      <c r="Y389" s="81"/>
      <c r="Z389" s="79"/>
      <c r="AA389" s="79"/>
    </row>
    <row r="390" spans="1:27" s="32" customFormat="1" x14ac:dyDescent="0.25">
      <c r="A390" s="50" t="s">
        <v>140</v>
      </c>
      <c r="D390" s="89"/>
      <c r="E390" s="23"/>
      <c r="F390" s="70"/>
      <c r="G390" s="43"/>
      <c r="H390" s="42"/>
      <c r="I390" s="23"/>
      <c r="J390" s="30"/>
      <c r="K390" s="23"/>
      <c r="L390" s="27"/>
      <c r="N390" s="27"/>
      <c r="O390" s="78"/>
      <c r="P390" s="27"/>
      <c r="Q390" s="27"/>
      <c r="R390" s="28"/>
      <c r="S390" s="27"/>
      <c r="T390" s="27"/>
      <c r="U390" s="27"/>
      <c r="V390" s="28"/>
      <c r="X390" s="81"/>
      <c r="Y390" s="81"/>
      <c r="Z390" s="79"/>
      <c r="AA390" s="79"/>
    </row>
    <row r="391" spans="1:27" s="23" customFormat="1" x14ac:dyDescent="0.25">
      <c r="A391" s="23" t="s">
        <v>3</v>
      </c>
      <c r="B391" s="23" t="s">
        <v>3</v>
      </c>
      <c r="C391" s="32"/>
      <c r="D391" s="89"/>
      <c r="F391" s="70"/>
      <c r="G391" s="43"/>
      <c r="H391" s="42"/>
      <c r="J391" s="30"/>
      <c r="O391" s="33"/>
      <c r="R391" s="28"/>
      <c r="V391" s="28"/>
      <c r="X391" s="49"/>
      <c r="Y391" s="49"/>
      <c r="Z391" s="79"/>
      <c r="AA391" s="79"/>
    </row>
    <row r="392" spans="1:27" s="32" customFormat="1" x14ac:dyDescent="0.25">
      <c r="A392" s="32" t="s">
        <v>3</v>
      </c>
      <c r="B392" s="32" t="s">
        <v>86</v>
      </c>
      <c r="D392" s="89"/>
      <c r="E392" s="23"/>
      <c r="F392" s="70"/>
      <c r="G392" s="43"/>
      <c r="H392" s="42"/>
      <c r="I392" s="23"/>
      <c r="J392" s="30"/>
      <c r="L392" s="25"/>
      <c r="M392" s="23"/>
      <c r="N392" s="25"/>
      <c r="O392" s="33"/>
      <c r="P392" s="25"/>
      <c r="Q392" s="37"/>
      <c r="R392" s="28"/>
      <c r="S392" s="37"/>
      <c r="T392" s="25"/>
      <c r="U392" s="25"/>
      <c r="V392" s="28"/>
      <c r="X392" s="49"/>
      <c r="Y392" s="49"/>
      <c r="Z392" s="79"/>
      <c r="AA392" s="79"/>
    </row>
    <row r="393" spans="1:27" s="23" customFormat="1" x14ac:dyDescent="0.25">
      <c r="A393" s="23">
        <v>341</v>
      </c>
      <c r="B393" s="23" t="s">
        <v>13</v>
      </c>
      <c r="C393" s="32"/>
      <c r="D393" s="89">
        <v>55700</v>
      </c>
      <c r="F393" s="70">
        <v>2.3E-3</v>
      </c>
      <c r="G393" s="43"/>
      <c r="H393" s="42"/>
      <c r="J393" s="30">
        <v>-2</v>
      </c>
      <c r="L393" s="25">
        <v>34496252.609999999</v>
      </c>
      <c r="N393" s="25">
        <v>11955973.3231875</v>
      </c>
      <c r="O393" s="33"/>
      <c r="P393" s="25">
        <f t="shared" ref="P393:P396" si="247">+ROUND((100-J393)/100*L393-N393,0)</f>
        <v>23230204</v>
      </c>
      <c r="Q393" s="37"/>
      <c r="R393" s="28">
        <f t="shared" ref="R393:R396" si="248">X393-Z393</f>
        <v>33.131212499999997</v>
      </c>
      <c r="S393" s="37"/>
      <c r="T393" s="25">
        <f t="shared" ref="T393:T399" si="249">+ROUND(P393/R393,0)</f>
        <v>701158</v>
      </c>
      <c r="U393" s="25"/>
      <c r="V393" s="28">
        <f t="shared" ref="V393:V396" si="250">+ROUND(T393/L393*100,2)</f>
        <v>2.0299999999999998</v>
      </c>
      <c r="X393" s="49">
        <f t="shared" ref="X393:X395" si="251">+(MONTH(D393)-12)/12+YEAR(D393)-2017</f>
        <v>34.5</v>
      </c>
      <c r="Y393" s="49"/>
      <c r="Z393" s="79">
        <f t="shared" ref="Z393:Z399" si="252">+F393*X393^2/2</f>
        <v>1.3687875</v>
      </c>
      <c r="AA393" s="79"/>
    </row>
    <row r="394" spans="1:27" s="23" customFormat="1" x14ac:dyDescent="0.25">
      <c r="A394" s="23">
        <v>342</v>
      </c>
      <c r="B394" s="23" t="s">
        <v>58</v>
      </c>
      <c r="C394" s="32"/>
      <c r="D394" s="89">
        <v>55700</v>
      </c>
      <c r="F394" s="70">
        <v>9.4999999999999998E-3</v>
      </c>
      <c r="G394" s="43"/>
      <c r="H394" s="42"/>
      <c r="J394" s="30">
        <v>-4</v>
      </c>
      <c r="L394" s="25">
        <v>13269835.26</v>
      </c>
      <c r="N394" s="25">
        <v>4563334.3019899996</v>
      </c>
      <c r="O394" s="33"/>
      <c r="P394" s="25">
        <f t="shared" si="247"/>
        <v>9237294</v>
      </c>
      <c r="Q394" s="37"/>
      <c r="R394" s="28">
        <f t="shared" si="248"/>
        <v>28.8463125</v>
      </c>
      <c r="S394" s="37"/>
      <c r="T394" s="25">
        <f t="shared" si="249"/>
        <v>320224</v>
      </c>
      <c r="U394" s="25"/>
      <c r="V394" s="28">
        <f t="shared" si="250"/>
        <v>2.41</v>
      </c>
      <c r="X394" s="49">
        <f t="shared" si="251"/>
        <v>34.5</v>
      </c>
      <c r="Y394" s="49"/>
      <c r="Z394" s="79">
        <f t="shared" si="252"/>
        <v>5.6536875000000002</v>
      </c>
      <c r="AA394" s="79"/>
    </row>
    <row r="395" spans="1:27" s="23" customFormat="1" x14ac:dyDescent="0.25">
      <c r="A395" s="23">
        <v>343</v>
      </c>
      <c r="B395" s="23" t="s">
        <v>59</v>
      </c>
      <c r="C395" s="32"/>
      <c r="D395" s="89">
        <v>55700</v>
      </c>
      <c r="F395" s="42">
        <v>5.7000000000000002E-3</v>
      </c>
      <c r="G395" s="43"/>
      <c r="H395" s="42"/>
      <c r="J395" s="30">
        <v>-2</v>
      </c>
      <c r="L395" s="25">
        <v>278605458.13999999</v>
      </c>
      <c r="N395" s="25">
        <v>45475533</v>
      </c>
      <c r="O395" s="33"/>
      <c r="P395" s="25">
        <f t="shared" si="247"/>
        <v>238702034</v>
      </c>
      <c r="Q395" s="37"/>
      <c r="R395" s="28">
        <f t="shared" si="248"/>
        <v>31.107787500000001</v>
      </c>
      <c r="S395" s="37"/>
      <c r="T395" s="25">
        <f t="shared" si="249"/>
        <v>7673385</v>
      </c>
      <c r="U395" s="25"/>
      <c r="V395" s="28">
        <f t="shared" si="250"/>
        <v>2.75</v>
      </c>
      <c r="X395" s="49">
        <f t="shared" si="251"/>
        <v>34.5</v>
      </c>
      <c r="Y395" s="49"/>
      <c r="Z395" s="79">
        <f t="shared" si="252"/>
        <v>3.3922125000000003</v>
      </c>
      <c r="AA395" s="79"/>
    </row>
    <row r="396" spans="1:27" s="23" customFormat="1" x14ac:dyDescent="0.25">
      <c r="A396" s="23">
        <v>343.2</v>
      </c>
      <c r="B396" s="23" t="s">
        <v>175</v>
      </c>
      <c r="C396" s="32"/>
      <c r="D396" s="89">
        <v>55700</v>
      </c>
      <c r="F396" s="42">
        <v>5.7000000000000002E-3</v>
      </c>
      <c r="G396" s="43"/>
      <c r="H396" s="42"/>
      <c r="J396" s="30">
        <v>7</v>
      </c>
      <c r="L396" s="25">
        <v>187989955.28</v>
      </c>
      <c r="N396" s="25">
        <v>16186258</v>
      </c>
      <c r="O396" s="33"/>
      <c r="P396" s="25">
        <f t="shared" si="247"/>
        <v>158644400</v>
      </c>
      <c r="Q396" s="37"/>
      <c r="R396" s="28">
        <f t="shared" si="248"/>
        <v>31.107787500000001</v>
      </c>
      <c r="S396" s="37"/>
      <c r="T396" s="25">
        <f t="shared" si="249"/>
        <v>5099829</v>
      </c>
      <c r="U396" s="25"/>
      <c r="V396" s="28">
        <f t="shared" si="250"/>
        <v>2.71</v>
      </c>
      <c r="X396" s="49">
        <f>+(MONTH(D396)-12)/12+YEAR(D396)-2017</f>
        <v>34.5</v>
      </c>
      <c r="Y396" s="49"/>
      <c r="Z396" s="79">
        <f t="shared" si="252"/>
        <v>3.3922125000000003</v>
      </c>
      <c r="AA396" s="79"/>
    </row>
    <row r="397" spans="1:27" s="23" customFormat="1" x14ac:dyDescent="0.25">
      <c r="A397" s="23">
        <v>344</v>
      </c>
      <c r="B397" s="23" t="s">
        <v>60</v>
      </c>
      <c r="C397" s="32"/>
      <c r="D397" s="89">
        <v>55700</v>
      </c>
      <c r="F397" s="70">
        <v>1.6000000000000001E-3</v>
      </c>
      <c r="G397" s="43"/>
      <c r="H397" s="42"/>
      <c r="J397" s="30">
        <v>-1</v>
      </c>
      <c r="L397" s="25">
        <v>44556175.359999999</v>
      </c>
      <c r="N397" s="25">
        <v>12477413.542127497</v>
      </c>
      <c r="O397" s="33"/>
      <c r="P397" s="25">
        <f t="shared" ref="P397:P399" si="253">+ROUND((100-J397)/100*L397-N397,0)</f>
        <v>32524324</v>
      </c>
      <c r="Q397" s="37"/>
      <c r="R397" s="28">
        <f t="shared" ref="R397:R399" si="254">X397-Z397</f>
        <v>33.547800000000002</v>
      </c>
      <c r="S397" s="37"/>
      <c r="T397" s="25">
        <f t="shared" si="249"/>
        <v>969492</v>
      </c>
      <c r="U397" s="25"/>
      <c r="V397" s="28">
        <f t="shared" ref="V397:V399" si="255">+ROUND(T397/L397*100,2)</f>
        <v>2.1800000000000002</v>
      </c>
      <c r="X397" s="49">
        <f t="shared" ref="X397:X399" si="256">+(MONTH(D397)-12)/12+YEAR(D397)-2017</f>
        <v>34.5</v>
      </c>
      <c r="Y397" s="49"/>
      <c r="Z397" s="79">
        <f t="shared" si="252"/>
        <v>0.95220000000000005</v>
      </c>
      <c r="AA397" s="79"/>
    </row>
    <row r="398" spans="1:27" s="23" customFormat="1" x14ac:dyDescent="0.25">
      <c r="A398" s="23">
        <v>345</v>
      </c>
      <c r="B398" s="23" t="s">
        <v>16</v>
      </c>
      <c r="C398" s="32"/>
      <c r="D398" s="89">
        <v>55700</v>
      </c>
      <c r="F398" s="70">
        <v>1.2999999999999999E-3</v>
      </c>
      <c r="G398" s="43"/>
      <c r="H398" s="42"/>
      <c r="J398" s="30">
        <v>0</v>
      </c>
      <c r="L398" s="25">
        <v>55581392.030000001</v>
      </c>
      <c r="N398" s="25">
        <v>18204939.972665001</v>
      </c>
      <c r="O398" s="33"/>
      <c r="P398" s="25">
        <f t="shared" si="253"/>
        <v>37376452</v>
      </c>
      <c r="Q398" s="37"/>
      <c r="R398" s="28">
        <f t="shared" si="254"/>
        <v>33.7263375</v>
      </c>
      <c r="S398" s="37"/>
      <c r="T398" s="25">
        <f t="shared" si="249"/>
        <v>1108227</v>
      </c>
      <c r="U398" s="25"/>
      <c r="V398" s="28">
        <f t="shared" si="255"/>
        <v>1.99</v>
      </c>
      <c r="X398" s="49">
        <f t="shared" si="256"/>
        <v>34.5</v>
      </c>
      <c r="Y398" s="49"/>
      <c r="Z398" s="79">
        <f t="shared" si="252"/>
        <v>0.77366249999999992</v>
      </c>
      <c r="AA398" s="79"/>
    </row>
    <row r="399" spans="1:27" s="32" customFormat="1" x14ac:dyDescent="0.25">
      <c r="A399" s="23">
        <v>346</v>
      </c>
      <c r="B399" s="23" t="s">
        <v>176</v>
      </c>
      <c r="D399" s="89">
        <v>55700</v>
      </c>
      <c r="E399" s="23"/>
      <c r="F399" s="70">
        <v>2.5999999999999999E-3</v>
      </c>
      <c r="G399" s="43"/>
      <c r="H399" s="42"/>
      <c r="I399" s="23"/>
      <c r="J399" s="30">
        <v>0</v>
      </c>
      <c r="L399" s="26">
        <v>13295148.66</v>
      </c>
      <c r="M399" s="23"/>
      <c r="N399" s="26">
        <v>4022433.2824199996</v>
      </c>
      <c r="O399" s="33"/>
      <c r="P399" s="26">
        <f t="shared" si="253"/>
        <v>9272715</v>
      </c>
      <c r="Q399" s="46"/>
      <c r="R399" s="28">
        <f t="shared" si="254"/>
        <v>32.952674999999999</v>
      </c>
      <c r="S399" s="46"/>
      <c r="T399" s="26">
        <f t="shared" si="249"/>
        <v>281395</v>
      </c>
      <c r="U399" s="29"/>
      <c r="V399" s="28">
        <f t="shared" si="255"/>
        <v>2.12</v>
      </c>
      <c r="X399" s="80">
        <f t="shared" si="256"/>
        <v>34.5</v>
      </c>
      <c r="Y399" s="62"/>
      <c r="Z399" s="79">
        <f t="shared" si="252"/>
        <v>1.5473249999999998</v>
      </c>
      <c r="AA399" s="79"/>
    </row>
    <row r="400" spans="1:27" s="32" customFormat="1" x14ac:dyDescent="0.25">
      <c r="A400" s="23" t="s">
        <v>3</v>
      </c>
      <c r="B400" s="32" t="s">
        <v>87</v>
      </c>
      <c r="D400" s="89"/>
      <c r="E400" s="23"/>
      <c r="F400" s="70"/>
      <c r="G400" s="43"/>
      <c r="H400" s="42"/>
      <c r="I400" s="23"/>
      <c r="J400" s="30"/>
      <c r="L400" s="35">
        <f>+SUBTOTAL(9,L393:L399)</f>
        <v>627794217.33999991</v>
      </c>
      <c r="N400" s="35">
        <f>+SUBTOTAL(9,N393:N399)</f>
        <v>112885885.42238998</v>
      </c>
      <c r="O400" s="78"/>
      <c r="P400" s="35">
        <f>+SUBTOTAL(9,P393:P399)</f>
        <v>508987423</v>
      </c>
      <c r="Q400" s="39"/>
      <c r="R400" s="51">
        <f>+P400/T400</f>
        <v>31.509010809281584</v>
      </c>
      <c r="S400" s="39"/>
      <c r="T400" s="35">
        <f>+SUBTOTAL(9,T393:T399)</f>
        <v>16153710</v>
      </c>
      <c r="U400" s="39"/>
      <c r="V400" s="51">
        <f>+T400/L400*100</f>
        <v>2.5730899638490135</v>
      </c>
      <c r="X400" s="81"/>
      <c r="Y400" s="81"/>
      <c r="Z400" s="79"/>
      <c r="AA400" s="79"/>
    </row>
    <row r="401" spans="1:27" s="32" customFormat="1" x14ac:dyDescent="0.25">
      <c r="A401" s="23"/>
      <c r="B401" s="32" t="s">
        <v>3</v>
      </c>
      <c r="D401" s="89"/>
      <c r="E401" s="23"/>
      <c r="F401" s="70"/>
      <c r="G401" s="43"/>
      <c r="H401" s="42"/>
      <c r="I401" s="23"/>
      <c r="J401" s="30"/>
      <c r="L401" s="39"/>
      <c r="M401" s="78"/>
      <c r="N401" s="39"/>
      <c r="O401" s="78"/>
      <c r="P401" s="39"/>
      <c r="Q401" s="39"/>
      <c r="R401" s="59"/>
      <c r="S401" s="39"/>
      <c r="T401" s="39"/>
      <c r="U401" s="39"/>
      <c r="V401" s="28"/>
      <c r="X401" s="69"/>
      <c r="Y401" s="69"/>
      <c r="Z401" s="79"/>
      <c r="AA401" s="79"/>
    </row>
    <row r="402" spans="1:27" s="32" customFormat="1" x14ac:dyDescent="0.25">
      <c r="A402" s="50" t="s">
        <v>141</v>
      </c>
      <c r="D402" s="89"/>
      <c r="E402" s="23"/>
      <c r="F402" s="72"/>
      <c r="G402" s="43"/>
      <c r="H402" s="42"/>
      <c r="I402" s="23"/>
      <c r="J402" s="30"/>
      <c r="L402" s="38">
        <f>+SUBTOTAL(9,L393:L401)</f>
        <v>627794217.33999991</v>
      </c>
      <c r="M402" s="78"/>
      <c r="N402" s="38">
        <f>+SUBTOTAL(9,N393:N401)</f>
        <v>112885885.42238998</v>
      </c>
      <c r="O402" s="78"/>
      <c r="P402" s="38">
        <f>+SUBTOTAL(9,P393:P401)</f>
        <v>508987423</v>
      </c>
      <c r="Q402" s="38"/>
      <c r="R402" s="83">
        <f>+P402/T402</f>
        <v>31.509010809281584</v>
      </c>
      <c r="S402" s="38"/>
      <c r="T402" s="38">
        <f>+SUBTOTAL(9,T393:T401)</f>
        <v>16153710</v>
      </c>
      <c r="U402" s="38"/>
      <c r="V402" s="84">
        <f>+T402/L402*100</f>
        <v>2.5730899638490135</v>
      </c>
      <c r="X402" s="82"/>
      <c r="Y402" s="82"/>
      <c r="Z402" s="79"/>
      <c r="AA402" s="79"/>
    </row>
    <row r="403" spans="1:27" s="32" customFormat="1" x14ac:dyDescent="0.25">
      <c r="A403" s="50"/>
      <c r="B403" s="32" t="s">
        <v>3</v>
      </c>
      <c r="D403" s="89"/>
      <c r="E403" s="23"/>
      <c r="F403" s="70"/>
      <c r="G403" s="43"/>
      <c r="H403" s="42"/>
      <c r="I403" s="23"/>
      <c r="J403" s="30"/>
      <c r="L403" s="38"/>
      <c r="N403" s="38"/>
      <c r="O403" s="78"/>
      <c r="P403" s="38"/>
      <c r="Q403" s="38"/>
      <c r="R403" s="28"/>
      <c r="S403" s="38"/>
      <c r="T403" s="38"/>
      <c r="U403" s="38"/>
      <c r="V403" s="28"/>
      <c r="X403" s="82"/>
      <c r="Y403" s="82"/>
      <c r="Z403" s="79"/>
      <c r="AA403" s="79"/>
    </row>
    <row r="404" spans="1:27" s="32" customFormat="1" x14ac:dyDescent="0.25">
      <c r="A404" s="50" t="s">
        <v>142</v>
      </c>
      <c r="D404" s="89"/>
      <c r="E404" s="23"/>
      <c r="F404" s="70"/>
      <c r="G404" s="43"/>
      <c r="H404" s="42"/>
      <c r="I404" s="23"/>
      <c r="J404" s="30"/>
      <c r="L404" s="38"/>
      <c r="N404" s="38"/>
      <c r="O404" s="78"/>
      <c r="P404" s="38"/>
      <c r="Q404" s="38"/>
      <c r="R404" s="28"/>
      <c r="S404" s="38"/>
      <c r="T404" s="38"/>
      <c r="U404" s="38"/>
      <c r="V404" s="28"/>
      <c r="X404" s="82"/>
      <c r="Y404" s="82"/>
      <c r="Z404" s="79"/>
      <c r="AA404" s="79"/>
    </row>
    <row r="405" spans="1:27" s="32" customFormat="1" x14ac:dyDescent="0.25">
      <c r="A405" s="23" t="s">
        <v>3</v>
      </c>
      <c r="B405" s="23" t="s">
        <v>3</v>
      </c>
      <c r="D405" s="89"/>
      <c r="E405" s="23"/>
      <c r="F405" s="70"/>
      <c r="G405" s="43"/>
      <c r="H405" s="42"/>
      <c r="I405" s="23"/>
      <c r="J405" s="30"/>
      <c r="L405" s="38"/>
      <c r="N405" s="38"/>
      <c r="O405" s="78"/>
      <c r="P405" s="38"/>
      <c r="Q405" s="38"/>
      <c r="R405" s="28"/>
      <c r="S405" s="38"/>
      <c r="T405" s="38"/>
      <c r="U405" s="38"/>
      <c r="V405" s="28"/>
      <c r="X405" s="82"/>
      <c r="Y405" s="82"/>
      <c r="Z405" s="79"/>
      <c r="AA405" s="79"/>
    </row>
    <row r="406" spans="1:27" s="32" customFormat="1" x14ac:dyDescent="0.25">
      <c r="B406" s="32" t="s">
        <v>88</v>
      </c>
      <c r="D406" s="89"/>
      <c r="E406" s="23"/>
      <c r="F406" s="70"/>
      <c r="G406" s="43"/>
      <c r="H406" s="42"/>
      <c r="I406" s="23"/>
      <c r="J406" s="30"/>
      <c r="L406" s="38"/>
      <c r="N406" s="38"/>
      <c r="O406" s="78"/>
      <c r="P406" s="38"/>
      <c r="Q406" s="38"/>
      <c r="R406" s="28"/>
      <c r="S406" s="38"/>
      <c r="T406" s="38"/>
      <c r="U406" s="38"/>
      <c r="V406" s="28"/>
      <c r="X406" s="82"/>
      <c r="Y406" s="82"/>
      <c r="Z406" s="79"/>
      <c r="AA406" s="79"/>
    </row>
    <row r="407" spans="1:27" s="32" customFormat="1" x14ac:dyDescent="0.25">
      <c r="A407" s="23">
        <v>341</v>
      </c>
      <c r="B407" s="23" t="s">
        <v>13</v>
      </c>
      <c r="D407" s="89">
        <v>57161</v>
      </c>
      <c r="E407" s="23"/>
      <c r="F407" s="42">
        <v>2.3E-3</v>
      </c>
      <c r="G407" s="43"/>
      <c r="H407" s="42"/>
      <c r="I407" s="23"/>
      <c r="J407" s="30">
        <v>-2</v>
      </c>
      <c r="L407" s="25">
        <v>3122752.8</v>
      </c>
      <c r="M407" s="23"/>
      <c r="N407" s="25">
        <v>575485.49225875002</v>
      </c>
      <c r="O407" s="62"/>
      <c r="P407" s="25">
        <f t="shared" ref="P407:P408" si="257">+ROUND((100-J407)/100*L407-N407,0)</f>
        <v>2609722</v>
      </c>
      <c r="Q407" s="37"/>
      <c r="R407" s="28">
        <f t="shared" ref="R407:R412" si="258">X407-Z407</f>
        <v>36.795412499999998</v>
      </c>
      <c r="S407" s="37"/>
      <c r="T407" s="25">
        <f t="shared" ref="T407:T410" si="259">+ROUND(P407/R407,0)</f>
        <v>70925</v>
      </c>
      <c r="U407" s="25"/>
      <c r="V407" s="28">
        <f t="shared" ref="V407:V408" si="260">+ROUND(T407/L407*100,2)</f>
        <v>2.27</v>
      </c>
      <c r="X407" s="49">
        <f t="shared" ref="X407:X410" si="261">+(MONTH(D407)-12)/12+YEAR(D407)-2017</f>
        <v>38.5</v>
      </c>
      <c r="Y407" s="79"/>
      <c r="Z407" s="49">
        <f t="shared" ref="Z407:Z410" si="262">+F407*X407^2/2</f>
        <v>1.7045874999999999</v>
      </c>
      <c r="AA407" s="79"/>
    </row>
    <row r="408" spans="1:27" s="32" customFormat="1" x14ac:dyDescent="0.25">
      <c r="A408" s="23">
        <v>342</v>
      </c>
      <c r="B408" s="23" t="s">
        <v>58</v>
      </c>
      <c r="D408" s="89">
        <v>57161</v>
      </c>
      <c r="E408" s="23"/>
      <c r="F408" s="42">
        <v>9.4999999999999998E-3</v>
      </c>
      <c r="G408" s="43"/>
      <c r="H408" s="42"/>
      <c r="I408" s="23"/>
      <c r="J408" s="30">
        <v>-4</v>
      </c>
      <c r="L408" s="25">
        <v>450886.51</v>
      </c>
      <c r="M408" s="23"/>
      <c r="N408" s="25">
        <v>81426.848989999999</v>
      </c>
      <c r="O408" s="62"/>
      <c r="P408" s="25">
        <f t="shared" si="257"/>
        <v>387495</v>
      </c>
      <c r="Q408" s="37"/>
      <c r="R408" s="28">
        <f t="shared" si="258"/>
        <v>31.459312499999999</v>
      </c>
      <c r="S408" s="37"/>
      <c r="T408" s="25">
        <f t="shared" si="259"/>
        <v>12317</v>
      </c>
      <c r="U408" s="25"/>
      <c r="V408" s="28">
        <f t="shared" si="260"/>
        <v>2.73</v>
      </c>
      <c r="X408" s="49">
        <f t="shared" si="261"/>
        <v>38.5</v>
      </c>
      <c r="Y408" s="79"/>
      <c r="Z408" s="49">
        <f t="shared" si="262"/>
        <v>7.0406874999999998</v>
      </c>
      <c r="AA408" s="79"/>
    </row>
    <row r="409" spans="1:27" s="32" customFormat="1" x14ac:dyDescent="0.25">
      <c r="A409" s="23">
        <v>343</v>
      </c>
      <c r="B409" s="23" t="s">
        <v>59</v>
      </c>
      <c r="D409" s="89">
        <v>57161</v>
      </c>
      <c r="E409" s="23"/>
      <c r="F409" s="42">
        <v>5.7000000000000002E-3</v>
      </c>
      <c r="G409" s="43"/>
      <c r="H409" s="42"/>
      <c r="I409" s="23"/>
      <c r="J409" s="30">
        <v>-2</v>
      </c>
      <c r="L409" s="25">
        <v>31305861.010000002</v>
      </c>
      <c r="M409" s="23"/>
      <c r="N409" s="25">
        <v>2151114</v>
      </c>
      <c r="O409" s="62"/>
      <c r="P409" s="25">
        <f t="shared" ref="P409:P410" si="263">+ROUND((100-J409)/100*L409-N409,0)</f>
        <v>29780864</v>
      </c>
      <c r="Q409" s="37"/>
      <c r="R409" s="28">
        <f t="shared" si="258"/>
        <v>34.2755875</v>
      </c>
      <c r="S409" s="37"/>
      <c r="T409" s="25">
        <f t="shared" si="259"/>
        <v>868865</v>
      </c>
      <c r="U409" s="25"/>
      <c r="V409" s="28">
        <f t="shared" ref="V409:V411" si="264">+ROUND(T409/L409*100,2)</f>
        <v>2.78</v>
      </c>
      <c r="X409" s="49">
        <f t="shared" si="261"/>
        <v>38.5</v>
      </c>
      <c r="Y409" s="79"/>
      <c r="Z409" s="49">
        <f t="shared" si="262"/>
        <v>4.2244125000000006</v>
      </c>
      <c r="AA409" s="79"/>
    </row>
    <row r="410" spans="1:27" s="32" customFormat="1" x14ac:dyDescent="0.25">
      <c r="A410" s="23">
        <v>343.2</v>
      </c>
      <c r="B410" s="23" t="s">
        <v>175</v>
      </c>
      <c r="D410" s="89">
        <v>57161</v>
      </c>
      <c r="E410" s="23"/>
      <c r="F410" s="42">
        <v>5.7000000000000002E-3</v>
      </c>
      <c r="G410" s="43"/>
      <c r="H410" s="42"/>
      <c r="I410" s="23"/>
      <c r="J410" s="30">
        <v>7</v>
      </c>
      <c r="L410" s="25">
        <v>126771982.41</v>
      </c>
      <c r="M410" s="23"/>
      <c r="N410" s="25">
        <v>16665363</v>
      </c>
      <c r="O410" s="62"/>
      <c r="P410" s="25">
        <f t="shared" si="263"/>
        <v>101232581</v>
      </c>
      <c r="Q410" s="37"/>
      <c r="R410" s="28">
        <f t="shared" si="258"/>
        <v>34.2755875</v>
      </c>
      <c r="S410" s="37"/>
      <c r="T410" s="25">
        <f t="shared" si="259"/>
        <v>2953489</v>
      </c>
      <c r="U410" s="25"/>
      <c r="V410" s="28">
        <f t="shared" si="264"/>
        <v>2.33</v>
      </c>
      <c r="X410" s="49">
        <f t="shared" si="261"/>
        <v>38.5</v>
      </c>
      <c r="Y410" s="79"/>
      <c r="Z410" s="49">
        <f t="shared" si="262"/>
        <v>4.2244125000000006</v>
      </c>
      <c r="AA410" s="79"/>
    </row>
    <row r="411" spans="1:27" s="32" customFormat="1" x14ac:dyDescent="0.25">
      <c r="A411" s="23">
        <v>345</v>
      </c>
      <c r="B411" s="23" t="s">
        <v>16</v>
      </c>
      <c r="D411" s="89">
        <v>57161</v>
      </c>
      <c r="E411" s="23"/>
      <c r="F411" s="42">
        <v>1.2999999999999999E-3</v>
      </c>
      <c r="G411" s="43"/>
      <c r="H411" s="42"/>
      <c r="I411" s="23"/>
      <c r="J411" s="30">
        <v>0</v>
      </c>
      <c r="L411" s="25">
        <v>1292150.6100000001</v>
      </c>
      <c r="M411" s="23"/>
      <c r="N411" s="25">
        <v>145621.86123375001</v>
      </c>
      <c r="O411" s="33"/>
      <c r="P411" s="25">
        <f t="shared" ref="P411" si="265">+ROUND((100-J411)/100*L411-N411,0)</f>
        <v>1146529</v>
      </c>
      <c r="Q411" s="37"/>
      <c r="R411" s="28">
        <f t="shared" si="258"/>
        <v>37.536537500000001</v>
      </c>
      <c r="S411" s="37"/>
      <c r="T411" s="25">
        <f t="shared" ref="T411:T412" si="266">+ROUND(P411/R411,0)</f>
        <v>30544</v>
      </c>
      <c r="U411" s="25"/>
      <c r="V411" s="28">
        <f t="shared" si="264"/>
        <v>2.36</v>
      </c>
      <c r="X411" s="49">
        <f t="shared" ref="X411:X412" si="267">+(MONTH(D411)-12)/12+YEAR(D411)-2017</f>
        <v>38.5</v>
      </c>
      <c r="Y411" s="79"/>
      <c r="Z411" s="49">
        <f t="shared" ref="Z411:Z412" si="268">+F411*X411^2/2</f>
        <v>0.9634625</v>
      </c>
      <c r="AA411" s="79"/>
    </row>
    <row r="412" spans="1:27" s="32" customFormat="1" x14ac:dyDescent="0.25">
      <c r="A412" s="23">
        <v>346</v>
      </c>
      <c r="B412" s="23" t="s">
        <v>176</v>
      </c>
      <c r="D412" s="89">
        <v>57161</v>
      </c>
      <c r="E412" s="23"/>
      <c r="F412" s="42">
        <v>2.5999999999999999E-3</v>
      </c>
      <c r="G412" s="43"/>
      <c r="H412" s="42"/>
      <c r="I412" s="23"/>
      <c r="J412" s="30">
        <v>0</v>
      </c>
      <c r="L412" s="26">
        <v>837057.12</v>
      </c>
      <c r="M412" s="23"/>
      <c r="N412" s="26">
        <v>136432.96448749999</v>
      </c>
      <c r="O412" s="62"/>
      <c r="P412" s="26">
        <f t="shared" ref="P412" si="269">+ROUND((100-J412)/100*L412-N412,0)</f>
        <v>700624</v>
      </c>
      <c r="Q412" s="46"/>
      <c r="R412" s="28">
        <f t="shared" si="258"/>
        <v>36.573075000000003</v>
      </c>
      <c r="S412" s="46"/>
      <c r="T412" s="26">
        <f t="shared" si="266"/>
        <v>19157</v>
      </c>
      <c r="U412" s="29"/>
      <c r="V412" s="28">
        <f t="shared" ref="V412" si="270">+ROUND(T412/L412*100,2)</f>
        <v>2.29</v>
      </c>
      <c r="X412" s="80">
        <f t="shared" si="267"/>
        <v>38.5</v>
      </c>
      <c r="Y412" s="79"/>
      <c r="Z412" s="80">
        <f t="shared" si="268"/>
        <v>1.926925</v>
      </c>
      <c r="AA412" s="79"/>
    </row>
    <row r="413" spans="1:27" s="32" customFormat="1" x14ac:dyDescent="0.25">
      <c r="A413" s="23" t="s">
        <v>3</v>
      </c>
      <c r="B413" s="32" t="s">
        <v>89</v>
      </c>
      <c r="D413" s="89"/>
      <c r="E413" s="23"/>
      <c r="F413" s="70"/>
      <c r="G413" s="43"/>
      <c r="H413" s="42"/>
      <c r="I413" s="23"/>
      <c r="J413" s="30"/>
      <c r="L413" s="27">
        <f>+SUBTOTAL(9,L407:L412)</f>
        <v>163780690.46000001</v>
      </c>
      <c r="N413" s="27">
        <f>+SUBTOTAL(9,N407:N412)</f>
        <v>19755444.16697</v>
      </c>
      <c r="O413" s="78"/>
      <c r="P413" s="27">
        <f>+SUBTOTAL(9,P407:P412)</f>
        <v>135857815</v>
      </c>
      <c r="Q413" s="27"/>
      <c r="R413" s="51">
        <f>+P413/T413</f>
        <v>34.348322009699906</v>
      </c>
      <c r="S413" s="27"/>
      <c r="T413" s="27">
        <f>+SUBTOTAL(9,T407:T412)</f>
        <v>3955297</v>
      </c>
      <c r="U413" s="27"/>
      <c r="V413" s="51">
        <f>+T413/L413*100</f>
        <v>2.4149959246667105</v>
      </c>
      <c r="X413" s="81"/>
      <c r="Y413" s="79"/>
      <c r="Z413" s="81"/>
      <c r="AA413" s="79"/>
    </row>
    <row r="414" spans="1:27" s="32" customFormat="1" x14ac:dyDescent="0.25">
      <c r="A414" s="23" t="s">
        <v>3</v>
      </c>
      <c r="B414" s="23" t="s">
        <v>3</v>
      </c>
      <c r="D414" s="89"/>
      <c r="E414" s="23"/>
      <c r="F414" s="70"/>
      <c r="G414" s="43"/>
      <c r="H414" s="42"/>
      <c r="I414" s="23"/>
      <c r="J414" s="30"/>
      <c r="L414" s="38"/>
      <c r="N414" s="38"/>
      <c r="O414" s="78"/>
      <c r="P414" s="38"/>
      <c r="Q414" s="38"/>
      <c r="R414" s="28"/>
      <c r="S414" s="38"/>
      <c r="T414" s="38"/>
      <c r="U414" s="38"/>
      <c r="V414" s="28"/>
      <c r="X414" s="82"/>
      <c r="Y414" s="79"/>
      <c r="Z414" s="82"/>
      <c r="AA414" s="79"/>
    </row>
    <row r="415" spans="1:27" s="32" customFormat="1" x14ac:dyDescent="0.25">
      <c r="A415" s="32" t="s">
        <v>3</v>
      </c>
      <c r="B415" s="32" t="s">
        <v>90</v>
      </c>
      <c r="D415" s="89"/>
      <c r="E415" s="23"/>
      <c r="F415" s="70"/>
      <c r="G415" s="43"/>
      <c r="H415" s="42"/>
      <c r="I415" s="23"/>
      <c r="J415" s="30"/>
      <c r="L415" s="38"/>
      <c r="N415" s="38"/>
      <c r="O415" s="78"/>
      <c r="P415" s="38"/>
      <c r="Q415" s="38"/>
      <c r="R415" s="28"/>
      <c r="S415" s="38"/>
      <c r="T415" s="38"/>
      <c r="U415" s="38"/>
      <c r="V415" s="28"/>
      <c r="X415" s="82"/>
      <c r="Y415" s="79"/>
      <c r="Z415" s="82"/>
      <c r="AA415" s="79"/>
    </row>
    <row r="416" spans="1:27" s="32" customFormat="1" x14ac:dyDescent="0.25">
      <c r="A416" s="23">
        <v>341</v>
      </c>
      <c r="B416" s="23" t="s">
        <v>13</v>
      </c>
      <c r="D416" s="89">
        <v>56430</v>
      </c>
      <c r="E416" s="23"/>
      <c r="F416" s="42">
        <v>2.3E-3</v>
      </c>
      <c r="G416" s="43"/>
      <c r="H416" s="42"/>
      <c r="I416" s="23"/>
      <c r="J416" s="30">
        <v>-2</v>
      </c>
      <c r="L416" s="25">
        <v>109904545.72</v>
      </c>
      <c r="M416" s="23"/>
      <c r="N416" s="25">
        <v>23177166.973131251</v>
      </c>
      <c r="O416" s="33"/>
      <c r="P416" s="25">
        <f t="shared" ref="P416:P419" si="271">+ROUND((100-J416)/100*L416-N416,0)</f>
        <v>88925470</v>
      </c>
      <c r="Q416" s="37"/>
      <c r="R416" s="28">
        <f t="shared" ref="R416:R422" si="272">X416-Z416</f>
        <v>34.967912499999997</v>
      </c>
      <c r="S416" s="37"/>
      <c r="T416" s="25">
        <f t="shared" ref="T416:T419" si="273">+ROUND(P416/R416,0)</f>
        <v>2543059</v>
      </c>
      <c r="U416" s="25"/>
      <c r="V416" s="28">
        <f t="shared" ref="V416:V419" si="274">+ROUND(T416/L416*100,2)</f>
        <v>2.31</v>
      </c>
      <c r="X416" s="49">
        <f t="shared" ref="X416:X419" si="275">+(MONTH(D416)-12)/12+YEAR(D416)-2017</f>
        <v>36.5</v>
      </c>
      <c r="Y416" s="79"/>
      <c r="Z416" s="49">
        <f t="shared" ref="Z416:Z419" si="276">+F416*X416^2/2</f>
        <v>1.5320875</v>
      </c>
      <c r="AA416" s="79"/>
    </row>
    <row r="417" spans="1:27" s="32" customFormat="1" x14ac:dyDescent="0.25">
      <c r="A417" s="23">
        <v>342</v>
      </c>
      <c r="B417" s="23" t="s">
        <v>58</v>
      </c>
      <c r="D417" s="89">
        <v>56430</v>
      </c>
      <c r="E417" s="23"/>
      <c r="F417" s="42">
        <v>9.4999999999999998E-3</v>
      </c>
      <c r="G417" s="43"/>
      <c r="H417" s="42"/>
      <c r="I417" s="23"/>
      <c r="J417" s="30">
        <v>-4</v>
      </c>
      <c r="L417" s="25">
        <v>21820106.289999999</v>
      </c>
      <c r="M417" s="23"/>
      <c r="N417" s="25">
        <v>3351288.8613550002</v>
      </c>
      <c r="O417" s="33"/>
      <c r="P417" s="25">
        <f t="shared" si="271"/>
        <v>19341622</v>
      </c>
      <c r="Q417" s="37"/>
      <c r="R417" s="28">
        <f t="shared" si="272"/>
        <v>30.171812500000001</v>
      </c>
      <c r="S417" s="37"/>
      <c r="T417" s="25">
        <f t="shared" si="273"/>
        <v>641049</v>
      </c>
      <c r="U417" s="25"/>
      <c r="V417" s="28">
        <f t="shared" si="274"/>
        <v>2.94</v>
      </c>
      <c r="X417" s="49">
        <f t="shared" si="275"/>
        <v>36.5</v>
      </c>
      <c r="Y417" s="79"/>
      <c r="Z417" s="49">
        <f t="shared" si="276"/>
        <v>6.3281874999999994</v>
      </c>
      <c r="AA417" s="79"/>
    </row>
    <row r="418" spans="1:27" s="32" customFormat="1" x14ac:dyDescent="0.25">
      <c r="A418" s="23">
        <v>343</v>
      </c>
      <c r="B418" s="23" t="s">
        <v>59</v>
      </c>
      <c r="D418" s="89">
        <v>56430</v>
      </c>
      <c r="E418" s="23"/>
      <c r="F418" s="42">
        <v>5.7000000000000002E-3</v>
      </c>
      <c r="G418" s="43"/>
      <c r="H418" s="42"/>
      <c r="I418" s="23"/>
      <c r="J418" s="30">
        <v>-2</v>
      </c>
      <c r="L418" s="25">
        <v>302831798.70999998</v>
      </c>
      <c r="M418" s="23"/>
      <c r="N418" s="25">
        <v>-12320142</v>
      </c>
      <c r="O418" s="33"/>
      <c r="P418" s="25">
        <f t="shared" si="271"/>
        <v>321208577</v>
      </c>
      <c r="Q418" s="37"/>
      <c r="R418" s="28">
        <f t="shared" si="272"/>
        <v>32.703087500000002</v>
      </c>
      <c r="S418" s="37"/>
      <c r="T418" s="25">
        <f t="shared" si="273"/>
        <v>9821965</v>
      </c>
      <c r="U418" s="25"/>
      <c r="V418" s="28">
        <f t="shared" si="274"/>
        <v>3.24</v>
      </c>
      <c r="X418" s="49">
        <f t="shared" si="275"/>
        <v>36.5</v>
      </c>
      <c r="Y418" s="79"/>
      <c r="Z418" s="49">
        <f t="shared" si="276"/>
        <v>3.7969125000000004</v>
      </c>
      <c r="AA418" s="79"/>
    </row>
    <row r="419" spans="1:27" s="32" customFormat="1" x14ac:dyDescent="0.25">
      <c r="A419" s="23">
        <v>343.2</v>
      </c>
      <c r="B419" s="23" t="s">
        <v>175</v>
      </c>
      <c r="D419" s="89">
        <v>56430</v>
      </c>
      <c r="E419" s="23"/>
      <c r="F419" s="42">
        <v>5.7000000000000002E-3</v>
      </c>
      <c r="G419" s="43"/>
      <c r="H419" s="42"/>
      <c r="I419" s="23"/>
      <c r="J419" s="30">
        <v>7</v>
      </c>
      <c r="L419" s="25">
        <v>81978670.930000007</v>
      </c>
      <c r="M419" s="23"/>
      <c r="N419" s="25">
        <v>-3932250</v>
      </c>
      <c r="O419" s="33"/>
      <c r="P419" s="25">
        <f t="shared" si="271"/>
        <v>80172414</v>
      </c>
      <c r="Q419" s="37"/>
      <c r="R419" s="28">
        <f t="shared" si="272"/>
        <v>32.703087500000002</v>
      </c>
      <c r="S419" s="37"/>
      <c r="T419" s="25">
        <f t="shared" si="273"/>
        <v>2451524</v>
      </c>
      <c r="U419" s="25"/>
      <c r="V419" s="28">
        <f t="shared" si="274"/>
        <v>2.99</v>
      </c>
      <c r="X419" s="49">
        <f t="shared" si="275"/>
        <v>36.5</v>
      </c>
      <c r="Y419" s="79"/>
      <c r="Z419" s="49">
        <f t="shared" si="276"/>
        <v>3.7969125000000004</v>
      </c>
      <c r="AA419" s="79"/>
    </row>
    <row r="420" spans="1:27" s="32" customFormat="1" x14ac:dyDescent="0.25">
      <c r="A420" s="23">
        <v>344</v>
      </c>
      <c r="B420" s="23" t="s">
        <v>60</v>
      </c>
      <c r="D420" s="89">
        <v>56430</v>
      </c>
      <c r="E420" s="23"/>
      <c r="F420" s="42">
        <v>1.6000000000000001E-3</v>
      </c>
      <c r="G420" s="43"/>
      <c r="H420" s="42"/>
      <c r="I420" s="23"/>
      <c r="J420" s="30">
        <v>-1</v>
      </c>
      <c r="L420" s="25">
        <v>49500092.460000001</v>
      </c>
      <c r="M420" s="23"/>
      <c r="N420" s="25">
        <v>9281825.7724137492</v>
      </c>
      <c r="O420" s="33"/>
      <c r="P420" s="25">
        <f t="shared" ref="P420:P422" si="277">+ROUND((100-J420)/100*L420-N420,0)</f>
        <v>40713268</v>
      </c>
      <c r="Q420" s="37"/>
      <c r="R420" s="28">
        <f t="shared" si="272"/>
        <v>35.434199999999997</v>
      </c>
      <c r="S420" s="37"/>
      <c r="T420" s="25">
        <f t="shared" ref="T420:T422" si="278">+ROUND(P420/R420,0)</f>
        <v>1148982</v>
      </c>
      <c r="U420" s="25"/>
      <c r="V420" s="28">
        <f t="shared" ref="V420:V422" si="279">+ROUND(T420/L420*100,2)</f>
        <v>2.3199999999999998</v>
      </c>
      <c r="X420" s="49">
        <f t="shared" ref="X420:X422" si="280">+(MONTH(D420)-12)/12+YEAR(D420)-2017</f>
        <v>36.5</v>
      </c>
      <c r="Y420" s="79"/>
      <c r="Z420" s="49">
        <f t="shared" ref="Z420:Z422" si="281">+F420*X420^2/2</f>
        <v>1.0658000000000001</v>
      </c>
      <c r="AA420" s="79"/>
    </row>
    <row r="421" spans="1:27" s="32" customFormat="1" x14ac:dyDescent="0.25">
      <c r="A421" s="23">
        <v>345</v>
      </c>
      <c r="B421" s="23" t="s">
        <v>16</v>
      </c>
      <c r="D421" s="89">
        <v>56430</v>
      </c>
      <c r="E421" s="23"/>
      <c r="F421" s="42">
        <v>1.2999999999999999E-3</v>
      </c>
      <c r="G421" s="43"/>
      <c r="H421" s="42"/>
      <c r="I421" s="23"/>
      <c r="J421" s="30">
        <v>0</v>
      </c>
      <c r="L421" s="25">
        <v>72345305.590000004</v>
      </c>
      <c r="M421" s="23"/>
      <c r="N421" s="25">
        <v>14355541.081542503</v>
      </c>
      <c r="O421" s="33"/>
      <c r="P421" s="25">
        <f t="shared" si="277"/>
        <v>57989765</v>
      </c>
      <c r="Q421" s="37"/>
      <c r="R421" s="28">
        <f t="shared" si="272"/>
        <v>35.634037499999998</v>
      </c>
      <c r="S421" s="37"/>
      <c r="T421" s="25">
        <f t="shared" si="278"/>
        <v>1627370</v>
      </c>
      <c r="U421" s="25"/>
      <c r="V421" s="28">
        <f t="shared" si="279"/>
        <v>2.25</v>
      </c>
      <c r="X421" s="49">
        <f t="shared" si="280"/>
        <v>36.5</v>
      </c>
      <c r="Y421" s="79"/>
      <c r="Z421" s="49">
        <f t="shared" si="281"/>
        <v>0.86596249999999997</v>
      </c>
      <c r="AA421" s="79"/>
    </row>
    <row r="422" spans="1:27" s="32" customFormat="1" x14ac:dyDescent="0.25">
      <c r="A422" s="23">
        <v>346</v>
      </c>
      <c r="B422" s="23" t="s">
        <v>176</v>
      </c>
      <c r="D422" s="89">
        <v>56430</v>
      </c>
      <c r="E422" s="23"/>
      <c r="F422" s="42">
        <v>2.5999999999999999E-3</v>
      </c>
      <c r="G422" s="43"/>
      <c r="H422" s="42"/>
      <c r="I422" s="23"/>
      <c r="J422" s="30">
        <v>0</v>
      </c>
      <c r="L422" s="26">
        <v>8047119.0899999999</v>
      </c>
      <c r="M422" s="23"/>
      <c r="N422" s="26">
        <v>1572875.46240375</v>
      </c>
      <c r="O422" s="33"/>
      <c r="P422" s="26">
        <f t="shared" si="277"/>
        <v>6474244</v>
      </c>
      <c r="Q422" s="46"/>
      <c r="R422" s="28">
        <f t="shared" si="272"/>
        <v>34.768075000000003</v>
      </c>
      <c r="S422" s="46"/>
      <c r="T422" s="26">
        <f t="shared" si="278"/>
        <v>186212</v>
      </c>
      <c r="U422" s="29"/>
      <c r="V422" s="28">
        <f t="shared" si="279"/>
        <v>2.31</v>
      </c>
      <c r="X422" s="80">
        <f t="shared" si="280"/>
        <v>36.5</v>
      </c>
      <c r="Y422" s="79"/>
      <c r="Z422" s="80">
        <f t="shared" si="281"/>
        <v>1.7319249999999999</v>
      </c>
      <c r="AA422" s="79"/>
    </row>
    <row r="423" spans="1:27" s="32" customFormat="1" x14ac:dyDescent="0.25">
      <c r="A423" s="23" t="s">
        <v>3</v>
      </c>
      <c r="B423" s="32" t="s">
        <v>91</v>
      </c>
      <c r="D423" s="89"/>
      <c r="E423" s="23"/>
      <c r="F423" s="70"/>
      <c r="G423" s="43"/>
      <c r="H423" s="42"/>
      <c r="I423" s="23"/>
      <c r="J423" s="30"/>
      <c r="L423" s="27">
        <f>+SUBTOTAL(9,L416:L422)</f>
        <v>646427638.79000008</v>
      </c>
      <c r="N423" s="27">
        <f>+SUBTOTAL(9,N416:N422)</f>
        <v>35486306.15084625</v>
      </c>
      <c r="O423" s="78"/>
      <c r="P423" s="27">
        <f>+SUBTOTAL(9,P416:P422)</f>
        <v>614825360</v>
      </c>
      <c r="Q423" s="27"/>
      <c r="R423" s="51">
        <f>+P423/T423</f>
        <v>33.377849411848246</v>
      </c>
      <c r="S423" s="27"/>
      <c r="T423" s="27">
        <f>+SUBTOTAL(9,T416:T422)</f>
        <v>18420161</v>
      </c>
      <c r="U423" s="27"/>
      <c r="V423" s="51">
        <f>+T423/L423*100</f>
        <v>2.8495317796867923</v>
      </c>
      <c r="X423" s="81"/>
      <c r="Y423" s="79"/>
      <c r="Z423" s="81"/>
      <c r="AA423" s="79"/>
    </row>
    <row r="424" spans="1:27" s="32" customFormat="1" x14ac:dyDescent="0.25">
      <c r="A424" s="23" t="s">
        <v>3</v>
      </c>
      <c r="B424" s="23" t="s">
        <v>3</v>
      </c>
      <c r="D424" s="89"/>
      <c r="E424" s="23"/>
      <c r="F424" s="70"/>
      <c r="G424" s="43"/>
      <c r="H424" s="42"/>
      <c r="I424" s="23"/>
      <c r="J424" s="30"/>
      <c r="L424" s="38"/>
      <c r="N424" s="38"/>
      <c r="O424" s="78"/>
      <c r="P424" s="38"/>
      <c r="Q424" s="38"/>
      <c r="R424" s="28"/>
      <c r="S424" s="38"/>
      <c r="T424" s="38"/>
      <c r="U424" s="38"/>
      <c r="V424" s="28"/>
      <c r="X424" s="82"/>
      <c r="Y424" s="79"/>
      <c r="Z424" s="82"/>
      <c r="AA424" s="79"/>
    </row>
    <row r="425" spans="1:27" s="32" customFormat="1" x14ac:dyDescent="0.25">
      <c r="A425" s="32" t="s">
        <v>3</v>
      </c>
      <c r="B425" s="32" t="s">
        <v>92</v>
      </c>
      <c r="D425" s="89"/>
      <c r="E425" s="23"/>
      <c r="F425" s="70"/>
      <c r="G425" s="43"/>
      <c r="H425" s="42"/>
      <c r="I425" s="23"/>
      <c r="J425" s="30"/>
      <c r="L425" s="38"/>
      <c r="N425" s="38"/>
      <c r="O425" s="78"/>
      <c r="P425" s="38"/>
      <c r="Q425" s="38"/>
      <c r="R425" s="28"/>
      <c r="S425" s="38"/>
      <c r="T425" s="38"/>
      <c r="U425" s="38"/>
      <c r="V425" s="28"/>
      <c r="X425" s="82"/>
      <c r="Y425" s="79"/>
      <c r="Z425" s="82"/>
      <c r="AA425" s="79"/>
    </row>
    <row r="426" spans="1:27" s="32" customFormat="1" x14ac:dyDescent="0.25">
      <c r="A426" s="23">
        <v>341</v>
      </c>
      <c r="B426" s="23" t="s">
        <v>13</v>
      </c>
      <c r="D426" s="89">
        <v>56430</v>
      </c>
      <c r="E426" s="23"/>
      <c r="F426" s="42">
        <v>2.3E-3</v>
      </c>
      <c r="G426" s="43"/>
      <c r="H426" s="42"/>
      <c r="I426" s="23"/>
      <c r="J426" s="30">
        <v>-2</v>
      </c>
      <c r="L426" s="25">
        <v>39684489</v>
      </c>
      <c r="M426" s="23"/>
      <c r="N426" s="25">
        <v>7347094.0433487492</v>
      </c>
      <c r="O426" s="33"/>
      <c r="P426" s="25">
        <f t="shared" ref="P426:P429" si="282">+ROUND((100-J426)/100*L426-N426,0)</f>
        <v>33131085</v>
      </c>
      <c r="Q426" s="37"/>
      <c r="R426" s="28">
        <f t="shared" ref="R426:R432" si="283">X426-Z426</f>
        <v>34.967912499999997</v>
      </c>
      <c r="S426" s="37"/>
      <c r="T426" s="25">
        <f t="shared" ref="T426:T429" si="284">+ROUND(P426/R426,0)</f>
        <v>947471</v>
      </c>
      <c r="U426" s="25"/>
      <c r="V426" s="28">
        <f t="shared" ref="V426:V429" si="285">+ROUND(T426/L426*100,2)</f>
        <v>2.39</v>
      </c>
      <c r="X426" s="49">
        <f t="shared" ref="X426:X429" si="286">+(MONTH(D426)-12)/12+YEAR(D426)-2017</f>
        <v>36.5</v>
      </c>
      <c r="Y426" s="79"/>
      <c r="Z426" s="49">
        <f t="shared" ref="Z426:Z429" si="287">+F426*X426^2/2</f>
        <v>1.5320875</v>
      </c>
      <c r="AA426" s="79"/>
    </row>
    <row r="427" spans="1:27" s="32" customFormat="1" x14ac:dyDescent="0.25">
      <c r="A427" s="23">
        <v>342</v>
      </c>
      <c r="B427" s="23" t="s">
        <v>58</v>
      </c>
      <c r="D427" s="89">
        <v>56430</v>
      </c>
      <c r="E427" s="23"/>
      <c r="F427" s="42">
        <v>9.4999999999999998E-3</v>
      </c>
      <c r="G427" s="43"/>
      <c r="H427" s="42"/>
      <c r="I427" s="23"/>
      <c r="J427" s="30">
        <v>-4</v>
      </c>
      <c r="L427" s="25">
        <v>7476137.1699999999</v>
      </c>
      <c r="M427" s="23"/>
      <c r="N427" s="25">
        <v>504445.93343249999</v>
      </c>
      <c r="O427" s="33"/>
      <c r="P427" s="25">
        <f t="shared" si="282"/>
        <v>7270737</v>
      </c>
      <c r="Q427" s="37"/>
      <c r="R427" s="28">
        <f t="shared" si="283"/>
        <v>30.171812500000001</v>
      </c>
      <c r="S427" s="37"/>
      <c r="T427" s="25">
        <f t="shared" si="284"/>
        <v>240978</v>
      </c>
      <c r="U427" s="25"/>
      <c r="V427" s="28">
        <f t="shared" si="285"/>
        <v>3.22</v>
      </c>
      <c r="X427" s="49">
        <f t="shared" si="286"/>
        <v>36.5</v>
      </c>
      <c r="Y427" s="79"/>
      <c r="Z427" s="49">
        <f t="shared" si="287"/>
        <v>6.3281874999999994</v>
      </c>
      <c r="AA427" s="79"/>
    </row>
    <row r="428" spans="1:27" s="32" customFormat="1" x14ac:dyDescent="0.25">
      <c r="A428" s="23">
        <v>343</v>
      </c>
      <c r="B428" s="23" t="s">
        <v>59</v>
      </c>
      <c r="D428" s="89">
        <v>56430</v>
      </c>
      <c r="E428" s="23"/>
      <c r="F428" s="42">
        <v>5.7000000000000002E-3</v>
      </c>
      <c r="G428" s="43"/>
      <c r="H428" s="42"/>
      <c r="I428" s="23"/>
      <c r="J428" s="30">
        <v>-2</v>
      </c>
      <c r="L428" s="25">
        <v>257772575.63</v>
      </c>
      <c r="M428" s="23"/>
      <c r="N428" s="25">
        <v>25698199</v>
      </c>
      <c r="O428" s="33"/>
      <c r="P428" s="25">
        <f t="shared" si="282"/>
        <v>237229828</v>
      </c>
      <c r="Q428" s="37"/>
      <c r="R428" s="28">
        <f t="shared" si="283"/>
        <v>32.703087500000002</v>
      </c>
      <c r="S428" s="37"/>
      <c r="T428" s="25">
        <f t="shared" si="284"/>
        <v>7254050</v>
      </c>
      <c r="U428" s="25"/>
      <c r="V428" s="28">
        <f t="shared" si="285"/>
        <v>2.81</v>
      </c>
      <c r="X428" s="49">
        <f t="shared" si="286"/>
        <v>36.5</v>
      </c>
      <c r="Y428" s="79"/>
      <c r="Z428" s="49">
        <f t="shared" si="287"/>
        <v>3.7969125000000004</v>
      </c>
      <c r="AA428" s="79"/>
    </row>
    <row r="429" spans="1:27" s="32" customFormat="1" x14ac:dyDescent="0.25">
      <c r="A429" s="23">
        <v>343.2</v>
      </c>
      <c r="B429" s="23" t="s">
        <v>175</v>
      </c>
      <c r="D429" s="89">
        <v>56430</v>
      </c>
      <c r="E429" s="23"/>
      <c r="F429" s="42">
        <v>5.7000000000000002E-3</v>
      </c>
      <c r="G429" s="43"/>
      <c r="H429" s="42"/>
      <c r="I429" s="23"/>
      <c r="J429" s="30">
        <v>7</v>
      </c>
      <c r="L429" s="25">
        <v>149902839.40000001</v>
      </c>
      <c r="M429" s="23"/>
      <c r="N429" s="25">
        <v>17807451</v>
      </c>
      <c r="O429" s="33"/>
      <c r="P429" s="25">
        <f t="shared" si="282"/>
        <v>121602190</v>
      </c>
      <c r="Q429" s="37"/>
      <c r="R429" s="28">
        <f t="shared" si="283"/>
        <v>32.703087500000002</v>
      </c>
      <c r="S429" s="37"/>
      <c r="T429" s="25">
        <f t="shared" si="284"/>
        <v>3718370</v>
      </c>
      <c r="U429" s="25"/>
      <c r="V429" s="28">
        <f t="shared" si="285"/>
        <v>2.48</v>
      </c>
      <c r="X429" s="49">
        <f t="shared" si="286"/>
        <v>36.5</v>
      </c>
      <c r="Y429" s="79"/>
      <c r="Z429" s="49">
        <f t="shared" si="287"/>
        <v>3.7969125000000004</v>
      </c>
      <c r="AA429" s="79"/>
    </row>
    <row r="430" spans="1:27" s="32" customFormat="1" x14ac:dyDescent="0.25">
      <c r="A430" s="23">
        <v>344</v>
      </c>
      <c r="B430" s="23" t="s">
        <v>60</v>
      </c>
      <c r="D430" s="89">
        <v>56430</v>
      </c>
      <c r="E430" s="23"/>
      <c r="F430" s="42">
        <v>1.6000000000000001E-3</v>
      </c>
      <c r="G430" s="43"/>
      <c r="H430" s="42"/>
      <c r="I430" s="23"/>
      <c r="J430" s="30">
        <v>-1</v>
      </c>
      <c r="L430" s="25">
        <v>43626333.68</v>
      </c>
      <c r="M430" s="23"/>
      <c r="N430" s="25">
        <v>7941201.8131237514</v>
      </c>
      <c r="O430" s="33"/>
      <c r="P430" s="25">
        <f t="shared" ref="P430:P432" si="288">+ROUND((100-J430)/100*L430-N430,0)</f>
        <v>36121395</v>
      </c>
      <c r="Q430" s="37"/>
      <c r="R430" s="28">
        <f t="shared" si="283"/>
        <v>35.434199999999997</v>
      </c>
      <c r="S430" s="37"/>
      <c r="T430" s="25">
        <f t="shared" ref="T430:T432" si="289">+ROUND(P430/R430,0)</f>
        <v>1019394</v>
      </c>
      <c r="U430" s="25"/>
      <c r="V430" s="28">
        <f t="shared" ref="V430:V432" si="290">+ROUND(T430/L430*100,2)</f>
        <v>2.34</v>
      </c>
      <c r="X430" s="49">
        <f t="shared" ref="X430:X432" si="291">+(MONTH(D430)-12)/12+YEAR(D430)-2017</f>
        <v>36.5</v>
      </c>
      <c r="Y430" s="79"/>
      <c r="Z430" s="49">
        <f t="shared" ref="Z430:Z432" si="292">+F430*X430^2/2</f>
        <v>1.0658000000000001</v>
      </c>
      <c r="AA430" s="79"/>
    </row>
    <row r="431" spans="1:27" s="32" customFormat="1" x14ac:dyDescent="0.25">
      <c r="A431" s="23">
        <v>345</v>
      </c>
      <c r="B431" s="23" t="s">
        <v>16</v>
      </c>
      <c r="D431" s="89">
        <v>56430</v>
      </c>
      <c r="E431" s="23"/>
      <c r="F431" s="42">
        <v>1.2999999999999999E-3</v>
      </c>
      <c r="G431" s="43"/>
      <c r="H431" s="42"/>
      <c r="I431" s="23"/>
      <c r="J431" s="30">
        <v>0</v>
      </c>
      <c r="L431" s="25">
        <v>33197917.960000001</v>
      </c>
      <c r="M431" s="23"/>
      <c r="N431" s="25">
        <v>6310126.7721624998</v>
      </c>
      <c r="O431" s="33"/>
      <c r="P431" s="25">
        <f t="shared" si="288"/>
        <v>26887791</v>
      </c>
      <c r="Q431" s="37"/>
      <c r="R431" s="28">
        <f t="shared" si="283"/>
        <v>35.634037499999998</v>
      </c>
      <c r="S431" s="37"/>
      <c r="T431" s="25">
        <f t="shared" si="289"/>
        <v>754554</v>
      </c>
      <c r="U431" s="25"/>
      <c r="V431" s="28">
        <f t="shared" si="290"/>
        <v>2.27</v>
      </c>
      <c r="X431" s="49">
        <f t="shared" si="291"/>
        <v>36.5</v>
      </c>
      <c r="Y431" s="79"/>
      <c r="Z431" s="49">
        <f t="shared" si="292"/>
        <v>0.86596249999999997</v>
      </c>
      <c r="AA431" s="79"/>
    </row>
    <row r="432" spans="1:27" s="32" customFormat="1" x14ac:dyDescent="0.25">
      <c r="A432" s="23">
        <v>346</v>
      </c>
      <c r="B432" s="23" t="s">
        <v>176</v>
      </c>
      <c r="D432" s="89">
        <v>56430</v>
      </c>
      <c r="E432" s="23"/>
      <c r="F432" s="42">
        <v>2.5999999999999999E-3</v>
      </c>
      <c r="G432" s="43"/>
      <c r="H432" s="42"/>
      <c r="I432" s="23"/>
      <c r="J432" s="30">
        <v>0</v>
      </c>
      <c r="L432" s="26">
        <v>11900801.24</v>
      </c>
      <c r="M432" s="23"/>
      <c r="N432" s="26">
        <v>2070824.6399925</v>
      </c>
      <c r="O432" s="33"/>
      <c r="P432" s="26">
        <f t="shared" si="288"/>
        <v>9829977</v>
      </c>
      <c r="Q432" s="46"/>
      <c r="R432" s="28">
        <f t="shared" si="283"/>
        <v>34.768075000000003</v>
      </c>
      <c r="S432" s="46"/>
      <c r="T432" s="26">
        <f t="shared" si="289"/>
        <v>282730</v>
      </c>
      <c r="U432" s="29"/>
      <c r="V432" s="28">
        <f t="shared" si="290"/>
        <v>2.38</v>
      </c>
      <c r="X432" s="80">
        <f t="shared" si="291"/>
        <v>36.5</v>
      </c>
      <c r="Y432" s="79"/>
      <c r="Z432" s="80">
        <f t="shared" si="292"/>
        <v>1.7319249999999999</v>
      </c>
      <c r="AA432" s="79"/>
    </row>
    <row r="433" spans="1:27" s="32" customFormat="1" x14ac:dyDescent="0.25">
      <c r="A433" s="23" t="s">
        <v>3</v>
      </c>
      <c r="B433" s="32" t="s">
        <v>93</v>
      </c>
      <c r="D433" s="89"/>
      <c r="E433" s="23"/>
      <c r="F433" s="70"/>
      <c r="G433" s="43"/>
      <c r="H433" s="42"/>
      <c r="I433" s="23"/>
      <c r="J433" s="30"/>
      <c r="L433" s="27">
        <f>+SUBTOTAL(9,L426:L432)</f>
        <v>543561094.08000004</v>
      </c>
      <c r="N433" s="27">
        <f>+SUBTOTAL(9,N426:N432)</f>
        <v>67679343.202059999</v>
      </c>
      <c r="O433" s="78"/>
      <c r="P433" s="27">
        <f>+SUBTOTAL(9,P426:P432)</f>
        <v>472073003</v>
      </c>
      <c r="Q433" s="27"/>
      <c r="R433" s="51">
        <f>+P433/T433</f>
        <v>33.203547911605284</v>
      </c>
      <c r="S433" s="27"/>
      <c r="T433" s="27">
        <f>+SUBTOTAL(9,T426:T432)</f>
        <v>14217547</v>
      </c>
      <c r="U433" s="27"/>
      <c r="V433" s="51">
        <f>+T433/L433*100</f>
        <v>2.6156299917056787</v>
      </c>
      <c r="X433" s="81"/>
      <c r="Y433" s="79"/>
      <c r="Z433" s="81"/>
      <c r="AA433" s="79"/>
    </row>
    <row r="434" spans="1:27" s="32" customFormat="1" x14ac:dyDescent="0.25">
      <c r="A434" s="23" t="s">
        <v>3</v>
      </c>
      <c r="B434" s="32" t="s">
        <v>3</v>
      </c>
      <c r="D434" s="89"/>
      <c r="E434" s="23"/>
      <c r="F434" s="70"/>
      <c r="G434" s="43"/>
      <c r="H434" s="42"/>
      <c r="I434" s="23"/>
      <c r="J434" s="30"/>
      <c r="L434" s="38"/>
      <c r="N434" s="38"/>
      <c r="O434" s="78"/>
      <c r="P434" s="38"/>
      <c r="Q434" s="38"/>
      <c r="R434" s="28"/>
      <c r="S434" s="38"/>
      <c r="T434" s="38"/>
      <c r="U434" s="38"/>
      <c r="V434" s="28"/>
      <c r="X434" s="82"/>
      <c r="Y434" s="79"/>
      <c r="Z434" s="82"/>
      <c r="AA434" s="79"/>
    </row>
    <row r="435" spans="1:27" s="32" customFormat="1" x14ac:dyDescent="0.25">
      <c r="A435" s="23" t="s">
        <v>3</v>
      </c>
      <c r="B435" s="32" t="s">
        <v>94</v>
      </c>
      <c r="D435" s="89"/>
      <c r="E435" s="23"/>
      <c r="F435" s="70"/>
      <c r="G435" s="43"/>
      <c r="H435" s="42"/>
      <c r="I435" s="23"/>
      <c r="J435" s="30"/>
      <c r="L435" s="38"/>
      <c r="N435" s="38"/>
      <c r="O435" s="78"/>
      <c r="P435" s="38"/>
      <c r="Q435" s="38"/>
      <c r="R435" s="28"/>
      <c r="S435" s="38"/>
      <c r="T435" s="38"/>
      <c r="U435" s="38"/>
      <c r="V435" s="28"/>
      <c r="X435" s="82"/>
      <c r="Y435" s="79"/>
      <c r="Z435" s="82"/>
      <c r="AA435" s="79"/>
    </row>
    <row r="436" spans="1:27" s="32" customFormat="1" x14ac:dyDescent="0.25">
      <c r="A436" s="23">
        <v>341</v>
      </c>
      <c r="B436" s="23" t="s">
        <v>13</v>
      </c>
      <c r="D436" s="89">
        <v>57161</v>
      </c>
      <c r="E436" s="23"/>
      <c r="F436" s="42">
        <v>2.3E-3</v>
      </c>
      <c r="G436" s="43"/>
      <c r="H436" s="42"/>
      <c r="I436" s="23"/>
      <c r="J436" s="30">
        <v>-2</v>
      </c>
      <c r="L436" s="25">
        <v>58787837.530000001</v>
      </c>
      <c r="M436" s="23"/>
      <c r="N436" s="25">
        <v>10329482.7596425</v>
      </c>
      <c r="O436" s="33"/>
      <c r="P436" s="25">
        <f t="shared" ref="P436:P439" si="293">+ROUND((100-J436)/100*L436-N436,0)</f>
        <v>49634112</v>
      </c>
      <c r="Q436" s="37"/>
      <c r="R436" s="28">
        <f t="shared" ref="R436:R442" si="294">X436-Z436</f>
        <v>36.795412499999998</v>
      </c>
      <c r="S436" s="37"/>
      <c r="T436" s="25">
        <f t="shared" ref="T436:T439" si="295">+ROUND(P436/R436,0)</f>
        <v>1348921</v>
      </c>
      <c r="U436" s="25"/>
      <c r="V436" s="28">
        <f t="shared" ref="V436:V439" si="296">+ROUND(T436/L436*100,2)</f>
        <v>2.29</v>
      </c>
      <c r="X436" s="49">
        <f t="shared" ref="X436:X439" si="297">+(MONTH(D436)-12)/12+YEAR(D436)-2017</f>
        <v>38.5</v>
      </c>
      <c r="Y436" s="79"/>
      <c r="Z436" s="49">
        <f t="shared" ref="Z436:Z439" si="298">+F436*X436^2/2</f>
        <v>1.7045874999999999</v>
      </c>
      <c r="AA436" s="79"/>
    </row>
    <row r="437" spans="1:27" s="32" customFormat="1" x14ac:dyDescent="0.25">
      <c r="A437" s="23">
        <v>342</v>
      </c>
      <c r="B437" s="23" t="s">
        <v>58</v>
      </c>
      <c r="D437" s="89">
        <v>57161</v>
      </c>
      <c r="E437" s="23"/>
      <c r="F437" s="42">
        <v>9.4999999999999998E-3</v>
      </c>
      <c r="G437" s="43"/>
      <c r="H437" s="42"/>
      <c r="I437" s="23"/>
      <c r="J437" s="30">
        <v>-4</v>
      </c>
      <c r="L437" s="25">
        <v>10963087.279999999</v>
      </c>
      <c r="M437" s="23"/>
      <c r="N437" s="25">
        <v>1082170.33681875</v>
      </c>
      <c r="O437" s="33"/>
      <c r="P437" s="25">
        <f t="shared" si="293"/>
        <v>10319440</v>
      </c>
      <c r="Q437" s="37"/>
      <c r="R437" s="28">
        <f t="shared" si="294"/>
        <v>31.459312499999999</v>
      </c>
      <c r="S437" s="37"/>
      <c r="T437" s="25">
        <f t="shared" si="295"/>
        <v>328025</v>
      </c>
      <c r="U437" s="25"/>
      <c r="V437" s="28">
        <f t="shared" si="296"/>
        <v>2.99</v>
      </c>
      <c r="X437" s="49">
        <f t="shared" si="297"/>
        <v>38.5</v>
      </c>
      <c r="Y437" s="79"/>
      <c r="Z437" s="49">
        <f t="shared" si="298"/>
        <v>7.0406874999999998</v>
      </c>
      <c r="AA437" s="79"/>
    </row>
    <row r="438" spans="1:27" s="32" customFormat="1" x14ac:dyDescent="0.25">
      <c r="A438" s="23">
        <v>343</v>
      </c>
      <c r="B438" s="23" t="s">
        <v>59</v>
      </c>
      <c r="D438" s="89">
        <v>57161</v>
      </c>
      <c r="E438" s="23"/>
      <c r="F438" s="42">
        <v>5.7000000000000002E-3</v>
      </c>
      <c r="G438" s="43"/>
      <c r="H438" s="42"/>
      <c r="I438" s="23"/>
      <c r="J438" s="30">
        <v>-2</v>
      </c>
      <c r="L438" s="25">
        <v>506388398.27999997</v>
      </c>
      <c r="M438" s="23"/>
      <c r="N438" s="25">
        <v>29212173</v>
      </c>
      <c r="O438" s="33"/>
      <c r="P438" s="25">
        <f t="shared" si="293"/>
        <v>487303993</v>
      </c>
      <c r="Q438" s="37"/>
      <c r="R438" s="28">
        <f t="shared" si="294"/>
        <v>34.2755875</v>
      </c>
      <c r="S438" s="37"/>
      <c r="T438" s="25">
        <f t="shared" si="295"/>
        <v>14217232</v>
      </c>
      <c r="U438" s="25"/>
      <c r="V438" s="28">
        <f t="shared" si="296"/>
        <v>2.81</v>
      </c>
      <c r="X438" s="49">
        <f t="shared" si="297"/>
        <v>38.5</v>
      </c>
      <c r="Y438" s="79"/>
      <c r="Z438" s="49">
        <f t="shared" si="298"/>
        <v>4.2244125000000006</v>
      </c>
      <c r="AA438" s="79"/>
    </row>
    <row r="439" spans="1:27" s="32" customFormat="1" x14ac:dyDescent="0.25">
      <c r="A439" s="23">
        <v>343.2</v>
      </c>
      <c r="B439" s="23" t="s">
        <v>175</v>
      </c>
      <c r="D439" s="89">
        <v>57161</v>
      </c>
      <c r="E439" s="23"/>
      <c r="F439" s="42">
        <v>5.7000000000000002E-3</v>
      </c>
      <c r="G439" s="43"/>
      <c r="H439" s="42"/>
      <c r="I439" s="23"/>
      <c r="J439" s="30">
        <v>7</v>
      </c>
      <c r="L439" s="25">
        <v>84037287.540000007</v>
      </c>
      <c r="M439" s="23"/>
      <c r="N439" s="25">
        <v>4966776</v>
      </c>
      <c r="O439" s="33"/>
      <c r="P439" s="25">
        <f t="shared" si="293"/>
        <v>73187901</v>
      </c>
      <c r="Q439" s="37"/>
      <c r="R439" s="28">
        <f t="shared" si="294"/>
        <v>34.2755875</v>
      </c>
      <c r="S439" s="37"/>
      <c r="T439" s="25">
        <f t="shared" si="295"/>
        <v>2135278</v>
      </c>
      <c r="U439" s="25"/>
      <c r="V439" s="28">
        <f t="shared" si="296"/>
        <v>2.54</v>
      </c>
      <c r="X439" s="49">
        <f t="shared" si="297"/>
        <v>38.5</v>
      </c>
      <c r="Y439" s="79"/>
      <c r="Z439" s="49">
        <f t="shared" si="298"/>
        <v>4.2244125000000006</v>
      </c>
      <c r="AA439" s="79"/>
    </row>
    <row r="440" spans="1:27" s="32" customFormat="1" x14ac:dyDescent="0.25">
      <c r="A440" s="23">
        <v>344</v>
      </c>
      <c r="B440" s="23" t="s">
        <v>60</v>
      </c>
      <c r="D440" s="89">
        <v>57161</v>
      </c>
      <c r="E440" s="23"/>
      <c r="F440" s="42">
        <v>1.6000000000000001E-3</v>
      </c>
      <c r="G440" s="43"/>
      <c r="H440" s="42"/>
      <c r="I440" s="23"/>
      <c r="J440" s="30">
        <v>-1</v>
      </c>
      <c r="L440" s="25">
        <v>65774579.289999999</v>
      </c>
      <c r="M440" s="23"/>
      <c r="N440" s="25">
        <v>11214181.459521247</v>
      </c>
      <c r="O440" s="33"/>
      <c r="P440" s="25">
        <f t="shared" ref="P440:P442" si="299">+ROUND((100-J440)/100*L440-N440,0)</f>
        <v>55218144</v>
      </c>
      <c r="Q440" s="37"/>
      <c r="R440" s="28">
        <f t="shared" si="294"/>
        <v>37.3142</v>
      </c>
      <c r="S440" s="37"/>
      <c r="T440" s="25">
        <f t="shared" ref="T440:T442" si="300">+ROUND(P440/R440,0)</f>
        <v>1479816</v>
      </c>
      <c r="U440" s="25"/>
      <c r="V440" s="28">
        <f t="shared" ref="V440:V442" si="301">+ROUND(T440/L440*100,2)</f>
        <v>2.25</v>
      </c>
      <c r="X440" s="49">
        <f t="shared" ref="X440:X442" si="302">+(MONTH(D440)-12)/12+YEAR(D440)-2017</f>
        <v>38.5</v>
      </c>
      <c r="Y440" s="79"/>
      <c r="Z440" s="49">
        <f t="shared" ref="Z440:Z442" si="303">+F440*X440^2/2</f>
        <v>1.1858</v>
      </c>
      <c r="AA440" s="79"/>
    </row>
    <row r="441" spans="1:27" s="32" customFormat="1" x14ac:dyDescent="0.25">
      <c r="A441" s="23">
        <v>345</v>
      </c>
      <c r="B441" s="23" t="s">
        <v>16</v>
      </c>
      <c r="D441" s="89">
        <v>57161</v>
      </c>
      <c r="E441" s="23"/>
      <c r="F441" s="42">
        <v>1.2999999999999999E-3</v>
      </c>
      <c r="G441" s="43"/>
      <c r="H441" s="42"/>
      <c r="I441" s="23"/>
      <c r="J441" s="30">
        <v>0</v>
      </c>
      <c r="L441" s="25">
        <v>49186847.380000003</v>
      </c>
      <c r="M441" s="23"/>
      <c r="N441" s="25">
        <v>8844925.0394675005</v>
      </c>
      <c r="O441" s="33"/>
      <c r="P441" s="25">
        <f t="shared" si="299"/>
        <v>40341922</v>
      </c>
      <c r="Q441" s="37"/>
      <c r="R441" s="28">
        <f t="shared" si="294"/>
        <v>37.536537500000001</v>
      </c>
      <c r="S441" s="37"/>
      <c r="T441" s="25">
        <f t="shared" si="300"/>
        <v>1074737</v>
      </c>
      <c r="U441" s="25"/>
      <c r="V441" s="28">
        <f t="shared" si="301"/>
        <v>2.19</v>
      </c>
      <c r="X441" s="49">
        <f t="shared" si="302"/>
        <v>38.5</v>
      </c>
      <c r="Y441" s="79"/>
      <c r="Z441" s="49">
        <f t="shared" si="303"/>
        <v>0.9634625</v>
      </c>
      <c r="AA441" s="79"/>
    </row>
    <row r="442" spans="1:27" s="32" customFormat="1" x14ac:dyDescent="0.25">
      <c r="A442" s="23">
        <v>346</v>
      </c>
      <c r="B442" s="23" t="s">
        <v>176</v>
      </c>
      <c r="D442" s="89">
        <v>57161</v>
      </c>
      <c r="E442" s="23"/>
      <c r="F442" s="42">
        <v>2.5999999999999999E-3</v>
      </c>
      <c r="G442" s="43"/>
      <c r="H442" s="42"/>
      <c r="I442" s="23"/>
      <c r="J442" s="30">
        <v>0</v>
      </c>
      <c r="L442" s="26">
        <v>12695601.689999999</v>
      </c>
      <c r="M442" s="23"/>
      <c r="N442" s="26">
        <v>8125669.0355062494</v>
      </c>
      <c r="O442" s="33"/>
      <c r="P442" s="26">
        <f t="shared" si="299"/>
        <v>4569933</v>
      </c>
      <c r="Q442" s="46"/>
      <c r="R442" s="28">
        <f t="shared" si="294"/>
        <v>36.573075000000003</v>
      </c>
      <c r="S442" s="46"/>
      <c r="T442" s="26">
        <f t="shared" si="300"/>
        <v>124953</v>
      </c>
      <c r="U442" s="29"/>
      <c r="V442" s="28">
        <f t="shared" si="301"/>
        <v>0.98</v>
      </c>
      <c r="X442" s="80">
        <f t="shared" si="302"/>
        <v>38.5</v>
      </c>
      <c r="Y442" s="79"/>
      <c r="Z442" s="80">
        <f t="shared" si="303"/>
        <v>1.926925</v>
      </c>
      <c r="AA442" s="79"/>
    </row>
    <row r="443" spans="1:27" s="32" customFormat="1" x14ac:dyDescent="0.25">
      <c r="A443" s="23" t="s">
        <v>3</v>
      </c>
      <c r="B443" s="23" t="s">
        <v>95</v>
      </c>
      <c r="D443" s="89"/>
      <c r="E443" s="23"/>
      <c r="F443" s="70"/>
      <c r="G443" s="43"/>
      <c r="H443" s="42"/>
      <c r="I443" s="23"/>
      <c r="J443" s="30"/>
      <c r="L443" s="35">
        <f>+SUBTOTAL(9,L436:L442)</f>
        <v>787833638.98999989</v>
      </c>
      <c r="N443" s="35">
        <f>+SUBTOTAL(9,N436:N442)</f>
        <v>73775377.630956247</v>
      </c>
      <c r="O443" s="78"/>
      <c r="P443" s="35">
        <f>+SUBTOTAL(9,P436:P442)</f>
        <v>720575445</v>
      </c>
      <c r="Q443" s="27"/>
      <c r="R443" s="51">
        <f>+P443/T443</f>
        <v>34.79534343633447</v>
      </c>
      <c r="S443" s="27"/>
      <c r="T443" s="35">
        <f>+SUBTOTAL(9,T436:T442)</f>
        <v>20708962</v>
      </c>
      <c r="U443" s="27"/>
      <c r="V443" s="51">
        <f>+T443/L443*100</f>
        <v>2.6285958069204582</v>
      </c>
      <c r="X443" s="67"/>
      <c r="Y443" s="79"/>
      <c r="Z443" s="67"/>
      <c r="AA443" s="79"/>
    </row>
    <row r="444" spans="1:27" s="32" customFormat="1" x14ac:dyDescent="0.25">
      <c r="A444" s="23" t="s">
        <v>3</v>
      </c>
      <c r="B444" s="32" t="s">
        <v>3</v>
      </c>
      <c r="D444" s="89"/>
      <c r="E444" s="23"/>
      <c r="F444" s="70"/>
      <c r="G444" s="43"/>
      <c r="H444" s="42"/>
      <c r="I444" s="23"/>
      <c r="J444" s="30"/>
      <c r="L444" s="38"/>
      <c r="N444" s="38"/>
      <c r="O444" s="78"/>
      <c r="P444" s="38"/>
      <c r="Q444" s="38"/>
      <c r="R444" s="28"/>
      <c r="S444" s="38"/>
      <c r="T444" s="38"/>
      <c r="U444" s="38"/>
      <c r="V444" s="28"/>
      <c r="X444" s="82"/>
      <c r="Y444" s="79"/>
      <c r="Z444" s="82"/>
      <c r="AA444" s="79"/>
    </row>
    <row r="445" spans="1:27" s="32" customFormat="1" x14ac:dyDescent="0.25">
      <c r="A445" s="50" t="s">
        <v>143</v>
      </c>
      <c r="D445" s="89"/>
      <c r="E445" s="23"/>
      <c r="F445" s="70"/>
      <c r="G445" s="43"/>
      <c r="H445" s="42"/>
      <c r="I445" s="23"/>
      <c r="J445" s="30"/>
      <c r="L445" s="38">
        <f>+SUBTOTAL(9,L406:L444)</f>
        <v>2141603062.3200004</v>
      </c>
      <c r="N445" s="38">
        <f>+SUBTOTAL(9,N406:N444)</f>
        <v>196696471.1508325</v>
      </c>
      <c r="O445" s="78"/>
      <c r="P445" s="38">
        <f>+SUBTOTAL(9,P406:P444)</f>
        <v>1943331623</v>
      </c>
      <c r="Q445" s="38"/>
      <c r="R445" s="84">
        <f>+P445/T445</f>
        <v>33.913872851869115</v>
      </c>
      <c r="S445" s="38"/>
      <c r="T445" s="38">
        <f>+SUBTOTAL(9,T406:T444)</f>
        <v>57301967</v>
      </c>
      <c r="U445" s="38"/>
      <c r="V445" s="84">
        <f>+T445/L445*100</f>
        <v>2.6756576887747223</v>
      </c>
      <c r="X445" s="82"/>
      <c r="Y445" s="79"/>
      <c r="Z445" s="82"/>
      <c r="AA445" s="79"/>
    </row>
    <row r="446" spans="1:27" s="32" customFormat="1" x14ac:dyDescent="0.25">
      <c r="A446" s="50"/>
      <c r="B446" s="32" t="s">
        <v>3</v>
      </c>
      <c r="D446" s="89"/>
      <c r="E446" s="23"/>
      <c r="F446" s="70"/>
      <c r="G446" s="43"/>
      <c r="H446" s="42"/>
      <c r="I446" s="23"/>
      <c r="J446" s="30"/>
      <c r="L446" s="38"/>
      <c r="N446" s="38"/>
      <c r="O446" s="78"/>
      <c r="P446" s="38"/>
      <c r="Q446" s="38"/>
      <c r="R446" s="84"/>
      <c r="S446" s="38"/>
      <c r="T446" s="38"/>
      <c r="U446" s="38"/>
      <c r="V446" s="84"/>
      <c r="X446" s="82"/>
      <c r="Y446" s="82"/>
      <c r="Z446" s="79"/>
      <c r="AA446" s="79"/>
    </row>
    <row r="447" spans="1:27" s="32" customFormat="1" x14ac:dyDescent="0.25">
      <c r="A447" s="50"/>
      <c r="B447" s="32" t="s">
        <v>3</v>
      </c>
      <c r="D447" s="89"/>
      <c r="E447" s="23"/>
      <c r="F447" s="70"/>
      <c r="G447" s="43"/>
      <c r="H447" s="42"/>
      <c r="I447" s="23"/>
      <c r="J447" s="30"/>
      <c r="L447" s="38"/>
      <c r="N447" s="38"/>
      <c r="O447" s="78"/>
      <c r="P447" s="38"/>
      <c r="Q447" s="38"/>
      <c r="R447" s="84"/>
      <c r="S447" s="38"/>
      <c r="T447" s="38"/>
      <c r="U447" s="38"/>
      <c r="V447" s="84"/>
      <c r="X447" s="82"/>
      <c r="Y447" s="82"/>
      <c r="Z447" s="79"/>
      <c r="AA447" s="79"/>
    </row>
    <row r="448" spans="1:27" s="32" customFormat="1" x14ac:dyDescent="0.25">
      <c r="A448" s="50" t="s">
        <v>144</v>
      </c>
      <c r="D448" s="89"/>
      <c r="E448" s="23"/>
      <c r="F448" s="70"/>
      <c r="G448" s="43"/>
      <c r="H448" s="42"/>
      <c r="I448" s="23"/>
      <c r="J448" s="30"/>
      <c r="L448" s="38"/>
      <c r="N448" s="38"/>
      <c r="O448" s="78"/>
      <c r="P448" s="38"/>
      <c r="Q448" s="38"/>
      <c r="R448" s="84"/>
      <c r="S448" s="38"/>
      <c r="T448" s="38"/>
      <c r="U448" s="38"/>
      <c r="V448" s="84"/>
      <c r="X448" s="82"/>
      <c r="Y448" s="82"/>
      <c r="Z448" s="79"/>
      <c r="AA448" s="79"/>
    </row>
    <row r="449" spans="1:27" s="32" customFormat="1" x14ac:dyDescent="0.25">
      <c r="A449" s="50"/>
      <c r="B449" s="32" t="s">
        <v>3</v>
      </c>
      <c r="D449" s="89"/>
      <c r="E449" s="23"/>
      <c r="F449" s="70"/>
      <c r="G449" s="43"/>
      <c r="H449" s="42"/>
      <c r="I449" s="23"/>
      <c r="J449" s="30"/>
      <c r="L449" s="38"/>
      <c r="N449" s="38"/>
      <c r="O449" s="78"/>
      <c r="P449" s="38"/>
      <c r="Q449" s="38"/>
      <c r="R449" s="84"/>
      <c r="S449" s="38"/>
      <c r="T449" s="38"/>
      <c r="U449" s="38"/>
      <c r="V449" s="84"/>
      <c r="X449" s="82"/>
      <c r="Y449" s="82"/>
      <c r="Z449" s="79"/>
      <c r="AA449" s="79"/>
    </row>
    <row r="450" spans="1:27" s="32" customFormat="1" x14ac:dyDescent="0.25">
      <c r="A450" s="23" t="s">
        <v>3</v>
      </c>
      <c r="B450" s="32" t="s">
        <v>96</v>
      </c>
      <c r="D450" s="89"/>
      <c r="E450" s="23"/>
      <c r="F450" s="70"/>
      <c r="G450" s="43"/>
      <c r="H450" s="42"/>
      <c r="I450" s="23"/>
      <c r="J450" s="30"/>
      <c r="L450" s="38"/>
      <c r="N450" s="38"/>
      <c r="O450" s="78"/>
      <c r="P450" s="38"/>
      <c r="Q450" s="38"/>
      <c r="R450" s="84"/>
      <c r="S450" s="38"/>
      <c r="T450" s="38"/>
      <c r="U450" s="38"/>
      <c r="V450" s="84"/>
      <c r="X450" s="82"/>
      <c r="Y450" s="82"/>
      <c r="Z450" s="79"/>
      <c r="AA450" s="79"/>
    </row>
    <row r="451" spans="1:27" s="32" customFormat="1" x14ac:dyDescent="0.25">
      <c r="A451" s="23">
        <v>341</v>
      </c>
      <c r="B451" s="23" t="s">
        <v>13</v>
      </c>
      <c r="D451" s="89">
        <v>57891</v>
      </c>
      <c r="E451" s="23"/>
      <c r="F451" s="42">
        <v>2.3E-3</v>
      </c>
      <c r="G451" s="43"/>
      <c r="H451" s="42"/>
      <c r="I451" s="23"/>
      <c r="J451" s="30">
        <v>-2</v>
      </c>
      <c r="L451" s="25">
        <v>84193534.709999993</v>
      </c>
      <c r="M451" s="23"/>
      <c r="N451" s="25">
        <v>9244880.0708987489</v>
      </c>
      <c r="O451" s="33"/>
      <c r="P451" s="25">
        <f t="shared" ref="P451:P454" si="304">+ROUND((100-J451)/100*L451-N451,0)</f>
        <v>76632525</v>
      </c>
      <c r="Q451" s="37"/>
      <c r="R451" s="28">
        <f t="shared" ref="R451:R457" si="305">X451-Z451</f>
        <v>38.613712499999998</v>
      </c>
      <c r="S451" s="37"/>
      <c r="T451" s="25">
        <f t="shared" ref="T451:T454" si="306">+ROUND(P451/R451,0)</f>
        <v>1984594</v>
      </c>
      <c r="U451" s="25"/>
      <c r="V451" s="28">
        <f t="shared" ref="V451:V457" si="307">+ROUND(T451/L451*100,2)</f>
        <v>2.36</v>
      </c>
      <c r="X451" s="49">
        <f t="shared" ref="X451:X457" si="308">+(MONTH(D451)-12)/12+YEAR(D451)-2017</f>
        <v>40.5</v>
      </c>
      <c r="Y451" s="79"/>
      <c r="Z451" s="49">
        <f t="shared" ref="Z451:Z457" si="309">+F451*X451^2/2</f>
        <v>1.8862874999999999</v>
      </c>
      <c r="AA451" s="79"/>
    </row>
    <row r="452" spans="1:27" s="32" customFormat="1" x14ac:dyDescent="0.25">
      <c r="A452" s="23">
        <v>342</v>
      </c>
      <c r="B452" s="23" t="s">
        <v>58</v>
      </c>
      <c r="D452" s="89">
        <v>57891</v>
      </c>
      <c r="E452" s="23"/>
      <c r="F452" s="42">
        <v>9.4999999999999998E-3</v>
      </c>
      <c r="G452" s="43"/>
      <c r="H452" s="42"/>
      <c r="I452" s="23"/>
      <c r="J452" s="30">
        <v>-4</v>
      </c>
      <c r="L452" s="25">
        <v>48944925.170000002</v>
      </c>
      <c r="M452" s="23"/>
      <c r="N452" s="25">
        <v>5183870.1967075001</v>
      </c>
      <c r="O452" s="33"/>
      <c r="P452" s="25">
        <f t="shared" si="304"/>
        <v>45718852</v>
      </c>
      <c r="Q452" s="37"/>
      <c r="R452" s="28">
        <f t="shared" si="305"/>
        <v>32.708812500000001</v>
      </c>
      <c r="S452" s="37"/>
      <c r="T452" s="25">
        <f t="shared" si="306"/>
        <v>1397753</v>
      </c>
      <c r="U452" s="25"/>
      <c r="V452" s="28">
        <f t="shared" si="307"/>
        <v>2.86</v>
      </c>
      <c r="X452" s="49">
        <f t="shared" si="308"/>
        <v>40.5</v>
      </c>
      <c r="Y452" s="79"/>
      <c r="Z452" s="49">
        <f t="shared" si="309"/>
        <v>7.7911874999999995</v>
      </c>
      <c r="AA452" s="79"/>
    </row>
    <row r="453" spans="1:27" s="32" customFormat="1" x14ac:dyDescent="0.25">
      <c r="A453" s="23">
        <v>343</v>
      </c>
      <c r="B453" s="23" t="s">
        <v>59</v>
      </c>
      <c r="D453" s="89">
        <v>57891</v>
      </c>
      <c r="E453" s="23"/>
      <c r="F453" s="42">
        <v>5.7000000000000002E-3</v>
      </c>
      <c r="G453" s="43"/>
      <c r="H453" s="42"/>
      <c r="I453" s="23"/>
      <c r="J453" s="30">
        <v>-2</v>
      </c>
      <c r="L453" s="25">
        <v>400913907.58999997</v>
      </c>
      <c r="M453" s="23"/>
      <c r="N453" s="25">
        <v>38175124</v>
      </c>
      <c r="O453" s="33"/>
      <c r="P453" s="25">
        <f t="shared" si="304"/>
        <v>370757062</v>
      </c>
      <c r="Q453" s="37"/>
      <c r="R453" s="28">
        <f t="shared" si="305"/>
        <v>35.825287500000002</v>
      </c>
      <c r="S453" s="37"/>
      <c r="T453" s="25">
        <f t="shared" si="306"/>
        <v>10349032</v>
      </c>
      <c r="U453" s="25"/>
      <c r="V453" s="28">
        <f t="shared" si="307"/>
        <v>2.58</v>
      </c>
      <c r="X453" s="49">
        <f t="shared" si="308"/>
        <v>40.5</v>
      </c>
      <c r="Y453" s="79"/>
      <c r="Z453" s="49">
        <f t="shared" si="309"/>
        <v>4.6747125</v>
      </c>
      <c r="AA453" s="79"/>
    </row>
    <row r="454" spans="1:27" s="32" customFormat="1" x14ac:dyDescent="0.25">
      <c r="A454" s="23">
        <v>343.2</v>
      </c>
      <c r="B454" s="23" t="s">
        <v>175</v>
      </c>
      <c r="D454" s="89">
        <v>57891</v>
      </c>
      <c r="E454" s="23"/>
      <c r="F454" s="42">
        <v>5.7000000000000002E-3</v>
      </c>
      <c r="G454" s="43"/>
      <c r="H454" s="42"/>
      <c r="I454" s="23"/>
      <c r="J454" s="30">
        <v>7</v>
      </c>
      <c r="L454" s="25">
        <v>229372194.33000001</v>
      </c>
      <c r="M454" s="23"/>
      <c r="N454" s="25">
        <v>25648251</v>
      </c>
      <c r="O454" s="33"/>
      <c r="P454" s="25">
        <f t="shared" si="304"/>
        <v>187667890</v>
      </c>
      <c r="Q454" s="37"/>
      <c r="R454" s="28">
        <f t="shared" si="305"/>
        <v>35.825287500000002</v>
      </c>
      <c r="S454" s="37"/>
      <c r="T454" s="25">
        <f t="shared" si="306"/>
        <v>5238420</v>
      </c>
      <c r="U454" s="25"/>
      <c r="V454" s="28">
        <f t="shared" si="307"/>
        <v>2.2799999999999998</v>
      </c>
      <c r="X454" s="49">
        <f t="shared" si="308"/>
        <v>40.5</v>
      </c>
      <c r="Y454" s="79"/>
      <c r="Z454" s="49">
        <f t="shared" si="309"/>
        <v>4.6747125</v>
      </c>
      <c r="AA454" s="79"/>
    </row>
    <row r="455" spans="1:27" s="32" customFormat="1" x14ac:dyDescent="0.25">
      <c r="A455" s="23">
        <v>344</v>
      </c>
      <c r="B455" s="23" t="s">
        <v>60</v>
      </c>
      <c r="D455" s="89">
        <v>57891</v>
      </c>
      <c r="E455" s="23"/>
      <c r="F455" s="42">
        <v>1.6000000000000001E-3</v>
      </c>
      <c r="G455" s="43"/>
      <c r="H455" s="42"/>
      <c r="I455" s="23"/>
      <c r="J455" s="30">
        <v>-1</v>
      </c>
      <c r="L455" s="25">
        <v>72067369.810000002</v>
      </c>
      <c r="M455" s="23"/>
      <c r="N455" s="25">
        <v>7623244.7813524986</v>
      </c>
      <c r="O455" s="33"/>
      <c r="P455" s="25">
        <f t="shared" ref="P455:P457" si="310">+ROUND((100-J455)/100*L455-N455,0)</f>
        <v>65164799</v>
      </c>
      <c r="Q455" s="37"/>
      <c r="R455" s="28">
        <f t="shared" si="305"/>
        <v>39.187800000000003</v>
      </c>
      <c r="S455" s="37"/>
      <c r="T455" s="25">
        <f t="shared" ref="T455:T457" si="311">+ROUND(P455/R455,0)</f>
        <v>1662885</v>
      </c>
      <c r="U455" s="25"/>
      <c r="V455" s="28">
        <f t="shared" si="307"/>
        <v>2.31</v>
      </c>
      <c r="X455" s="49">
        <f t="shared" si="308"/>
        <v>40.5</v>
      </c>
      <c r="Y455" s="79"/>
      <c r="Z455" s="49">
        <f t="shared" si="309"/>
        <v>1.3122</v>
      </c>
      <c r="AA455" s="79"/>
    </row>
    <row r="456" spans="1:27" s="32" customFormat="1" x14ac:dyDescent="0.25">
      <c r="A456" s="23">
        <v>345</v>
      </c>
      <c r="B456" s="23" t="s">
        <v>16</v>
      </c>
      <c r="D456" s="89">
        <v>57891</v>
      </c>
      <c r="E456" s="23"/>
      <c r="F456" s="42">
        <v>1.2999999999999999E-3</v>
      </c>
      <c r="G456" s="43"/>
      <c r="H456" s="42"/>
      <c r="I456" s="23"/>
      <c r="J456" s="30">
        <v>0</v>
      </c>
      <c r="L456" s="25">
        <v>114551904.63</v>
      </c>
      <c r="M456" s="23"/>
      <c r="N456" s="25">
        <v>12158692.945062501</v>
      </c>
      <c r="O456" s="33"/>
      <c r="P456" s="25">
        <f t="shared" si="310"/>
        <v>102393212</v>
      </c>
      <c r="Q456" s="37"/>
      <c r="R456" s="28">
        <f t="shared" si="305"/>
        <v>39.433837500000003</v>
      </c>
      <c r="S456" s="37"/>
      <c r="T456" s="25">
        <f t="shared" si="311"/>
        <v>2596582</v>
      </c>
      <c r="U456" s="25"/>
      <c r="V456" s="28">
        <f t="shared" si="307"/>
        <v>2.27</v>
      </c>
      <c r="X456" s="49">
        <f t="shared" si="308"/>
        <v>40.5</v>
      </c>
      <c r="Y456" s="79"/>
      <c r="Z456" s="49">
        <f t="shared" si="309"/>
        <v>1.0661624999999999</v>
      </c>
      <c r="AA456" s="79"/>
    </row>
    <row r="457" spans="1:27" s="32" customFormat="1" x14ac:dyDescent="0.25">
      <c r="A457" s="23">
        <v>346</v>
      </c>
      <c r="B457" s="23" t="s">
        <v>176</v>
      </c>
      <c r="D457" s="89">
        <v>57891</v>
      </c>
      <c r="E457" s="23"/>
      <c r="F457" s="42">
        <v>2.5999999999999999E-3</v>
      </c>
      <c r="G457" s="43"/>
      <c r="H457" s="42"/>
      <c r="I457" s="23"/>
      <c r="J457" s="30">
        <v>0</v>
      </c>
      <c r="L457" s="26">
        <v>10573301.27</v>
      </c>
      <c r="M457" s="23"/>
      <c r="N457" s="26">
        <v>1080694.3081887502</v>
      </c>
      <c r="O457" s="33"/>
      <c r="P457" s="26">
        <f t="shared" si="310"/>
        <v>9492607</v>
      </c>
      <c r="Q457" s="46"/>
      <c r="R457" s="28">
        <f t="shared" si="305"/>
        <v>38.367674999999998</v>
      </c>
      <c r="S457" s="46"/>
      <c r="T457" s="26">
        <f t="shared" si="311"/>
        <v>247412</v>
      </c>
      <c r="U457" s="29"/>
      <c r="V457" s="28">
        <f t="shared" si="307"/>
        <v>2.34</v>
      </c>
      <c r="X457" s="80">
        <f t="shared" si="308"/>
        <v>40.5</v>
      </c>
      <c r="Y457" s="79"/>
      <c r="Z457" s="80">
        <f t="shared" si="309"/>
        <v>2.1323249999999998</v>
      </c>
      <c r="AA457" s="79"/>
    </row>
    <row r="458" spans="1:27" s="32" customFormat="1" x14ac:dyDescent="0.25">
      <c r="A458" s="23" t="s">
        <v>3</v>
      </c>
      <c r="B458" s="32" t="s">
        <v>97</v>
      </c>
      <c r="D458" s="89"/>
      <c r="E458" s="23"/>
      <c r="F458" s="70"/>
      <c r="G458" s="43"/>
      <c r="H458" s="42"/>
      <c r="I458" s="23"/>
      <c r="J458" s="30"/>
      <c r="L458" s="52">
        <f>+SUBTOTAL(9,L451:L457)</f>
        <v>960617137.50999987</v>
      </c>
      <c r="M458" s="78"/>
      <c r="N458" s="52">
        <f>+SUBTOTAL(9,N451:N457)</f>
        <v>99114757.302210018</v>
      </c>
      <c r="O458" s="78"/>
      <c r="P458" s="52">
        <f>+SUBTOTAL(9,P451:P457)</f>
        <v>857826947</v>
      </c>
      <c r="Q458" s="27"/>
      <c r="R458" s="51">
        <f>+P458/T458</f>
        <v>36.539537109977829</v>
      </c>
      <c r="S458" s="27"/>
      <c r="T458" s="52">
        <f>+SUBTOTAL(9,T451:T457)</f>
        <v>23476678</v>
      </c>
      <c r="U458" s="27"/>
      <c r="V458" s="51">
        <f>+T458/L458*100</f>
        <v>2.4439162162829526</v>
      </c>
      <c r="X458" s="67"/>
      <c r="Y458" s="79"/>
      <c r="Z458" s="67"/>
      <c r="AA458" s="79"/>
    </row>
    <row r="459" spans="1:27" s="32" customFormat="1" x14ac:dyDescent="0.25">
      <c r="A459" s="23"/>
      <c r="B459" s="32" t="s">
        <v>3</v>
      </c>
      <c r="D459" s="89"/>
      <c r="E459" s="23"/>
      <c r="F459" s="70"/>
      <c r="G459" s="43"/>
      <c r="H459" s="42"/>
      <c r="I459" s="23"/>
      <c r="J459" s="30"/>
      <c r="L459" s="38"/>
      <c r="N459" s="38"/>
      <c r="O459" s="78"/>
      <c r="P459" s="38"/>
      <c r="Q459" s="38"/>
      <c r="R459" s="84"/>
      <c r="S459" s="38"/>
      <c r="T459" s="38"/>
      <c r="U459" s="38"/>
      <c r="V459" s="84"/>
      <c r="X459" s="82"/>
      <c r="Y459" s="82"/>
      <c r="Z459" s="79"/>
      <c r="AA459" s="79"/>
    </row>
    <row r="460" spans="1:27" s="32" customFormat="1" x14ac:dyDescent="0.25">
      <c r="A460" s="50" t="s">
        <v>145</v>
      </c>
      <c r="D460" s="89"/>
      <c r="E460" s="23"/>
      <c r="F460" s="72"/>
      <c r="G460" s="43"/>
      <c r="H460" s="42"/>
      <c r="I460" s="23"/>
      <c r="J460" s="30"/>
      <c r="L460" s="38">
        <f>+SUBTOTAL(9,L450:L458)</f>
        <v>960617137.50999987</v>
      </c>
      <c r="M460" s="78"/>
      <c r="N460" s="38">
        <f>+SUBTOTAL(9,N450:N458)</f>
        <v>99114757.302210018</v>
      </c>
      <c r="O460" s="78"/>
      <c r="P460" s="38">
        <f>+SUBTOTAL(9,P450:P458)</f>
        <v>857826947</v>
      </c>
      <c r="Q460" s="38"/>
      <c r="R460" s="84">
        <f>+P460/T460</f>
        <v>36.539537109977829</v>
      </c>
      <c r="S460" s="38"/>
      <c r="T460" s="38">
        <f>+SUBTOTAL(9,T450:T458)</f>
        <v>23476678</v>
      </c>
      <c r="U460" s="38"/>
      <c r="V460" s="84">
        <f>+T460/L460*100</f>
        <v>2.4439162162829526</v>
      </c>
      <c r="X460" s="82"/>
      <c r="Y460" s="82"/>
      <c r="Z460" s="79"/>
      <c r="AA460" s="79"/>
    </row>
    <row r="461" spans="1:27" s="32" customFormat="1" x14ac:dyDescent="0.25">
      <c r="A461" s="50"/>
      <c r="B461" s="32" t="s">
        <v>3</v>
      </c>
      <c r="D461" s="89"/>
      <c r="E461" s="23"/>
      <c r="F461" s="70"/>
      <c r="G461" s="43"/>
      <c r="H461" s="42"/>
      <c r="I461" s="23"/>
      <c r="J461" s="30"/>
      <c r="L461" s="38"/>
      <c r="N461" s="38"/>
      <c r="O461" s="78"/>
      <c r="P461" s="38"/>
      <c r="Q461" s="38"/>
      <c r="R461" s="84"/>
      <c r="S461" s="38"/>
      <c r="T461" s="38"/>
      <c r="U461" s="38"/>
      <c r="V461" s="84"/>
      <c r="X461" s="82"/>
      <c r="Y461" s="82"/>
      <c r="Z461" s="79"/>
      <c r="AA461" s="79"/>
    </row>
    <row r="462" spans="1:27" s="32" customFormat="1" x14ac:dyDescent="0.25">
      <c r="A462" s="50"/>
      <c r="B462" s="32" t="s">
        <v>3</v>
      </c>
      <c r="D462" s="89"/>
      <c r="E462" s="23"/>
      <c r="F462" s="70"/>
      <c r="G462" s="43"/>
      <c r="H462" s="42"/>
      <c r="I462" s="23"/>
      <c r="J462" s="30"/>
      <c r="L462" s="38"/>
      <c r="N462" s="38"/>
      <c r="O462" s="78"/>
      <c r="P462" s="38"/>
      <c r="Q462" s="38"/>
      <c r="R462" s="84"/>
      <c r="S462" s="38"/>
      <c r="T462" s="38"/>
      <c r="U462" s="38"/>
      <c r="V462" s="84"/>
      <c r="X462" s="82"/>
      <c r="Y462" s="82"/>
      <c r="Z462" s="79"/>
      <c r="AA462" s="79"/>
    </row>
    <row r="463" spans="1:27" s="32" customFormat="1" x14ac:dyDescent="0.25">
      <c r="A463" s="50" t="s">
        <v>146</v>
      </c>
      <c r="D463" s="89"/>
      <c r="E463" s="23"/>
      <c r="F463" s="70"/>
      <c r="G463" s="43"/>
      <c r="H463" s="42"/>
      <c r="I463" s="23"/>
      <c r="J463" s="30"/>
      <c r="L463" s="38"/>
      <c r="N463" s="38"/>
      <c r="O463" s="78"/>
      <c r="P463" s="38"/>
      <c r="Q463" s="38"/>
      <c r="R463" s="84"/>
      <c r="S463" s="38"/>
      <c r="T463" s="38"/>
      <c r="U463" s="38"/>
      <c r="V463" s="84"/>
      <c r="X463" s="82"/>
      <c r="Y463" s="82"/>
      <c r="Z463" s="79"/>
      <c r="AA463" s="79"/>
    </row>
    <row r="464" spans="1:27" s="32" customFormat="1" x14ac:dyDescent="0.25">
      <c r="A464" s="50"/>
      <c r="B464" s="32" t="s">
        <v>3</v>
      </c>
      <c r="D464" s="89"/>
      <c r="E464" s="23"/>
      <c r="F464" s="70"/>
      <c r="G464" s="43"/>
      <c r="H464" s="42"/>
      <c r="I464" s="23"/>
      <c r="J464" s="30"/>
      <c r="L464" s="38"/>
      <c r="N464" s="38"/>
      <c r="O464" s="78"/>
      <c r="P464" s="38"/>
      <c r="Q464" s="38"/>
      <c r="R464" s="84"/>
      <c r="S464" s="38"/>
      <c r="T464" s="38"/>
      <c r="U464" s="38"/>
      <c r="V464" s="84"/>
      <c r="X464" s="82"/>
      <c r="Y464" s="82"/>
      <c r="Z464" s="79"/>
      <c r="AA464" s="79"/>
    </row>
    <row r="465" spans="1:27" s="32" customFormat="1" x14ac:dyDescent="0.25">
      <c r="A465" s="23" t="s">
        <v>3</v>
      </c>
      <c r="B465" s="32" t="s">
        <v>98</v>
      </c>
      <c r="D465" s="89"/>
      <c r="E465" s="23"/>
      <c r="F465" s="70"/>
      <c r="G465" s="43"/>
      <c r="H465" s="42"/>
      <c r="I465" s="23"/>
      <c r="J465" s="30"/>
      <c r="L465" s="38"/>
      <c r="N465" s="38"/>
      <c r="O465" s="78"/>
      <c r="P465" s="38"/>
      <c r="Q465" s="38"/>
      <c r="R465" s="84"/>
      <c r="S465" s="38"/>
      <c r="T465" s="38"/>
      <c r="U465" s="38"/>
      <c r="V465" s="84"/>
      <c r="X465" s="82"/>
      <c r="Y465" s="82"/>
      <c r="Z465" s="79"/>
      <c r="AA465" s="79"/>
    </row>
    <row r="466" spans="1:27" s="32" customFormat="1" x14ac:dyDescent="0.25">
      <c r="A466" s="23">
        <v>341</v>
      </c>
      <c r="B466" s="23" t="s">
        <v>13</v>
      </c>
      <c r="D466" s="89">
        <v>58256</v>
      </c>
      <c r="E466" s="23"/>
      <c r="F466" s="42">
        <v>2.3E-3</v>
      </c>
      <c r="G466" s="43"/>
      <c r="H466" s="42"/>
      <c r="I466" s="23"/>
      <c r="J466" s="30">
        <v>-2</v>
      </c>
      <c r="L466" s="25">
        <v>81600590.5</v>
      </c>
      <c r="N466" s="25">
        <v>10055516.327776249</v>
      </c>
      <c r="O466" s="78"/>
      <c r="P466" s="25">
        <f t="shared" ref="P466:P472" si="312">+ROUND((100-J466)/100*L466-N466,0)</f>
        <v>73177086</v>
      </c>
      <c r="Q466" s="38"/>
      <c r="R466" s="28">
        <f t="shared" ref="R466:R472" si="313">X466-Z466</f>
        <v>39.519412500000001</v>
      </c>
      <c r="S466" s="38"/>
      <c r="T466" s="25">
        <f t="shared" ref="T466:T469" si="314">+ROUND(P466/R466,0)</f>
        <v>1851674</v>
      </c>
      <c r="U466" s="38"/>
      <c r="V466" s="28">
        <f t="shared" ref="V466:V472" si="315">+ROUND(T466/L466*100,2)</f>
        <v>2.27</v>
      </c>
      <c r="X466" s="49">
        <f t="shared" ref="X466:X472" si="316">+(MONTH(D466)-12)/12+YEAR(D466)-2017</f>
        <v>41.5</v>
      </c>
      <c r="Y466" s="79"/>
      <c r="Z466" s="49">
        <f t="shared" ref="Z466:Z472" si="317">+F466*X466^2/2</f>
        <v>1.9805874999999999</v>
      </c>
      <c r="AA466" s="79"/>
    </row>
    <row r="467" spans="1:27" s="32" customFormat="1" x14ac:dyDescent="0.25">
      <c r="A467" s="23">
        <v>342</v>
      </c>
      <c r="B467" s="23" t="s">
        <v>58</v>
      </c>
      <c r="D467" s="89">
        <v>58256</v>
      </c>
      <c r="E467" s="23"/>
      <c r="F467" s="42">
        <v>9.4999999999999998E-3</v>
      </c>
      <c r="G467" s="43"/>
      <c r="H467" s="42"/>
      <c r="I467" s="23"/>
      <c r="J467" s="30">
        <v>-4</v>
      </c>
      <c r="L467" s="25">
        <v>219919230.56999999</v>
      </c>
      <c r="N467" s="25">
        <v>25605492.480872501</v>
      </c>
      <c r="O467" s="78"/>
      <c r="P467" s="25">
        <f t="shared" si="312"/>
        <v>203110507</v>
      </c>
      <c r="Q467" s="38"/>
      <c r="R467" s="28">
        <f t="shared" si="313"/>
        <v>33.319312500000002</v>
      </c>
      <c r="S467" s="38"/>
      <c r="T467" s="25">
        <f t="shared" si="314"/>
        <v>6095879</v>
      </c>
      <c r="U467" s="38"/>
      <c r="V467" s="28">
        <f t="shared" si="315"/>
        <v>2.77</v>
      </c>
      <c r="X467" s="49">
        <f t="shared" si="316"/>
        <v>41.5</v>
      </c>
      <c r="Y467" s="79"/>
      <c r="Z467" s="49">
        <f t="shared" si="317"/>
        <v>8.1806874999999994</v>
      </c>
      <c r="AA467" s="79"/>
    </row>
    <row r="468" spans="1:27" s="32" customFormat="1" x14ac:dyDescent="0.25">
      <c r="A468" s="23">
        <v>343</v>
      </c>
      <c r="B468" s="23" t="s">
        <v>59</v>
      </c>
      <c r="D468" s="89">
        <v>58256</v>
      </c>
      <c r="E468" s="23"/>
      <c r="F468" s="42">
        <v>5.7000000000000002E-3</v>
      </c>
      <c r="G468" s="43"/>
      <c r="H468" s="42"/>
      <c r="I468" s="23"/>
      <c r="J468" s="30">
        <v>-2</v>
      </c>
      <c r="L468" s="25">
        <v>533780143.66000003</v>
      </c>
      <c r="N468" s="25">
        <v>51780097</v>
      </c>
      <c r="O468" s="78"/>
      <c r="P468" s="25">
        <f t="shared" si="312"/>
        <v>492675650</v>
      </c>
      <c r="Q468" s="38"/>
      <c r="R468" s="28">
        <f t="shared" si="313"/>
        <v>36.591587500000003</v>
      </c>
      <c r="S468" s="38"/>
      <c r="T468" s="25">
        <f t="shared" si="314"/>
        <v>13464178</v>
      </c>
      <c r="U468" s="38"/>
      <c r="V468" s="28">
        <f t="shared" si="315"/>
        <v>2.52</v>
      </c>
      <c r="X468" s="49">
        <f t="shared" si="316"/>
        <v>41.5</v>
      </c>
      <c r="Y468" s="79"/>
      <c r="Z468" s="49">
        <f t="shared" si="317"/>
        <v>4.9084124999999998</v>
      </c>
      <c r="AA468" s="79"/>
    </row>
    <row r="469" spans="1:27" s="32" customFormat="1" x14ac:dyDescent="0.25">
      <c r="A469" s="23">
        <v>343.2</v>
      </c>
      <c r="B469" s="23" t="s">
        <v>175</v>
      </c>
      <c r="D469" s="89">
        <v>58256</v>
      </c>
      <c r="E469" s="23"/>
      <c r="F469" s="42">
        <v>5.7000000000000002E-3</v>
      </c>
      <c r="G469" s="43"/>
      <c r="H469" s="42"/>
      <c r="I469" s="23"/>
      <c r="J469" s="30">
        <v>7</v>
      </c>
      <c r="L469" s="25">
        <v>139524960.78999999</v>
      </c>
      <c r="N469" s="25">
        <v>21969265</v>
      </c>
      <c r="O469" s="78"/>
      <c r="P469" s="25">
        <f t="shared" si="312"/>
        <v>107788949</v>
      </c>
      <c r="Q469" s="38"/>
      <c r="R469" s="28">
        <f t="shared" si="313"/>
        <v>36.591587500000003</v>
      </c>
      <c r="S469" s="38"/>
      <c r="T469" s="25">
        <f t="shared" si="314"/>
        <v>2945730</v>
      </c>
      <c r="U469" s="38"/>
      <c r="V469" s="28">
        <f t="shared" si="315"/>
        <v>2.11</v>
      </c>
      <c r="X469" s="49">
        <f t="shared" si="316"/>
        <v>41.5</v>
      </c>
      <c r="Y469" s="79"/>
      <c r="Z469" s="49">
        <f t="shared" si="317"/>
        <v>4.9084124999999998</v>
      </c>
      <c r="AA469" s="79"/>
    </row>
    <row r="470" spans="1:27" s="32" customFormat="1" x14ac:dyDescent="0.25">
      <c r="A470" s="23">
        <v>344</v>
      </c>
      <c r="B470" s="23" t="s">
        <v>60</v>
      </c>
      <c r="D470" s="89">
        <v>58256</v>
      </c>
      <c r="E470" s="23"/>
      <c r="F470" s="42">
        <v>1.6000000000000001E-3</v>
      </c>
      <c r="G470" s="43"/>
      <c r="H470" s="42"/>
      <c r="I470" s="23"/>
      <c r="J470" s="30">
        <v>-1</v>
      </c>
      <c r="L470" s="25">
        <v>80939003.280000001</v>
      </c>
      <c r="N470" s="25">
        <v>8455775.3447500002</v>
      </c>
      <c r="O470" s="78"/>
      <c r="P470" s="25">
        <f t="shared" si="312"/>
        <v>73292618</v>
      </c>
      <c r="Q470" s="38"/>
      <c r="R470" s="28">
        <f t="shared" si="313"/>
        <v>40.122199999999999</v>
      </c>
      <c r="S470" s="38"/>
      <c r="T470" s="25">
        <f t="shared" ref="T470:T472" si="318">+ROUND(P470/R470,0)</f>
        <v>1826735</v>
      </c>
      <c r="U470" s="38"/>
      <c r="V470" s="28">
        <f t="shared" si="315"/>
        <v>2.2599999999999998</v>
      </c>
      <c r="X470" s="49">
        <f t="shared" si="316"/>
        <v>41.5</v>
      </c>
      <c r="Y470" s="79"/>
      <c r="Z470" s="49">
        <f t="shared" si="317"/>
        <v>1.3778000000000001</v>
      </c>
      <c r="AA470" s="79"/>
    </row>
    <row r="471" spans="1:27" s="32" customFormat="1" x14ac:dyDescent="0.25">
      <c r="A471" s="23">
        <v>345</v>
      </c>
      <c r="B471" s="23" t="s">
        <v>16</v>
      </c>
      <c r="D471" s="89">
        <v>58256</v>
      </c>
      <c r="E471" s="23"/>
      <c r="F471" s="42">
        <v>1.2999999999999999E-3</v>
      </c>
      <c r="G471" s="43"/>
      <c r="H471" s="42"/>
      <c r="I471" s="23"/>
      <c r="J471" s="30">
        <v>0</v>
      </c>
      <c r="L471" s="25">
        <v>83796291.620000005</v>
      </c>
      <c r="N471" s="25">
        <v>9527697.5421387497</v>
      </c>
      <c r="O471" s="78"/>
      <c r="P471" s="25">
        <f t="shared" si="312"/>
        <v>74268594</v>
      </c>
      <c r="Q471" s="38"/>
      <c r="R471" s="28">
        <f t="shared" si="313"/>
        <v>40.380537500000003</v>
      </c>
      <c r="S471" s="38"/>
      <c r="T471" s="25">
        <f t="shared" si="318"/>
        <v>1839218</v>
      </c>
      <c r="U471" s="38"/>
      <c r="V471" s="28">
        <f t="shared" si="315"/>
        <v>2.19</v>
      </c>
      <c r="X471" s="49">
        <f t="shared" si="316"/>
        <v>41.5</v>
      </c>
      <c r="Y471" s="79"/>
      <c r="Z471" s="49">
        <f t="shared" si="317"/>
        <v>1.1194625</v>
      </c>
      <c r="AA471" s="79"/>
    </row>
    <row r="472" spans="1:27" s="32" customFormat="1" x14ac:dyDescent="0.25">
      <c r="A472" s="23">
        <v>346</v>
      </c>
      <c r="B472" s="23" t="s">
        <v>176</v>
      </c>
      <c r="D472" s="89">
        <v>58256</v>
      </c>
      <c r="E472" s="23"/>
      <c r="F472" s="42">
        <v>2.5999999999999999E-3</v>
      </c>
      <c r="G472" s="43"/>
      <c r="H472" s="42"/>
      <c r="I472" s="23"/>
      <c r="J472" s="30">
        <v>0</v>
      </c>
      <c r="L472" s="26">
        <v>11584212.449999999</v>
      </c>
      <c r="N472" s="26">
        <v>2033992.5181500001</v>
      </c>
      <c r="O472" s="78"/>
      <c r="P472" s="26">
        <f t="shared" si="312"/>
        <v>9550220</v>
      </c>
      <c r="Q472" s="38"/>
      <c r="R472" s="28">
        <f t="shared" si="313"/>
        <v>39.261074999999998</v>
      </c>
      <c r="S472" s="38"/>
      <c r="T472" s="26">
        <f t="shared" si="318"/>
        <v>243249</v>
      </c>
      <c r="U472" s="38"/>
      <c r="V472" s="28">
        <f t="shared" si="315"/>
        <v>2.1</v>
      </c>
      <c r="X472" s="80">
        <f t="shared" si="316"/>
        <v>41.5</v>
      </c>
      <c r="Y472" s="79"/>
      <c r="Z472" s="80">
        <f t="shared" si="317"/>
        <v>2.2389250000000001</v>
      </c>
      <c r="AA472" s="79"/>
    </row>
    <row r="473" spans="1:27" s="32" customFormat="1" x14ac:dyDescent="0.25">
      <c r="A473" s="23" t="s">
        <v>3</v>
      </c>
      <c r="B473" s="32" t="s">
        <v>99</v>
      </c>
      <c r="D473" s="89"/>
      <c r="E473" s="23"/>
      <c r="F473" s="70"/>
      <c r="G473" s="43"/>
      <c r="H473" s="42"/>
      <c r="I473" s="23"/>
      <c r="J473" s="30"/>
      <c r="L473" s="35">
        <f>+SUBTOTAL(9,L466:L472)</f>
        <v>1151144432.8700001</v>
      </c>
      <c r="N473" s="35">
        <f>+SUBTOTAL(9,N466:N472)</f>
        <v>129427836.21368751</v>
      </c>
      <c r="O473" s="78"/>
      <c r="P473" s="35">
        <f>+SUBTOTAL(9,P466:P472)</f>
        <v>1033863624</v>
      </c>
      <c r="Q473" s="38"/>
      <c r="R473" s="51">
        <f>+P473/T473</f>
        <v>36.575368801050196</v>
      </c>
      <c r="S473" s="38"/>
      <c r="T473" s="35">
        <f>+SUBTOTAL(9,T466:T472)</f>
        <v>28266663</v>
      </c>
      <c r="U473" s="38"/>
      <c r="V473" s="51">
        <f>+T473/L473*100</f>
        <v>2.4555270557601854</v>
      </c>
      <c r="X473" s="67"/>
      <c r="Y473" s="79"/>
      <c r="Z473" s="67"/>
      <c r="AA473" s="79"/>
    </row>
    <row r="474" spans="1:27" s="32" customFormat="1" x14ac:dyDescent="0.25">
      <c r="A474" s="23" t="s">
        <v>3</v>
      </c>
      <c r="B474" s="32" t="s">
        <v>3</v>
      </c>
      <c r="D474" s="89"/>
      <c r="E474" s="23"/>
      <c r="F474" s="70"/>
      <c r="G474" s="43"/>
      <c r="H474" s="42"/>
      <c r="I474" s="23"/>
      <c r="J474" s="30"/>
      <c r="L474" s="38"/>
      <c r="N474" s="38"/>
      <c r="O474" s="78"/>
      <c r="P474" s="38"/>
      <c r="Q474" s="38"/>
      <c r="R474" s="84"/>
      <c r="S474" s="38"/>
      <c r="T474" s="38"/>
      <c r="U474" s="38"/>
      <c r="V474" s="84"/>
      <c r="X474" s="82"/>
      <c r="Y474" s="82"/>
      <c r="Z474" s="79"/>
      <c r="AA474" s="79"/>
    </row>
    <row r="475" spans="1:27" s="32" customFormat="1" x14ac:dyDescent="0.25">
      <c r="A475" s="50" t="s">
        <v>147</v>
      </c>
      <c r="D475" s="89"/>
      <c r="E475" s="23"/>
      <c r="F475" s="72"/>
      <c r="G475" s="43"/>
      <c r="H475" s="42"/>
      <c r="I475" s="23"/>
      <c r="J475" s="30"/>
      <c r="L475" s="38">
        <f>+SUBTOTAL(9,L465:L473)</f>
        <v>1151144432.8700001</v>
      </c>
      <c r="M475" s="78"/>
      <c r="N475" s="38">
        <f>+SUBTOTAL(9,N465:N473)</f>
        <v>129427836.21368751</v>
      </c>
      <c r="O475" s="78"/>
      <c r="P475" s="38">
        <f>+SUBTOTAL(9,P465:P473)</f>
        <v>1033863624</v>
      </c>
      <c r="Q475" s="38"/>
      <c r="R475" s="84">
        <f>+P475/T475</f>
        <v>36.575368801050196</v>
      </c>
      <c r="S475" s="38"/>
      <c r="T475" s="38">
        <f>+SUBTOTAL(9,T465:T473)</f>
        <v>28266663</v>
      </c>
      <c r="U475" s="38"/>
      <c r="V475" s="84">
        <f>+T475/L475*100</f>
        <v>2.4555270557601854</v>
      </c>
      <c r="X475" s="82"/>
      <c r="Y475" s="82"/>
      <c r="Z475" s="79"/>
      <c r="AA475" s="79"/>
    </row>
    <row r="476" spans="1:27" s="32" customFormat="1" x14ac:dyDescent="0.25">
      <c r="A476" s="50"/>
      <c r="B476" s="32" t="s">
        <v>3</v>
      </c>
      <c r="D476" s="89"/>
      <c r="E476" s="23"/>
      <c r="F476" s="70"/>
      <c r="G476" s="43"/>
      <c r="H476" s="42"/>
      <c r="I476" s="23"/>
      <c r="J476" s="30"/>
      <c r="L476" s="38"/>
      <c r="N476" s="38"/>
      <c r="O476" s="78"/>
      <c r="P476" s="38"/>
      <c r="Q476" s="38"/>
      <c r="R476" s="84"/>
      <c r="S476" s="38"/>
      <c r="T476" s="38"/>
      <c r="U476" s="38"/>
      <c r="V476" s="84"/>
      <c r="X476" s="82"/>
      <c r="Y476" s="82"/>
      <c r="Z476" s="79"/>
      <c r="AA476" s="79"/>
    </row>
    <row r="477" spans="1:27" s="32" customFormat="1" x14ac:dyDescent="0.25">
      <c r="A477" s="50"/>
      <c r="B477" s="32" t="s">
        <v>3</v>
      </c>
      <c r="D477" s="89"/>
      <c r="E477" s="23"/>
      <c r="F477" s="70"/>
      <c r="G477" s="43"/>
      <c r="H477" s="42"/>
      <c r="I477" s="23"/>
      <c r="J477" s="30"/>
      <c r="L477" s="38"/>
      <c r="N477" s="38"/>
      <c r="O477" s="78"/>
      <c r="P477" s="38"/>
      <c r="Q477" s="38"/>
      <c r="R477" s="84"/>
      <c r="S477" s="38"/>
      <c r="T477" s="38"/>
      <c r="U477" s="38"/>
      <c r="V477" s="84"/>
      <c r="X477" s="82"/>
      <c r="Y477" s="82"/>
      <c r="Z477" s="79"/>
      <c r="AA477" s="79"/>
    </row>
    <row r="478" spans="1:27" s="32" customFormat="1" x14ac:dyDescent="0.25">
      <c r="A478" s="50" t="s">
        <v>148</v>
      </c>
      <c r="D478" s="89"/>
      <c r="E478" s="23"/>
      <c r="F478" s="70"/>
      <c r="G478" s="43"/>
      <c r="H478" s="42"/>
      <c r="I478" s="23"/>
      <c r="J478" s="30"/>
      <c r="L478" s="38"/>
      <c r="N478" s="38"/>
      <c r="O478" s="78"/>
      <c r="P478" s="38"/>
      <c r="Q478" s="38"/>
      <c r="R478" s="84"/>
      <c r="S478" s="38"/>
      <c r="T478" s="38"/>
      <c r="U478" s="38"/>
      <c r="V478" s="84"/>
      <c r="X478" s="82"/>
      <c r="Y478" s="82"/>
      <c r="Z478" s="79"/>
      <c r="AA478" s="79"/>
    </row>
    <row r="479" spans="1:27" s="32" customFormat="1" x14ac:dyDescent="0.25">
      <c r="A479" s="50"/>
      <c r="B479" s="32" t="s">
        <v>3</v>
      </c>
      <c r="D479" s="89"/>
      <c r="E479" s="23"/>
      <c r="F479" s="70"/>
      <c r="G479" s="43"/>
      <c r="H479" s="42"/>
      <c r="I479" s="23"/>
      <c r="J479" s="30"/>
      <c r="L479" s="38"/>
      <c r="N479" s="38"/>
      <c r="O479" s="78"/>
      <c r="P479" s="38"/>
      <c r="Q479" s="38"/>
      <c r="R479" s="84"/>
      <c r="S479" s="38"/>
      <c r="T479" s="38"/>
      <c r="U479" s="38"/>
      <c r="V479" s="84"/>
      <c r="X479" s="82"/>
      <c r="Y479" s="82"/>
      <c r="Z479" s="79"/>
      <c r="AA479" s="79"/>
    </row>
    <row r="480" spans="1:27" s="32" customFormat="1" x14ac:dyDescent="0.25">
      <c r="A480" s="23" t="s">
        <v>3</v>
      </c>
      <c r="B480" s="32" t="s">
        <v>100</v>
      </c>
      <c r="D480" s="89"/>
      <c r="E480" s="23"/>
      <c r="F480" s="70"/>
      <c r="G480" s="43"/>
      <c r="H480" s="42"/>
      <c r="I480" s="23"/>
      <c r="J480" s="30"/>
      <c r="L480" s="38"/>
      <c r="N480" s="38"/>
      <c r="O480" s="78"/>
      <c r="P480" s="38"/>
      <c r="Q480" s="38"/>
      <c r="R480" s="84"/>
      <c r="S480" s="38"/>
      <c r="T480" s="38"/>
      <c r="U480" s="38"/>
      <c r="V480" s="84"/>
      <c r="X480" s="82"/>
      <c r="Y480" s="82"/>
      <c r="Z480" s="79"/>
      <c r="AA480" s="79"/>
    </row>
    <row r="481" spans="1:27" s="32" customFormat="1" x14ac:dyDescent="0.25">
      <c r="A481" s="23">
        <v>341</v>
      </c>
      <c r="B481" s="23" t="s">
        <v>13</v>
      </c>
      <c r="D481" s="89">
        <v>58987</v>
      </c>
      <c r="E481" s="23"/>
      <c r="F481" s="42">
        <v>2.3E-3</v>
      </c>
      <c r="G481" s="43"/>
      <c r="H481" s="42"/>
      <c r="I481" s="23"/>
      <c r="J481" s="30">
        <v>-2</v>
      </c>
      <c r="L481" s="25">
        <v>101725228.06999999</v>
      </c>
      <c r="N481" s="25">
        <v>5413540.2227553716</v>
      </c>
      <c r="O481" s="78"/>
      <c r="P481" s="25">
        <f t="shared" ref="P481:P484" si="319">+ROUND((100-J481)/100*L481-N481,0)</f>
        <v>98346192</v>
      </c>
      <c r="Q481" s="38"/>
      <c r="R481" s="28">
        <f t="shared" ref="R481:R487" si="320">X481-Z481</f>
        <v>41.323912499999999</v>
      </c>
      <c r="S481" s="38"/>
      <c r="T481" s="25">
        <f t="shared" ref="T481:T484" si="321">+ROUND(P481/R481,0)</f>
        <v>2379886</v>
      </c>
      <c r="U481" s="38"/>
      <c r="V481" s="28">
        <f t="shared" ref="V481:V487" si="322">+ROUND(T481/L481*100,2)</f>
        <v>2.34</v>
      </c>
      <c r="X481" s="49">
        <f t="shared" ref="X481:X487" si="323">+(MONTH(D481)-12)/12+YEAR(D481)-2017</f>
        <v>43.5</v>
      </c>
      <c r="Y481" s="79"/>
      <c r="Z481" s="49">
        <f t="shared" ref="Z481:Z487" si="324">+F481*X481^2/2</f>
        <v>2.1760875</v>
      </c>
      <c r="AA481" s="79"/>
    </row>
    <row r="482" spans="1:27" s="32" customFormat="1" x14ac:dyDescent="0.25">
      <c r="A482" s="23">
        <v>342</v>
      </c>
      <c r="B482" s="23" t="s">
        <v>58</v>
      </c>
      <c r="D482" s="89">
        <v>58987</v>
      </c>
      <c r="E482" s="23"/>
      <c r="F482" s="42">
        <v>9.4999999999999998E-3</v>
      </c>
      <c r="G482" s="43"/>
      <c r="H482" s="42"/>
      <c r="I482" s="23"/>
      <c r="J482" s="30">
        <v>-4</v>
      </c>
      <c r="L482" s="25">
        <v>59665117.359999999</v>
      </c>
      <c r="N482" s="25">
        <v>3175215.419536978</v>
      </c>
      <c r="O482" s="78"/>
      <c r="P482" s="25">
        <f t="shared" si="319"/>
        <v>58876507</v>
      </c>
      <c r="Q482" s="38"/>
      <c r="R482" s="28">
        <f t="shared" si="320"/>
        <v>34.511812499999998</v>
      </c>
      <c r="S482" s="38"/>
      <c r="T482" s="25">
        <f t="shared" si="321"/>
        <v>1705981</v>
      </c>
      <c r="U482" s="38"/>
      <c r="V482" s="28">
        <f t="shared" si="322"/>
        <v>2.86</v>
      </c>
      <c r="X482" s="49">
        <f t="shared" si="323"/>
        <v>43.5</v>
      </c>
      <c r="Y482" s="79"/>
      <c r="Z482" s="49">
        <f t="shared" si="324"/>
        <v>8.9881875000000004</v>
      </c>
      <c r="AA482" s="79"/>
    </row>
    <row r="483" spans="1:27" s="32" customFormat="1" x14ac:dyDescent="0.25">
      <c r="A483" s="23">
        <v>343</v>
      </c>
      <c r="B483" s="23" t="s">
        <v>59</v>
      </c>
      <c r="D483" s="89">
        <v>58987</v>
      </c>
      <c r="E483" s="23"/>
      <c r="F483" s="42">
        <v>5.7000000000000002E-3</v>
      </c>
      <c r="G483" s="43"/>
      <c r="H483" s="42"/>
      <c r="I483" s="23"/>
      <c r="J483" s="30">
        <v>-2</v>
      </c>
      <c r="L483" s="25">
        <v>518622216.98000002</v>
      </c>
      <c r="N483" s="25">
        <v>21854511</v>
      </c>
      <c r="O483" s="78"/>
      <c r="P483" s="25">
        <f t="shared" si="319"/>
        <v>507140150</v>
      </c>
      <c r="Q483" s="38"/>
      <c r="R483" s="28">
        <f t="shared" si="320"/>
        <v>38.107087499999999</v>
      </c>
      <c r="S483" s="38"/>
      <c r="T483" s="25">
        <f t="shared" si="321"/>
        <v>13308289</v>
      </c>
      <c r="U483" s="38"/>
      <c r="V483" s="28">
        <f t="shared" si="322"/>
        <v>2.57</v>
      </c>
      <c r="X483" s="49">
        <f t="shared" si="323"/>
        <v>43.5</v>
      </c>
      <c r="Y483" s="79"/>
      <c r="Z483" s="49">
        <f t="shared" si="324"/>
        <v>5.3929125000000004</v>
      </c>
      <c r="AA483" s="79"/>
    </row>
    <row r="484" spans="1:27" s="32" customFormat="1" x14ac:dyDescent="0.25">
      <c r="A484" s="23">
        <v>343.2</v>
      </c>
      <c r="B484" s="23" t="s">
        <v>175</v>
      </c>
      <c r="D484" s="89">
        <v>58987</v>
      </c>
      <c r="E484" s="23"/>
      <c r="F484" s="42">
        <v>5.7000000000000002E-3</v>
      </c>
      <c r="G484" s="43"/>
      <c r="H484" s="42"/>
      <c r="I484" s="23"/>
      <c r="J484" s="30">
        <v>7</v>
      </c>
      <c r="L484" s="25">
        <v>191363195.91</v>
      </c>
      <c r="N484" s="25">
        <v>15928984</v>
      </c>
      <c r="O484" s="78"/>
      <c r="P484" s="25">
        <f t="shared" si="319"/>
        <v>162038788</v>
      </c>
      <c r="Q484" s="38"/>
      <c r="R484" s="28">
        <f t="shared" si="320"/>
        <v>38.107087499999999</v>
      </c>
      <c r="S484" s="38"/>
      <c r="T484" s="25">
        <f t="shared" si="321"/>
        <v>4252196</v>
      </c>
      <c r="U484" s="38"/>
      <c r="V484" s="28">
        <f t="shared" si="322"/>
        <v>2.2200000000000002</v>
      </c>
      <c r="X484" s="49">
        <f t="shared" si="323"/>
        <v>43.5</v>
      </c>
      <c r="Y484" s="79"/>
      <c r="Z484" s="49">
        <f t="shared" si="324"/>
        <v>5.3929125000000004</v>
      </c>
      <c r="AA484" s="79"/>
    </row>
    <row r="485" spans="1:27" s="32" customFormat="1" x14ac:dyDescent="0.25">
      <c r="A485" s="23">
        <v>344</v>
      </c>
      <c r="B485" s="23" t="s">
        <v>60</v>
      </c>
      <c r="D485" s="89">
        <v>58987</v>
      </c>
      <c r="E485" s="23"/>
      <c r="F485" s="42">
        <v>1.6000000000000001E-3</v>
      </c>
      <c r="G485" s="43"/>
      <c r="H485" s="42"/>
      <c r="I485" s="23"/>
      <c r="J485" s="30">
        <v>-1</v>
      </c>
      <c r="L485" s="25">
        <v>87208138.849999994</v>
      </c>
      <c r="N485" s="25">
        <v>4640980.1813493278</v>
      </c>
      <c r="O485" s="78"/>
      <c r="P485" s="25">
        <f t="shared" ref="P485:P487" si="325">+ROUND((100-J485)/100*L485-N485,0)</f>
        <v>83439240</v>
      </c>
      <c r="Q485" s="38"/>
      <c r="R485" s="28">
        <f t="shared" si="320"/>
        <v>41.986199999999997</v>
      </c>
      <c r="S485" s="38"/>
      <c r="T485" s="25">
        <f t="shared" ref="T485:T487" si="326">+ROUND(P485/R485,0)</f>
        <v>1987302</v>
      </c>
      <c r="U485" s="38"/>
      <c r="V485" s="28">
        <f t="shared" si="322"/>
        <v>2.2799999999999998</v>
      </c>
      <c r="X485" s="49">
        <f t="shared" si="323"/>
        <v>43.5</v>
      </c>
      <c r="Y485" s="79"/>
      <c r="Z485" s="49">
        <f t="shared" si="324"/>
        <v>1.5138</v>
      </c>
      <c r="AA485" s="79"/>
    </row>
    <row r="486" spans="1:27" s="32" customFormat="1" x14ac:dyDescent="0.25">
      <c r="A486" s="23">
        <v>345</v>
      </c>
      <c r="B486" s="23" t="s">
        <v>16</v>
      </c>
      <c r="D486" s="89">
        <v>58987</v>
      </c>
      <c r="E486" s="23"/>
      <c r="F486" s="42">
        <v>1.2999999999999999E-3</v>
      </c>
      <c r="G486" s="43"/>
      <c r="H486" s="42"/>
      <c r="I486" s="23"/>
      <c r="J486" s="30">
        <v>0</v>
      </c>
      <c r="L486" s="25">
        <v>138483955.50999999</v>
      </c>
      <c r="N486" s="25">
        <v>7369739.8136455258</v>
      </c>
      <c r="O486" s="78"/>
      <c r="P486" s="25">
        <f t="shared" si="325"/>
        <v>131114216</v>
      </c>
      <c r="Q486" s="38"/>
      <c r="R486" s="28">
        <f t="shared" si="320"/>
        <v>42.270037500000001</v>
      </c>
      <c r="S486" s="38"/>
      <c r="T486" s="25">
        <f t="shared" si="326"/>
        <v>3101824</v>
      </c>
      <c r="U486" s="38"/>
      <c r="V486" s="28">
        <f t="shared" si="322"/>
        <v>2.2400000000000002</v>
      </c>
      <c r="X486" s="49">
        <f t="shared" si="323"/>
        <v>43.5</v>
      </c>
      <c r="Y486" s="79"/>
      <c r="Z486" s="49">
        <f t="shared" si="324"/>
        <v>1.2299624999999998</v>
      </c>
      <c r="AA486" s="79"/>
    </row>
    <row r="487" spans="1:27" s="32" customFormat="1" x14ac:dyDescent="0.25">
      <c r="A487" s="23">
        <v>346</v>
      </c>
      <c r="B487" s="23" t="s">
        <v>176</v>
      </c>
      <c r="D487" s="89">
        <v>58987</v>
      </c>
      <c r="E487" s="23"/>
      <c r="F487" s="42">
        <v>2.5999999999999999E-3</v>
      </c>
      <c r="G487" s="43"/>
      <c r="H487" s="42"/>
      <c r="I487" s="23"/>
      <c r="J487" s="30">
        <v>0</v>
      </c>
      <c r="L487" s="26">
        <v>12795087.470000001</v>
      </c>
      <c r="N487" s="26">
        <v>680919.78741845523</v>
      </c>
      <c r="O487" s="78"/>
      <c r="P487" s="26">
        <f t="shared" si="325"/>
        <v>12114168</v>
      </c>
      <c r="Q487" s="38"/>
      <c r="R487" s="28">
        <f t="shared" si="320"/>
        <v>41.040075000000002</v>
      </c>
      <c r="S487" s="38"/>
      <c r="T487" s="26">
        <f t="shared" si="326"/>
        <v>295179</v>
      </c>
      <c r="U487" s="38"/>
      <c r="V487" s="28">
        <f t="shared" si="322"/>
        <v>2.31</v>
      </c>
      <c r="X487" s="80">
        <f t="shared" si="323"/>
        <v>43.5</v>
      </c>
      <c r="Y487" s="79"/>
      <c r="Z487" s="80">
        <f t="shared" si="324"/>
        <v>2.4599249999999997</v>
      </c>
      <c r="AA487" s="79"/>
    </row>
    <row r="488" spans="1:27" s="32" customFormat="1" x14ac:dyDescent="0.25">
      <c r="A488" s="23" t="s">
        <v>3</v>
      </c>
      <c r="B488" s="32" t="s">
        <v>101</v>
      </c>
      <c r="D488" s="89"/>
      <c r="E488" s="23"/>
      <c r="F488" s="73"/>
      <c r="G488" s="43"/>
      <c r="H488" s="42"/>
      <c r="I488" s="23"/>
      <c r="J488" s="30"/>
      <c r="L488" s="35">
        <f>+SUBTOTAL(9,L481:L487)</f>
        <v>1109862940.1500001</v>
      </c>
      <c r="N488" s="35">
        <f>+SUBTOTAL(9,N481:N487)</f>
        <v>59063890.424705662</v>
      </c>
      <c r="O488" s="78"/>
      <c r="P488" s="35">
        <f>+SUBTOTAL(9,P481:P487)</f>
        <v>1053069261</v>
      </c>
      <c r="Q488" s="38"/>
      <c r="R488" s="51">
        <f>+P488/T488</f>
        <v>38.958330202628815</v>
      </c>
      <c r="S488" s="38"/>
      <c r="T488" s="35">
        <f>+SUBTOTAL(9,T481:T487)</f>
        <v>27030657</v>
      </c>
      <c r="U488" s="38"/>
      <c r="V488" s="51">
        <f>+T488/L488*100</f>
        <v>2.4354950527807295</v>
      </c>
      <c r="X488" s="67"/>
      <c r="Y488" s="79"/>
      <c r="Z488" s="67"/>
      <c r="AA488" s="79"/>
    </row>
    <row r="489" spans="1:27" s="32" customFormat="1" x14ac:dyDescent="0.25">
      <c r="A489" s="23" t="s">
        <v>3</v>
      </c>
      <c r="B489" s="32" t="s">
        <v>3</v>
      </c>
      <c r="D489" s="89"/>
      <c r="E489" s="23"/>
      <c r="F489" s="73"/>
      <c r="G489" s="43"/>
      <c r="H489" s="42"/>
      <c r="I489" s="23"/>
      <c r="J489" s="30"/>
      <c r="L489" s="38"/>
      <c r="N489" s="38"/>
      <c r="O489" s="78"/>
      <c r="P489" s="38"/>
      <c r="Q489" s="38"/>
      <c r="R489" s="84"/>
      <c r="S489" s="38"/>
      <c r="T489" s="38"/>
      <c r="U489" s="38"/>
      <c r="V489" s="84"/>
      <c r="X489" s="82"/>
      <c r="Y489" s="82"/>
      <c r="Z489" s="79"/>
      <c r="AA489" s="79"/>
    </row>
    <row r="490" spans="1:27" s="32" customFormat="1" x14ac:dyDescent="0.25">
      <c r="A490" s="50" t="s">
        <v>149</v>
      </c>
      <c r="D490" s="89"/>
      <c r="E490" s="23"/>
      <c r="F490" s="73"/>
      <c r="G490" s="43"/>
      <c r="H490" s="42"/>
      <c r="I490" s="23"/>
      <c r="J490" s="30"/>
      <c r="L490" s="66">
        <f>+SUBTOTAL(9,L480:L488)</f>
        <v>1109862940.1500001</v>
      </c>
      <c r="N490" s="66">
        <f>+SUBTOTAL(9,N480:N488)</f>
        <v>59063890.424705662</v>
      </c>
      <c r="O490" s="78"/>
      <c r="P490" s="66">
        <f>+SUBTOTAL(9,P480:P488)</f>
        <v>1053069261</v>
      </c>
      <c r="Q490" s="38"/>
      <c r="R490" s="84">
        <f>+P490/T490</f>
        <v>38.958330202628815</v>
      </c>
      <c r="S490" s="38"/>
      <c r="T490" s="66">
        <f>+SUBTOTAL(9,T480:T488)</f>
        <v>27030657</v>
      </c>
      <c r="U490" s="38"/>
      <c r="V490" s="84">
        <f>+T490/L490*100</f>
        <v>2.4354950527807295</v>
      </c>
      <c r="X490" s="82"/>
      <c r="Y490" s="82"/>
      <c r="Z490" s="79"/>
      <c r="AA490" s="79"/>
    </row>
    <row r="491" spans="1:27" s="32" customFormat="1" x14ac:dyDescent="0.25">
      <c r="A491" s="50"/>
      <c r="B491" s="32" t="s">
        <v>3</v>
      </c>
      <c r="D491" s="89"/>
      <c r="E491" s="23"/>
      <c r="F491" s="73"/>
      <c r="G491" s="43"/>
      <c r="H491" s="42"/>
      <c r="I491" s="23"/>
      <c r="J491" s="30"/>
      <c r="L491" s="38"/>
      <c r="N491" s="38"/>
      <c r="O491" s="78"/>
      <c r="P491" s="38"/>
      <c r="Q491" s="38"/>
      <c r="R491" s="84"/>
      <c r="S491" s="38"/>
      <c r="T491" s="38"/>
      <c r="U491" s="38"/>
      <c r="V491" s="84"/>
      <c r="X491" s="82"/>
      <c r="Y491" s="82"/>
      <c r="Z491" s="79"/>
      <c r="AA491" s="79"/>
    </row>
    <row r="492" spans="1:27" s="23" customFormat="1" ht="13.8" thickBot="1" x14ac:dyDescent="0.3">
      <c r="A492" s="77" t="s">
        <v>5</v>
      </c>
      <c r="C492" s="32"/>
      <c r="D492" s="89"/>
      <c r="F492" s="74"/>
      <c r="G492" s="43"/>
      <c r="H492" s="42"/>
      <c r="J492" s="30"/>
      <c r="L492" s="40">
        <f>+SUBTOTAL(9,L230:L491)</f>
        <v>10884506010.900002</v>
      </c>
      <c r="N492" s="40">
        <f>+SUBTOTAL(9,N230:N491)</f>
        <v>1766287393.9343269</v>
      </c>
      <c r="O492" s="33"/>
      <c r="P492" s="40">
        <f>+SUBTOTAL(9,P230:P491)</f>
        <v>9084417917</v>
      </c>
      <c r="Q492" s="36"/>
      <c r="R492" s="84">
        <f>+P492/T492</f>
        <v>30.927975266356892</v>
      </c>
      <c r="S492" s="36"/>
      <c r="T492" s="40">
        <f>+SUBTOTAL(9,T230:T491)</f>
        <v>293728181</v>
      </c>
      <c r="U492" s="36"/>
      <c r="V492" s="84">
        <f>+T492/L492*100</f>
        <v>2.6985899103354223</v>
      </c>
      <c r="X492" s="64"/>
      <c r="Y492" s="64"/>
      <c r="Z492" s="79"/>
      <c r="AA492" s="79"/>
    </row>
    <row r="493" spans="1:27" s="23" customFormat="1" ht="13.8" thickTop="1" x14ac:dyDescent="0.25">
      <c r="B493" s="23" t="s">
        <v>3</v>
      </c>
      <c r="C493" s="32"/>
      <c r="D493" s="89"/>
      <c r="F493" s="73"/>
      <c r="G493" s="43"/>
      <c r="H493" s="42"/>
      <c r="J493" s="30"/>
      <c r="O493" s="33"/>
      <c r="R493" s="28"/>
      <c r="V493" s="28"/>
      <c r="X493" s="62"/>
      <c r="Y493" s="62"/>
      <c r="Z493" s="79"/>
      <c r="AA493" s="79"/>
    </row>
    <row r="494" spans="1:27" s="23" customFormat="1" x14ac:dyDescent="0.25">
      <c r="B494" s="23" t="s">
        <v>3</v>
      </c>
      <c r="C494" s="32"/>
      <c r="D494" s="89"/>
      <c r="F494" s="73"/>
      <c r="G494" s="43"/>
      <c r="H494" s="42"/>
      <c r="J494" s="30"/>
      <c r="O494" s="33"/>
      <c r="R494" s="28"/>
      <c r="V494" s="28"/>
      <c r="X494" s="62"/>
      <c r="Y494" s="62"/>
      <c r="Z494" s="79"/>
      <c r="AA494" s="79"/>
    </row>
    <row r="495" spans="1:27" s="23" customFormat="1" x14ac:dyDescent="0.25">
      <c r="A495" s="77" t="s">
        <v>170</v>
      </c>
      <c r="C495" s="32"/>
      <c r="D495" s="89"/>
      <c r="F495" s="73"/>
      <c r="G495" s="43"/>
      <c r="H495" s="42"/>
      <c r="J495" s="30"/>
      <c r="O495" s="33"/>
      <c r="R495" s="28"/>
      <c r="V495" s="28"/>
      <c r="X495" s="49"/>
      <c r="Y495" s="49"/>
      <c r="Z495" s="79"/>
      <c r="AA495" s="79"/>
    </row>
    <row r="496" spans="1:27" s="23" customFormat="1" x14ac:dyDescent="0.25">
      <c r="B496" s="23" t="s">
        <v>3</v>
      </c>
      <c r="C496" s="32"/>
      <c r="D496" s="89"/>
      <c r="F496" s="73"/>
      <c r="G496" s="43"/>
      <c r="H496" s="42"/>
      <c r="J496" s="30"/>
      <c r="L496" s="32"/>
      <c r="M496" s="32"/>
      <c r="N496" s="32"/>
      <c r="O496" s="78"/>
      <c r="P496" s="32"/>
      <c r="Q496" s="32"/>
      <c r="R496" s="28"/>
      <c r="S496" s="32"/>
      <c r="T496" s="32"/>
      <c r="U496" s="32"/>
      <c r="V496" s="28"/>
      <c r="X496" s="81"/>
      <c r="Y496" s="81"/>
      <c r="Z496" s="79"/>
      <c r="AA496" s="79"/>
    </row>
    <row r="497" spans="1:27" s="32" customFormat="1" x14ac:dyDescent="0.25">
      <c r="A497" s="32" t="s">
        <v>3</v>
      </c>
      <c r="B497" s="32" t="s">
        <v>102</v>
      </c>
      <c r="D497" s="89"/>
      <c r="E497" s="23"/>
      <c r="F497" s="73"/>
      <c r="G497" s="43"/>
      <c r="H497" s="42"/>
      <c r="I497" s="23"/>
      <c r="J497" s="30"/>
      <c r="K497" s="23"/>
      <c r="L497" s="25"/>
      <c r="M497" s="23"/>
      <c r="N497" s="23"/>
      <c r="O497" s="33"/>
      <c r="P497" s="25"/>
      <c r="Q497" s="47"/>
      <c r="R497" s="28"/>
      <c r="S497" s="47"/>
      <c r="T497" s="25"/>
      <c r="U497" s="25"/>
      <c r="V497" s="28"/>
      <c r="X497" s="49"/>
      <c r="Y497" s="49"/>
      <c r="Z497" s="79"/>
      <c r="AA497" s="79"/>
    </row>
    <row r="498" spans="1:27" s="23" customFormat="1" x14ac:dyDescent="0.25">
      <c r="A498" s="23">
        <v>341</v>
      </c>
      <c r="B498" s="23" t="s">
        <v>13</v>
      </c>
      <c r="C498" s="32"/>
      <c r="D498" s="89">
        <v>46934</v>
      </c>
      <c r="F498" s="70">
        <v>2.3E-3</v>
      </c>
      <c r="G498" s="43"/>
      <c r="H498" s="42"/>
      <c r="J498" s="30">
        <v>-2</v>
      </c>
      <c r="K498" s="32"/>
      <c r="L498" s="25">
        <v>601221.5</v>
      </c>
      <c r="N498" s="25">
        <v>330321.73522000009</v>
      </c>
      <c r="O498" s="33"/>
      <c r="P498" s="25">
        <f t="shared" ref="P498:P501" si="327">+ROUND((100-J498)/100*L498-N498,0)</f>
        <v>282924</v>
      </c>
      <c r="Q498" s="37"/>
      <c r="R498" s="28">
        <f t="shared" ref="R498:R501" si="328">X498-Z498</f>
        <v>10.373212499999999</v>
      </c>
      <c r="S498" s="37"/>
      <c r="T498" s="25">
        <f t="shared" ref="T498:T504" si="329">+ROUND(P498/R498,0)</f>
        <v>27274</v>
      </c>
      <c r="U498" s="25"/>
      <c r="V498" s="28">
        <f t="shared" ref="V498:V504" si="330">+ROUND(T498/L498*100,2)</f>
        <v>4.54</v>
      </c>
      <c r="X498" s="49">
        <f>+(MONTH(D498)-12)/12+YEAR(D498)-2017</f>
        <v>10.5</v>
      </c>
      <c r="Y498" s="49"/>
      <c r="Z498" s="79">
        <f t="shared" ref="Z498:Z504" si="331">+F498*X498^2/2</f>
        <v>0.1267875</v>
      </c>
      <c r="AA498" s="79"/>
    </row>
    <row r="499" spans="1:27" s="23" customFormat="1" x14ac:dyDescent="0.25">
      <c r="A499" s="23">
        <v>342</v>
      </c>
      <c r="B499" s="23" t="s">
        <v>58</v>
      </c>
      <c r="C499" s="32"/>
      <c r="D499" s="89">
        <v>46934</v>
      </c>
      <c r="F499" s="70">
        <v>9.4999999999999998E-3</v>
      </c>
      <c r="G499" s="43"/>
      <c r="H499" s="42"/>
      <c r="J499" s="30">
        <v>-3</v>
      </c>
      <c r="L499" s="25">
        <v>194416.91</v>
      </c>
      <c r="N499" s="25">
        <v>102092.6630855556</v>
      </c>
      <c r="O499" s="33"/>
      <c r="P499" s="25">
        <f t="shared" si="327"/>
        <v>98157</v>
      </c>
      <c r="Q499" s="37"/>
      <c r="R499" s="28">
        <f t="shared" si="328"/>
        <v>9.9763125000000006</v>
      </c>
      <c r="S499" s="37"/>
      <c r="T499" s="25">
        <f t="shared" si="329"/>
        <v>9839</v>
      </c>
      <c r="U499" s="25"/>
      <c r="V499" s="28">
        <f t="shared" si="330"/>
        <v>5.0599999999999996</v>
      </c>
      <c r="X499" s="49">
        <f t="shared" ref="X499:X504" si="332">+(MONTH(D499)-12)/12+YEAR(D499)-2017</f>
        <v>10.5</v>
      </c>
      <c r="Y499" s="49"/>
      <c r="Z499" s="79">
        <f t="shared" si="331"/>
        <v>0.52368749999999997</v>
      </c>
      <c r="AA499" s="79"/>
    </row>
    <row r="500" spans="1:27" s="23" customFormat="1" x14ac:dyDescent="0.25">
      <c r="A500" s="23">
        <v>343</v>
      </c>
      <c r="B500" s="23" t="s">
        <v>59</v>
      </c>
      <c r="C500" s="32"/>
      <c r="D500" s="89">
        <v>46934</v>
      </c>
      <c r="F500" s="42">
        <v>5.7000000000000002E-3</v>
      </c>
      <c r="G500" s="43"/>
      <c r="H500" s="42"/>
      <c r="J500" s="30">
        <v>-2</v>
      </c>
      <c r="K500" s="32"/>
      <c r="L500" s="25">
        <v>14841925.279999999</v>
      </c>
      <c r="N500" s="25">
        <v>2188184</v>
      </c>
      <c r="O500" s="33"/>
      <c r="P500" s="25">
        <f t="shared" si="327"/>
        <v>12950580</v>
      </c>
      <c r="Q500" s="37"/>
      <c r="R500" s="28">
        <f t="shared" si="328"/>
        <v>10.1857875</v>
      </c>
      <c r="S500" s="37"/>
      <c r="T500" s="25">
        <f t="shared" si="329"/>
        <v>1271436</v>
      </c>
      <c r="U500" s="25"/>
      <c r="V500" s="28">
        <f t="shared" si="330"/>
        <v>8.57</v>
      </c>
      <c r="X500" s="49">
        <f t="shared" si="332"/>
        <v>10.5</v>
      </c>
      <c r="Y500" s="49"/>
      <c r="Z500" s="79">
        <f t="shared" si="331"/>
        <v>0.31421250000000001</v>
      </c>
      <c r="AA500" s="79"/>
    </row>
    <row r="501" spans="1:27" s="23" customFormat="1" x14ac:dyDescent="0.25">
      <c r="A501" s="23">
        <v>343.2</v>
      </c>
      <c r="B501" s="23" t="s">
        <v>175</v>
      </c>
      <c r="C501" s="32"/>
      <c r="D501" s="89">
        <v>46934</v>
      </c>
      <c r="F501" s="42">
        <v>5.7000000000000002E-3</v>
      </c>
      <c r="G501" s="43"/>
      <c r="H501" s="42"/>
      <c r="J501" s="30">
        <v>7</v>
      </c>
      <c r="L501" s="25">
        <v>1858778.65</v>
      </c>
      <c r="N501" s="25">
        <v>571426</v>
      </c>
      <c r="O501" s="33"/>
      <c r="P501" s="25">
        <f t="shared" si="327"/>
        <v>1157238</v>
      </c>
      <c r="Q501" s="37"/>
      <c r="R501" s="28">
        <f t="shared" si="328"/>
        <v>10.1857875</v>
      </c>
      <c r="S501" s="37"/>
      <c r="T501" s="25">
        <f t="shared" si="329"/>
        <v>113613</v>
      </c>
      <c r="U501" s="25"/>
      <c r="V501" s="28">
        <f t="shared" si="330"/>
        <v>6.11</v>
      </c>
      <c r="X501" s="49">
        <f t="shared" si="332"/>
        <v>10.5</v>
      </c>
      <c r="Y501" s="49"/>
      <c r="Z501" s="79">
        <f t="shared" si="331"/>
        <v>0.31421250000000001</v>
      </c>
      <c r="AA501" s="79"/>
    </row>
    <row r="502" spans="1:27" s="23" customFormat="1" x14ac:dyDescent="0.25">
      <c r="A502" s="23">
        <v>344</v>
      </c>
      <c r="B502" s="23" t="s">
        <v>60</v>
      </c>
      <c r="C502" s="32"/>
      <c r="D502" s="89">
        <v>46934</v>
      </c>
      <c r="F502" s="70">
        <v>1.6000000000000001E-3</v>
      </c>
      <c r="G502" s="43"/>
      <c r="H502" s="42"/>
      <c r="J502" s="30">
        <v>-1</v>
      </c>
      <c r="L502" s="25">
        <v>1748135.45</v>
      </c>
      <c r="N502" s="25">
        <v>750004.79137333413</v>
      </c>
      <c r="O502" s="33"/>
      <c r="P502" s="25">
        <f t="shared" ref="P502:P504" si="333">+ROUND((100-J502)/100*L502-N502,0)</f>
        <v>1015612</v>
      </c>
      <c r="Q502" s="37"/>
      <c r="R502" s="28">
        <f t="shared" ref="R502:R504" si="334">X502-Z502</f>
        <v>10.411799999999999</v>
      </c>
      <c r="S502" s="37"/>
      <c r="T502" s="25">
        <f t="shared" si="329"/>
        <v>97544</v>
      </c>
      <c r="U502" s="25"/>
      <c r="V502" s="28">
        <f t="shared" si="330"/>
        <v>5.58</v>
      </c>
      <c r="X502" s="49">
        <f t="shared" si="332"/>
        <v>10.5</v>
      </c>
      <c r="Y502" s="49"/>
      <c r="Z502" s="79">
        <f t="shared" si="331"/>
        <v>8.8200000000000001E-2</v>
      </c>
      <c r="AA502" s="79"/>
    </row>
    <row r="503" spans="1:27" s="23" customFormat="1" x14ac:dyDescent="0.25">
      <c r="A503" s="23">
        <v>345</v>
      </c>
      <c r="B503" s="23" t="s">
        <v>16</v>
      </c>
      <c r="C503" s="32"/>
      <c r="D503" s="89">
        <v>46934</v>
      </c>
      <c r="F503" s="70">
        <v>1.2999999999999999E-3</v>
      </c>
      <c r="G503" s="43"/>
      <c r="H503" s="42"/>
      <c r="J503" s="30">
        <v>0</v>
      </c>
      <c r="L503" s="25">
        <v>420107.13</v>
      </c>
      <c r="N503" s="25">
        <v>174656.81642166671</v>
      </c>
      <c r="O503" s="33"/>
      <c r="P503" s="25">
        <f t="shared" si="333"/>
        <v>245450</v>
      </c>
      <c r="Q503" s="37"/>
      <c r="R503" s="28">
        <f t="shared" si="334"/>
        <v>10.4283375</v>
      </c>
      <c r="S503" s="37"/>
      <c r="T503" s="25">
        <f t="shared" si="329"/>
        <v>23537</v>
      </c>
      <c r="U503" s="25"/>
      <c r="V503" s="28">
        <f t="shared" si="330"/>
        <v>5.6</v>
      </c>
      <c r="X503" s="49">
        <f t="shared" si="332"/>
        <v>10.5</v>
      </c>
      <c r="Y503" s="49"/>
      <c r="Z503" s="79">
        <f t="shared" si="331"/>
        <v>7.166249999999999E-2</v>
      </c>
      <c r="AA503" s="79"/>
    </row>
    <row r="504" spans="1:27" s="32" customFormat="1" x14ac:dyDescent="0.25">
      <c r="A504" s="23">
        <v>346</v>
      </c>
      <c r="B504" s="23" t="s">
        <v>176</v>
      </c>
      <c r="D504" s="89">
        <v>46934</v>
      </c>
      <c r="E504" s="23"/>
      <c r="F504" s="70">
        <v>2.5999999999999999E-3</v>
      </c>
      <c r="G504" s="43"/>
      <c r="H504" s="42"/>
      <c r="I504" s="23"/>
      <c r="J504" s="30">
        <v>0</v>
      </c>
      <c r="K504" s="23"/>
      <c r="L504" s="26">
        <v>20934.61</v>
      </c>
      <c r="M504" s="23"/>
      <c r="N504" s="26">
        <v>8569.5999233333496</v>
      </c>
      <c r="O504" s="33"/>
      <c r="P504" s="26">
        <f t="shared" si="333"/>
        <v>12365</v>
      </c>
      <c r="Q504" s="46"/>
      <c r="R504" s="28">
        <f t="shared" si="334"/>
        <v>10.356674999999999</v>
      </c>
      <c r="S504" s="46"/>
      <c r="T504" s="26">
        <f t="shared" si="329"/>
        <v>1194</v>
      </c>
      <c r="U504" s="29"/>
      <c r="V504" s="28">
        <f t="shared" si="330"/>
        <v>5.7</v>
      </c>
      <c r="X504" s="80">
        <f t="shared" si="332"/>
        <v>10.5</v>
      </c>
      <c r="Y504" s="62"/>
      <c r="Z504" s="79">
        <f t="shared" si="331"/>
        <v>0.14332499999999998</v>
      </c>
      <c r="AA504" s="79"/>
    </row>
    <row r="505" spans="1:27" s="23" customFormat="1" x14ac:dyDescent="0.25">
      <c r="A505" s="23" t="s">
        <v>3</v>
      </c>
      <c r="B505" s="32" t="s">
        <v>103</v>
      </c>
      <c r="C505" s="32"/>
      <c r="D505" s="89"/>
      <c r="F505" s="70"/>
      <c r="G505" s="43"/>
      <c r="H505" s="42"/>
      <c r="J505" s="30"/>
      <c r="L505" s="35">
        <f>+SUBTOTAL(9,L498:L504)</f>
        <v>19685519.529999997</v>
      </c>
      <c r="M505" s="32"/>
      <c r="N505" s="35">
        <f>+SUBTOTAL(9,N498:N504)</f>
        <v>4125255.6060238895</v>
      </c>
      <c r="O505" s="78"/>
      <c r="P505" s="35">
        <f>+SUBTOTAL(9,P498:P504)</f>
        <v>15762326</v>
      </c>
      <c r="Q505" s="39"/>
      <c r="R505" s="84">
        <f>+P505/T505</f>
        <v>10.205871783698525</v>
      </c>
      <c r="S505" s="39"/>
      <c r="T505" s="35">
        <f>+SUBTOTAL(9,T498:T504)</f>
        <v>1544437</v>
      </c>
      <c r="U505" s="39"/>
      <c r="V505" s="84">
        <f>+T505/L505*100</f>
        <v>7.8455485904059357</v>
      </c>
      <c r="X505" s="81"/>
      <c r="Y505" s="81"/>
      <c r="Z505" s="79"/>
      <c r="AA505" s="79"/>
    </row>
    <row r="506" spans="1:27" s="32" customFormat="1" x14ac:dyDescent="0.25">
      <c r="A506" s="23" t="s">
        <v>3</v>
      </c>
      <c r="B506" s="23" t="s">
        <v>3</v>
      </c>
      <c r="D506" s="89"/>
      <c r="E506" s="23"/>
      <c r="F506" s="70"/>
      <c r="G506" s="43"/>
      <c r="H506" s="42"/>
      <c r="I506" s="23"/>
      <c r="J506" s="30"/>
      <c r="K506" s="23"/>
      <c r="L506" s="23"/>
      <c r="M506" s="23"/>
      <c r="N506" s="23"/>
      <c r="O506" s="33"/>
      <c r="P506" s="23"/>
      <c r="Q506" s="23"/>
      <c r="R506" s="28"/>
      <c r="S506" s="23"/>
      <c r="T506" s="23"/>
      <c r="U506" s="23"/>
      <c r="V506" s="28"/>
      <c r="X506" s="49"/>
      <c r="Y506" s="49"/>
      <c r="Z506" s="79"/>
      <c r="AA506" s="79"/>
    </row>
    <row r="507" spans="1:27" s="23" customFormat="1" x14ac:dyDescent="0.25">
      <c r="A507" s="32" t="s">
        <v>3</v>
      </c>
      <c r="B507" s="32" t="s">
        <v>104</v>
      </c>
      <c r="C507" s="32"/>
      <c r="D507" s="89"/>
      <c r="F507" s="70"/>
      <c r="G507" s="43"/>
      <c r="H507" s="42"/>
      <c r="J507" s="30"/>
      <c r="L507" s="25"/>
      <c r="O507" s="33"/>
      <c r="P507" s="25"/>
      <c r="Q507" s="47"/>
      <c r="R507" s="28"/>
      <c r="S507" s="47"/>
      <c r="T507" s="25"/>
      <c r="U507" s="25"/>
      <c r="V507" s="28"/>
      <c r="X507" s="49"/>
      <c r="Y507" s="49"/>
      <c r="Z507" s="79"/>
      <c r="AA507" s="79"/>
    </row>
    <row r="508" spans="1:27" s="23" customFormat="1" x14ac:dyDescent="0.25">
      <c r="A508" s="23">
        <v>341</v>
      </c>
      <c r="B508" s="23" t="s">
        <v>13</v>
      </c>
      <c r="C508" s="32"/>
      <c r="D508" s="89">
        <v>46934</v>
      </c>
      <c r="F508" s="70">
        <v>2.3E-3</v>
      </c>
      <c r="G508" s="43"/>
      <c r="H508" s="42"/>
      <c r="J508" s="30">
        <v>-2</v>
      </c>
      <c r="K508" s="32"/>
      <c r="L508" s="25">
        <v>941092.66</v>
      </c>
      <c r="N508" s="25">
        <v>199921.37560083548</v>
      </c>
      <c r="O508" s="33"/>
      <c r="P508" s="25">
        <f t="shared" ref="P508:P511" si="335">+ROUND((100-J508)/100*L508-N508,0)</f>
        <v>759993</v>
      </c>
      <c r="Q508" s="37"/>
      <c r="R508" s="28">
        <f t="shared" ref="R508:R509" si="336">X508-Z508</f>
        <v>10.373212499999999</v>
      </c>
      <c r="S508" s="37"/>
      <c r="T508" s="25">
        <f t="shared" ref="T508:T514" si="337">+ROUND(P508/R508,0)</f>
        <v>73265</v>
      </c>
      <c r="U508" s="25"/>
      <c r="V508" s="28">
        <f t="shared" ref="V508:V514" si="338">+ROUND(T508/L508*100,2)</f>
        <v>7.79</v>
      </c>
      <c r="X508" s="49">
        <f t="shared" ref="X508:X511" si="339">+(MONTH(D508)-12)/12+YEAR(D508)-2017</f>
        <v>10.5</v>
      </c>
      <c r="Y508" s="49"/>
      <c r="Z508" s="79">
        <f t="shared" ref="Z508:Z514" si="340">+F508*X508^2/2</f>
        <v>0.1267875</v>
      </c>
      <c r="AA508" s="79"/>
    </row>
    <row r="509" spans="1:27" s="23" customFormat="1" x14ac:dyDescent="0.25">
      <c r="A509" s="23">
        <v>342</v>
      </c>
      <c r="B509" s="23" t="s">
        <v>58</v>
      </c>
      <c r="C509" s="32"/>
      <c r="D509" s="89">
        <v>46934</v>
      </c>
      <c r="F509" s="70">
        <v>9.4999999999999998E-3</v>
      </c>
      <c r="G509" s="43"/>
      <c r="H509" s="42"/>
      <c r="J509" s="30">
        <v>-3</v>
      </c>
      <c r="L509" s="25">
        <v>724317.88</v>
      </c>
      <c r="N509" s="25">
        <v>139689.39757729124</v>
      </c>
      <c r="O509" s="33"/>
      <c r="P509" s="25">
        <f t="shared" si="335"/>
        <v>606358</v>
      </c>
      <c r="Q509" s="37"/>
      <c r="R509" s="28">
        <f t="shared" si="336"/>
        <v>9.9763125000000006</v>
      </c>
      <c r="S509" s="37"/>
      <c r="T509" s="25">
        <f t="shared" si="337"/>
        <v>60780</v>
      </c>
      <c r="U509" s="25"/>
      <c r="V509" s="28">
        <f t="shared" si="338"/>
        <v>8.39</v>
      </c>
      <c r="X509" s="49">
        <f t="shared" si="339"/>
        <v>10.5</v>
      </c>
      <c r="Y509" s="49"/>
      <c r="Z509" s="79">
        <f t="shared" si="340"/>
        <v>0.52368749999999997</v>
      </c>
      <c r="AA509" s="79"/>
    </row>
    <row r="510" spans="1:27" s="23" customFormat="1" x14ac:dyDescent="0.25">
      <c r="A510" s="23">
        <v>343</v>
      </c>
      <c r="B510" s="23" t="s">
        <v>59</v>
      </c>
      <c r="C510" s="32"/>
      <c r="D510" s="89">
        <v>46934</v>
      </c>
      <c r="F510" s="42">
        <v>5.7000000000000002E-3</v>
      </c>
      <c r="G510" s="43"/>
      <c r="H510" s="42"/>
      <c r="J510" s="30">
        <v>-2</v>
      </c>
      <c r="K510" s="32"/>
      <c r="L510" s="25">
        <v>10218902.539999999</v>
      </c>
      <c r="N510" s="25">
        <v>1769584</v>
      </c>
      <c r="O510" s="33"/>
      <c r="P510" s="25">
        <f t="shared" si="335"/>
        <v>8653697</v>
      </c>
      <c r="Q510" s="37"/>
      <c r="R510" s="28">
        <f>X510-Z510</f>
        <v>10.1857875</v>
      </c>
      <c r="S510" s="37"/>
      <c r="T510" s="25">
        <f t="shared" si="337"/>
        <v>849585</v>
      </c>
      <c r="U510" s="25"/>
      <c r="V510" s="28">
        <f t="shared" si="338"/>
        <v>8.31</v>
      </c>
      <c r="X510" s="49">
        <f t="shared" si="339"/>
        <v>10.5</v>
      </c>
      <c r="Y510" s="49"/>
      <c r="Z510" s="79">
        <f t="shared" si="340"/>
        <v>0.31421250000000001</v>
      </c>
      <c r="AA510" s="79"/>
    </row>
    <row r="511" spans="1:27" s="23" customFormat="1" x14ac:dyDescent="0.25">
      <c r="A511" s="23">
        <v>343.2</v>
      </c>
      <c r="B511" s="23" t="s">
        <v>175</v>
      </c>
      <c r="C511" s="32"/>
      <c r="D511" s="89">
        <v>46934</v>
      </c>
      <c r="F511" s="42">
        <v>5.7000000000000002E-3</v>
      </c>
      <c r="G511" s="43"/>
      <c r="H511" s="42"/>
      <c r="J511" s="30">
        <v>7</v>
      </c>
      <c r="L511" s="25">
        <v>2807095.36</v>
      </c>
      <c r="N511" s="25">
        <v>1209852</v>
      </c>
      <c r="O511" s="33"/>
      <c r="P511" s="25">
        <f t="shared" si="335"/>
        <v>1400747</v>
      </c>
      <c r="Q511" s="37"/>
      <c r="R511" s="28">
        <f>X511-Z511</f>
        <v>10.1857875</v>
      </c>
      <c r="S511" s="37"/>
      <c r="T511" s="25">
        <f t="shared" si="337"/>
        <v>137520</v>
      </c>
      <c r="U511" s="25"/>
      <c r="V511" s="28">
        <f t="shared" si="338"/>
        <v>4.9000000000000004</v>
      </c>
      <c r="X511" s="49">
        <f t="shared" si="339"/>
        <v>10.5</v>
      </c>
      <c r="Y511" s="49"/>
      <c r="Z511" s="79">
        <f t="shared" si="340"/>
        <v>0.31421250000000001</v>
      </c>
      <c r="AA511" s="79"/>
    </row>
    <row r="512" spans="1:27" s="23" customFormat="1" x14ac:dyDescent="0.25">
      <c r="A512" s="23">
        <v>344</v>
      </c>
      <c r="B512" s="23" t="s">
        <v>60</v>
      </c>
      <c r="C512" s="32"/>
      <c r="D512" s="89">
        <v>46934</v>
      </c>
      <c r="F512" s="70">
        <v>1.6000000000000001E-3</v>
      </c>
      <c r="G512" s="43"/>
      <c r="H512" s="42"/>
      <c r="J512" s="30">
        <v>-1</v>
      </c>
      <c r="L512" s="25">
        <v>4602021.84</v>
      </c>
      <c r="N512" s="25">
        <v>652682.94027096475</v>
      </c>
      <c r="O512" s="33"/>
      <c r="P512" s="25">
        <f t="shared" ref="P512:P514" si="341">+ROUND((100-J512)/100*L512-N512,0)</f>
        <v>3995359</v>
      </c>
      <c r="Q512" s="37"/>
      <c r="R512" s="28">
        <f t="shared" ref="R512:R514" si="342">X512-Z512</f>
        <v>10.411799999999999</v>
      </c>
      <c r="S512" s="37"/>
      <c r="T512" s="25">
        <f t="shared" si="337"/>
        <v>383734</v>
      </c>
      <c r="U512" s="25"/>
      <c r="V512" s="28">
        <f t="shared" si="338"/>
        <v>8.34</v>
      </c>
      <c r="X512" s="49">
        <f t="shared" ref="X512:X514" si="343">+(MONTH(D512)-12)/12+YEAR(D512)-2017</f>
        <v>10.5</v>
      </c>
      <c r="Y512" s="49"/>
      <c r="Z512" s="79">
        <f t="shared" si="340"/>
        <v>8.8200000000000001E-2</v>
      </c>
      <c r="AA512" s="79"/>
    </row>
    <row r="513" spans="1:27" s="32" customFormat="1" x14ac:dyDescent="0.25">
      <c r="A513" s="23">
        <v>345</v>
      </c>
      <c r="B513" s="23" t="s">
        <v>16</v>
      </c>
      <c r="D513" s="89">
        <v>46934</v>
      </c>
      <c r="E513" s="23"/>
      <c r="F513" s="70">
        <v>1.2999999999999999E-3</v>
      </c>
      <c r="G513" s="43"/>
      <c r="H513" s="42"/>
      <c r="I513" s="23"/>
      <c r="J513" s="30">
        <v>0</v>
      </c>
      <c r="K513" s="23"/>
      <c r="L513" s="25">
        <v>3450437.53</v>
      </c>
      <c r="M513" s="23"/>
      <c r="N513" s="25">
        <v>576559.85641460388</v>
      </c>
      <c r="O513" s="33"/>
      <c r="P513" s="25">
        <f t="shared" si="341"/>
        <v>2873878</v>
      </c>
      <c r="Q513" s="37"/>
      <c r="R513" s="28">
        <f t="shared" si="342"/>
        <v>10.4283375</v>
      </c>
      <c r="S513" s="37"/>
      <c r="T513" s="25">
        <f t="shared" si="337"/>
        <v>275584</v>
      </c>
      <c r="U513" s="25"/>
      <c r="V513" s="28">
        <f t="shared" si="338"/>
        <v>7.99</v>
      </c>
      <c r="X513" s="49">
        <f t="shared" si="343"/>
        <v>10.5</v>
      </c>
      <c r="Y513" s="49"/>
      <c r="Z513" s="79">
        <f t="shared" si="340"/>
        <v>7.166249999999999E-2</v>
      </c>
      <c r="AA513" s="79"/>
    </row>
    <row r="514" spans="1:27" s="23" customFormat="1" x14ac:dyDescent="0.25">
      <c r="A514" s="23">
        <v>346</v>
      </c>
      <c r="B514" s="23" t="s">
        <v>176</v>
      </c>
      <c r="C514" s="32"/>
      <c r="D514" s="89">
        <v>46934</v>
      </c>
      <c r="F514" s="70">
        <v>2.5999999999999999E-3</v>
      </c>
      <c r="G514" s="43"/>
      <c r="H514" s="42"/>
      <c r="J514" s="30">
        <v>0</v>
      </c>
      <c r="L514" s="26">
        <v>20936.09</v>
      </c>
      <c r="N514" s="26">
        <v>3116.9766706915188</v>
      </c>
      <c r="O514" s="33"/>
      <c r="P514" s="26">
        <f t="shared" si="341"/>
        <v>17819</v>
      </c>
      <c r="Q514" s="46"/>
      <c r="R514" s="28">
        <f t="shared" si="342"/>
        <v>10.356674999999999</v>
      </c>
      <c r="S514" s="46"/>
      <c r="T514" s="26">
        <f t="shared" si="337"/>
        <v>1721</v>
      </c>
      <c r="U514" s="29"/>
      <c r="V514" s="28">
        <f t="shared" si="338"/>
        <v>8.2200000000000006</v>
      </c>
      <c r="X514" s="80">
        <f t="shared" si="343"/>
        <v>10.5</v>
      </c>
      <c r="Y514" s="62"/>
      <c r="Z514" s="79">
        <f t="shared" si="340"/>
        <v>0.14332499999999998</v>
      </c>
      <c r="AA514" s="79"/>
    </row>
    <row r="515" spans="1:27" s="23" customFormat="1" x14ac:dyDescent="0.25">
      <c r="A515" s="23" t="s">
        <v>3</v>
      </c>
      <c r="B515" s="32" t="s">
        <v>105</v>
      </c>
      <c r="C515" s="32"/>
      <c r="D515" s="89"/>
      <c r="F515" s="70"/>
      <c r="G515" s="43"/>
      <c r="H515" s="42"/>
      <c r="J515" s="30"/>
      <c r="L515" s="35">
        <f>+SUBTOTAL(9,L508:L514)</f>
        <v>22764803.899999999</v>
      </c>
      <c r="M515" s="32"/>
      <c r="N515" s="35">
        <f>+SUBTOTAL(9,N508:N514)</f>
        <v>4551406.5465343874</v>
      </c>
      <c r="O515" s="78"/>
      <c r="P515" s="35">
        <f>+SUBTOTAL(9,P508:P514)</f>
        <v>18307851</v>
      </c>
      <c r="Q515" s="39"/>
      <c r="R515" s="84">
        <f>+P515/T515</f>
        <v>10.272676466974042</v>
      </c>
      <c r="S515" s="39"/>
      <c r="T515" s="35">
        <f>+SUBTOTAL(9,T508:T514)</f>
        <v>1782189</v>
      </c>
      <c r="U515" s="39"/>
      <c r="V515" s="84">
        <f>+T515/L515*100</f>
        <v>7.8287035013730115</v>
      </c>
      <c r="X515" s="81"/>
      <c r="Y515" s="81"/>
      <c r="Z515" s="79"/>
      <c r="AA515" s="79"/>
    </row>
    <row r="516" spans="1:27" s="23" customFormat="1" x14ac:dyDescent="0.25">
      <c r="A516" s="23" t="s">
        <v>3</v>
      </c>
      <c r="B516" s="23" t="s">
        <v>3</v>
      </c>
      <c r="C516" s="32"/>
      <c r="D516" s="89"/>
      <c r="F516" s="70"/>
      <c r="G516" s="43"/>
      <c r="H516" s="42"/>
      <c r="J516" s="30"/>
      <c r="O516" s="33"/>
      <c r="R516" s="28"/>
      <c r="V516" s="28"/>
      <c r="X516" s="49"/>
      <c r="Y516" s="49"/>
      <c r="Z516" s="79"/>
      <c r="AA516" s="79"/>
    </row>
    <row r="517" spans="1:27" s="23" customFormat="1" x14ac:dyDescent="0.25">
      <c r="A517" s="32" t="s">
        <v>3</v>
      </c>
      <c r="B517" s="32" t="s">
        <v>179</v>
      </c>
      <c r="C517" s="32"/>
      <c r="D517" s="89"/>
      <c r="F517" s="42"/>
      <c r="G517" s="43"/>
      <c r="H517" s="42"/>
      <c r="J517" s="30"/>
      <c r="L517" s="25"/>
      <c r="O517" s="33"/>
      <c r="P517" s="25"/>
      <c r="Q517" s="47"/>
      <c r="R517" s="28"/>
      <c r="S517" s="47"/>
      <c r="T517" s="25"/>
      <c r="U517" s="25"/>
      <c r="V517" s="28"/>
      <c r="X517" s="49"/>
      <c r="Y517" s="49"/>
      <c r="Z517" s="79"/>
      <c r="AA517" s="79"/>
    </row>
    <row r="518" spans="1:27" s="23" customFormat="1" x14ac:dyDescent="0.25">
      <c r="A518" s="23">
        <v>341</v>
      </c>
      <c r="B518" s="23" t="s">
        <v>13</v>
      </c>
      <c r="C518" s="32"/>
      <c r="D518" s="89">
        <v>57161</v>
      </c>
      <c r="F518" s="42">
        <v>2.3E-3</v>
      </c>
      <c r="G518" s="43"/>
      <c r="H518" s="42"/>
      <c r="J518" s="30">
        <v>-2</v>
      </c>
      <c r="K518" s="32"/>
      <c r="L518" s="25">
        <v>43805885.75</v>
      </c>
      <c r="N518" s="25">
        <v>1507491.880663194</v>
      </c>
      <c r="O518" s="33"/>
      <c r="P518" s="25">
        <f t="shared" ref="P518:P521" si="344">+ROUND((100-J518)/100*L518-N518,0)</f>
        <v>43174512</v>
      </c>
      <c r="Q518" s="37"/>
      <c r="R518" s="28">
        <f t="shared" ref="R518:R524" si="345">X518-Z518</f>
        <v>36.795412499999998</v>
      </c>
      <c r="S518" s="37"/>
      <c r="T518" s="25">
        <f t="shared" ref="T518:T521" si="346">+ROUND(P518/R518,0)</f>
        <v>1173367</v>
      </c>
      <c r="U518" s="25"/>
      <c r="V518" s="28">
        <f t="shared" ref="V518:V524" si="347">+ROUND(T518/L518*100,2)</f>
        <v>2.68</v>
      </c>
      <c r="X518" s="49">
        <f t="shared" ref="X518:X524" si="348">+(MONTH(D518)-12)/12+YEAR(D518)-2017</f>
        <v>38.5</v>
      </c>
      <c r="Y518" s="49"/>
      <c r="Z518" s="79">
        <f t="shared" ref="Z518:Z524" si="349">+F518*X518^2/2</f>
        <v>1.7045874999999999</v>
      </c>
      <c r="AA518" s="79"/>
    </row>
    <row r="519" spans="1:27" s="23" customFormat="1" x14ac:dyDescent="0.25">
      <c r="A519" s="23">
        <v>342</v>
      </c>
      <c r="B519" s="23" t="s">
        <v>58</v>
      </c>
      <c r="C519" s="32"/>
      <c r="D519" s="89">
        <v>57161</v>
      </c>
      <c r="F519" s="42">
        <v>9.4999999999999998E-3</v>
      </c>
      <c r="G519" s="43"/>
      <c r="H519" s="42"/>
      <c r="J519" s="30">
        <v>-4</v>
      </c>
      <c r="L519" s="25">
        <v>26150084.739999998</v>
      </c>
      <c r="N519" s="25">
        <v>899902.82696668187</v>
      </c>
      <c r="O519" s="33"/>
      <c r="P519" s="25">
        <f t="shared" si="344"/>
        <v>26296185</v>
      </c>
      <c r="Q519" s="37"/>
      <c r="R519" s="28">
        <f t="shared" si="345"/>
        <v>31.459312499999999</v>
      </c>
      <c r="S519" s="37"/>
      <c r="T519" s="25">
        <f t="shared" si="346"/>
        <v>835879</v>
      </c>
      <c r="U519" s="25"/>
      <c r="V519" s="28">
        <f t="shared" si="347"/>
        <v>3.2</v>
      </c>
      <c r="X519" s="49">
        <f t="shared" si="348"/>
        <v>38.5</v>
      </c>
      <c r="Y519" s="49"/>
      <c r="Z519" s="79">
        <f t="shared" si="349"/>
        <v>7.0406874999999998</v>
      </c>
      <c r="AA519" s="79"/>
    </row>
    <row r="520" spans="1:27" s="23" customFormat="1" x14ac:dyDescent="0.25">
      <c r="A520" s="23">
        <v>343</v>
      </c>
      <c r="B520" s="23" t="s">
        <v>59</v>
      </c>
      <c r="C520" s="32"/>
      <c r="D520" s="89">
        <v>57161</v>
      </c>
      <c r="F520" s="42">
        <v>5.7000000000000002E-3</v>
      </c>
      <c r="G520" s="43"/>
      <c r="H520" s="42"/>
      <c r="J520" s="30">
        <v>-2</v>
      </c>
      <c r="K520" s="32"/>
      <c r="L520" s="25">
        <v>226797341.74000001</v>
      </c>
      <c r="N520" s="25">
        <v>8026196</v>
      </c>
      <c r="O520" s="33"/>
      <c r="P520" s="25">
        <f t="shared" si="344"/>
        <v>223307093</v>
      </c>
      <c r="Q520" s="37"/>
      <c r="R520" s="28">
        <f t="shared" si="345"/>
        <v>34.2755875</v>
      </c>
      <c r="S520" s="37"/>
      <c r="T520" s="25">
        <f t="shared" si="346"/>
        <v>6515048</v>
      </c>
      <c r="U520" s="25"/>
      <c r="V520" s="28">
        <f t="shared" si="347"/>
        <v>2.87</v>
      </c>
      <c r="X520" s="49">
        <f t="shared" si="348"/>
        <v>38.5</v>
      </c>
      <c r="Y520" s="49"/>
      <c r="Z520" s="79">
        <f t="shared" si="349"/>
        <v>4.2244125000000006</v>
      </c>
      <c r="AA520" s="79"/>
    </row>
    <row r="521" spans="1:27" s="23" customFormat="1" x14ac:dyDescent="0.25">
      <c r="A521" s="23">
        <v>343.2</v>
      </c>
      <c r="B521" s="23" t="s">
        <v>175</v>
      </c>
      <c r="C521" s="32"/>
      <c r="D521" s="89">
        <v>57161</v>
      </c>
      <c r="F521" s="42">
        <v>5.7000000000000002E-3</v>
      </c>
      <c r="G521" s="43"/>
      <c r="H521" s="42"/>
      <c r="J521" s="30">
        <v>7</v>
      </c>
      <c r="L521" s="25">
        <v>83870826.980000004</v>
      </c>
      <c r="N521" s="25">
        <v>2664827</v>
      </c>
      <c r="O521" s="33"/>
      <c r="P521" s="25">
        <f t="shared" si="344"/>
        <v>75335042</v>
      </c>
      <c r="Q521" s="37"/>
      <c r="R521" s="28">
        <f t="shared" si="345"/>
        <v>34.2755875</v>
      </c>
      <c r="S521" s="37"/>
      <c r="T521" s="25">
        <f t="shared" si="346"/>
        <v>2197921</v>
      </c>
      <c r="U521" s="25"/>
      <c r="V521" s="28">
        <f t="shared" si="347"/>
        <v>2.62</v>
      </c>
      <c r="X521" s="49">
        <f t="shared" si="348"/>
        <v>38.5</v>
      </c>
      <c r="Y521" s="49"/>
      <c r="Z521" s="79">
        <f t="shared" si="349"/>
        <v>4.2244125000000006</v>
      </c>
      <c r="AA521" s="79"/>
    </row>
    <row r="522" spans="1:27" s="23" customFormat="1" x14ac:dyDescent="0.25">
      <c r="A522" s="23">
        <v>344</v>
      </c>
      <c r="B522" s="23" t="s">
        <v>60</v>
      </c>
      <c r="C522" s="32"/>
      <c r="D522" s="89">
        <v>57161</v>
      </c>
      <c r="F522" s="42">
        <v>1.6000000000000001E-3</v>
      </c>
      <c r="G522" s="43"/>
      <c r="H522" s="42"/>
      <c r="J522" s="30">
        <v>-1</v>
      </c>
      <c r="L522" s="25">
        <v>38221666.560000002</v>
      </c>
      <c r="N522" s="25">
        <v>1315322.154046752</v>
      </c>
      <c r="O522" s="33"/>
      <c r="P522" s="25">
        <f t="shared" ref="P522:P524" si="350">+ROUND((100-J522)/100*L522-N522,0)</f>
        <v>37288561</v>
      </c>
      <c r="Q522" s="37"/>
      <c r="R522" s="28">
        <f t="shared" si="345"/>
        <v>37.3142</v>
      </c>
      <c r="S522" s="37"/>
      <c r="T522" s="25">
        <f t="shared" ref="T522:T524" si="351">+ROUND(P522/R522,0)</f>
        <v>999313</v>
      </c>
      <c r="U522" s="25"/>
      <c r="V522" s="28">
        <f t="shared" si="347"/>
        <v>2.61</v>
      </c>
      <c r="X522" s="49">
        <f t="shared" si="348"/>
        <v>38.5</v>
      </c>
      <c r="Y522" s="49"/>
      <c r="Z522" s="79">
        <f t="shared" si="349"/>
        <v>1.1858</v>
      </c>
      <c r="AA522" s="79"/>
    </row>
    <row r="523" spans="1:27" s="23" customFormat="1" x14ac:dyDescent="0.25">
      <c r="A523" s="23">
        <v>345</v>
      </c>
      <c r="B523" s="23" t="s">
        <v>16</v>
      </c>
      <c r="C523" s="32"/>
      <c r="D523" s="89">
        <v>57161</v>
      </c>
      <c r="F523" s="42">
        <v>1.2999999999999999E-3</v>
      </c>
      <c r="G523" s="43"/>
      <c r="H523" s="42"/>
      <c r="J523" s="30">
        <v>0</v>
      </c>
      <c r="L523" s="25">
        <v>60694880.549999997</v>
      </c>
      <c r="N523" s="25">
        <v>2088692.8334041825</v>
      </c>
      <c r="O523" s="33"/>
      <c r="P523" s="25">
        <f t="shared" si="350"/>
        <v>58606188</v>
      </c>
      <c r="Q523" s="37"/>
      <c r="R523" s="28">
        <f t="shared" si="345"/>
        <v>37.536537500000001</v>
      </c>
      <c r="S523" s="37"/>
      <c r="T523" s="25">
        <f t="shared" si="351"/>
        <v>1561310</v>
      </c>
      <c r="U523" s="25"/>
      <c r="V523" s="28">
        <f t="shared" si="347"/>
        <v>2.57</v>
      </c>
      <c r="X523" s="49">
        <f t="shared" si="348"/>
        <v>38.5</v>
      </c>
      <c r="Y523" s="49"/>
      <c r="Z523" s="79">
        <f t="shared" si="349"/>
        <v>0.9634625</v>
      </c>
      <c r="AA523" s="79"/>
    </row>
    <row r="524" spans="1:27" s="23" customFormat="1" x14ac:dyDescent="0.25">
      <c r="A524" s="23">
        <v>346</v>
      </c>
      <c r="B524" s="23" t="s">
        <v>176</v>
      </c>
      <c r="C524" s="32"/>
      <c r="D524" s="89">
        <v>57161</v>
      </c>
      <c r="F524" s="42">
        <v>2.5999999999999999E-3</v>
      </c>
      <c r="G524" s="43"/>
      <c r="H524" s="42"/>
      <c r="J524" s="30">
        <v>0</v>
      </c>
      <c r="L524" s="26">
        <v>5607843.1799999997</v>
      </c>
      <c r="N524" s="26">
        <v>192982.698948907</v>
      </c>
      <c r="O524" s="33"/>
      <c r="P524" s="26">
        <f t="shared" si="350"/>
        <v>5414860</v>
      </c>
      <c r="Q524" s="46"/>
      <c r="R524" s="28">
        <f t="shared" si="345"/>
        <v>36.573075000000003</v>
      </c>
      <c r="S524" s="46"/>
      <c r="T524" s="26">
        <f t="shared" si="351"/>
        <v>148056</v>
      </c>
      <c r="U524" s="29"/>
      <c r="V524" s="28">
        <f t="shared" si="347"/>
        <v>2.64</v>
      </c>
      <c r="X524" s="80">
        <f t="shared" si="348"/>
        <v>38.5</v>
      </c>
      <c r="Y524" s="62"/>
      <c r="Z524" s="79">
        <f t="shared" si="349"/>
        <v>1.926925</v>
      </c>
      <c r="AA524" s="79"/>
    </row>
    <row r="525" spans="1:27" s="23" customFormat="1" x14ac:dyDescent="0.25">
      <c r="A525" s="23" t="s">
        <v>3</v>
      </c>
      <c r="B525" s="32" t="s">
        <v>180</v>
      </c>
      <c r="C525" s="32"/>
      <c r="D525" s="89"/>
      <c r="F525" s="42"/>
      <c r="G525" s="43"/>
      <c r="H525" s="42"/>
      <c r="J525" s="30"/>
      <c r="L525" s="35">
        <f>+SUBTOTAL(9,L518:L524)</f>
        <v>485148529.50000006</v>
      </c>
      <c r="M525" s="32"/>
      <c r="N525" s="35">
        <f>+SUBTOTAL(9,N518:N524)</f>
        <v>16695415.394029716</v>
      </c>
      <c r="O525" s="78"/>
      <c r="P525" s="35">
        <f>+SUBTOTAL(9,P518:P524)</f>
        <v>469422441</v>
      </c>
      <c r="Q525" s="39"/>
      <c r="R525" s="84">
        <f>+P525/T525</f>
        <v>34.950945260978159</v>
      </c>
      <c r="S525" s="39"/>
      <c r="T525" s="35">
        <f>+SUBTOTAL(9,T518:T524)</f>
        <v>13430894</v>
      </c>
      <c r="U525" s="39"/>
      <c r="V525" s="84">
        <f>+T525/L525*100</f>
        <v>2.768408679676313</v>
      </c>
      <c r="W525" s="28"/>
      <c r="X525" s="69"/>
      <c r="Y525" s="69"/>
      <c r="Z525" s="79"/>
      <c r="AA525" s="79"/>
    </row>
    <row r="526" spans="1:27" s="23" customFormat="1" x14ac:dyDescent="0.25">
      <c r="B526" s="23" t="s">
        <v>3</v>
      </c>
      <c r="C526" s="32"/>
      <c r="D526" s="89"/>
      <c r="F526" s="42"/>
      <c r="G526" s="43"/>
      <c r="H526" s="42"/>
      <c r="J526" s="30"/>
      <c r="O526" s="33"/>
      <c r="R526" s="28"/>
      <c r="V526" s="28"/>
      <c r="W526" s="28"/>
      <c r="X526" s="62"/>
      <c r="Y526" s="62"/>
      <c r="Z526" s="79"/>
      <c r="AA526" s="79"/>
    </row>
    <row r="527" spans="1:27" s="23" customFormat="1" ht="13.8" thickBot="1" x14ac:dyDescent="0.3">
      <c r="A527" s="77" t="s">
        <v>171</v>
      </c>
      <c r="C527" s="32"/>
      <c r="D527" s="89"/>
      <c r="F527" s="42"/>
      <c r="G527" s="43"/>
      <c r="H527" s="42"/>
      <c r="J527" s="30"/>
      <c r="L527" s="40">
        <f>+SUBTOTAL(9,L498:L526)</f>
        <v>527598852.93000007</v>
      </c>
      <c r="N527" s="40">
        <f>+SUBTOTAL(9,N498:N526)</f>
        <v>25372077.546587996</v>
      </c>
      <c r="O527" s="33"/>
      <c r="P527" s="40">
        <f>+SUBTOTAL(9,P498:P526)</f>
        <v>503492618</v>
      </c>
      <c r="Q527" s="36"/>
      <c r="R527" s="84">
        <f>+P527/T527</f>
        <v>30.045771570017521</v>
      </c>
      <c r="S527" s="36"/>
      <c r="T527" s="40">
        <f>+SUBTOTAL(9,T498:T526)</f>
        <v>16757520</v>
      </c>
      <c r="U527" s="36"/>
      <c r="V527" s="84">
        <f>+T527/L527*100</f>
        <v>3.1761858288617861</v>
      </c>
      <c r="W527" s="28"/>
      <c r="X527" s="64"/>
      <c r="Y527" s="64"/>
      <c r="Z527" s="79"/>
      <c r="AA527" s="79"/>
    </row>
    <row r="528" spans="1:27" ht="13.8" thickTop="1" x14ac:dyDescent="0.25">
      <c r="A528" s="10"/>
      <c r="B528" s="8" t="s">
        <v>3</v>
      </c>
      <c r="C528" s="12"/>
      <c r="D528" s="16"/>
      <c r="F528" s="42"/>
      <c r="G528" s="43"/>
      <c r="H528" s="42"/>
      <c r="J528" s="30"/>
      <c r="L528" s="36"/>
      <c r="N528" s="36"/>
      <c r="P528" s="36"/>
      <c r="Q528" s="36"/>
      <c r="R528" s="28"/>
      <c r="S528" s="36"/>
      <c r="T528" s="36"/>
      <c r="U528" s="36"/>
      <c r="V528" s="28"/>
      <c r="W528" s="21"/>
      <c r="X528" s="57"/>
      <c r="Y528" s="57"/>
      <c r="Z528" s="24"/>
      <c r="AA528" s="24"/>
    </row>
    <row r="529" spans="1:27" x14ac:dyDescent="0.25">
      <c r="A529" s="10"/>
      <c r="B529" s="8" t="s">
        <v>3</v>
      </c>
      <c r="C529" s="12"/>
      <c r="D529" s="16"/>
      <c r="F529" s="42"/>
      <c r="G529" s="43"/>
      <c r="H529" s="42"/>
      <c r="J529" s="30"/>
      <c r="L529" s="36"/>
      <c r="N529" s="36"/>
      <c r="P529" s="36"/>
      <c r="Q529" s="36"/>
      <c r="R529" s="28"/>
      <c r="S529" s="36"/>
      <c r="T529" s="36"/>
      <c r="U529" s="36"/>
      <c r="V529" s="28"/>
      <c r="W529" s="21"/>
      <c r="X529" s="57"/>
      <c r="Y529" s="57"/>
      <c r="Z529" s="24"/>
      <c r="AA529" s="24"/>
    </row>
    <row r="530" spans="1:27" x14ac:dyDescent="0.25">
      <c r="A530" s="10" t="s">
        <v>6</v>
      </c>
      <c r="C530" s="12"/>
      <c r="D530" s="16"/>
      <c r="F530" s="42"/>
      <c r="G530" s="43"/>
      <c r="H530" s="42"/>
      <c r="J530" s="30"/>
      <c r="L530" s="36"/>
      <c r="N530" s="36"/>
      <c r="P530" s="36"/>
      <c r="Q530" s="36"/>
      <c r="R530" s="28"/>
      <c r="S530" s="36"/>
      <c r="T530" s="36"/>
      <c r="U530" s="36"/>
      <c r="V530" s="28"/>
      <c r="W530" s="21"/>
      <c r="X530" s="57"/>
      <c r="Y530" s="57"/>
      <c r="Z530" s="24"/>
      <c r="AA530" s="24"/>
    </row>
    <row r="531" spans="1:27" x14ac:dyDescent="0.25">
      <c r="A531" s="10"/>
      <c r="B531" s="8" t="s">
        <v>3</v>
      </c>
      <c r="C531" s="12"/>
      <c r="D531" s="16"/>
      <c r="F531" s="42"/>
      <c r="G531" s="43"/>
      <c r="H531" s="42"/>
      <c r="J531" s="30"/>
      <c r="L531" s="36"/>
      <c r="N531" s="36"/>
      <c r="P531" s="36"/>
      <c r="Q531" s="36"/>
      <c r="R531" s="28"/>
      <c r="S531" s="36"/>
      <c r="T531" s="36"/>
      <c r="U531" s="36"/>
      <c r="V531" s="28"/>
      <c r="W531" s="21"/>
      <c r="X531" s="57"/>
      <c r="Y531" s="57"/>
      <c r="Z531" s="24"/>
      <c r="AA531" s="24"/>
    </row>
    <row r="532" spans="1:27" x14ac:dyDescent="0.25">
      <c r="A532" s="12"/>
      <c r="B532" s="12" t="s">
        <v>106</v>
      </c>
      <c r="C532" s="12"/>
      <c r="D532" s="16"/>
      <c r="F532" s="42"/>
      <c r="G532" s="43"/>
      <c r="H532" s="42"/>
      <c r="J532" s="30"/>
      <c r="L532" s="36"/>
      <c r="N532" s="36"/>
      <c r="P532" s="36"/>
      <c r="Q532" s="36"/>
      <c r="R532" s="28"/>
      <c r="S532" s="36"/>
      <c r="T532" s="36"/>
      <c r="U532" s="36"/>
      <c r="V532" s="28"/>
      <c r="W532" s="21"/>
      <c r="X532" s="57"/>
      <c r="Y532" s="57"/>
      <c r="Z532" s="24"/>
      <c r="AA532" s="24"/>
    </row>
    <row r="533" spans="1:27" x14ac:dyDescent="0.25">
      <c r="A533" s="8">
        <v>341</v>
      </c>
      <c r="B533" s="8" t="s">
        <v>13</v>
      </c>
      <c r="C533" s="12"/>
      <c r="D533" s="16">
        <v>50951</v>
      </c>
      <c r="F533" s="42" t="s">
        <v>181</v>
      </c>
      <c r="G533" s="43"/>
      <c r="H533" s="42"/>
      <c r="J533" s="30">
        <v>0</v>
      </c>
      <c r="L533" s="25">
        <v>4651944.47</v>
      </c>
      <c r="N533" s="25">
        <v>1140422.4955350002</v>
      </c>
      <c r="P533" s="25">
        <f t="shared" ref="P533" si="352">+ROUND((100-J533)/100*L533-N533,0)</f>
        <v>3511522</v>
      </c>
      <c r="Q533" s="37"/>
      <c r="R533" s="28">
        <v>21.52</v>
      </c>
      <c r="S533" s="37"/>
      <c r="T533" s="25">
        <f t="shared" ref="T533" si="353">+ROUND(P533/R533,0)</f>
        <v>163175</v>
      </c>
      <c r="U533" s="25"/>
      <c r="V533" s="28">
        <f t="shared" ref="V533" si="354">+ROUND(T533/L533*100,2)</f>
        <v>3.51</v>
      </c>
      <c r="W533" s="21"/>
      <c r="X533" s="58"/>
      <c r="Y533" s="58"/>
      <c r="Z533" s="24"/>
      <c r="AA533" s="24"/>
    </row>
    <row r="534" spans="1:27" x14ac:dyDescent="0.25">
      <c r="A534" s="8">
        <v>343</v>
      </c>
      <c r="B534" s="8" t="s">
        <v>59</v>
      </c>
      <c r="C534" s="12"/>
      <c r="D534" s="16">
        <v>50951</v>
      </c>
      <c r="F534" s="42" t="s">
        <v>181</v>
      </c>
      <c r="G534" s="43"/>
      <c r="H534" s="42"/>
      <c r="J534" s="30">
        <v>0</v>
      </c>
      <c r="L534" s="25">
        <v>119117666.36</v>
      </c>
      <c r="N534" s="25">
        <v>32672680.641079996</v>
      </c>
      <c r="P534" s="25">
        <f t="shared" ref="P534" si="355">+ROUND((100-J534)/100*L534-N534,0)</f>
        <v>86444986</v>
      </c>
      <c r="Q534" s="37"/>
      <c r="R534" s="28">
        <v>21.52</v>
      </c>
      <c r="S534" s="37"/>
      <c r="T534" s="25">
        <f t="shared" ref="T534" si="356">+ROUND(P534/R534,0)</f>
        <v>4016960</v>
      </c>
      <c r="U534" s="25"/>
      <c r="V534" s="28">
        <f t="shared" ref="V534" si="357">+ROUND(T534/L534*100,2)</f>
        <v>3.37</v>
      </c>
      <c r="W534" s="21"/>
      <c r="X534" s="58"/>
      <c r="Y534" s="58"/>
      <c r="Z534" s="24"/>
      <c r="AA534" s="24"/>
    </row>
    <row r="535" spans="1:27" x14ac:dyDescent="0.25">
      <c r="A535" s="8">
        <v>345</v>
      </c>
      <c r="B535" s="8" t="s">
        <v>16</v>
      </c>
      <c r="C535" s="12"/>
      <c r="D535" s="16">
        <v>50951</v>
      </c>
      <c r="F535" s="42" t="s">
        <v>181</v>
      </c>
      <c r="G535" s="43"/>
      <c r="H535" s="42"/>
      <c r="J535" s="30">
        <v>0</v>
      </c>
      <c r="L535" s="26">
        <v>27632355.41</v>
      </c>
      <c r="N535" s="26">
        <v>5776622.9478925001</v>
      </c>
      <c r="P535" s="26">
        <f t="shared" ref="P535" si="358">+ROUND((100-J535)/100*L535-N535,0)</f>
        <v>21855732</v>
      </c>
      <c r="Q535" s="37"/>
      <c r="R535" s="28">
        <v>21.52</v>
      </c>
      <c r="S535" s="37"/>
      <c r="T535" s="26">
        <f t="shared" ref="T535" si="359">+ROUND(P535/R535,0)</f>
        <v>1015601</v>
      </c>
      <c r="U535" s="29"/>
      <c r="V535" s="28">
        <f t="shared" ref="V535" si="360">+ROUND(T535/L535*100,2)</f>
        <v>3.68</v>
      </c>
      <c r="W535" s="21"/>
      <c r="X535" s="58"/>
      <c r="Y535" s="58"/>
      <c r="Z535" s="24"/>
      <c r="AA535" s="24"/>
    </row>
    <row r="536" spans="1:27" x14ac:dyDescent="0.25">
      <c r="B536" s="12" t="s">
        <v>107</v>
      </c>
      <c r="C536" s="12"/>
      <c r="D536" s="16"/>
      <c r="F536" s="42"/>
      <c r="G536" s="43"/>
      <c r="H536" s="42"/>
      <c r="J536" s="30"/>
      <c r="L536" s="27">
        <f>+SUBTOTAL(9,L531:L535)</f>
        <v>151401966.24000001</v>
      </c>
      <c r="M536" s="32"/>
      <c r="N536" s="27">
        <f>+SUBTOTAL(9,N531:N535)</f>
        <v>39589726.084507495</v>
      </c>
      <c r="O536" s="78"/>
      <c r="P536" s="27">
        <f>+SUBTOTAL(9,P531:P535)</f>
        <v>111812240</v>
      </c>
      <c r="Q536" s="27"/>
      <c r="R536" s="51">
        <f>+P536/T536</f>
        <v>21.52000024635586</v>
      </c>
      <c r="S536" s="27"/>
      <c r="T536" s="27">
        <f>+SUBTOTAL(9,T531:T535)</f>
        <v>5195736</v>
      </c>
      <c r="U536" s="27"/>
      <c r="V536" s="51">
        <f>+T536/L536*100</f>
        <v>3.4317493550670286</v>
      </c>
      <c r="W536" s="21"/>
      <c r="X536" s="56"/>
      <c r="Y536" s="56"/>
      <c r="Z536" s="24"/>
      <c r="AA536" s="24"/>
    </row>
    <row r="537" spans="1:27" x14ac:dyDescent="0.25">
      <c r="A537" s="10"/>
      <c r="B537" s="8" t="s">
        <v>3</v>
      </c>
      <c r="C537" s="12"/>
      <c r="D537" s="16"/>
      <c r="F537" s="42"/>
      <c r="G537" s="43"/>
      <c r="H537" s="42"/>
      <c r="J537" s="30"/>
      <c r="L537" s="27"/>
      <c r="M537" s="32"/>
      <c r="N537" s="27"/>
      <c r="O537" s="78"/>
      <c r="P537" s="27"/>
      <c r="Q537" s="27"/>
      <c r="R537" s="28"/>
      <c r="S537" s="27"/>
      <c r="T537" s="27"/>
      <c r="U537" s="27"/>
      <c r="V537" s="28"/>
      <c r="W537" s="21"/>
      <c r="X537" s="56"/>
      <c r="Y537" s="56"/>
      <c r="Z537" s="24"/>
      <c r="AA537" s="24"/>
    </row>
    <row r="538" spans="1:27" x14ac:dyDescent="0.25">
      <c r="A538" s="12"/>
      <c r="B538" s="12" t="s">
        <v>108</v>
      </c>
      <c r="C538" s="12"/>
      <c r="D538" s="16"/>
      <c r="F538" s="42"/>
      <c r="G538" s="43"/>
      <c r="H538" s="42"/>
      <c r="J538" s="30"/>
      <c r="L538" s="36"/>
      <c r="N538" s="36"/>
      <c r="P538" s="36"/>
      <c r="Q538" s="36"/>
      <c r="R538" s="28"/>
      <c r="S538" s="36"/>
      <c r="T538" s="36"/>
      <c r="U538" s="36"/>
      <c r="V538" s="28"/>
      <c r="W538" s="21"/>
      <c r="X538" s="57"/>
      <c r="Y538" s="57"/>
      <c r="Z538" s="24"/>
      <c r="AA538" s="24"/>
    </row>
    <row r="539" spans="1:27" x14ac:dyDescent="0.25">
      <c r="A539" s="8">
        <v>341</v>
      </c>
      <c r="B539" s="8" t="s">
        <v>13</v>
      </c>
      <c r="C539" s="12"/>
      <c r="D539" s="16">
        <v>51317</v>
      </c>
      <c r="F539" s="42" t="s">
        <v>181</v>
      </c>
      <c r="G539" s="43"/>
      <c r="H539" s="42"/>
      <c r="J539" s="30">
        <v>0</v>
      </c>
      <c r="L539" s="25">
        <v>3995821.4</v>
      </c>
      <c r="N539" s="25">
        <v>877822.96292249986</v>
      </c>
      <c r="P539" s="25">
        <f t="shared" ref="P539" si="361">+ROUND((100-J539)/100*L539-N539,0)</f>
        <v>3117998</v>
      </c>
      <c r="Q539" s="37"/>
      <c r="R539" s="28">
        <v>22.52</v>
      </c>
      <c r="S539" s="37"/>
      <c r="T539" s="25">
        <f t="shared" ref="T539" si="362">+ROUND(P539/R539,0)</f>
        <v>138455</v>
      </c>
      <c r="U539" s="25"/>
      <c r="V539" s="28">
        <f t="shared" ref="V539" si="363">+ROUND(T539/L539*100,2)</f>
        <v>3.46</v>
      </c>
      <c r="W539" s="21"/>
      <c r="X539" s="58"/>
      <c r="Y539" s="58"/>
      <c r="Z539" s="24"/>
      <c r="AA539" s="24"/>
    </row>
    <row r="540" spans="1:27" x14ac:dyDescent="0.25">
      <c r="A540" s="8">
        <v>343</v>
      </c>
      <c r="B540" s="8" t="s">
        <v>59</v>
      </c>
      <c r="C540" s="12"/>
      <c r="D540" s="16">
        <v>51317</v>
      </c>
      <c r="F540" s="42" t="s">
        <v>181</v>
      </c>
      <c r="G540" s="43"/>
      <c r="H540" s="42"/>
      <c r="J540" s="30">
        <v>0</v>
      </c>
      <c r="L540" s="25">
        <v>52975941.5</v>
      </c>
      <c r="N540" s="25">
        <v>13541798.970190002</v>
      </c>
      <c r="P540" s="25">
        <f t="shared" ref="P540" si="364">+ROUND((100-J540)/100*L540-N540,0)</f>
        <v>39434143</v>
      </c>
      <c r="Q540" s="37"/>
      <c r="R540" s="28">
        <v>22.52</v>
      </c>
      <c r="S540" s="37"/>
      <c r="T540" s="25">
        <f t="shared" ref="T540" si="365">+ROUND(P540/R540,0)</f>
        <v>1751072</v>
      </c>
      <c r="U540" s="25"/>
      <c r="V540" s="28">
        <f t="shared" ref="V540" si="366">+ROUND(T540/L540*100,2)</f>
        <v>3.31</v>
      </c>
      <c r="W540" s="21"/>
      <c r="X540" s="58"/>
      <c r="Y540" s="58"/>
      <c r="Z540" s="24"/>
      <c r="AA540" s="24"/>
    </row>
    <row r="541" spans="1:27" x14ac:dyDescent="0.25">
      <c r="A541" s="8">
        <v>345</v>
      </c>
      <c r="B541" s="8" t="s">
        <v>16</v>
      </c>
      <c r="C541" s="12"/>
      <c r="D541" s="16">
        <v>51317</v>
      </c>
      <c r="F541" s="42" t="s">
        <v>181</v>
      </c>
      <c r="G541" s="43"/>
      <c r="H541" s="42"/>
      <c r="J541" s="30">
        <v>0</v>
      </c>
      <c r="L541" s="26">
        <v>6295428.5</v>
      </c>
      <c r="N541" s="26">
        <v>1295516.33027</v>
      </c>
      <c r="P541" s="26">
        <f t="shared" ref="P541" si="367">+ROUND((100-J541)/100*L541-N541,0)</f>
        <v>4999912</v>
      </c>
      <c r="Q541" s="37"/>
      <c r="R541" s="28">
        <v>22.52</v>
      </c>
      <c r="S541" s="37"/>
      <c r="T541" s="26">
        <f t="shared" ref="T541" si="368">+ROUND(P541/R541,0)</f>
        <v>222021</v>
      </c>
      <c r="U541" s="29"/>
      <c r="V541" s="28">
        <f t="shared" ref="V541" si="369">+ROUND(T541/L541*100,2)</f>
        <v>3.53</v>
      </c>
      <c r="W541" s="21"/>
      <c r="X541" s="58"/>
      <c r="Y541" s="58"/>
      <c r="Z541" s="24"/>
      <c r="AA541" s="24"/>
    </row>
    <row r="542" spans="1:27" x14ac:dyDescent="0.25">
      <c r="B542" s="12" t="s">
        <v>109</v>
      </c>
      <c r="C542" s="12"/>
      <c r="D542" s="16"/>
      <c r="F542" s="42"/>
      <c r="G542" s="43"/>
      <c r="H542" s="42"/>
      <c r="J542" s="30"/>
      <c r="L542" s="27">
        <f>+SUBTOTAL(9,L537:L541)</f>
        <v>63267191.399999999</v>
      </c>
      <c r="M542" s="32"/>
      <c r="N542" s="27">
        <f>+SUBTOTAL(9,N537:N541)</f>
        <v>15715138.263382502</v>
      </c>
      <c r="O542" s="78"/>
      <c r="P542" s="27">
        <f>+SUBTOTAL(9,P537:P541)</f>
        <v>47552053</v>
      </c>
      <c r="Q542" s="27"/>
      <c r="R542" s="51">
        <f>+P542/T542</f>
        <v>22.519996230253824</v>
      </c>
      <c r="S542" s="27"/>
      <c r="T542" s="27">
        <f>+SUBTOTAL(9,T537:T541)</f>
        <v>2111548</v>
      </c>
      <c r="U542" s="27"/>
      <c r="V542" s="51">
        <f>+T542/L542*100</f>
        <v>3.3375086727810714</v>
      </c>
      <c r="W542" s="21"/>
      <c r="X542" s="56"/>
      <c r="Y542" s="56"/>
      <c r="Z542" s="24"/>
      <c r="AA542" s="24"/>
    </row>
    <row r="543" spans="1:27" x14ac:dyDescent="0.25">
      <c r="A543" s="10"/>
      <c r="B543" s="8" t="s">
        <v>3</v>
      </c>
      <c r="C543" s="12"/>
      <c r="D543" s="16"/>
      <c r="F543" s="42"/>
      <c r="G543" s="43"/>
      <c r="H543" s="42"/>
      <c r="J543" s="30"/>
      <c r="L543" s="27"/>
      <c r="M543" s="32"/>
      <c r="N543" s="27"/>
      <c r="O543" s="78"/>
      <c r="P543" s="27"/>
      <c r="Q543" s="27"/>
      <c r="R543" s="28"/>
      <c r="S543" s="27"/>
      <c r="T543" s="27"/>
      <c r="U543" s="27"/>
      <c r="V543" s="28"/>
      <c r="W543" s="21"/>
      <c r="X543" s="56"/>
      <c r="Y543" s="56"/>
      <c r="Z543" s="24"/>
      <c r="AA543" s="24"/>
    </row>
    <row r="544" spans="1:27" x14ac:dyDescent="0.25">
      <c r="A544" s="12"/>
      <c r="B544" s="12" t="s">
        <v>110</v>
      </c>
      <c r="C544" s="12"/>
      <c r="D544" s="16"/>
      <c r="F544" s="42"/>
      <c r="G544" s="43"/>
      <c r="H544" s="42"/>
      <c r="J544" s="30"/>
      <c r="L544" s="36"/>
      <c r="N544" s="36"/>
      <c r="P544" s="36"/>
      <c r="Q544" s="36"/>
      <c r="R544" s="28"/>
      <c r="S544" s="36"/>
      <c r="T544" s="36"/>
      <c r="U544" s="36"/>
      <c r="V544" s="28"/>
      <c r="W544" s="21"/>
      <c r="X544" s="57"/>
      <c r="Y544" s="57"/>
      <c r="Z544" s="24"/>
      <c r="AA544" s="24"/>
    </row>
    <row r="545" spans="1:27" x14ac:dyDescent="0.25">
      <c r="A545" s="8">
        <v>341</v>
      </c>
      <c r="B545" s="8" t="s">
        <v>13</v>
      </c>
      <c r="C545" s="12"/>
      <c r="D545" s="16">
        <v>53143</v>
      </c>
      <c r="F545" s="42" t="s">
        <v>181</v>
      </c>
      <c r="G545" s="43"/>
      <c r="H545" s="42"/>
      <c r="J545" s="30">
        <v>0</v>
      </c>
      <c r="L545" s="25">
        <v>21390960.23</v>
      </c>
      <c r="N545" s="25">
        <v>3831142.9163124994</v>
      </c>
      <c r="P545" s="25">
        <f t="shared" ref="P545" si="370">+ROUND((100-J545)/100*L545-N545,0)</f>
        <v>17559817</v>
      </c>
      <c r="Q545" s="37"/>
      <c r="R545" s="28">
        <v>27.48</v>
      </c>
      <c r="S545" s="37"/>
      <c r="T545" s="25">
        <f t="shared" ref="T545" si="371">+ROUND(P545/R545,0)</f>
        <v>639004</v>
      </c>
      <c r="U545" s="25"/>
      <c r="V545" s="28">
        <f t="shared" ref="V545" si="372">+ROUND(T545/L545*100,2)</f>
        <v>2.99</v>
      </c>
      <c r="W545" s="21"/>
      <c r="X545" s="58"/>
      <c r="Y545" s="58"/>
      <c r="Z545" s="24"/>
      <c r="AA545" s="24"/>
    </row>
    <row r="546" spans="1:27" x14ac:dyDescent="0.25">
      <c r="A546" s="8">
        <v>343</v>
      </c>
      <c r="B546" s="8" t="s">
        <v>59</v>
      </c>
      <c r="C546" s="12"/>
      <c r="D546" s="16">
        <v>53143</v>
      </c>
      <c r="F546" s="42" t="s">
        <v>181</v>
      </c>
      <c r="G546" s="43"/>
      <c r="H546" s="42"/>
      <c r="J546" s="30">
        <v>0</v>
      </c>
      <c r="L546" s="25">
        <v>407102089.06999999</v>
      </c>
      <c r="N546" s="25">
        <v>85750894.695528761</v>
      </c>
      <c r="P546" s="25">
        <f t="shared" ref="P546" si="373">+ROUND((100-J546)/100*L546-N546,0)</f>
        <v>321351194</v>
      </c>
      <c r="Q546" s="37"/>
      <c r="R546" s="28">
        <v>27.47</v>
      </c>
      <c r="S546" s="37"/>
      <c r="T546" s="25">
        <f t="shared" ref="T546" si="374">+ROUND(P546/R546,0)</f>
        <v>11698260</v>
      </c>
      <c r="U546" s="25"/>
      <c r="V546" s="28">
        <f t="shared" ref="V546" si="375">+ROUND(T546/L546*100,2)</f>
        <v>2.87</v>
      </c>
      <c r="W546" s="21"/>
      <c r="X546" s="58"/>
      <c r="Y546" s="58"/>
      <c r="Z546" s="24"/>
      <c r="AA546" s="24"/>
    </row>
    <row r="547" spans="1:27" x14ac:dyDescent="0.25">
      <c r="A547" s="8">
        <v>345</v>
      </c>
      <c r="B547" s="8" t="s">
        <v>16</v>
      </c>
      <c r="C547" s="12"/>
      <c r="D547" s="16">
        <v>53143</v>
      </c>
      <c r="F547" s="42" t="s">
        <v>181</v>
      </c>
      <c r="G547" s="43"/>
      <c r="H547" s="42"/>
      <c r="J547" s="30">
        <v>0</v>
      </c>
      <c r="L547" s="25">
        <v>4253317.4400000004</v>
      </c>
      <c r="N547" s="25">
        <v>765959.53364375001</v>
      </c>
      <c r="P547" s="29">
        <f t="shared" ref="P547:P548" si="376">+ROUND((100-J547)/100*L547-N547,0)</f>
        <v>3487358</v>
      </c>
      <c r="Q547" s="37"/>
      <c r="R547" s="28">
        <v>27.47</v>
      </c>
      <c r="S547" s="37"/>
      <c r="T547" s="29">
        <f t="shared" ref="T547:T548" si="377">+ROUND(P547/R547,0)</f>
        <v>126952</v>
      </c>
      <c r="U547" s="25"/>
      <c r="V547" s="28">
        <f t="shared" ref="V547:V548" si="378">+ROUND(T547/L547*100,2)</f>
        <v>2.98</v>
      </c>
      <c r="W547" s="21"/>
      <c r="X547" s="58"/>
      <c r="Y547" s="58"/>
      <c r="Z547" s="24"/>
      <c r="AA547" s="24"/>
    </row>
    <row r="548" spans="1:27" x14ac:dyDescent="0.25">
      <c r="A548" s="8">
        <v>346</v>
      </c>
      <c r="B548" s="8" t="s">
        <v>176</v>
      </c>
      <c r="C548" s="12"/>
      <c r="D548" s="16">
        <v>53143</v>
      </c>
      <c r="F548" s="42" t="s">
        <v>181</v>
      </c>
      <c r="G548" s="43"/>
      <c r="H548" s="42"/>
      <c r="J548" s="30">
        <v>0</v>
      </c>
      <c r="L548" s="26">
        <v>1339.75</v>
      </c>
      <c r="N548" s="26">
        <v>298.56988250000001</v>
      </c>
      <c r="P548" s="26">
        <f t="shared" si="376"/>
        <v>1041</v>
      </c>
      <c r="Q548" s="46"/>
      <c r="R548" s="28">
        <v>27.48</v>
      </c>
      <c r="S548" s="46"/>
      <c r="T548" s="26">
        <f t="shared" si="377"/>
        <v>38</v>
      </c>
      <c r="U548" s="29"/>
      <c r="V548" s="28">
        <f t="shared" si="378"/>
        <v>2.84</v>
      </c>
      <c r="W548" s="21"/>
      <c r="X548" s="58"/>
      <c r="Y548" s="58"/>
      <c r="Z548" s="24"/>
      <c r="AA548" s="24"/>
    </row>
    <row r="549" spans="1:27" x14ac:dyDescent="0.25">
      <c r="B549" s="12" t="s">
        <v>111</v>
      </c>
      <c r="C549" s="12"/>
      <c r="D549" s="16"/>
      <c r="F549" s="42"/>
      <c r="G549" s="43"/>
      <c r="H549" s="42"/>
      <c r="J549" s="30"/>
      <c r="L549" s="27">
        <f>+SUBTOTAL(9,L543:L548)</f>
        <v>432747706.49000001</v>
      </c>
      <c r="M549" s="32"/>
      <c r="N549" s="27">
        <f>+SUBTOTAL(9,N543:N548)</f>
        <v>90348295.715367511</v>
      </c>
      <c r="O549" s="78"/>
      <c r="P549" s="27">
        <f>+SUBTOTAL(9,P543:P548)</f>
        <v>342399410</v>
      </c>
      <c r="Q549" s="27"/>
      <c r="R549" s="51">
        <f>+P549/T549</f>
        <v>27.470509667084769</v>
      </c>
      <c r="S549" s="27"/>
      <c r="T549" s="27">
        <f>+SUBTOTAL(9,T543:T548)</f>
        <v>12464254</v>
      </c>
      <c r="U549" s="27"/>
      <c r="V549" s="51">
        <f>+T549/L549*100</f>
        <v>2.8802588235757698</v>
      </c>
      <c r="W549" s="21"/>
      <c r="X549" s="56"/>
      <c r="Y549" s="56"/>
      <c r="Z549" s="24"/>
      <c r="AA549" s="24"/>
    </row>
    <row r="550" spans="1:27" x14ac:dyDescent="0.25">
      <c r="B550" s="12" t="s">
        <v>3</v>
      </c>
      <c r="C550" s="12"/>
      <c r="D550" s="16"/>
      <c r="F550" s="42"/>
      <c r="G550" s="43"/>
      <c r="H550" s="42"/>
      <c r="J550" s="30"/>
      <c r="L550" s="27"/>
      <c r="M550" s="32"/>
      <c r="N550" s="27"/>
      <c r="O550" s="78"/>
      <c r="P550" s="27"/>
      <c r="Q550" s="27"/>
      <c r="R550" s="51"/>
      <c r="S550" s="27"/>
      <c r="T550" s="27"/>
      <c r="U550" s="27"/>
      <c r="V550" s="51"/>
      <c r="W550" s="21"/>
      <c r="X550" s="56"/>
      <c r="Y550" s="56"/>
      <c r="Z550" s="24"/>
      <c r="AA550" s="24"/>
    </row>
    <row r="551" spans="1:27" x14ac:dyDescent="0.25">
      <c r="A551" s="12"/>
      <c r="B551" s="12" t="s">
        <v>112</v>
      </c>
      <c r="C551" s="12"/>
      <c r="D551" s="16"/>
      <c r="F551" s="42"/>
      <c r="G551" s="43"/>
      <c r="H551" s="42"/>
      <c r="J551" s="30"/>
      <c r="L551" s="36"/>
      <c r="N551" s="36"/>
      <c r="P551" s="36"/>
      <c r="Q551" s="36"/>
      <c r="R551" s="28"/>
      <c r="S551" s="36"/>
      <c r="T551" s="36"/>
      <c r="U551" s="36"/>
      <c r="V551" s="28"/>
      <c r="W551" s="21"/>
      <c r="X551" s="57"/>
      <c r="Y551" s="57"/>
      <c r="Z551" s="24"/>
      <c r="AA551" s="24"/>
    </row>
    <row r="552" spans="1:27" x14ac:dyDescent="0.25">
      <c r="A552" s="8">
        <v>341</v>
      </c>
      <c r="B552" s="8" t="s">
        <v>13</v>
      </c>
      <c r="C552" s="12"/>
      <c r="D552" s="16">
        <v>53508</v>
      </c>
      <c r="F552" s="42" t="s">
        <v>181</v>
      </c>
      <c r="G552" s="43"/>
      <c r="H552" s="42"/>
      <c r="J552" s="30">
        <v>0</v>
      </c>
      <c r="L552" s="25">
        <v>4078183.73</v>
      </c>
      <c r="N552" s="25">
        <v>151546.75376098501</v>
      </c>
      <c r="P552" s="25">
        <f t="shared" ref="P552:P554" si="379">+ROUND((100-J552)/100*L552-N552,0)</f>
        <v>3926637</v>
      </c>
      <c r="Q552" s="37"/>
      <c r="R552" s="28">
        <v>28.53</v>
      </c>
      <c r="S552" s="37"/>
      <c r="T552" s="25">
        <f t="shared" ref="T552:T554" si="380">+ROUND(P552/R552,0)</f>
        <v>137632</v>
      </c>
      <c r="U552" s="25"/>
      <c r="V552" s="28">
        <f t="shared" ref="V552:V554" si="381">+ROUND(T552/L552*100,2)</f>
        <v>3.37</v>
      </c>
      <c r="W552" s="21"/>
      <c r="X552" s="58"/>
      <c r="Y552" s="58"/>
      <c r="Z552" s="24"/>
      <c r="AA552" s="24"/>
    </row>
    <row r="553" spans="1:27" x14ac:dyDescent="0.25">
      <c r="A553" s="8">
        <v>343</v>
      </c>
      <c r="B553" s="8" t="s">
        <v>59</v>
      </c>
      <c r="C553" s="12"/>
      <c r="D553" s="16">
        <v>53508</v>
      </c>
      <c r="F553" s="42" t="s">
        <v>181</v>
      </c>
      <c r="G553" s="43"/>
      <c r="H553" s="42"/>
      <c r="J553" s="30">
        <v>0</v>
      </c>
      <c r="L553" s="25">
        <v>104431380.3</v>
      </c>
      <c r="N553" s="25">
        <v>3880707.1292111403</v>
      </c>
      <c r="P553" s="25">
        <f t="shared" si="379"/>
        <v>100550673</v>
      </c>
      <c r="Q553" s="37"/>
      <c r="R553" s="28">
        <v>28.53</v>
      </c>
      <c r="S553" s="37"/>
      <c r="T553" s="25">
        <f t="shared" si="380"/>
        <v>3524384</v>
      </c>
      <c r="U553" s="25"/>
      <c r="V553" s="28">
        <f t="shared" si="381"/>
        <v>3.37</v>
      </c>
      <c r="W553" s="21"/>
      <c r="X553" s="58"/>
      <c r="Y553" s="58"/>
      <c r="Z553" s="24"/>
      <c r="AA553" s="24"/>
    </row>
    <row r="554" spans="1:27" x14ac:dyDescent="0.25">
      <c r="A554" s="8">
        <v>345</v>
      </c>
      <c r="B554" s="8" t="s">
        <v>16</v>
      </c>
      <c r="C554" s="12"/>
      <c r="D554" s="16">
        <v>53508</v>
      </c>
      <c r="F554" s="42" t="s">
        <v>181</v>
      </c>
      <c r="G554" s="43"/>
      <c r="H554" s="42"/>
      <c r="J554" s="30">
        <v>0</v>
      </c>
      <c r="L554" s="26">
        <v>24224241.09</v>
      </c>
      <c r="N554" s="26">
        <v>900181.39018787292</v>
      </c>
      <c r="P554" s="26">
        <f t="shared" si="379"/>
        <v>23324060</v>
      </c>
      <c r="Q554" s="37"/>
      <c r="R554" s="28">
        <v>28.53</v>
      </c>
      <c r="S554" s="37"/>
      <c r="T554" s="26">
        <f t="shared" si="380"/>
        <v>817528</v>
      </c>
      <c r="U554" s="29"/>
      <c r="V554" s="28">
        <f t="shared" si="381"/>
        <v>3.37</v>
      </c>
      <c r="W554" s="21"/>
      <c r="X554" s="58"/>
      <c r="Y554" s="58"/>
      <c r="Z554" s="24"/>
      <c r="AA554" s="24"/>
    </row>
    <row r="555" spans="1:27" x14ac:dyDescent="0.25">
      <c r="B555" s="12" t="s">
        <v>113</v>
      </c>
      <c r="C555" s="12"/>
      <c r="D555" s="16"/>
      <c r="F555" s="42"/>
      <c r="G555" s="43"/>
      <c r="H555" s="42"/>
      <c r="J555" s="30"/>
      <c r="L555" s="27">
        <f>+SUBTOTAL(9,L550:L554)</f>
        <v>132733805.12</v>
      </c>
      <c r="M555" s="32"/>
      <c r="N555" s="27">
        <f>+SUBTOTAL(9,N550:N554)</f>
        <v>4932435.2731599985</v>
      </c>
      <c r="O555" s="78"/>
      <c r="P555" s="27">
        <f>+SUBTOTAL(9,P550:P554)</f>
        <v>127801370</v>
      </c>
      <c r="Q555" s="27"/>
      <c r="R555" s="51">
        <f>+P555/T555</f>
        <v>28.529995463823997</v>
      </c>
      <c r="S555" s="27"/>
      <c r="T555" s="27">
        <f>+SUBTOTAL(9,T550:T554)</f>
        <v>4479544</v>
      </c>
      <c r="U555" s="27"/>
      <c r="V555" s="51">
        <f>+T555/L555*100</f>
        <v>3.3748328061191346</v>
      </c>
      <c r="W555" s="21"/>
      <c r="X555" s="56"/>
      <c r="Y555" s="56"/>
      <c r="Z555" s="24"/>
      <c r="AA555" s="24"/>
    </row>
    <row r="556" spans="1:27" x14ac:dyDescent="0.25">
      <c r="A556" s="10"/>
      <c r="B556" s="8" t="s">
        <v>3</v>
      </c>
      <c r="C556" s="12"/>
      <c r="D556" s="16"/>
      <c r="F556" s="42"/>
      <c r="G556" s="43"/>
      <c r="H556" s="42"/>
      <c r="J556" s="30"/>
      <c r="L556" s="27"/>
      <c r="M556" s="32"/>
      <c r="N556" s="27"/>
      <c r="O556" s="78"/>
      <c r="P556" s="27"/>
      <c r="Q556" s="27"/>
      <c r="R556" s="28"/>
      <c r="S556" s="27"/>
      <c r="T556" s="27"/>
      <c r="U556" s="27"/>
      <c r="V556" s="28"/>
      <c r="W556" s="21"/>
      <c r="X556" s="56"/>
      <c r="Y556" s="56"/>
      <c r="Z556" s="24"/>
      <c r="AA556" s="24"/>
    </row>
    <row r="557" spans="1:27" x14ac:dyDescent="0.25">
      <c r="A557" s="12"/>
      <c r="B557" s="12" t="s">
        <v>114</v>
      </c>
      <c r="C557" s="12"/>
      <c r="D557" s="16"/>
      <c r="F557" s="42"/>
      <c r="G557" s="43"/>
      <c r="H557" s="42"/>
      <c r="J557" s="30"/>
      <c r="L557" s="36"/>
      <c r="N557" s="36"/>
      <c r="P557" s="36"/>
      <c r="Q557" s="36"/>
      <c r="R557" s="28"/>
      <c r="S557" s="36"/>
      <c r="T557" s="36"/>
      <c r="U557" s="36"/>
      <c r="V557" s="28"/>
      <c r="W557" s="21"/>
      <c r="X557" s="57"/>
      <c r="Y557" s="57"/>
      <c r="Z557" s="24"/>
      <c r="AA557" s="24"/>
    </row>
    <row r="558" spans="1:27" x14ac:dyDescent="0.25">
      <c r="A558" s="8">
        <v>341</v>
      </c>
      <c r="B558" s="8" t="s">
        <v>13</v>
      </c>
      <c r="C558" s="12"/>
      <c r="D558" s="16">
        <v>53508</v>
      </c>
      <c r="F558" s="42" t="s">
        <v>181</v>
      </c>
      <c r="G558" s="43"/>
      <c r="H558" s="42"/>
      <c r="J558" s="30">
        <v>0</v>
      </c>
      <c r="L558" s="25">
        <v>4118678.93</v>
      </c>
      <c r="N558" s="25">
        <v>142042.10528323136</v>
      </c>
      <c r="P558" s="25">
        <f t="shared" ref="P558:P560" si="382">+ROUND((100-J558)/100*L558-N558,0)</f>
        <v>3976637</v>
      </c>
      <c r="Q558" s="37"/>
      <c r="R558" s="28">
        <v>28.53</v>
      </c>
      <c r="S558" s="37"/>
      <c r="T558" s="25">
        <f t="shared" ref="T558:T560" si="383">+ROUND(P558/R558,0)</f>
        <v>139384</v>
      </c>
      <c r="U558" s="25"/>
      <c r="V558" s="28">
        <f t="shared" ref="V558:V560" si="384">+ROUND(T558/L558*100,2)</f>
        <v>3.38</v>
      </c>
      <c r="W558" s="21"/>
      <c r="X558" s="58"/>
      <c r="Y558" s="58"/>
      <c r="Z558" s="24"/>
      <c r="AA558" s="24"/>
    </row>
    <row r="559" spans="1:27" x14ac:dyDescent="0.25">
      <c r="A559" s="8">
        <v>343</v>
      </c>
      <c r="B559" s="8" t="s">
        <v>59</v>
      </c>
      <c r="C559" s="12"/>
      <c r="D559" s="16">
        <v>53508</v>
      </c>
      <c r="F559" s="42" t="s">
        <v>181</v>
      </c>
      <c r="G559" s="43"/>
      <c r="H559" s="42"/>
      <c r="J559" s="30">
        <v>0</v>
      </c>
      <c r="L559" s="25">
        <v>105468354.02</v>
      </c>
      <c r="N559" s="25">
        <v>3637318.4946848857</v>
      </c>
      <c r="P559" s="25">
        <f t="shared" si="382"/>
        <v>101831036</v>
      </c>
      <c r="Q559" s="37"/>
      <c r="R559" s="28">
        <v>28.53</v>
      </c>
      <c r="S559" s="37"/>
      <c r="T559" s="25">
        <f t="shared" si="383"/>
        <v>3569262</v>
      </c>
      <c r="U559" s="25"/>
      <c r="V559" s="28">
        <f t="shared" si="384"/>
        <v>3.38</v>
      </c>
      <c r="W559" s="21"/>
      <c r="X559" s="58"/>
      <c r="Y559" s="58"/>
      <c r="Z559" s="24"/>
      <c r="AA559" s="24"/>
    </row>
    <row r="560" spans="1:27" x14ac:dyDescent="0.25">
      <c r="A560" s="8">
        <v>345</v>
      </c>
      <c r="B560" s="8" t="s">
        <v>16</v>
      </c>
      <c r="C560" s="12"/>
      <c r="D560" s="16">
        <v>53508</v>
      </c>
      <c r="F560" s="42" t="s">
        <v>181</v>
      </c>
      <c r="G560" s="43"/>
      <c r="H560" s="42"/>
      <c r="J560" s="30">
        <v>0</v>
      </c>
      <c r="L560" s="26">
        <v>24464780.879999999</v>
      </c>
      <c r="N560" s="26">
        <v>843724.17480188119</v>
      </c>
      <c r="P560" s="26">
        <f t="shared" si="382"/>
        <v>23621057</v>
      </c>
      <c r="Q560" s="37"/>
      <c r="R560" s="28">
        <v>28.53</v>
      </c>
      <c r="S560" s="37"/>
      <c r="T560" s="26">
        <f t="shared" si="383"/>
        <v>827938</v>
      </c>
      <c r="U560" s="29"/>
      <c r="V560" s="28">
        <f t="shared" si="384"/>
        <v>3.38</v>
      </c>
      <c r="W560" s="21"/>
      <c r="X560" s="58"/>
      <c r="Y560" s="58"/>
      <c r="Z560" s="24"/>
      <c r="AA560" s="24"/>
    </row>
    <row r="561" spans="1:27" x14ac:dyDescent="0.25">
      <c r="B561" s="12" t="s">
        <v>115</v>
      </c>
      <c r="C561" s="12"/>
      <c r="D561" s="16"/>
      <c r="F561" s="42"/>
      <c r="G561" s="43"/>
      <c r="H561" s="42"/>
      <c r="J561" s="30"/>
      <c r="L561" s="27">
        <f>+SUBTOTAL(9,L556:L560)</f>
        <v>134051813.83</v>
      </c>
      <c r="M561" s="32"/>
      <c r="N561" s="27">
        <f>+SUBTOTAL(9,N556:N560)</f>
        <v>4623084.7747699982</v>
      </c>
      <c r="O561" s="78"/>
      <c r="P561" s="27">
        <f>+SUBTOTAL(9,P556:P560)</f>
        <v>129428730</v>
      </c>
      <c r="Q561" s="27"/>
      <c r="R561" s="51">
        <f>+P561/T561</f>
        <v>28.529997460644395</v>
      </c>
      <c r="S561" s="27"/>
      <c r="T561" s="27">
        <f>+SUBTOTAL(9,T556:T560)</f>
        <v>4536584</v>
      </c>
      <c r="U561" s="27"/>
      <c r="V561" s="51">
        <f>+T561/L561*100</f>
        <v>3.3842018771585916</v>
      </c>
      <c r="W561" s="21"/>
      <c r="X561" s="56"/>
      <c r="Y561" s="56"/>
      <c r="Z561" s="24"/>
      <c r="AA561" s="24"/>
    </row>
    <row r="562" spans="1:27" x14ac:dyDescent="0.25">
      <c r="A562" s="10"/>
      <c r="B562" s="8" t="s">
        <v>3</v>
      </c>
      <c r="C562" s="12"/>
      <c r="D562" s="16"/>
      <c r="F562" s="42"/>
      <c r="G562" s="43"/>
      <c r="H562" s="42"/>
      <c r="J562" s="30"/>
      <c r="L562" s="27"/>
      <c r="M562" s="32"/>
      <c r="N562" s="27"/>
      <c r="O562" s="78"/>
      <c r="P562" s="27"/>
      <c r="Q562" s="27"/>
      <c r="R562" s="28"/>
      <c r="S562" s="27"/>
      <c r="T562" s="27"/>
      <c r="U562" s="27"/>
      <c r="V562" s="28"/>
      <c r="W562" s="21"/>
      <c r="X562" s="56"/>
      <c r="Y562" s="56"/>
      <c r="Z562" s="24"/>
      <c r="AA562" s="24"/>
    </row>
    <row r="563" spans="1:27" x14ac:dyDescent="0.25">
      <c r="A563" s="12"/>
      <c r="B563" s="12" t="s">
        <v>116</v>
      </c>
      <c r="C563" s="12"/>
      <c r="D563" s="16"/>
      <c r="F563" s="42"/>
      <c r="G563" s="43"/>
      <c r="H563" s="42"/>
      <c r="J563" s="30"/>
      <c r="L563" s="36"/>
      <c r="N563" s="36"/>
      <c r="P563" s="36"/>
      <c r="Q563" s="36"/>
      <c r="R563" s="28"/>
      <c r="S563" s="36"/>
      <c r="T563" s="36"/>
      <c r="U563" s="36"/>
      <c r="V563" s="28"/>
      <c r="W563" s="21"/>
      <c r="X563" s="57"/>
      <c r="Y563" s="57"/>
      <c r="Z563" s="24"/>
      <c r="AA563" s="24"/>
    </row>
    <row r="564" spans="1:27" x14ac:dyDescent="0.25">
      <c r="A564" s="8">
        <v>341</v>
      </c>
      <c r="B564" s="8" t="s">
        <v>13</v>
      </c>
      <c r="C564" s="12"/>
      <c r="D564" s="16">
        <v>53508</v>
      </c>
      <c r="F564" s="42" t="s">
        <v>181</v>
      </c>
      <c r="G564" s="43"/>
      <c r="H564" s="42"/>
      <c r="J564" s="30">
        <v>0</v>
      </c>
      <c r="L564" s="25">
        <v>4207181.04</v>
      </c>
      <c r="N564" s="25">
        <v>156213.68168965142</v>
      </c>
      <c r="P564" s="25">
        <f t="shared" ref="P564:P566" si="385">+ROUND((100-J564)/100*L564-N564,0)</f>
        <v>4050967</v>
      </c>
      <c r="Q564" s="37"/>
      <c r="R564" s="28">
        <v>28.53</v>
      </c>
      <c r="S564" s="37"/>
      <c r="T564" s="25">
        <f t="shared" ref="T564:T566" si="386">+ROUND(P564/R564,0)</f>
        <v>141990</v>
      </c>
      <c r="U564" s="25"/>
      <c r="V564" s="28">
        <f t="shared" ref="V564:V566" si="387">+ROUND(T564/L564*100,2)</f>
        <v>3.37</v>
      </c>
      <c r="W564" s="21"/>
      <c r="X564" s="58"/>
      <c r="Y564" s="58"/>
      <c r="Z564" s="24"/>
      <c r="AA564" s="24"/>
    </row>
    <row r="565" spans="1:27" x14ac:dyDescent="0.25">
      <c r="A565" s="8">
        <v>343</v>
      </c>
      <c r="B565" s="8" t="s">
        <v>59</v>
      </c>
      <c r="C565" s="12"/>
      <c r="D565" s="16">
        <v>53508</v>
      </c>
      <c r="F565" s="42" t="s">
        <v>181</v>
      </c>
      <c r="G565" s="43"/>
      <c r="H565" s="42"/>
      <c r="J565" s="30">
        <v>0</v>
      </c>
      <c r="L565" s="25">
        <v>107734656.63</v>
      </c>
      <c r="N565" s="25">
        <v>4000214.6800278206</v>
      </c>
      <c r="P565" s="25">
        <f t="shared" si="385"/>
        <v>103734442</v>
      </c>
      <c r="Q565" s="37"/>
      <c r="R565" s="28">
        <v>28.53</v>
      </c>
      <c r="S565" s="37"/>
      <c r="T565" s="25">
        <f t="shared" si="386"/>
        <v>3635978</v>
      </c>
      <c r="U565" s="25"/>
      <c r="V565" s="28">
        <f t="shared" si="387"/>
        <v>3.37</v>
      </c>
      <c r="W565" s="21"/>
      <c r="X565" s="58"/>
      <c r="Y565" s="58"/>
      <c r="Z565" s="24"/>
      <c r="AA565" s="24"/>
    </row>
    <row r="566" spans="1:27" x14ac:dyDescent="0.25">
      <c r="A566" s="8">
        <v>345</v>
      </c>
      <c r="B566" s="8" t="s">
        <v>16</v>
      </c>
      <c r="C566" s="12"/>
      <c r="D566" s="16">
        <v>53508</v>
      </c>
      <c r="F566" s="42" t="s">
        <v>181</v>
      </c>
      <c r="G566" s="43"/>
      <c r="H566" s="42"/>
      <c r="J566" s="30">
        <v>0</v>
      </c>
      <c r="L566" s="26">
        <v>24990479.77</v>
      </c>
      <c r="N566" s="26">
        <v>927902.74888252805</v>
      </c>
      <c r="P566" s="26">
        <f t="shared" si="385"/>
        <v>24062577</v>
      </c>
      <c r="Q566" s="37"/>
      <c r="R566" s="28">
        <v>28.53</v>
      </c>
      <c r="S566" s="37"/>
      <c r="T566" s="26">
        <f t="shared" si="386"/>
        <v>843413</v>
      </c>
      <c r="U566" s="29"/>
      <c r="V566" s="28">
        <f t="shared" si="387"/>
        <v>3.37</v>
      </c>
      <c r="W566" s="21"/>
      <c r="X566" s="58"/>
      <c r="Y566" s="58"/>
      <c r="Z566" s="24"/>
      <c r="AA566" s="24"/>
    </row>
    <row r="567" spans="1:27" x14ac:dyDescent="0.25">
      <c r="B567" s="12" t="s">
        <v>117</v>
      </c>
      <c r="C567" s="12"/>
      <c r="D567" s="16"/>
      <c r="F567" s="17"/>
      <c r="H567" s="17"/>
      <c r="J567" s="30"/>
      <c r="L567" s="35">
        <f>+SUBTOTAL(9,L562:L566)</f>
        <v>136932317.44</v>
      </c>
      <c r="M567" s="32"/>
      <c r="N567" s="35">
        <f>+SUBTOTAL(9,N562:N566)</f>
        <v>5084331.1106000002</v>
      </c>
      <c r="O567" s="78"/>
      <c r="P567" s="35">
        <f>+SUBTOTAL(9,P562:P566)</f>
        <v>131847986</v>
      </c>
      <c r="Q567" s="27"/>
      <c r="R567" s="51">
        <f>+P567/T567</f>
        <v>28.529996985749499</v>
      </c>
      <c r="S567" s="27"/>
      <c r="T567" s="35">
        <f>+SUBTOTAL(9,T562:T566)</f>
        <v>4621381</v>
      </c>
      <c r="U567" s="27"/>
      <c r="V567" s="51">
        <f>+T567/L567*100</f>
        <v>3.3749381346919529</v>
      </c>
      <c r="W567" s="21"/>
      <c r="X567" s="56"/>
      <c r="Y567" s="56"/>
      <c r="Z567" s="24"/>
      <c r="AA567" s="24"/>
    </row>
    <row r="568" spans="1:27" x14ac:dyDescent="0.25">
      <c r="B568" s="12" t="s">
        <v>3</v>
      </c>
      <c r="C568" s="12"/>
      <c r="D568" s="16"/>
      <c r="F568" s="17"/>
      <c r="H568" s="17"/>
      <c r="J568" s="30"/>
      <c r="L568" s="27"/>
      <c r="M568" s="32"/>
      <c r="N568" s="27"/>
      <c r="O568" s="78"/>
      <c r="P568" s="27"/>
      <c r="Q568" s="27"/>
      <c r="R568" s="51"/>
      <c r="S568" s="27"/>
      <c r="T568" s="27"/>
      <c r="U568" s="27"/>
      <c r="V568" s="51"/>
      <c r="W568" s="21"/>
      <c r="X568" s="56"/>
      <c r="Y568" s="56"/>
      <c r="Z568" s="24"/>
      <c r="AA568" s="24"/>
    </row>
    <row r="569" spans="1:27" x14ac:dyDescent="0.25">
      <c r="A569" s="10" t="s">
        <v>8</v>
      </c>
      <c r="C569" s="12"/>
      <c r="D569" s="16"/>
      <c r="F569" s="17"/>
      <c r="H569" s="17"/>
      <c r="J569" s="30"/>
      <c r="L569" s="60">
        <f>+SUBTOTAL(9,L533:L568)</f>
        <v>1051134800.52</v>
      </c>
      <c r="N569" s="60">
        <f>+SUBTOTAL(9,N533:N568)</f>
        <v>160293011.22178748</v>
      </c>
      <c r="P569" s="60">
        <f>+SUBTOTAL(9,P533:P568)</f>
        <v>890841789</v>
      </c>
      <c r="Q569" s="36"/>
      <c r="R569" s="84">
        <f>+P569/T569</f>
        <v>26.664687232772607</v>
      </c>
      <c r="S569" s="36"/>
      <c r="T569" s="60">
        <f>+SUBTOTAL(9,T533:T568)</f>
        <v>33409047</v>
      </c>
      <c r="U569" s="36"/>
      <c r="V569" s="84">
        <f>+T569/L569*100</f>
        <v>3.1783789275621386</v>
      </c>
      <c r="W569" s="21"/>
      <c r="X569" s="57"/>
      <c r="Y569" s="57"/>
      <c r="Z569" s="24"/>
      <c r="AA569" s="24"/>
    </row>
    <row r="570" spans="1:27" x14ac:dyDescent="0.25">
      <c r="A570" s="10"/>
      <c r="B570" s="8" t="s">
        <v>3</v>
      </c>
      <c r="C570" s="12"/>
      <c r="D570" s="16"/>
      <c r="F570" s="17"/>
      <c r="H570" s="17"/>
      <c r="J570" s="30"/>
      <c r="L570" s="36"/>
      <c r="N570" s="36"/>
      <c r="P570" s="36"/>
      <c r="Q570" s="36"/>
      <c r="R570" s="28"/>
      <c r="S570" s="36"/>
      <c r="T570" s="36"/>
      <c r="U570" s="36"/>
      <c r="V570" s="28"/>
      <c r="W570" s="21"/>
      <c r="X570" s="57"/>
      <c r="Y570" s="57"/>
      <c r="Z570" s="24"/>
      <c r="AA570" s="24"/>
    </row>
    <row r="571" spans="1:27" ht="13.8" thickBot="1" x14ac:dyDescent="0.3">
      <c r="A571" s="10" t="s">
        <v>7</v>
      </c>
      <c r="C571" s="12"/>
      <c r="D571" s="16"/>
      <c r="F571" s="17"/>
      <c r="H571" s="17"/>
      <c r="J571" s="30"/>
      <c r="L571" s="40">
        <f>+SUBTOTAL(9,L21:L570)</f>
        <v>23528808008.330017</v>
      </c>
      <c r="N571" s="40">
        <f>+SUBTOTAL(9,N21:N570)</f>
        <v>5984853375.3620462</v>
      </c>
      <c r="P571" s="40">
        <f>+SUBTOTAL(9,P21:P570)</f>
        <v>17653245453</v>
      </c>
      <c r="Q571" s="36"/>
      <c r="R571" s="84">
        <f>+P571/T571</f>
        <v>22.295343324429911</v>
      </c>
      <c r="S571" s="36"/>
      <c r="T571" s="40">
        <f>+SUBTOTAL(9,T21:T570)</f>
        <v>791790698</v>
      </c>
      <c r="U571" s="36"/>
      <c r="V571" s="84">
        <f>+T571/L571*100</f>
        <v>3.3651968162589392</v>
      </c>
      <c r="W571" s="21"/>
      <c r="X571" s="57"/>
      <c r="Y571" s="57"/>
      <c r="Z571" s="24"/>
      <c r="AA571" s="24"/>
    </row>
    <row r="572" spans="1:27" ht="13.8" thickTop="1" x14ac:dyDescent="0.25">
      <c r="B572" s="8" t="s">
        <v>3</v>
      </c>
      <c r="C572" s="12"/>
      <c r="D572" s="16"/>
      <c r="F572" s="17"/>
      <c r="H572" s="17"/>
      <c r="J572" s="30"/>
      <c r="R572" s="28"/>
      <c r="V572" s="28"/>
      <c r="W572" s="21"/>
      <c r="X572" s="58"/>
      <c r="Y572" s="58"/>
      <c r="Z572" s="24"/>
      <c r="AA572" s="24"/>
    </row>
    <row r="573" spans="1:27" x14ac:dyDescent="0.25">
      <c r="C573" s="12"/>
      <c r="D573" s="16"/>
      <c r="F573" s="17"/>
      <c r="H573" s="17"/>
      <c r="J573" s="30"/>
      <c r="R573" s="28"/>
      <c r="V573" s="28"/>
      <c r="W573" s="21"/>
      <c r="X573" s="62"/>
      <c r="Y573" s="62"/>
      <c r="Z573" s="63"/>
      <c r="AA573" s="63"/>
    </row>
    <row r="574" spans="1:27" x14ac:dyDescent="0.25">
      <c r="C574" s="12"/>
      <c r="D574" s="16"/>
      <c r="F574" s="17"/>
      <c r="H574" s="17"/>
      <c r="J574" s="30"/>
      <c r="R574" s="28"/>
      <c r="V574" s="28"/>
      <c r="W574" s="21"/>
      <c r="X574" s="7"/>
      <c r="Y574" s="7"/>
      <c r="Z574" s="24"/>
      <c r="AA574" s="24"/>
    </row>
    <row r="575" spans="1:27" x14ac:dyDescent="0.25">
      <c r="C575" s="12"/>
      <c r="D575" s="16"/>
      <c r="F575" s="17"/>
      <c r="H575" s="17"/>
      <c r="J575" s="30"/>
      <c r="R575" s="28"/>
      <c r="V575" s="28"/>
      <c r="W575" s="21"/>
      <c r="X575" s="7"/>
      <c r="Y575" s="7"/>
      <c r="Z575" s="24"/>
      <c r="AA575" s="24"/>
    </row>
    <row r="576" spans="1:27" x14ac:dyDescent="0.25">
      <c r="A576" s="34" t="s">
        <v>173</v>
      </c>
      <c r="B576" s="8" t="s">
        <v>174</v>
      </c>
      <c r="C576" s="12"/>
      <c r="D576" s="16"/>
      <c r="F576" s="17"/>
      <c r="H576" s="17"/>
      <c r="J576" s="30"/>
      <c r="R576" s="28"/>
      <c r="V576" s="28"/>
      <c r="W576" s="21"/>
      <c r="X576" s="7"/>
      <c r="Y576" s="7"/>
      <c r="Z576" s="24"/>
      <c r="AA576" s="24"/>
    </row>
    <row r="577" spans="3:27" x14ac:dyDescent="0.25">
      <c r="C577" s="12"/>
      <c r="D577" s="16"/>
      <c r="F577" s="17"/>
      <c r="H577" s="17"/>
      <c r="J577" s="30"/>
      <c r="R577" s="28"/>
      <c r="V577" s="28"/>
      <c r="W577" s="21"/>
      <c r="X577" s="7"/>
      <c r="Y577" s="7"/>
      <c r="Z577" s="24"/>
      <c r="AA577" s="24"/>
    </row>
    <row r="578" spans="3:27" x14ac:dyDescent="0.25">
      <c r="C578" s="12"/>
      <c r="D578" s="16"/>
      <c r="F578" s="17"/>
      <c r="H578" s="17"/>
      <c r="J578" s="30"/>
      <c r="R578" s="28"/>
      <c r="V578" s="28"/>
      <c r="W578" s="21"/>
      <c r="X578" s="7"/>
      <c r="Y578" s="7"/>
      <c r="Z578" s="24"/>
      <c r="AA578" s="24"/>
    </row>
    <row r="579" spans="3:27" x14ac:dyDescent="0.25">
      <c r="C579" s="12"/>
      <c r="D579" s="16"/>
      <c r="F579" s="17"/>
      <c r="H579" s="17"/>
      <c r="J579" s="30"/>
      <c r="R579" s="28"/>
      <c r="V579" s="28"/>
      <c r="W579" s="21"/>
      <c r="X579" s="7"/>
      <c r="Y579" s="7"/>
      <c r="Z579" s="24"/>
      <c r="AA579" s="24"/>
    </row>
    <row r="580" spans="3:27" x14ac:dyDescent="0.25">
      <c r="C580" s="12"/>
      <c r="D580" s="16"/>
      <c r="F580" s="17"/>
      <c r="H580" s="17"/>
      <c r="J580" s="30"/>
      <c r="R580" s="28"/>
      <c r="V580" s="28"/>
      <c r="W580" s="21"/>
      <c r="X580" s="7"/>
      <c r="Y580" s="7"/>
      <c r="Z580" s="24"/>
      <c r="AA580" s="24"/>
    </row>
    <row r="581" spans="3:27" x14ac:dyDescent="0.25">
      <c r="C581" s="12"/>
      <c r="D581" s="16"/>
      <c r="F581" s="17"/>
      <c r="H581" s="17"/>
      <c r="J581" s="30"/>
      <c r="R581" s="28"/>
      <c r="V581" s="28"/>
      <c r="W581" s="21"/>
      <c r="X581" s="7"/>
      <c r="Y581" s="7"/>
      <c r="Z581" s="24"/>
      <c r="AA581" s="24"/>
    </row>
    <row r="582" spans="3:27" x14ac:dyDescent="0.25">
      <c r="D582" s="16"/>
      <c r="F582" s="17"/>
      <c r="H582" s="17"/>
      <c r="J582" s="30"/>
      <c r="L582" s="76"/>
      <c r="R582" s="28"/>
      <c r="V582" s="28"/>
      <c r="W582" s="21"/>
      <c r="X582" s="7"/>
      <c r="Y582" s="7"/>
      <c r="Z582" s="24"/>
      <c r="AA582" s="24"/>
    </row>
    <row r="583" spans="3:27" x14ac:dyDescent="0.25">
      <c r="D583" s="16"/>
      <c r="F583" s="17"/>
      <c r="H583" s="17"/>
      <c r="J583" s="30"/>
      <c r="R583" s="28"/>
      <c r="V583" s="28"/>
      <c r="W583" s="21"/>
      <c r="X583" s="7"/>
      <c r="Y583" s="7"/>
      <c r="Z583" s="24"/>
      <c r="AA583" s="24"/>
    </row>
    <row r="584" spans="3:27" x14ac:dyDescent="0.25">
      <c r="D584" s="16"/>
      <c r="F584" s="17"/>
      <c r="H584" s="17"/>
      <c r="J584" s="30"/>
      <c r="R584" s="28"/>
      <c r="V584" s="28"/>
      <c r="W584" s="21"/>
      <c r="X584" s="7"/>
      <c r="Y584" s="7"/>
      <c r="Z584" s="24"/>
      <c r="AA584" s="24"/>
    </row>
    <row r="585" spans="3:27" x14ac:dyDescent="0.25">
      <c r="D585" s="16"/>
      <c r="F585" s="17"/>
      <c r="H585" s="17"/>
      <c r="J585" s="30"/>
      <c r="R585" s="28"/>
      <c r="V585" s="28"/>
      <c r="W585" s="21"/>
      <c r="X585" s="7"/>
      <c r="Y585" s="7"/>
      <c r="Z585" s="24"/>
      <c r="AA585" s="24"/>
    </row>
    <row r="586" spans="3:27" x14ac:dyDescent="0.25">
      <c r="D586" s="16"/>
      <c r="F586" s="17"/>
      <c r="H586" s="17"/>
      <c r="J586" s="30"/>
      <c r="R586" s="28"/>
      <c r="V586" s="28"/>
      <c r="W586" s="21"/>
      <c r="X586" s="7"/>
      <c r="Y586" s="7"/>
      <c r="Z586" s="24"/>
      <c r="AA586" s="24"/>
    </row>
    <row r="587" spans="3:27" x14ac:dyDescent="0.25">
      <c r="D587" s="16"/>
      <c r="F587" s="17"/>
      <c r="H587" s="17"/>
      <c r="J587" s="30"/>
      <c r="R587" s="28"/>
      <c r="V587" s="28"/>
      <c r="W587" s="21"/>
      <c r="X587" s="7"/>
      <c r="Y587" s="7"/>
      <c r="Z587" s="24"/>
      <c r="AA587" s="24"/>
    </row>
    <row r="588" spans="3:27" x14ac:dyDescent="0.25">
      <c r="D588" s="16"/>
      <c r="F588" s="17"/>
      <c r="H588" s="17"/>
      <c r="J588" s="30"/>
      <c r="R588" s="28"/>
      <c r="V588" s="28"/>
      <c r="W588" s="21"/>
      <c r="X588" s="7"/>
      <c r="Y588" s="7"/>
      <c r="Z588" s="24"/>
      <c r="AA588" s="24"/>
    </row>
    <row r="589" spans="3:27" x14ac:dyDescent="0.25">
      <c r="D589" s="16"/>
      <c r="F589" s="17"/>
      <c r="H589" s="17"/>
      <c r="J589" s="30"/>
      <c r="R589" s="28"/>
      <c r="V589" s="28"/>
      <c r="W589" s="21"/>
      <c r="X589" s="7"/>
      <c r="Y589" s="7"/>
      <c r="Z589" s="24"/>
      <c r="AA589" s="24"/>
    </row>
    <row r="590" spans="3:27" x14ac:dyDescent="0.25">
      <c r="D590" s="16"/>
      <c r="F590" s="17"/>
      <c r="H590" s="17"/>
      <c r="J590" s="30"/>
      <c r="R590" s="28"/>
      <c r="V590" s="28"/>
      <c r="W590" s="21"/>
      <c r="X590" s="7"/>
      <c r="Y590" s="7"/>
      <c r="Z590" s="24"/>
      <c r="AA590" s="24"/>
    </row>
    <row r="591" spans="3:27" x14ac:dyDescent="0.25">
      <c r="D591" s="16"/>
      <c r="F591" s="17"/>
      <c r="H591" s="17"/>
      <c r="J591" s="30"/>
      <c r="R591" s="28"/>
      <c r="V591" s="28"/>
      <c r="W591" s="21"/>
      <c r="X591" s="7"/>
      <c r="Y591" s="7"/>
      <c r="Z591" s="24"/>
      <c r="AA591" s="24"/>
    </row>
    <row r="592" spans="3:27" x14ac:dyDescent="0.25">
      <c r="D592" s="16"/>
      <c r="F592" s="17"/>
      <c r="H592" s="17"/>
      <c r="J592" s="30"/>
      <c r="R592" s="28"/>
      <c r="V592" s="28"/>
      <c r="W592" s="21"/>
      <c r="X592" s="7"/>
      <c r="Y592" s="7"/>
      <c r="Z592" s="24"/>
      <c r="AA592" s="24"/>
    </row>
    <row r="593" spans="4:27" x14ac:dyDescent="0.25">
      <c r="D593" s="16"/>
      <c r="F593" s="17"/>
      <c r="H593" s="17"/>
      <c r="J593" s="30"/>
      <c r="R593" s="28"/>
      <c r="V593" s="28"/>
      <c r="W593" s="21"/>
      <c r="X593" s="7"/>
      <c r="Y593" s="7"/>
      <c r="Z593" s="24"/>
      <c r="AA593" s="24"/>
    </row>
    <row r="594" spans="4:27" x14ac:dyDescent="0.25">
      <c r="D594" s="16"/>
      <c r="F594" s="17"/>
      <c r="H594" s="17"/>
      <c r="J594" s="30"/>
      <c r="R594" s="28"/>
      <c r="V594" s="28"/>
      <c r="W594" s="21"/>
      <c r="X594" s="7"/>
      <c r="Y594" s="7"/>
      <c r="Z594" s="24"/>
      <c r="AA594" s="24"/>
    </row>
    <row r="595" spans="4:27" x14ac:dyDescent="0.25">
      <c r="D595" s="16"/>
      <c r="F595" s="17"/>
      <c r="H595" s="17"/>
      <c r="J595" s="30"/>
      <c r="R595" s="28"/>
      <c r="V595" s="28"/>
      <c r="W595" s="21"/>
      <c r="X595" s="7"/>
      <c r="Y595" s="7"/>
      <c r="Z595" s="24"/>
      <c r="AA595" s="24"/>
    </row>
    <row r="596" spans="4:27" x14ac:dyDescent="0.25">
      <c r="D596" s="16"/>
      <c r="F596" s="17"/>
      <c r="H596" s="17"/>
      <c r="J596" s="30"/>
      <c r="R596" s="28"/>
      <c r="V596" s="28"/>
      <c r="W596" s="21"/>
      <c r="X596" s="7"/>
      <c r="Y596" s="7"/>
      <c r="Z596" s="24"/>
      <c r="AA596" s="24"/>
    </row>
    <row r="597" spans="4:27" x14ac:dyDescent="0.25">
      <c r="D597" s="16"/>
      <c r="F597" s="17"/>
      <c r="H597" s="17"/>
      <c r="J597" s="30"/>
      <c r="R597" s="28"/>
      <c r="V597" s="28"/>
      <c r="W597" s="21"/>
      <c r="X597" s="7"/>
      <c r="Y597" s="7"/>
      <c r="Z597" s="24"/>
      <c r="AA597" s="24"/>
    </row>
    <row r="598" spans="4:27" x14ac:dyDescent="0.25">
      <c r="D598" s="16"/>
      <c r="F598" s="17"/>
      <c r="H598" s="17"/>
      <c r="J598" s="30"/>
      <c r="R598" s="28"/>
      <c r="V598" s="28"/>
      <c r="W598" s="21"/>
      <c r="X598" s="7"/>
      <c r="Y598" s="7"/>
      <c r="Z598" s="24"/>
      <c r="AA598" s="24"/>
    </row>
    <row r="599" spans="4:27" x14ac:dyDescent="0.25">
      <c r="D599" s="16"/>
      <c r="F599" s="17"/>
      <c r="H599" s="17"/>
      <c r="J599" s="30"/>
      <c r="R599" s="28"/>
      <c r="V599" s="28"/>
      <c r="W599" s="21"/>
      <c r="X599" s="7"/>
      <c r="Y599" s="7"/>
      <c r="Z599" s="24"/>
      <c r="AA599" s="24"/>
    </row>
    <row r="600" spans="4:27" x14ac:dyDescent="0.25">
      <c r="D600" s="16"/>
      <c r="F600" s="17"/>
      <c r="H600" s="17"/>
      <c r="J600" s="30"/>
      <c r="R600" s="28"/>
      <c r="V600" s="28"/>
      <c r="W600" s="21"/>
      <c r="X600" s="7"/>
      <c r="Y600" s="7"/>
      <c r="Z600" s="24"/>
      <c r="AA600" s="24"/>
    </row>
    <row r="601" spans="4:27" x14ac:dyDescent="0.25">
      <c r="D601" s="16"/>
      <c r="F601" s="17"/>
      <c r="H601" s="17"/>
      <c r="J601" s="30"/>
      <c r="R601" s="28"/>
      <c r="V601" s="28"/>
      <c r="W601" s="21"/>
      <c r="X601" s="7"/>
      <c r="Y601" s="7"/>
      <c r="Z601" s="24"/>
      <c r="AA601" s="24"/>
    </row>
    <row r="602" spans="4:27" x14ac:dyDescent="0.25">
      <c r="D602" s="16"/>
      <c r="F602" s="17"/>
      <c r="H602" s="17"/>
      <c r="J602" s="30"/>
      <c r="R602" s="28"/>
      <c r="V602" s="28"/>
      <c r="W602" s="21"/>
      <c r="X602" s="7"/>
      <c r="Y602" s="7"/>
      <c r="Z602" s="24"/>
      <c r="AA602" s="24"/>
    </row>
    <row r="603" spans="4:27" x14ac:dyDescent="0.25">
      <c r="D603" s="16"/>
      <c r="F603" s="17"/>
      <c r="H603" s="17"/>
      <c r="J603" s="30"/>
      <c r="R603" s="28"/>
      <c r="V603" s="28"/>
      <c r="W603" s="21"/>
      <c r="X603" s="7"/>
      <c r="Y603" s="7"/>
      <c r="Z603" s="24"/>
      <c r="AA603" s="24"/>
    </row>
    <row r="604" spans="4:27" x14ac:dyDescent="0.25">
      <c r="D604" s="16"/>
      <c r="F604" s="17"/>
      <c r="H604" s="17"/>
      <c r="J604" s="30"/>
      <c r="R604" s="28"/>
      <c r="V604" s="28"/>
      <c r="W604" s="21"/>
      <c r="X604" s="7"/>
      <c r="Y604" s="7"/>
      <c r="Z604" s="24"/>
      <c r="AA604" s="24"/>
    </row>
    <row r="605" spans="4:27" x14ac:dyDescent="0.25">
      <c r="D605" s="16"/>
      <c r="F605" s="17"/>
      <c r="H605" s="17"/>
      <c r="J605" s="30"/>
      <c r="R605" s="28"/>
      <c r="V605" s="28"/>
      <c r="W605" s="21"/>
      <c r="X605" s="7"/>
      <c r="Y605" s="7"/>
      <c r="Z605" s="24"/>
      <c r="AA605" s="24"/>
    </row>
    <row r="606" spans="4:27" x14ac:dyDescent="0.25">
      <c r="D606" s="16"/>
      <c r="F606" s="17"/>
      <c r="H606" s="17"/>
      <c r="J606" s="30"/>
      <c r="R606" s="28"/>
      <c r="V606" s="28"/>
      <c r="W606" s="21"/>
      <c r="X606" s="7"/>
      <c r="Y606" s="7"/>
      <c r="Z606" s="24"/>
      <c r="AA606" s="24"/>
    </row>
    <row r="607" spans="4:27" x14ac:dyDescent="0.25">
      <c r="D607" s="16"/>
      <c r="F607" s="17"/>
      <c r="H607" s="17"/>
      <c r="J607" s="30"/>
      <c r="R607" s="28"/>
      <c r="V607" s="28"/>
      <c r="W607" s="21"/>
      <c r="X607" s="7"/>
      <c r="Y607" s="7"/>
      <c r="Z607" s="24"/>
      <c r="AA607" s="24"/>
    </row>
    <row r="608" spans="4:27" x14ac:dyDescent="0.25">
      <c r="D608" s="16"/>
      <c r="F608" s="17"/>
      <c r="H608" s="17"/>
      <c r="J608" s="30"/>
      <c r="R608" s="28"/>
      <c r="V608" s="28"/>
      <c r="W608" s="21"/>
      <c r="X608" s="7"/>
      <c r="Y608" s="7"/>
      <c r="Z608" s="24"/>
      <c r="AA608" s="24"/>
    </row>
    <row r="609" spans="4:27" x14ac:dyDescent="0.25">
      <c r="D609" s="16"/>
      <c r="F609" s="17"/>
      <c r="H609" s="17"/>
      <c r="J609" s="30"/>
      <c r="R609" s="28"/>
      <c r="V609" s="28"/>
      <c r="W609" s="21"/>
      <c r="X609" s="7"/>
      <c r="Y609" s="7"/>
      <c r="Z609" s="24"/>
      <c r="AA609" s="24"/>
    </row>
    <row r="610" spans="4:27" x14ac:dyDescent="0.25">
      <c r="D610" s="16"/>
      <c r="F610" s="17"/>
      <c r="H610" s="17"/>
      <c r="J610" s="30"/>
      <c r="R610" s="28"/>
      <c r="V610" s="28"/>
      <c r="W610" s="21"/>
      <c r="X610" s="7"/>
      <c r="Y610" s="7"/>
      <c r="Z610" s="24"/>
      <c r="AA610" s="24"/>
    </row>
    <row r="611" spans="4:27" x14ac:dyDescent="0.25">
      <c r="D611" s="16"/>
      <c r="F611" s="17"/>
      <c r="H611" s="17"/>
      <c r="J611" s="30"/>
      <c r="R611" s="28"/>
      <c r="V611" s="28"/>
      <c r="W611" s="21"/>
      <c r="X611" s="7"/>
      <c r="Y611" s="7"/>
      <c r="Z611" s="24"/>
      <c r="AA611" s="24"/>
    </row>
    <row r="612" spans="4:27" x14ac:dyDescent="0.25">
      <c r="D612" s="16"/>
      <c r="F612" s="17"/>
      <c r="H612" s="17"/>
      <c r="J612" s="30"/>
      <c r="R612" s="28"/>
      <c r="V612" s="28"/>
      <c r="W612" s="21"/>
      <c r="X612" s="7"/>
      <c r="Y612" s="7"/>
      <c r="Z612" s="24"/>
      <c r="AA612" s="24"/>
    </row>
    <row r="613" spans="4:27" x14ac:dyDescent="0.25">
      <c r="D613" s="16"/>
      <c r="F613" s="17"/>
      <c r="H613" s="17"/>
      <c r="J613" s="30"/>
      <c r="R613" s="28"/>
      <c r="V613" s="28"/>
      <c r="W613" s="21"/>
      <c r="X613" s="7"/>
      <c r="Y613" s="7"/>
      <c r="Z613" s="24"/>
      <c r="AA613" s="24"/>
    </row>
    <row r="614" spans="4:27" x14ac:dyDescent="0.25">
      <c r="D614" s="16"/>
      <c r="F614" s="17"/>
      <c r="H614" s="17"/>
      <c r="J614" s="30"/>
      <c r="R614" s="28"/>
      <c r="V614" s="28"/>
      <c r="W614" s="21"/>
      <c r="X614" s="7"/>
      <c r="Y614" s="7"/>
      <c r="Z614" s="24"/>
      <c r="AA614" s="24"/>
    </row>
    <row r="615" spans="4:27" x14ac:dyDescent="0.25">
      <c r="D615" s="16"/>
      <c r="F615" s="17"/>
      <c r="H615" s="17"/>
      <c r="J615" s="30"/>
      <c r="R615" s="28"/>
      <c r="V615" s="28"/>
      <c r="W615" s="21"/>
      <c r="X615" s="7"/>
      <c r="Y615" s="7"/>
      <c r="Z615" s="24"/>
      <c r="AA615" s="24"/>
    </row>
    <row r="616" spans="4:27" x14ac:dyDescent="0.25">
      <c r="D616" s="16"/>
      <c r="F616" s="17"/>
      <c r="H616" s="17"/>
      <c r="J616" s="30"/>
      <c r="R616" s="28"/>
      <c r="V616" s="28"/>
      <c r="W616" s="21"/>
      <c r="X616" s="7"/>
      <c r="Y616" s="7"/>
      <c r="Z616" s="24"/>
      <c r="AA616" s="24"/>
    </row>
    <row r="617" spans="4:27" x14ac:dyDescent="0.25">
      <c r="D617" s="16"/>
      <c r="F617" s="17"/>
      <c r="H617" s="17"/>
      <c r="J617" s="30"/>
      <c r="R617" s="28"/>
      <c r="V617" s="28"/>
      <c r="W617" s="21"/>
      <c r="X617" s="7"/>
      <c r="Y617" s="7"/>
      <c r="Z617" s="24"/>
      <c r="AA617" s="24"/>
    </row>
    <row r="618" spans="4:27" x14ac:dyDescent="0.25">
      <c r="D618" s="16"/>
      <c r="F618" s="17"/>
      <c r="H618" s="17"/>
      <c r="J618" s="30"/>
      <c r="R618" s="28"/>
      <c r="V618" s="28"/>
      <c r="W618" s="21"/>
      <c r="X618" s="7"/>
      <c r="Y618" s="7"/>
      <c r="Z618" s="24"/>
      <c r="AA618" s="24"/>
    </row>
    <row r="619" spans="4:27" x14ac:dyDescent="0.25">
      <c r="D619" s="16"/>
      <c r="F619" s="17"/>
      <c r="H619" s="17"/>
      <c r="J619" s="30"/>
      <c r="R619" s="28"/>
      <c r="V619" s="28"/>
      <c r="W619" s="21"/>
      <c r="X619" s="7"/>
      <c r="Y619" s="7"/>
      <c r="Z619" s="24"/>
      <c r="AA619" s="24"/>
    </row>
    <row r="620" spans="4:27" x14ac:dyDescent="0.25">
      <c r="D620" s="16"/>
      <c r="F620" s="17"/>
      <c r="H620" s="17"/>
      <c r="J620" s="30"/>
      <c r="R620" s="28"/>
      <c r="V620" s="28"/>
      <c r="W620" s="21"/>
      <c r="X620" s="7"/>
      <c r="Y620" s="7"/>
      <c r="Z620" s="24"/>
      <c r="AA620" s="24"/>
    </row>
    <row r="621" spans="4:27" x14ac:dyDescent="0.25">
      <c r="D621" s="16"/>
      <c r="F621" s="17"/>
      <c r="H621" s="17"/>
      <c r="J621" s="30"/>
      <c r="R621" s="28"/>
      <c r="V621" s="28"/>
      <c r="W621" s="21"/>
      <c r="X621" s="7"/>
      <c r="Y621" s="7"/>
      <c r="Z621" s="24"/>
      <c r="AA621" s="24"/>
    </row>
    <row r="622" spans="4:27" x14ac:dyDescent="0.25">
      <c r="D622" s="16"/>
      <c r="F622" s="17"/>
      <c r="H622" s="17"/>
      <c r="J622" s="30"/>
      <c r="R622" s="28"/>
      <c r="V622" s="28"/>
      <c r="W622" s="21"/>
      <c r="X622" s="7"/>
      <c r="Y622" s="7"/>
      <c r="Z622" s="24"/>
      <c r="AA622" s="24"/>
    </row>
    <row r="623" spans="4:27" x14ac:dyDescent="0.25">
      <c r="D623" s="16"/>
      <c r="F623" s="17"/>
      <c r="H623" s="17"/>
      <c r="J623" s="30"/>
      <c r="R623" s="28"/>
      <c r="V623" s="28"/>
      <c r="W623" s="21"/>
      <c r="X623" s="7"/>
      <c r="Y623" s="7"/>
      <c r="Z623" s="24"/>
      <c r="AA623" s="24"/>
    </row>
    <row r="624" spans="4:27" x14ac:dyDescent="0.25">
      <c r="D624" s="16"/>
      <c r="F624" s="17"/>
      <c r="H624" s="17"/>
      <c r="J624" s="30"/>
      <c r="R624" s="28"/>
      <c r="V624" s="28"/>
      <c r="W624" s="21"/>
      <c r="X624" s="7"/>
      <c r="Y624" s="7"/>
      <c r="Z624" s="24"/>
      <c r="AA624" s="24"/>
    </row>
    <row r="625" spans="4:27" x14ac:dyDescent="0.25">
      <c r="D625" s="16"/>
      <c r="F625" s="17"/>
      <c r="H625" s="17"/>
      <c r="J625" s="30"/>
      <c r="R625" s="28"/>
      <c r="V625" s="28"/>
      <c r="W625" s="21"/>
      <c r="X625" s="7"/>
      <c r="Y625" s="7"/>
      <c r="Z625" s="24"/>
      <c r="AA625" s="24"/>
    </row>
    <row r="626" spans="4:27" x14ac:dyDescent="0.25">
      <c r="D626" s="16"/>
      <c r="F626" s="17"/>
      <c r="H626" s="17"/>
      <c r="J626" s="30"/>
      <c r="R626" s="28"/>
      <c r="V626" s="28"/>
      <c r="W626" s="21"/>
      <c r="X626" s="7"/>
      <c r="Y626" s="7"/>
      <c r="Z626" s="24"/>
      <c r="AA626" s="24"/>
    </row>
    <row r="627" spans="4:27" x14ac:dyDescent="0.25">
      <c r="D627" s="16"/>
      <c r="F627" s="17"/>
      <c r="H627" s="17"/>
      <c r="J627" s="30"/>
      <c r="R627" s="28"/>
      <c r="V627" s="28"/>
      <c r="W627" s="21"/>
      <c r="X627" s="7"/>
      <c r="Y627" s="7"/>
      <c r="Z627" s="24"/>
      <c r="AA627" s="24"/>
    </row>
    <row r="628" spans="4:27" x14ac:dyDescent="0.25">
      <c r="D628" s="16"/>
      <c r="F628" s="17"/>
      <c r="H628" s="17"/>
      <c r="J628" s="30"/>
      <c r="R628" s="28"/>
      <c r="V628" s="28"/>
      <c r="W628" s="21"/>
      <c r="X628" s="7"/>
      <c r="Y628" s="7"/>
      <c r="Z628" s="24"/>
      <c r="AA628" s="24"/>
    </row>
    <row r="629" spans="4:27" x14ac:dyDescent="0.25">
      <c r="D629" s="16"/>
      <c r="F629" s="17"/>
      <c r="H629" s="17"/>
      <c r="J629" s="30"/>
      <c r="R629" s="28"/>
      <c r="V629" s="28"/>
      <c r="W629" s="21"/>
      <c r="X629" s="7"/>
      <c r="Y629" s="7"/>
      <c r="Z629" s="24"/>
      <c r="AA629" s="24"/>
    </row>
    <row r="630" spans="4:27" x14ac:dyDescent="0.25">
      <c r="D630" s="16"/>
      <c r="F630" s="17"/>
      <c r="H630" s="17"/>
      <c r="J630" s="30"/>
      <c r="R630" s="28"/>
      <c r="V630" s="28"/>
      <c r="W630" s="21"/>
      <c r="X630" s="7"/>
      <c r="Y630" s="7"/>
      <c r="Z630" s="24"/>
      <c r="AA630" s="24"/>
    </row>
    <row r="631" spans="4:27" x14ac:dyDescent="0.25">
      <c r="D631" s="16"/>
      <c r="F631" s="17"/>
      <c r="H631" s="17"/>
      <c r="J631" s="30"/>
      <c r="R631" s="28"/>
      <c r="V631" s="28"/>
      <c r="W631" s="21"/>
      <c r="X631" s="7"/>
      <c r="Y631" s="7"/>
      <c r="Z631" s="24"/>
      <c r="AA631" s="24"/>
    </row>
    <row r="632" spans="4:27" x14ac:dyDescent="0.25">
      <c r="D632" s="16"/>
      <c r="F632" s="17"/>
      <c r="H632" s="17"/>
      <c r="J632" s="30"/>
      <c r="R632" s="28"/>
      <c r="V632" s="28"/>
      <c r="W632" s="21"/>
      <c r="X632" s="7"/>
      <c r="Y632" s="7"/>
      <c r="Z632" s="24"/>
      <c r="AA632" s="24"/>
    </row>
    <row r="633" spans="4:27" x14ac:dyDescent="0.25">
      <c r="D633" s="16"/>
      <c r="F633" s="17"/>
      <c r="H633" s="17"/>
      <c r="J633" s="30"/>
      <c r="R633" s="28"/>
      <c r="V633" s="28"/>
      <c r="W633" s="21"/>
      <c r="X633" s="7"/>
      <c r="Y633" s="7"/>
      <c r="Z633" s="24"/>
      <c r="AA633" s="24"/>
    </row>
    <row r="634" spans="4:27" x14ac:dyDescent="0.25">
      <c r="D634" s="16"/>
      <c r="F634" s="17"/>
      <c r="H634" s="17"/>
      <c r="J634" s="30"/>
      <c r="R634" s="28"/>
      <c r="V634" s="28"/>
      <c r="W634" s="21"/>
      <c r="X634" s="7"/>
      <c r="Y634" s="7"/>
      <c r="Z634" s="24"/>
      <c r="AA634" s="24"/>
    </row>
    <row r="635" spans="4:27" x14ac:dyDescent="0.25">
      <c r="D635" s="16"/>
      <c r="F635" s="17"/>
      <c r="H635" s="17"/>
      <c r="J635" s="30"/>
      <c r="R635" s="28"/>
      <c r="V635" s="28"/>
      <c r="W635" s="21"/>
      <c r="X635" s="7"/>
      <c r="Y635" s="7"/>
      <c r="Z635" s="24"/>
      <c r="AA635" s="24"/>
    </row>
    <row r="636" spans="4:27" x14ac:dyDescent="0.25">
      <c r="D636" s="16"/>
      <c r="F636" s="17"/>
      <c r="H636" s="17"/>
      <c r="J636" s="30"/>
      <c r="R636" s="28"/>
      <c r="V636" s="28"/>
      <c r="W636" s="21"/>
      <c r="X636" s="7"/>
      <c r="Y636" s="7"/>
      <c r="Z636" s="24"/>
      <c r="AA636" s="24"/>
    </row>
    <row r="637" spans="4:27" x14ac:dyDescent="0.25">
      <c r="D637" s="16"/>
      <c r="F637" s="17"/>
      <c r="H637" s="17"/>
      <c r="J637" s="30"/>
      <c r="R637" s="28"/>
      <c r="V637" s="28"/>
      <c r="W637" s="21"/>
      <c r="X637" s="7"/>
      <c r="Y637" s="7"/>
      <c r="Z637" s="24"/>
      <c r="AA637" s="24"/>
    </row>
    <row r="638" spans="4:27" x14ac:dyDescent="0.25">
      <c r="D638" s="16"/>
      <c r="F638" s="17"/>
      <c r="H638" s="17"/>
      <c r="J638" s="30"/>
      <c r="R638" s="28"/>
      <c r="V638" s="28"/>
      <c r="W638" s="21"/>
      <c r="X638" s="7"/>
      <c r="Y638" s="7"/>
      <c r="Z638" s="24"/>
      <c r="AA638" s="24"/>
    </row>
    <row r="639" spans="4:27" x14ac:dyDescent="0.25">
      <c r="D639" s="16"/>
      <c r="F639" s="17"/>
      <c r="H639" s="17"/>
      <c r="J639" s="30"/>
      <c r="R639" s="28"/>
      <c r="V639" s="28"/>
      <c r="W639" s="21"/>
      <c r="X639" s="7"/>
      <c r="Y639" s="7"/>
      <c r="Z639" s="24"/>
      <c r="AA639" s="24"/>
    </row>
    <row r="640" spans="4:27" x14ac:dyDescent="0.25">
      <c r="D640" s="16"/>
      <c r="F640" s="17"/>
      <c r="H640" s="17"/>
      <c r="J640" s="30"/>
      <c r="R640" s="28"/>
      <c r="V640" s="28"/>
      <c r="W640" s="21"/>
      <c r="X640" s="7"/>
      <c r="Y640" s="7"/>
      <c r="Z640" s="24"/>
      <c r="AA640" s="24"/>
    </row>
    <row r="641" spans="4:27" x14ac:dyDescent="0.25">
      <c r="D641" s="16"/>
      <c r="F641" s="17"/>
      <c r="H641" s="17"/>
      <c r="J641" s="30"/>
      <c r="R641" s="28"/>
      <c r="V641" s="28"/>
      <c r="W641" s="21"/>
      <c r="X641" s="7"/>
      <c r="Y641" s="7"/>
      <c r="Z641" s="24"/>
      <c r="AA641" s="24"/>
    </row>
    <row r="642" spans="4:27" x14ac:dyDescent="0.25">
      <c r="D642" s="16"/>
      <c r="F642" s="17"/>
      <c r="H642" s="17"/>
      <c r="J642" s="30"/>
      <c r="R642" s="28"/>
      <c r="V642" s="28"/>
      <c r="W642" s="21"/>
      <c r="X642" s="7"/>
      <c r="Y642" s="7"/>
      <c r="Z642" s="24"/>
      <c r="AA642" s="24"/>
    </row>
    <row r="643" spans="4:27" x14ac:dyDescent="0.25">
      <c r="D643" s="16"/>
      <c r="F643" s="17"/>
      <c r="H643" s="17"/>
      <c r="J643" s="30"/>
      <c r="R643" s="28"/>
      <c r="V643" s="28"/>
      <c r="W643" s="21"/>
      <c r="X643" s="7"/>
      <c r="Y643" s="7"/>
      <c r="Z643" s="24"/>
      <c r="AA643" s="24"/>
    </row>
    <row r="644" spans="4:27" x14ac:dyDescent="0.25">
      <c r="D644" s="16"/>
      <c r="F644" s="17"/>
      <c r="H644" s="17"/>
      <c r="J644" s="30"/>
      <c r="R644" s="28"/>
      <c r="V644" s="28"/>
      <c r="W644" s="21"/>
      <c r="X644" s="7"/>
      <c r="Y644" s="7"/>
      <c r="Z644" s="24"/>
      <c r="AA644" s="24"/>
    </row>
    <row r="645" spans="4:27" x14ac:dyDescent="0.25">
      <c r="D645" s="16"/>
      <c r="F645" s="17"/>
      <c r="H645" s="17"/>
      <c r="J645" s="30"/>
      <c r="R645" s="28"/>
      <c r="V645" s="28"/>
      <c r="W645" s="21"/>
      <c r="X645" s="7"/>
      <c r="Y645" s="7"/>
      <c r="Z645" s="24"/>
      <c r="AA645" s="24"/>
    </row>
    <row r="646" spans="4:27" x14ac:dyDescent="0.25">
      <c r="D646" s="16"/>
      <c r="F646" s="17"/>
      <c r="H646" s="17"/>
      <c r="J646" s="30"/>
      <c r="R646" s="28"/>
      <c r="V646" s="28"/>
      <c r="W646" s="21"/>
      <c r="X646" s="7"/>
      <c r="Y646" s="7"/>
      <c r="Z646" s="24"/>
      <c r="AA646" s="24"/>
    </row>
    <row r="647" spans="4:27" x14ac:dyDescent="0.25">
      <c r="D647" s="16"/>
      <c r="F647" s="17"/>
      <c r="H647" s="17"/>
      <c r="J647" s="30"/>
      <c r="R647" s="28"/>
      <c r="V647" s="28"/>
      <c r="W647" s="21"/>
      <c r="X647" s="7"/>
      <c r="Y647" s="7"/>
      <c r="Z647" s="24"/>
      <c r="AA647" s="24"/>
    </row>
    <row r="648" spans="4:27" x14ac:dyDescent="0.25">
      <c r="D648" s="16"/>
      <c r="F648" s="17"/>
      <c r="H648" s="17"/>
      <c r="J648" s="30"/>
      <c r="R648" s="28"/>
      <c r="V648" s="28"/>
      <c r="W648" s="21"/>
      <c r="X648" s="7"/>
      <c r="Y648" s="7"/>
      <c r="Z648" s="24"/>
      <c r="AA648" s="24"/>
    </row>
    <row r="649" spans="4:27" x14ac:dyDescent="0.25">
      <c r="D649" s="16"/>
      <c r="F649" s="17"/>
      <c r="H649" s="17"/>
      <c r="J649" s="30"/>
      <c r="R649" s="28"/>
      <c r="V649" s="28"/>
      <c r="W649" s="21"/>
      <c r="X649" s="7"/>
      <c r="Y649" s="7"/>
      <c r="Z649" s="24"/>
      <c r="AA649" s="24"/>
    </row>
    <row r="650" spans="4:27" x14ac:dyDescent="0.25">
      <c r="D650" s="16"/>
      <c r="F650" s="17"/>
      <c r="H650" s="17"/>
      <c r="J650" s="30"/>
      <c r="R650" s="28"/>
      <c r="V650" s="28"/>
      <c r="W650" s="21"/>
      <c r="X650" s="7"/>
      <c r="Y650" s="7"/>
      <c r="Z650" s="24"/>
      <c r="AA650" s="24"/>
    </row>
    <row r="651" spans="4:27" x14ac:dyDescent="0.25">
      <c r="D651" s="16"/>
      <c r="F651" s="17"/>
      <c r="H651" s="17"/>
      <c r="J651" s="30"/>
      <c r="R651" s="28"/>
      <c r="V651" s="28"/>
      <c r="W651" s="21"/>
      <c r="X651" s="7"/>
      <c r="Y651" s="7"/>
      <c r="Z651" s="24"/>
      <c r="AA651" s="24"/>
    </row>
    <row r="652" spans="4:27" x14ac:dyDescent="0.25">
      <c r="D652" s="16"/>
      <c r="F652" s="17"/>
      <c r="H652" s="17"/>
      <c r="J652" s="30"/>
      <c r="R652" s="28"/>
      <c r="X652" s="7"/>
      <c r="Y652" s="7"/>
      <c r="Z652" s="7"/>
      <c r="AA652" s="7"/>
    </row>
    <row r="653" spans="4:27" x14ac:dyDescent="0.25">
      <c r="D653" s="16"/>
      <c r="F653" s="17"/>
      <c r="H653" s="17"/>
      <c r="J653" s="30"/>
      <c r="R653" s="28"/>
      <c r="X653" s="7"/>
      <c r="Y653" s="7"/>
      <c r="Z653" s="7"/>
      <c r="AA653" s="7"/>
    </row>
    <row r="654" spans="4:27" x14ac:dyDescent="0.25">
      <c r="D654" s="16"/>
      <c r="F654" s="17"/>
      <c r="H654" s="17"/>
      <c r="J654" s="30"/>
      <c r="R654" s="28"/>
      <c r="X654" s="7"/>
      <c r="Y654" s="7"/>
      <c r="Z654" s="7"/>
      <c r="AA654" s="7"/>
    </row>
    <row r="655" spans="4:27" x14ac:dyDescent="0.25">
      <c r="D655" s="16"/>
      <c r="F655" s="17"/>
      <c r="H655" s="17"/>
      <c r="J655" s="30"/>
      <c r="R655" s="28"/>
      <c r="X655" s="7"/>
      <c r="Y655" s="7"/>
      <c r="Z655" s="7"/>
      <c r="AA655" s="7"/>
    </row>
    <row r="656" spans="4:27" x14ac:dyDescent="0.25">
      <c r="D656" s="16"/>
      <c r="F656" s="17"/>
      <c r="H656" s="17"/>
      <c r="J656" s="30"/>
      <c r="R656" s="28"/>
      <c r="X656" s="7"/>
      <c r="Y656" s="7"/>
      <c r="Z656" s="7"/>
      <c r="AA656" s="7"/>
    </row>
    <row r="657" spans="4:27" x14ac:dyDescent="0.25">
      <c r="D657" s="16"/>
      <c r="F657" s="17"/>
      <c r="H657" s="17"/>
      <c r="J657" s="30"/>
      <c r="R657" s="28"/>
      <c r="X657" s="7"/>
      <c r="Y657" s="7"/>
      <c r="Z657" s="7"/>
      <c r="AA657" s="7"/>
    </row>
    <row r="658" spans="4:27" x14ac:dyDescent="0.25">
      <c r="D658" s="16"/>
      <c r="F658" s="17"/>
      <c r="H658" s="17"/>
      <c r="J658" s="30"/>
      <c r="R658" s="28"/>
      <c r="X658" s="7"/>
      <c r="Y658" s="7"/>
      <c r="Z658" s="7"/>
      <c r="AA658" s="7"/>
    </row>
    <row r="659" spans="4:27" x14ac:dyDescent="0.25">
      <c r="D659" s="16"/>
      <c r="F659" s="17"/>
      <c r="H659" s="17"/>
      <c r="J659" s="30"/>
      <c r="R659" s="28"/>
      <c r="X659" s="7"/>
      <c r="Y659" s="7"/>
      <c r="Z659" s="7"/>
      <c r="AA659" s="7"/>
    </row>
    <row r="660" spans="4:27" x14ac:dyDescent="0.25">
      <c r="D660" s="16"/>
      <c r="F660" s="17"/>
      <c r="H660" s="17"/>
      <c r="J660" s="30"/>
      <c r="R660" s="28"/>
      <c r="X660" s="7"/>
      <c r="Y660" s="7"/>
      <c r="Z660" s="7"/>
      <c r="AA660" s="7"/>
    </row>
    <row r="661" spans="4:27" x14ac:dyDescent="0.25">
      <c r="D661" s="16"/>
      <c r="F661" s="17"/>
      <c r="H661" s="17"/>
      <c r="J661" s="30"/>
      <c r="R661" s="28"/>
      <c r="X661" s="7"/>
      <c r="Y661" s="7"/>
      <c r="Z661" s="7"/>
      <c r="AA661" s="7"/>
    </row>
    <row r="662" spans="4:27" x14ac:dyDescent="0.25">
      <c r="D662" s="16"/>
      <c r="F662" s="17"/>
      <c r="H662" s="17"/>
      <c r="J662" s="30"/>
      <c r="R662" s="28"/>
      <c r="X662" s="7"/>
      <c r="Y662" s="7"/>
      <c r="Z662" s="7"/>
      <c r="AA662" s="7"/>
    </row>
    <row r="663" spans="4:27" x14ac:dyDescent="0.25">
      <c r="D663" s="16"/>
      <c r="F663" s="17"/>
      <c r="H663" s="17"/>
      <c r="J663" s="30"/>
      <c r="R663" s="28"/>
      <c r="X663" s="7"/>
      <c r="Y663" s="7"/>
      <c r="Z663" s="7"/>
      <c r="AA663" s="7"/>
    </row>
    <row r="664" spans="4:27" x14ac:dyDescent="0.25">
      <c r="D664" s="16"/>
      <c r="F664" s="17"/>
      <c r="H664" s="17"/>
      <c r="J664" s="30"/>
      <c r="R664" s="28"/>
      <c r="X664" s="7"/>
      <c r="Y664" s="7"/>
      <c r="Z664" s="7"/>
      <c r="AA664" s="7"/>
    </row>
    <row r="665" spans="4:27" x14ac:dyDescent="0.25">
      <c r="D665" s="16"/>
      <c r="F665" s="17"/>
      <c r="H665" s="17"/>
      <c r="J665" s="30"/>
      <c r="R665" s="28"/>
      <c r="X665" s="7"/>
      <c r="Y665" s="7"/>
      <c r="Z665" s="7"/>
      <c r="AA665" s="7"/>
    </row>
    <row r="666" spans="4:27" x14ac:dyDescent="0.25">
      <c r="D666" s="16"/>
      <c r="F666" s="17"/>
      <c r="H666" s="17"/>
      <c r="J666" s="30"/>
      <c r="R666" s="28"/>
      <c r="X666" s="7"/>
      <c r="Y666" s="7"/>
      <c r="Z666" s="7"/>
      <c r="AA666" s="7"/>
    </row>
    <row r="667" spans="4:27" x14ac:dyDescent="0.25">
      <c r="D667" s="16"/>
      <c r="F667" s="17"/>
      <c r="H667" s="17"/>
      <c r="J667" s="30"/>
      <c r="R667" s="28"/>
      <c r="X667" s="7"/>
      <c r="Y667" s="7"/>
      <c r="Z667" s="7"/>
      <c r="AA667" s="7"/>
    </row>
    <row r="668" spans="4:27" x14ac:dyDescent="0.25">
      <c r="D668" s="16"/>
      <c r="F668" s="17"/>
      <c r="H668" s="17"/>
      <c r="J668" s="30"/>
      <c r="R668" s="28"/>
      <c r="X668" s="7"/>
      <c r="Y668" s="7"/>
      <c r="Z668" s="7"/>
      <c r="AA668" s="7"/>
    </row>
    <row r="669" spans="4:27" x14ac:dyDescent="0.25">
      <c r="D669" s="16"/>
      <c r="F669" s="17"/>
      <c r="H669" s="17"/>
      <c r="J669" s="30"/>
      <c r="R669" s="28"/>
      <c r="X669" s="7"/>
      <c r="Y669" s="7"/>
      <c r="Z669" s="7"/>
      <c r="AA669" s="7"/>
    </row>
    <row r="670" spans="4:27" x14ac:dyDescent="0.25">
      <c r="D670" s="16"/>
      <c r="F670" s="17"/>
      <c r="H670" s="17"/>
      <c r="J670" s="30"/>
      <c r="R670" s="28"/>
      <c r="X670" s="7"/>
      <c r="Y670" s="7"/>
      <c r="Z670" s="7"/>
      <c r="AA670" s="7"/>
    </row>
    <row r="671" spans="4:27" x14ac:dyDescent="0.25">
      <c r="D671" s="16"/>
      <c r="F671" s="17"/>
      <c r="H671" s="17"/>
      <c r="J671" s="30"/>
      <c r="R671" s="28"/>
      <c r="X671" s="7"/>
      <c r="Y671" s="7"/>
      <c r="Z671" s="7"/>
      <c r="AA671" s="7"/>
    </row>
    <row r="672" spans="4:27" x14ac:dyDescent="0.25">
      <c r="D672" s="16"/>
      <c r="F672" s="17"/>
      <c r="H672" s="17"/>
      <c r="J672" s="30"/>
      <c r="R672" s="28"/>
      <c r="X672" s="7"/>
      <c r="Y672" s="7"/>
      <c r="Z672" s="7"/>
      <c r="AA672" s="7"/>
    </row>
    <row r="673" spans="4:27" x14ac:dyDescent="0.25">
      <c r="D673" s="16"/>
      <c r="F673" s="17"/>
      <c r="H673" s="17"/>
      <c r="J673" s="30"/>
      <c r="R673" s="28"/>
      <c r="X673" s="7"/>
      <c r="Y673" s="7"/>
      <c r="Z673" s="7"/>
      <c r="AA673" s="7"/>
    </row>
    <row r="674" spans="4:27" x14ac:dyDescent="0.25">
      <c r="D674" s="16"/>
      <c r="F674" s="17"/>
      <c r="H674" s="17"/>
      <c r="J674" s="30"/>
      <c r="R674" s="28"/>
      <c r="X674" s="7"/>
      <c r="Y674" s="7"/>
      <c r="Z674" s="7"/>
      <c r="AA674" s="7"/>
    </row>
    <row r="675" spans="4:27" x14ac:dyDescent="0.25">
      <c r="D675" s="16"/>
      <c r="F675" s="17"/>
      <c r="H675" s="17"/>
      <c r="J675" s="30"/>
      <c r="R675" s="28"/>
      <c r="X675" s="7"/>
      <c r="Y675" s="7"/>
      <c r="Z675" s="7"/>
      <c r="AA675" s="7"/>
    </row>
    <row r="676" spans="4:27" x14ac:dyDescent="0.25">
      <c r="D676" s="16"/>
      <c r="F676" s="17"/>
      <c r="H676" s="17"/>
      <c r="J676" s="30"/>
      <c r="R676" s="28"/>
      <c r="X676" s="7"/>
      <c r="Y676" s="7"/>
      <c r="Z676" s="7"/>
      <c r="AA676" s="7"/>
    </row>
    <row r="677" spans="4:27" x14ac:dyDescent="0.25">
      <c r="D677" s="16"/>
      <c r="F677" s="17"/>
      <c r="H677" s="17"/>
      <c r="J677" s="30"/>
      <c r="R677" s="28"/>
      <c r="X677" s="7"/>
      <c r="Y677" s="7"/>
      <c r="Z677" s="7"/>
      <c r="AA677" s="7"/>
    </row>
    <row r="678" spans="4:27" x14ac:dyDescent="0.25">
      <c r="D678" s="16"/>
      <c r="F678" s="17"/>
      <c r="H678" s="17"/>
      <c r="J678" s="30"/>
      <c r="R678" s="28"/>
      <c r="X678" s="7"/>
      <c r="Y678" s="7"/>
      <c r="Z678" s="7"/>
      <c r="AA678" s="7"/>
    </row>
    <row r="679" spans="4:27" x14ac:dyDescent="0.25">
      <c r="D679" s="16"/>
      <c r="F679" s="17"/>
      <c r="H679" s="17"/>
      <c r="J679" s="30"/>
      <c r="R679" s="28"/>
      <c r="X679" s="7"/>
      <c r="Y679" s="7"/>
      <c r="Z679" s="7"/>
      <c r="AA679" s="7"/>
    </row>
    <row r="680" spans="4:27" x14ac:dyDescent="0.25">
      <c r="D680" s="16"/>
      <c r="F680" s="17"/>
      <c r="H680" s="17"/>
      <c r="J680" s="30"/>
      <c r="R680" s="28"/>
      <c r="X680" s="7"/>
      <c r="Y680" s="7"/>
      <c r="Z680" s="7"/>
      <c r="AA680" s="7"/>
    </row>
    <row r="681" spans="4:27" x14ac:dyDescent="0.25">
      <c r="D681" s="16"/>
      <c r="F681" s="17"/>
      <c r="H681" s="17"/>
      <c r="J681" s="30"/>
      <c r="R681" s="28"/>
      <c r="X681" s="7"/>
      <c r="Y681" s="7"/>
      <c r="Z681" s="7"/>
      <c r="AA681" s="7"/>
    </row>
    <row r="682" spans="4:27" x14ac:dyDescent="0.25">
      <c r="D682" s="16"/>
      <c r="F682" s="17"/>
      <c r="H682" s="17"/>
      <c r="J682" s="30"/>
      <c r="R682" s="28"/>
      <c r="X682" s="7"/>
      <c r="Y682" s="7"/>
      <c r="Z682" s="7"/>
      <c r="AA682" s="7"/>
    </row>
    <row r="683" spans="4:27" x14ac:dyDescent="0.25">
      <c r="D683" s="16"/>
      <c r="F683" s="17"/>
      <c r="H683" s="17"/>
      <c r="J683" s="30"/>
      <c r="R683" s="28"/>
      <c r="X683" s="7"/>
      <c r="Y683" s="7"/>
      <c r="Z683" s="7"/>
      <c r="AA683" s="7"/>
    </row>
    <row r="684" spans="4:27" x14ac:dyDescent="0.25">
      <c r="D684" s="16"/>
      <c r="F684" s="17"/>
      <c r="H684" s="17"/>
      <c r="J684" s="30"/>
      <c r="R684" s="28"/>
      <c r="X684" s="7"/>
      <c r="Y684" s="7"/>
      <c r="Z684" s="7"/>
      <c r="AA684" s="7"/>
    </row>
    <row r="685" spans="4:27" x14ac:dyDescent="0.25">
      <c r="D685" s="16"/>
      <c r="F685" s="17"/>
      <c r="H685" s="17"/>
      <c r="J685" s="30"/>
      <c r="R685" s="28"/>
      <c r="X685" s="7"/>
      <c r="Y685" s="7"/>
      <c r="Z685" s="7"/>
      <c r="AA685" s="7"/>
    </row>
    <row r="686" spans="4:27" x14ac:dyDescent="0.25">
      <c r="D686" s="16"/>
      <c r="F686" s="17"/>
      <c r="H686" s="17"/>
      <c r="J686" s="30"/>
      <c r="R686" s="28"/>
      <c r="X686" s="7"/>
      <c r="Y686" s="7"/>
      <c r="Z686" s="7"/>
      <c r="AA686" s="7"/>
    </row>
    <row r="687" spans="4:27" x14ac:dyDescent="0.25">
      <c r="D687" s="16"/>
      <c r="F687" s="17"/>
      <c r="H687" s="17"/>
      <c r="J687" s="30"/>
      <c r="R687" s="28"/>
      <c r="X687" s="7"/>
      <c r="Y687" s="7"/>
      <c r="Z687" s="7"/>
      <c r="AA687" s="7"/>
    </row>
    <row r="688" spans="4:27" x14ac:dyDescent="0.25">
      <c r="D688" s="16"/>
      <c r="F688" s="17"/>
      <c r="H688" s="17"/>
      <c r="J688" s="30"/>
      <c r="R688" s="28"/>
      <c r="X688" s="7"/>
      <c r="Y688" s="7"/>
      <c r="Z688" s="7"/>
      <c r="AA688" s="7"/>
    </row>
    <row r="689" spans="4:27" x14ac:dyDescent="0.25">
      <c r="D689" s="16"/>
      <c r="F689" s="17"/>
      <c r="H689" s="17"/>
      <c r="J689" s="30"/>
      <c r="R689" s="28"/>
      <c r="X689" s="7"/>
      <c r="Y689" s="7"/>
      <c r="Z689" s="7"/>
      <c r="AA689" s="7"/>
    </row>
    <row r="690" spans="4:27" x14ac:dyDescent="0.25">
      <c r="D690" s="16"/>
      <c r="F690" s="17"/>
      <c r="H690" s="17"/>
      <c r="J690" s="30"/>
      <c r="R690" s="28"/>
      <c r="X690" s="7"/>
      <c r="Y690" s="7"/>
      <c r="Z690" s="7"/>
      <c r="AA690" s="7"/>
    </row>
    <row r="691" spans="4:27" x14ac:dyDescent="0.25">
      <c r="D691" s="16"/>
      <c r="F691" s="17"/>
      <c r="H691" s="17"/>
      <c r="J691" s="30"/>
      <c r="R691" s="28"/>
      <c r="X691" s="7"/>
      <c r="Y691" s="7"/>
      <c r="Z691" s="7"/>
      <c r="AA691" s="7"/>
    </row>
    <row r="692" spans="4:27" x14ac:dyDescent="0.25">
      <c r="D692" s="16"/>
      <c r="F692" s="17"/>
      <c r="H692" s="17"/>
      <c r="J692" s="30"/>
      <c r="R692" s="28"/>
      <c r="X692" s="7"/>
      <c r="Y692" s="7"/>
      <c r="Z692" s="7"/>
      <c r="AA692" s="7"/>
    </row>
    <row r="693" spans="4:27" x14ac:dyDescent="0.25">
      <c r="D693" s="16"/>
      <c r="F693" s="17"/>
      <c r="H693" s="17"/>
      <c r="J693" s="30"/>
      <c r="R693" s="28"/>
      <c r="X693" s="7"/>
      <c r="Y693" s="7"/>
      <c r="Z693" s="7"/>
      <c r="AA693" s="7"/>
    </row>
    <row r="694" spans="4:27" x14ac:dyDescent="0.25">
      <c r="D694" s="16"/>
      <c r="F694" s="17"/>
      <c r="H694" s="17"/>
      <c r="J694" s="30"/>
      <c r="R694" s="28"/>
      <c r="X694" s="7"/>
      <c r="Y694" s="7"/>
      <c r="Z694" s="7"/>
      <c r="AA694" s="7"/>
    </row>
    <row r="695" spans="4:27" x14ac:dyDescent="0.25">
      <c r="D695" s="16"/>
      <c r="F695" s="17"/>
      <c r="H695" s="17"/>
      <c r="J695" s="30"/>
      <c r="R695" s="28"/>
      <c r="X695" s="7"/>
      <c r="Y695" s="7"/>
      <c r="Z695" s="7"/>
      <c r="AA695" s="7"/>
    </row>
    <row r="696" spans="4:27" x14ac:dyDescent="0.25">
      <c r="D696" s="16"/>
      <c r="F696" s="17"/>
      <c r="H696" s="17"/>
      <c r="J696" s="30"/>
      <c r="R696" s="28"/>
      <c r="X696" s="7"/>
      <c r="Y696" s="7"/>
      <c r="Z696" s="7"/>
      <c r="AA696" s="7"/>
    </row>
    <row r="697" spans="4:27" x14ac:dyDescent="0.25">
      <c r="D697" s="16"/>
      <c r="F697" s="17"/>
      <c r="H697" s="17"/>
      <c r="J697" s="30"/>
      <c r="R697" s="28"/>
      <c r="X697" s="7"/>
      <c r="Y697" s="7"/>
      <c r="Z697" s="7"/>
      <c r="AA697" s="7"/>
    </row>
    <row r="698" spans="4:27" x14ac:dyDescent="0.25">
      <c r="D698" s="16"/>
      <c r="F698" s="17"/>
      <c r="H698" s="17"/>
      <c r="J698" s="30"/>
      <c r="R698" s="28"/>
      <c r="X698" s="7"/>
      <c r="Y698" s="7"/>
      <c r="Z698" s="7"/>
      <c r="AA698" s="7"/>
    </row>
    <row r="699" spans="4:27" x14ac:dyDescent="0.25">
      <c r="D699" s="16"/>
      <c r="F699" s="17"/>
      <c r="H699" s="17"/>
      <c r="J699" s="30"/>
      <c r="R699" s="28"/>
      <c r="X699" s="7"/>
      <c r="Y699" s="7"/>
      <c r="Z699" s="7"/>
      <c r="AA699" s="7"/>
    </row>
    <row r="700" spans="4:27" x14ac:dyDescent="0.25">
      <c r="D700" s="16"/>
      <c r="F700" s="17"/>
      <c r="H700" s="17"/>
      <c r="J700" s="30"/>
      <c r="R700" s="28"/>
      <c r="X700" s="7"/>
      <c r="Y700" s="7"/>
      <c r="Z700" s="7"/>
      <c r="AA700" s="7"/>
    </row>
    <row r="701" spans="4:27" x14ac:dyDescent="0.25">
      <c r="D701" s="16"/>
      <c r="F701" s="17"/>
      <c r="H701" s="17"/>
      <c r="J701" s="30"/>
      <c r="R701" s="28"/>
      <c r="X701" s="7"/>
      <c r="Y701" s="7"/>
      <c r="Z701" s="7"/>
      <c r="AA701" s="7"/>
    </row>
    <row r="702" spans="4:27" x14ac:dyDescent="0.25">
      <c r="D702" s="16"/>
      <c r="F702" s="17"/>
      <c r="H702" s="17"/>
      <c r="J702" s="30"/>
      <c r="R702" s="28"/>
      <c r="X702" s="7"/>
      <c r="Y702" s="7"/>
      <c r="Z702" s="7"/>
      <c r="AA702" s="7"/>
    </row>
    <row r="703" spans="4:27" x14ac:dyDescent="0.25">
      <c r="D703" s="16"/>
      <c r="F703" s="17"/>
      <c r="H703" s="17"/>
      <c r="J703" s="30"/>
      <c r="R703" s="28"/>
      <c r="X703" s="7"/>
      <c r="Y703" s="7"/>
      <c r="Z703" s="7"/>
      <c r="AA703" s="7"/>
    </row>
    <row r="704" spans="4:27" x14ac:dyDescent="0.25">
      <c r="D704" s="16"/>
      <c r="F704" s="17"/>
      <c r="H704" s="17"/>
      <c r="J704" s="30"/>
      <c r="R704" s="28"/>
      <c r="X704" s="7"/>
      <c r="Y704" s="7"/>
      <c r="Z704" s="7"/>
      <c r="AA704" s="7"/>
    </row>
    <row r="705" spans="4:27" x14ac:dyDescent="0.25">
      <c r="D705" s="16"/>
      <c r="F705" s="17"/>
      <c r="H705" s="17"/>
      <c r="J705" s="30"/>
      <c r="R705" s="28"/>
      <c r="X705" s="7"/>
      <c r="Y705" s="7"/>
      <c r="Z705" s="7"/>
      <c r="AA705" s="7"/>
    </row>
    <row r="706" spans="4:27" x14ac:dyDescent="0.25">
      <c r="D706" s="16"/>
      <c r="F706" s="17"/>
      <c r="H706" s="17"/>
      <c r="J706" s="30"/>
      <c r="R706" s="28"/>
      <c r="X706" s="7"/>
      <c r="Y706" s="7"/>
      <c r="Z706" s="7"/>
      <c r="AA706" s="7"/>
    </row>
    <row r="707" spans="4:27" x14ac:dyDescent="0.25">
      <c r="D707" s="16"/>
      <c r="F707" s="17"/>
      <c r="H707" s="17"/>
      <c r="J707" s="30"/>
      <c r="R707" s="28"/>
      <c r="X707" s="7"/>
      <c r="Y707" s="7"/>
      <c r="Z707" s="7"/>
      <c r="AA707" s="7"/>
    </row>
    <row r="708" spans="4:27" x14ac:dyDescent="0.25">
      <c r="D708" s="16"/>
      <c r="F708" s="17"/>
      <c r="H708" s="17"/>
      <c r="J708" s="30"/>
      <c r="R708" s="28"/>
      <c r="X708" s="7"/>
      <c r="Y708" s="7"/>
      <c r="Z708" s="7"/>
      <c r="AA708" s="7"/>
    </row>
    <row r="709" spans="4:27" x14ac:dyDescent="0.25">
      <c r="D709" s="16"/>
      <c r="F709" s="17"/>
      <c r="H709" s="17"/>
      <c r="J709" s="30"/>
      <c r="R709" s="28"/>
      <c r="X709" s="7"/>
      <c r="Y709" s="7"/>
      <c r="Z709" s="7"/>
      <c r="AA709" s="7"/>
    </row>
    <row r="710" spans="4:27" x14ac:dyDescent="0.25">
      <c r="D710" s="16"/>
      <c r="F710" s="17"/>
      <c r="H710" s="17"/>
      <c r="J710" s="30"/>
      <c r="R710" s="28"/>
      <c r="X710" s="7"/>
      <c r="Y710" s="7"/>
      <c r="Z710" s="7"/>
      <c r="AA710" s="7"/>
    </row>
    <row r="711" spans="4:27" x14ac:dyDescent="0.25">
      <c r="D711" s="16"/>
      <c r="F711" s="17"/>
      <c r="H711" s="17"/>
      <c r="J711" s="30"/>
      <c r="R711" s="28"/>
      <c r="X711" s="7"/>
      <c r="Y711" s="7"/>
      <c r="Z711" s="7"/>
      <c r="AA711" s="7"/>
    </row>
    <row r="712" spans="4:27" x14ac:dyDescent="0.25">
      <c r="D712" s="16"/>
      <c r="F712" s="17"/>
      <c r="H712" s="17"/>
      <c r="J712" s="30"/>
      <c r="R712" s="28"/>
      <c r="X712" s="7"/>
      <c r="Y712" s="7"/>
      <c r="Z712" s="7"/>
      <c r="AA712" s="7"/>
    </row>
    <row r="713" spans="4:27" x14ac:dyDescent="0.25">
      <c r="D713" s="16"/>
      <c r="F713" s="17"/>
      <c r="H713" s="17"/>
      <c r="J713" s="30"/>
      <c r="R713" s="28"/>
      <c r="X713" s="7"/>
      <c r="Y713" s="7"/>
      <c r="Z713" s="7"/>
      <c r="AA713" s="7"/>
    </row>
    <row r="714" spans="4:27" x14ac:dyDescent="0.25">
      <c r="D714" s="16"/>
      <c r="F714" s="17"/>
      <c r="H714" s="17"/>
      <c r="J714" s="30"/>
      <c r="R714" s="28"/>
      <c r="X714" s="7"/>
      <c r="Y714" s="7"/>
      <c r="Z714" s="7"/>
      <c r="AA714" s="7"/>
    </row>
    <row r="715" spans="4:27" x14ac:dyDescent="0.25">
      <c r="D715" s="16"/>
      <c r="F715" s="17"/>
      <c r="H715" s="17"/>
      <c r="J715" s="30"/>
      <c r="R715" s="28"/>
      <c r="X715" s="7"/>
      <c r="Y715" s="7"/>
      <c r="Z715" s="7"/>
      <c r="AA715" s="7"/>
    </row>
    <row r="716" spans="4:27" x14ac:dyDescent="0.25">
      <c r="D716" s="16"/>
      <c r="F716" s="17"/>
      <c r="H716" s="17"/>
      <c r="J716" s="30"/>
      <c r="R716" s="28"/>
      <c r="X716" s="7"/>
      <c r="Y716" s="7"/>
      <c r="Z716" s="7"/>
      <c r="AA716" s="7"/>
    </row>
    <row r="717" spans="4:27" x14ac:dyDescent="0.25">
      <c r="D717" s="16"/>
      <c r="F717" s="17"/>
      <c r="H717" s="17"/>
      <c r="J717" s="30"/>
      <c r="R717" s="28"/>
      <c r="X717" s="7"/>
      <c r="Y717" s="7"/>
      <c r="Z717" s="7"/>
      <c r="AA717" s="7"/>
    </row>
    <row r="718" spans="4:27" x14ac:dyDescent="0.25">
      <c r="D718" s="16"/>
      <c r="F718" s="17"/>
      <c r="H718" s="17"/>
      <c r="J718" s="30"/>
      <c r="R718" s="28"/>
      <c r="X718" s="7"/>
      <c r="Y718" s="7"/>
      <c r="Z718" s="7"/>
      <c r="AA718" s="7"/>
    </row>
    <row r="719" spans="4:27" x14ac:dyDescent="0.25">
      <c r="D719" s="16"/>
      <c r="F719" s="17"/>
      <c r="H719" s="17"/>
      <c r="J719" s="30"/>
      <c r="R719" s="28"/>
      <c r="X719" s="7"/>
      <c r="Y719" s="7"/>
      <c r="Z719" s="7"/>
      <c r="AA719" s="7"/>
    </row>
    <row r="720" spans="4:27" x14ac:dyDescent="0.25">
      <c r="D720" s="16"/>
      <c r="F720" s="17"/>
      <c r="H720" s="17"/>
      <c r="J720" s="30"/>
      <c r="R720" s="28"/>
      <c r="X720" s="7"/>
      <c r="Y720" s="7"/>
      <c r="Z720" s="7"/>
      <c r="AA720" s="7"/>
    </row>
    <row r="721" spans="4:27" x14ac:dyDescent="0.25">
      <c r="D721" s="16"/>
      <c r="F721" s="17"/>
      <c r="H721" s="17"/>
      <c r="J721" s="30"/>
      <c r="R721" s="28"/>
      <c r="X721" s="7"/>
      <c r="Y721" s="7"/>
      <c r="Z721" s="7"/>
      <c r="AA721" s="7"/>
    </row>
    <row r="722" spans="4:27" x14ac:dyDescent="0.25">
      <c r="D722" s="16"/>
      <c r="F722" s="17"/>
      <c r="H722" s="17"/>
      <c r="J722" s="30"/>
      <c r="R722" s="28"/>
      <c r="X722" s="7"/>
      <c r="Y722" s="7"/>
      <c r="Z722" s="7"/>
      <c r="AA722" s="7"/>
    </row>
    <row r="723" spans="4:27" x14ac:dyDescent="0.25">
      <c r="D723" s="16"/>
      <c r="F723" s="17"/>
      <c r="H723" s="17"/>
      <c r="J723" s="30"/>
      <c r="R723" s="28"/>
      <c r="X723" s="7"/>
      <c r="Y723" s="7"/>
      <c r="Z723" s="7"/>
      <c r="AA723" s="7"/>
    </row>
    <row r="724" spans="4:27" x14ac:dyDescent="0.25">
      <c r="D724" s="16"/>
      <c r="F724" s="17"/>
      <c r="H724" s="17"/>
      <c r="J724" s="30"/>
      <c r="R724" s="28"/>
      <c r="X724" s="7"/>
      <c r="Y724" s="7"/>
      <c r="Z724" s="7"/>
      <c r="AA724" s="7"/>
    </row>
    <row r="725" spans="4:27" x14ac:dyDescent="0.25">
      <c r="D725" s="16"/>
      <c r="F725" s="17"/>
      <c r="H725" s="17"/>
      <c r="J725" s="30"/>
      <c r="R725" s="28"/>
      <c r="X725" s="7"/>
      <c r="Y725" s="7"/>
      <c r="Z725" s="7"/>
      <c r="AA725" s="7"/>
    </row>
    <row r="726" spans="4:27" x14ac:dyDescent="0.25">
      <c r="D726" s="16"/>
      <c r="F726" s="17"/>
      <c r="H726" s="17"/>
      <c r="J726" s="30"/>
      <c r="R726" s="28"/>
      <c r="X726" s="7"/>
      <c r="Y726" s="7"/>
      <c r="Z726" s="7"/>
      <c r="AA726" s="7"/>
    </row>
    <row r="727" spans="4:27" x14ac:dyDescent="0.25">
      <c r="D727" s="16"/>
      <c r="F727" s="17"/>
      <c r="H727" s="17"/>
      <c r="J727" s="30"/>
      <c r="R727" s="28"/>
      <c r="X727" s="7"/>
      <c r="Y727" s="7"/>
      <c r="Z727" s="7"/>
      <c r="AA727" s="7"/>
    </row>
    <row r="728" spans="4:27" x14ac:dyDescent="0.25">
      <c r="D728" s="16"/>
      <c r="F728" s="17"/>
      <c r="H728" s="17"/>
      <c r="J728" s="30"/>
      <c r="R728" s="28"/>
      <c r="X728" s="7"/>
      <c r="Y728" s="7"/>
      <c r="Z728" s="7"/>
      <c r="AA728" s="7"/>
    </row>
    <row r="729" spans="4:27" x14ac:dyDescent="0.25">
      <c r="D729" s="16"/>
      <c r="F729" s="17"/>
      <c r="H729" s="17"/>
      <c r="J729" s="30"/>
      <c r="R729" s="28"/>
      <c r="X729" s="7"/>
      <c r="Y729" s="7"/>
      <c r="Z729" s="7"/>
      <c r="AA729" s="7"/>
    </row>
    <row r="730" spans="4:27" x14ac:dyDescent="0.25">
      <c r="D730" s="16"/>
      <c r="F730" s="17"/>
      <c r="H730" s="17"/>
      <c r="J730" s="30"/>
      <c r="R730" s="28"/>
      <c r="X730" s="7"/>
      <c r="Y730" s="7"/>
      <c r="Z730" s="7"/>
      <c r="AA730" s="7"/>
    </row>
    <row r="731" spans="4:27" x14ac:dyDescent="0.25">
      <c r="D731" s="16"/>
      <c r="F731" s="17"/>
      <c r="H731" s="17"/>
      <c r="J731" s="30"/>
      <c r="R731" s="28"/>
      <c r="X731" s="7"/>
      <c r="Y731" s="7"/>
      <c r="Z731" s="7"/>
      <c r="AA731" s="7"/>
    </row>
    <row r="732" spans="4:27" x14ac:dyDescent="0.25">
      <c r="D732" s="16"/>
      <c r="F732" s="17"/>
      <c r="H732" s="17"/>
      <c r="J732" s="30"/>
      <c r="R732" s="28"/>
      <c r="X732" s="7"/>
      <c r="Y732" s="7"/>
      <c r="Z732" s="7"/>
      <c r="AA732" s="7"/>
    </row>
    <row r="733" spans="4:27" x14ac:dyDescent="0.25">
      <c r="D733" s="16"/>
      <c r="F733" s="17"/>
      <c r="H733" s="17"/>
      <c r="J733" s="30"/>
      <c r="R733" s="28"/>
      <c r="X733" s="7"/>
      <c r="Y733" s="7"/>
      <c r="Z733" s="7"/>
      <c r="AA733" s="7"/>
    </row>
    <row r="734" spans="4:27" x14ac:dyDescent="0.25">
      <c r="D734" s="16"/>
      <c r="F734" s="17"/>
      <c r="H734" s="17"/>
      <c r="J734" s="30"/>
      <c r="R734" s="28"/>
      <c r="X734" s="7"/>
      <c r="Y734" s="7"/>
      <c r="Z734" s="7"/>
      <c r="AA734" s="7"/>
    </row>
    <row r="735" spans="4:27" x14ac:dyDescent="0.25">
      <c r="D735" s="16"/>
      <c r="F735" s="17"/>
      <c r="H735" s="17"/>
      <c r="J735" s="30"/>
      <c r="R735" s="28"/>
      <c r="X735" s="7"/>
      <c r="Y735" s="7"/>
      <c r="Z735" s="7"/>
      <c r="AA735" s="7"/>
    </row>
    <row r="736" spans="4:27" x14ac:dyDescent="0.25">
      <c r="D736" s="16"/>
      <c r="F736" s="17"/>
      <c r="H736" s="17"/>
      <c r="J736" s="30"/>
      <c r="R736" s="28"/>
      <c r="X736" s="7"/>
      <c r="Y736" s="7"/>
      <c r="Z736" s="7"/>
      <c r="AA736" s="7"/>
    </row>
    <row r="737" spans="4:27" x14ac:dyDescent="0.25">
      <c r="D737" s="16"/>
      <c r="F737" s="17"/>
      <c r="H737" s="17"/>
      <c r="J737" s="30"/>
      <c r="R737" s="28"/>
      <c r="X737" s="7"/>
      <c r="Y737" s="7"/>
      <c r="Z737" s="7"/>
      <c r="AA737" s="7"/>
    </row>
    <row r="738" spans="4:27" x14ac:dyDescent="0.25">
      <c r="D738" s="16"/>
      <c r="F738" s="17"/>
      <c r="H738" s="17"/>
      <c r="J738" s="30"/>
      <c r="R738" s="28"/>
      <c r="X738" s="7"/>
      <c r="Y738" s="7"/>
      <c r="Z738" s="7"/>
      <c r="AA738" s="7"/>
    </row>
    <row r="739" spans="4:27" x14ac:dyDescent="0.25">
      <c r="D739" s="16"/>
      <c r="F739" s="17"/>
      <c r="H739" s="17"/>
      <c r="J739" s="30"/>
      <c r="R739" s="28"/>
      <c r="X739" s="7"/>
      <c r="Y739" s="7"/>
      <c r="Z739" s="7"/>
      <c r="AA739" s="7"/>
    </row>
    <row r="740" spans="4:27" x14ac:dyDescent="0.25">
      <c r="D740" s="16"/>
      <c r="F740" s="17"/>
      <c r="H740" s="17"/>
      <c r="J740" s="30"/>
      <c r="R740" s="28"/>
      <c r="X740" s="7"/>
      <c r="Y740" s="7"/>
      <c r="Z740" s="7"/>
      <c r="AA740" s="7"/>
    </row>
    <row r="741" spans="4:27" x14ac:dyDescent="0.25">
      <c r="D741" s="16"/>
      <c r="F741" s="17"/>
      <c r="H741" s="17"/>
      <c r="J741" s="30"/>
      <c r="R741" s="28"/>
      <c r="X741" s="7"/>
      <c r="Y741" s="7"/>
      <c r="Z741" s="7"/>
      <c r="AA741" s="7"/>
    </row>
    <row r="742" spans="4:27" x14ac:dyDescent="0.25">
      <c r="D742" s="16"/>
      <c r="F742" s="17"/>
      <c r="H742" s="17"/>
      <c r="J742" s="30"/>
      <c r="R742" s="28"/>
      <c r="X742" s="7"/>
      <c r="Y742" s="7"/>
      <c r="Z742" s="7"/>
      <c r="AA742" s="7"/>
    </row>
    <row r="743" spans="4:27" x14ac:dyDescent="0.25">
      <c r="D743" s="16"/>
      <c r="F743" s="17"/>
      <c r="H743" s="17"/>
      <c r="J743" s="30"/>
      <c r="R743" s="28"/>
      <c r="X743" s="7"/>
      <c r="Y743" s="7"/>
      <c r="Z743" s="7"/>
      <c r="AA743" s="7"/>
    </row>
    <row r="744" spans="4:27" x14ac:dyDescent="0.25">
      <c r="D744" s="16"/>
      <c r="F744" s="17"/>
      <c r="H744" s="17"/>
      <c r="J744" s="30"/>
      <c r="R744" s="28"/>
      <c r="X744" s="7"/>
      <c r="Y744" s="7"/>
      <c r="Z744" s="7"/>
      <c r="AA744" s="7"/>
    </row>
    <row r="745" spans="4:27" x14ac:dyDescent="0.25">
      <c r="D745" s="16"/>
      <c r="F745" s="17"/>
      <c r="H745" s="17"/>
      <c r="J745" s="30"/>
      <c r="R745" s="28"/>
      <c r="X745" s="7"/>
      <c r="Y745" s="7"/>
      <c r="Z745" s="7"/>
      <c r="AA745" s="7"/>
    </row>
    <row r="746" spans="4:27" x14ac:dyDescent="0.25">
      <c r="D746" s="16"/>
      <c r="F746" s="17"/>
      <c r="H746" s="17"/>
      <c r="J746" s="30"/>
      <c r="R746" s="28"/>
      <c r="X746" s="7"/>
      <c r="Y746" s="7"/>
      <c r="Z746" s="7"/>
      <c r="AA746" s="7"/>
    </row>
    <row r="747" spans="4:27" x14ac:dyDescent="0.25">
      <c r="D747" s="16"/>
      <c r="F747" s="17"/>
      <c r="H747" s="17"/>
      <c r="J747" s="30"/>
      <c r="R747" s="28"/>
      <c r="X747" s="7"/>
      <c r="Y747" s="7"/>
      <c r="Z747" s="7"/>
      <c r="AA747" s="7"/>
    </row>
    <row r="748" spans="4:27" x14ac:dyDescent="0.25">
      <c r="D748" s="16"/>
      <c r="F748" s="17"/>
      <c r="H748" s="17"/>
      <c r="J748" s="30"/>
      <c r="R748" s="28"/>
      <c r="X748" s="7"/>
      <c r="Y748" s="7"/>
      <c r="Z748" s="7"/>
      <c r="AA748" s="7"/>
    </row>
    <row r="749" spans="4:27" x14ac:dyDescent="0.25">
      <c r="D749" s="16"/>
      <c r="F749" s="17"/>
      <c r="H749" s="17"/>
      <c r="J749" s="30"/>
      <c r="R749" s="28"/>
    </row>
    <row r="750" spans="4:27" x14ac:dyDescent="0.25">
      <c r="D750" s="16"/>
      <c r="F750" s="17"/>
      <c r="H750" s="17"/>
      <c r="J750" s="30"/>
      <c r="R750" s="28"/>
    </row>
    <row r="751" spans="4:27" x14ac:dyDescent="0.25">
      <c r="D751" s="16"/>
      <c r="F751" s="17"/>
      <c r="H751" s="17"/>
      <c r="J751" s="30"/>
      <c r="R751" s="28"/>
    </row>
    <row r="752" spans="4:27" x14ac:dyDescent="0.25">
      <c r="D752" s="16"/>
      <c r="F752" s="17"/>
      <c r="H752" s="17"/>
      <c r="J752" s="30"/>
      <c r="R752" s="28"/>
    </row>
    <row r="753" spans="4:18" x14ac:dyDescent="0.25">
      <c r="D753" s="16"/>
      <c r="F753" s="17"/>
      <c r="H753" s="17"/>
      <c r="J753" s="30"/>
      <c r="R753" s="28"/>
    </row>
    <row r="754" spans="4:18" x14ac:dyDescent="0.25">
      <c r="D754" s="16"/>
      <c r="F754" s="17"/>
      <c r="H754" s="17"/>
      <c r="J754" s="30"/>
      <c r="R754" s="28"/>
    </row>
    <row r="755" spans="4:18" x14ac:dyDescent="0.25">
      <c r="D755" s="16"/>
      <c r="F755" s="17"/>
      <c r="H755" s="17"/>
      <c r="J755" s="30"/>
      <c r="R755" s="28"/>
    </row>
    <row r="756" spans="4:18" x14ac:dyDescent="0.25">
      <c r="D756" s="16"/>
      <c r="F756" s="17"/>
      <c r="H756" s="17"/>
      <c r="J756" s="30"/>
      <c r="R756" s="28"/>
    </row>
    <row r="757" spans="4:18" x14ac:dyDescent="0.25">
      <c r="D757" s="16"/>
      <c r="F757" s="17"/>
      <c r="H757" s="17"/>
      <c r="J757" s="30"/>
      <c r="R757" s="28"/>
    </row>
    <row r="758" spans="4:18" x14ac:dyDescent="0.25">
      <c r="D758" s="16"/>
      <c r="F758" s="17"/>
      <c r="H758" s="17"/>
      <c r="J758" s="30"/>
      <c r="R758" s="28"/>
    </row>
    <row r="759" spans="4:18" x14ac:dyDescent="0.25">
      <c r="D759" s="16"/>
      <c r="F759" s="17"/>
      <c r="H759" s="17"/>
      <c r="J759" s="30"/>
      <c r="R759" s="28"/>
    </row>
    <row r="760" spans="4:18" x14ac:dyDescent="0.25">
      <c r="D760" s="16"/>
      <c r="F760" s="17"/>
      <c r="H760" s="17"/>
      <c r="J760" s="30"/>
      <c r="R760" s="28"/>
    </row>
    <row r="761" spans="4:18" x14ac:dyDescent="0.25">
      <c r="D761" s="16"/>
      <c r="F761" s="17"/>
      <c r="H761" s="17"/>
      <c r="J761" s="30"/>
      <c r="R761" s="28"/>
    </row>
    <row r="762" spans="4:18" x14ac:dyDescent="0.25">
      <c r="D762" s="16"/>
      <c r="F762" s="17"/>
      <c r="H762" s="17"/>
      <c r="J762" s="30"/>
      <c r="R762" s="28"/>
    </row>
    <row r="763" spans="4:18" x14ac:dyDescent="0.25">
      <c r="D763" s="16"/>
      <c r="F763" s="17"/>
      <c r="H763" s="17"/>
      <c r="J763" s="30"/>
      <c r="R763" s="28"/>
    </row>
    <row r="764" spans="4:18" x14ac:dyDescent="0.25">
      <c r="D764" s="16"/>
      <c r="F764" s="17"/>
      <c r="H764" s="17"/>
      <c r="J764" s="30"/>
      <c r="R764" s="28"/>
    </row>
    <row r="765" spans="4:18" x14ac:dyDescent="0.25">
      <c r="D765" s="16"/>
      <c r="F765" s="17"/>
      <c r="H765" s="17"/>
      <c r="J765" s="30"/>
      <c r="R765" s="28"/>
    </row>
    <row r="766" spans="4:18" x14ac:dyDescent="0.25">
      <c r="D766" s="16"/>
      <c r="F766" s="17"/>
      <c r="H766" s="17"/>
      <c r="J766" s="30"/>
      <c r="R766" s="28"/>
    </row>
    <row r="767" spans="4:18" x14ac:dyDescent="0.25">
      <c r="D767" s="16"/>
      <c r="F767" s="17"/>
      <c r="H767" s="17"/>
      <c r="J767" s="30"/>
      <c r="R767" s="28"/>
    </row>
    <row r="768" spans="4:18" x14ac:dyDescent="0.25">
      <c r="D768" s="16"/>
      <c r="F768" s="17"/>
      <c r="H768" s="17"/>
      <c r="J768" s="30"/>
      <c r="R768" s="28"/>
    </row>
    <row r="769" spans="4:18" x14ac:dyDescent="0.25">
      <c r="D769" s="16"/>
      <c r="F769" s="17"/>
      <c r="H769" s="17"/>
      <c r="J769" s="30"/>
      <c r="R769" s="28"/>
    </row>
    <row r="770" spans="4:18" x14ac:dyDescent="0.25">
      <c r="D770" s="16"/>
      <c r="F770" s="17"/>
      <c r="H770" s="17"/>
      <c r="J770" s="30"/>
      <c r="R770" s="28"/>
    </row>
    <row r="771" spans="4:18" x14ac:dyDescent="0.25">
      <c r="D771" s="16"/>
      <c r="F771" s="17"/>
      <c r="H771" s="17"/>
      <c r="J771" s="30"/>
      <c r="R771" s="28"/>
    </row>
    <row r="772" spans="4:18" x14ac:dyDescent="0.25">
      <c r="D772" s="16"/>
      <c r="F772" s="17"/>
      <c r="H772" s="17"/>
      <c r="J772" s="30"/>
      <c r="R772" s="28"/>
    </row>
    <row r="773" spans="4:18" x14ac:dyDescent="0.25">
      <c r="D773" s="16"/>
      <c r="F773" s="17"/>
      <c r="H773" s="17"/>
      <c r="J773" s="30"/>
      <c r="R773" s="28"/>
    </row>
    <row r="774" spans="4:18" x14ac:dyDescent="0.25">
      <c r="D774" s="16"/>
      <c r="F774" s="17"/>
      <c r="H774" s="17"/>
      <c r="J774" s="30"/>
      <c r="R774" s="28"/>
    </row>
    <row r="775" spans="4:18" x14ac:dyDescent="0.25">
      <c r="D775" s="16"/>
      <c r="F775" s="17"/>
      <c r="H775" s="17"/>
      <c r="J775" s="30"/>
      <c r="R775" s="28"/>
    </row>
    <row r="776" spans="4:18" x14ac:dyDescent="0.25">
      <c r="D776" s="16"/>
      <c r="F776" s="17"/>
      <c r="H776" s="17"/>
      <c r="J776" s="30"/>
      <c r="R776" s="28"/>
    </row>
    <row r="777" spans="4:18" x14ac:dyDescent="0.25">
      <c r="D777" s="16"/>
      <c r="F777" s="17"/>
      <c r="H777" s="17"/>
      <c r="J777" s="30"/>
      <c r="R777" s="28"/>
    </row>
    <row r="778" spans="4:18" x14ac:dyDescent="0.25">
      <c r="D778" s="16"/>
      <c r="F778" s="17"/>
      <c r="H778" s="17"/>
      <c r="J778" s="30"/>
      <c r="R778" s="28"/>
    </row>
    <row r="779" spans="4:18" x14ac:dyDescent="0.25">
      <c r="D779" s="16"/>
      <c r="F779" s="17"/>
      <c r="H779" s="17"/>
      <c r="J779" s="30"/>
      <c r="R779" s="28"/>
    </row>
    <row r="780" spans="4:18" x14ac:dyDescent="0.25">
      <c r="D780" s="16"/>
      <c r="F780" s="17"/>
      <c r="H780" s="17"/>
      <c r="J780" s="30"/>
      <c r="R780" s="28"/>
    </row>
    <row r="781" spans="4:18" x14ac:dyDescent="0.25">
      <c r="D781" s="16"/>
      <c r="F781" s="17"/>
      <c r="H781" s="17"/>
      <c r="J781" s="30"/>
      <c r="R781" s="28"/>
    </row>
    <row r="782" spans="4:18" x14ac:dyDescent="0.25">
      <c r="D782" s="16"/>
      <c r="F782" s="17"/>
      <c r="H782" s="17"/>
      <c r="J782" s="30"/>
      <c r="R782" s="28"/>
    </row>
    <row r="783" spans="4:18" x14ac:dyDescent="0.25">
      <c r="D783" s="16"/>
      <c r="F783" s="17"/>
      <c r="H783" s="17"/>
      <c r="J783" s="30"/>
      <c r="R783" s="28"/>
    </row>
    <row r="784" spans="4:18" x14ac:dyDescent="0.25">
      <c r="D784" s="16"/>
      <c r="F784" s="17"/>
      <c r="H784" s="17"/>
      <c r="J784" s="30"/>
      <c r="R784" s="28"/>
    </row>
    <row r="785" spans="4:18" x14ac:dyDescent="0.25">
      <c r="D785" s="16"/>
      <c r="F785" s="17"/>
      <c r="H785" s="17"/>
      <c r="J785" s="30"/>
      <c r="R785" s="28"/>
    </row>
    <row r="786" spans="4:18" x14ac:dyDescent="0.25">
      <c r="D786" s="16"/>
      <c r="F786" s="17"/>
      <c r="H786" s="17"/>
      <c r="J786" s="30"/>
      <c r="R786" s="28"/>
    </row>
    <row r="787" spans="4:18" x14ac:dyDescent="0.25">
      <c r="D787" s="16"/>
      <c r="F787" s="17"/>
      <c r="H787" s="17"/>
      <c r="J787" s="30"/>
      <c r="R787" s="28"/>
    </row>
    <row r="788" spans="4:18" x14ac:dyDescent="0.25">
      <c r="D788" s="16"/>
      <c r="F788" s="17"/>
      <c r="H788" s="17"/>
      <c r="J788" s="30"/>
      <c r="R788" s="28"/>
    </row>
    <row r="789" spans="4:18" x14ac:dyDescent="0.25">
      <c r="D789" s="16"/>
      <c r="F789" s="17"/>
      <c r="H789" s="17"/>
      <c r="J789" s="30"/>
      <c r="R789" s="28"/>
    </row>
    <row r="790" spans="4:18" x14ac:dyDescent="0.25">
      <c r="D790" s="16"/>
      <c r="F790" s="17"/>
      <c r="H790" s="17"/>
      <c r="J790" s="30"/>
      <c r="R790" s="28"/>
    </row>
    <row r="791" spans="4:18" x14ac:dyDescent="0.25">
      <c r="D791" s="16"/>
      <c r="F791" s="17"/>
      <c r="H791" s="17"/>
      <c r="J791" s="30"/>
      <c r="R791" s="28"/>
    </row>
    <row r="792" spans="4:18" x14ac:dyDescent="0.25">
      <c r="D792" s="16"/>
      <c r="F792" s="17"/>
      <c r="H792" s="17"/>
      <c r="J792" s="30"/>
      <c r="R792" s="28"/>
    </row>
    <row r="793" spans="4:18" x14ac:dyDescent="0.25">
      <c r="D793" s="16"/>
      <c r="F793" s="17"/>
      <c r="H793" s="17"/>
      <c r="J793" s="30"/>
      <c r="R793" s="28"/>
    </row>
    <row r="794" spans="4:18" x14ac:dyDescent="0.25">
      <c r="D794" s="16"/>
      <c r="F794" s="17"/>
      <c r="H794" s="17"/>
      <c r="J794" s="30"/>
      <c r="R794" s="28"/>
    </row>
    <row r="795" spans="4:18" x14ac:dyDescent="0.25">
      <c r="D795" s="16"/>
      <c r="F795" s="17"/>
      <c r="H795" s="17"/>
      <c r="J795" s="30"/>
      <c r="R795" s="28"/>
    </row>
    <row r="796" spans="4:18" x14ac:dyDescent="0.25">
      <c r="D796" s="16"/>
      <c r="F796" s="17"/>
      <c r="H796" s="17"/>
      <c r="J796" s="30"/>
      <c r="R796" s="28"/>
    </row>
    <row r="797" spans="4:18" x14ac:dyDescent="0.25">
      <c r="D797" s="16"/>
      <c r="F797" s="17"/>
      <c r="H797" s="17"/>
      <c r="J797" s="30"/>
      <c r="R797" s="28"/>
    </row>
    <row r="798" spans="4:18" x14ac:dyDescent="0.25">
      <c r="D798" s="16"/>
      <c r="F798" s="17"/>
      <c r="H798" s="17"/>
      <c r="J798" s="30"/>
      <c r="R798" s="28"/>
    </row>
    <row r="799" spans="4:18" x14ac:dyDescent="0.25">
      <c r="D799" s="16"/>
      <c r="F799" s="17"/>
      <c r="H799" s="17"/>
      <c r="J799" s="30"/>
      <c r="R799" s="28"/>
    </row>
    <row r="800" spans="4:18" x14ac:dyDescent="0.25">
      <c r="D800" s="16"/>
      <c r="F800" s="17"/>
      <c r="H800" s="17"/>
      <c r="J800" s="30"/>
      <c r="R800" s="28"/>
    </row>
    <row r="801" spans="4:18" x14ac:dyDescent="0.25">
      <c r="D801" s="16"/>
      <c r="F801" s="17"/>
      <c r="H801" s="17"/>
      <c r="J801" s="30"/>
      <c r="R801" s="28"/>
    </row>
    <row r="802" spans="4:18" x14ac:dyDescent="0.25">
      <c r="D802" s="16"/>
      <c r="F802" s="17"/>
      <c r="H802" s="17"/>
      <c r="J802" s="30"/>
      <c r="R802" s="28"/>
    </row>
    <row r="803" spans="4:18" x14ac:dyDescent="0.25">
      <c r="D803" s="16"/>
      <c r="F803" s="17"/>
      <c r="H803" s="17"/>
      <c r="J803" s="30"/>
      <c r="R803" s="28"/>
    </row>
    <row r="804" spans="4:18" x14ac:dyDescent="0.25">
      <c r="D804" s="16"/>
      <c r="F804" s="17"/>
      <c r="H804" s="17"/>
      <c r="J804" s="30"/>
      <c r="R804" s="28"/>
    </row>
    <row r="805" spans="4:18" x14ac:dyDescent="0.25">
      <c r="D805" s="16"/>
      <c r="F805" s="17"/>
      <c r="H805" s="17"/>
      <c r="J805" s="30"/>
      <c r="R805" s="28"/>
    </row>
    <row r="806" spans="4:18" x14ac:dyDescent="0.25">
      <c r="D806" s="16"/>
      <c r="F806" s="17"/>
      <c r="H806" s="17"/>
      <c r="J806" s="30"/>
      <c r="R806" s="28"/>
    </row>
    <row r="807" spans="4:18" x14ac:dyDescent="0.25">
      <c r="D807" s="16"/>
      <c r="F807" s="17"/>
      <c r="H807" s="17"/>
      <c r="J807" s="30"/>
      <c r="R807" s="28"/>
    </row>
    <row r="808" spans="4:18" x14ac:dyDescent="0.25">
      <c r="D808" s="16"/>
      <c r="F808" s="17"/>
      <c r="H808" s="17"/>
      <c r="J808" s="30"/>
      <c r="R808" s="28"/>
    </row>
    <row r="809" spans="4:18" x14ac:dyDescent="0.25">
      <c r="D809" s="16"/>
      <c r="F809" s="17"/>
      <c r="H809" s="17"/>
      <c r="J809" s="30"/>
      <c r="R809" s="28"/>
    </row>
    <row r="810" spans="4:18" x14ac:dyDescent="0.25">
      <c r="D810" s="16"/>
      <c r="F810" s="17"/>
      <c r="H810" s="17"/>
      <c r="J810" s="30"/>
      <c r="R810" s="28"/>
    </row>
    <row r="811" spans="4:18" x14ac:dyDescent="0.25">
      <c r="D811" s="16"/>
      <c r="F811" s="17"/>
      <c r="H811" s="17"/>
      <c r="J811" s="30"/>
      <c r="R811" s="28"/>
    </row>
    <row r="812" spans="4:18" x14ac:dyDescent="0.25">
      <c r="D812" s="16"/>
      <c r="F812" s="17"/>
      <c r="H812" s="17"/>
      <c r="J812" s="30"/>
      <c r="R812" s="28"/>
    </row>
    <row r="813" spans="4:18" x14ac:dyDescent="0.25">
      <c r="D813" s="16"/>
      <c r="F813" s="17"/>
      <c r="H813" s="17"/>
      <c r="J813" s="30"/>
      <c r="R813" s="28"/>
    </row>
    <row r="814" spans="4:18" x14ac:dyDescent="0.25">
      <c r="D814" s="16"/>
      <c r="F814" s="17"/>
      <c r="H814" s="17"/>
      <c r="J814" s="30"/>
      <c r="R814" s="28"/>
    </row>
    <row r="815" spans="4:18" x14ac:dyDescent="0.25">
      <c r="D815" s="16"/>
      <c r="F815" s="17"/>
      <c r="H815" s="17"/>
      <c r="J815" s="30"/>
      <c r="R815" s="28"/>
    </row>
    <row r="816" spans="4:18" x14ac:dyDescent="0.25">
      <c r="D816" s="16"/>
      <c r="F816" s="17"/>
      <c r="H816" s="17"/>
      <c r="J816" s="30"/>
      <c r="R816" s="28"/>
    </row>
    <row r="817" spans="4:18" x14ac:dyDescent="0.25">
      <c r="D817" s="16"/>
      <c r="F817" s="17"/>
      <c r="H817" s="17"/>
      <c r="J817" s="30"/>
      <c r="R817" s="28"/>
    </row>
    <row r="818" spans="4:18" x14ac:dyDescent="0.25">
      <c r="D818" s="16"/>
      <c r="F818" s="17"/>
      <c r="H818" s="17"/>
      <c r="J818" s="30"/>
      <c r="R818" s="28"/>
    </row>
    <row r="819" spans="4:18" x14ac:dyDescent="0.25">
      <c r="D819" s="16"/>
      <c r="F819" s="17"/>
      <c r="H819" s="17"/>
      <c r="J819" s="30"/>
      <c r="R819" s="28"/>
    </row>
    <row r="820" spans="4:18" x14ac:dyDescent="0.25">
      <c r="D820" s="16"/>
      <c r="F820" s="17"/>
      <c r="H820" s="17"/>
      <c r="J820" s="30"/>
      <c r="R820" s="28"/>
    </row>
    <row r="821" spans="4:18" x14ac:dyDescent="0.25">
      <c r="D821" s="16"/>
      <c r="F821" s="17"/>
      <c r="H821" s="17"/>
      <c r="J821" s="30"/>
      <c r="R821" s="28"/>
    </row>
    <row r="822" spans="4:18" x14ac:dyDescent="0.25">
      <c r="D822" s="16"/>
      <c r="F822" s="17"/>
      <c r="H822" s="17"/>
      <c r="J822" s="30"/>
      <c r="R822" s="28"/>
    </row>
    <row r="823" spans="4:18" x14ac:dyDescent="0.25">
      <c r="D823" s="16"/>
      <c r="F823" s="17"/>
      <c r="H823" s="17"/>
      <c r="J823" s="30"/>
      <c r="R823" s="28"/>
    </row>
    <row r="824" spans="4:18" x14ac:dyDescent="0.25">
      <c r="D824" s="16"/>
      <c r="F824" s="17"/>
      <c r="H824" s="17"/>
      <c r="J824" s="30"/>
      <c r="R824" s="28"/>
    </row>
    <row r="825" spans="4:18" x14ac:dyDescent="0.25">
      <c r="D825" s="16"/>
      <c r="F825" s="17"/>
      <c r="H825" s="17"/>
      <c r="J825" s="30"/>
      <c r="R825" s="28"/>
    </row>
    <row r="826" spans="4:18" x14ac:dyDescent="0.25">
      <c r="D826" s="16"/>
      <c r="F826" s="17"/>
      <c r="H826" s="17"/>
      <c r="J826" s="30"/>
      <c r="R826" s="28"/>
    </row>
    <row r="827" spans="4:18" x14ac:dyDescent="0.25">
      <c r="D827" s="16"/>
      <c r="F827" s="17"/>
      <c r="H827" s="17"/>
      <c r="J827" s="30"/>
      <c r="R827" s="28"/>
    </row>
    <row r="828" spans="4:18" x14ac:dyDescent="0.25">
      <c r="D828" s="16"/>
      <c r="F828" s="17"/>
      <c r="H828" s="17"/>
      <c r="J828" s="30"/>
      <c r="R828" s="28"/>
    </row>
    <row r="829" spans="4:18" x14ac:dyDescent="0.25">
      <c r="D829" s="16"/>
      <c r="F829" s="17"/>
      <c r="H829" s="17"/>
      <c r="J829" s="30"/>
      <c r="R829" s="28"/>
    </row>
    <row r="830" spans="4:18" x14ac:dyDescent="0.25">
      <c r="D830" s="16"/>
      <c r="F830" s="17"/>
      <c r="H830" s="17"/>
      <c r="J830" s="30"/>
      <c r="R830" s="28"/>
    </row>
    <row r="831" spans="4:18" x14ac:dyDescent="0.25">
      <c r="D831" s="16"/>
      <c r="F831" s="17"/>
      <c r="H831" s="17"/>
      <c r="J831" s="30"/>
      <c r="R831" s="28"/>
    </row>
    <row r="832" spans="4:18" x14ac:dyDescent="0.25">
      <c r="D832" s="16"/>
      <c r="F832" s="17"/>
      <c r="H832" s="17"/>
      <c r="J832" s="30"/>
      <c r="R832" s="28"/>
    </row>
    <row r="833" spans="4:18" x14ac:dyDescent="0.25">
      <c r="D833" s="16"/>
      <c r="F833" s="17"/>
      <c r="H833" s="17"/>
      <c r="J833" s="30"/>
      <c r="R833" s="28"/>
    </row>
    <row r="834" spans="4:18" x14ac:dyDescent="0.25">
      <c r="D834" s="16"/>
      <c r="F834" s="17"/>
      <c r="H834" s="17"/>
      <c r="J834" s="30"/>
      <c r="R834" s="28"/>
    </row>
    <row r="835" spans="4:18" x14ac:dyDescent="0.25">
      <c r="D835" s="16"/>
      <c r="F835" s="17"/>
      <c r="H835" s="17"/>
      <c r="J835" s="30"/>
      <c r="R835" s="28"/>
    </row>
    <row r="836" spans="4:18" x14ac:dyDescent="0.25">
      <c r="D836" s="16"/>
      <c r="F836" s="17"/>
      <c r="H836" s="17"/>
      <c r="J836" s="30"/>
      <c r="R836" s="28"/>
    </row>
    <row r="837" spans="4:18" x14ac:dyDescent="0.25">
      <c r="D837" s="16"/>
      <c r="F837" s="17"/>
      <c r="H837" s="17"/>
      <c r="J837" s="30"/>
      <c r="R837" s="28"/>
    </row>
    <row r="838" spans="4:18" x14ac:dyDescent="0.25">
      <c r="D838" s="16"/>
      <c r="F838" s="17"/>
      <c r="H838" s="17"/>
      <c r="J838" s="30"/>
      <c r="R838" s="28"/>
    </row>
    <row r="839" spans="4:18" x14ac:dyDescent="0.25">
      <c r="D839" s="16"/>
      <c r="F839" s="17"/>
      <c r="H839" s="17"/>
      <c r="J839" s="30"/>
      <c r="R839" s="28"/>
    </row>
    <row r="840" spans="4:18" x14ac:dyDescent="0.25">
      <c r="D840" s="16"/>
      <c r="F840" s="17"/>
      <c r="H840" s="17"/>
      <c r="J840" s="30"/>
      <c r="R840" s="28"/>
    </row>
    <row r="841" spans="4:18" x14ac:dyDescent="0.25">
      <c r="D841" s="16"/>
      <c r="F841" s="17"/>
      <c r="H841" s="17"/>
      <c r="J841" s="30"/>
      <c r="R841" s="28"/>
    </row>
    <row r="842" spans="4:18" x14ac:dyDescent="0.25">
      <c r="D842" s="16"/>
      <c r="F842" s="17"/>
      <c r="H842" s="17"/>
      <c r="J842" s="30"/>
      <c r="R842" s="28"/>
    </row>
    <row r="843" spans="4:18" x14ac:dyDescent="0.25">
      <c r="D843" s="16"/>
      <c r="F843" s="17"/>
      <c r="H843" s="17"/>
      <c r="J843" s="30"/>
      <c r="R843" s="28"/>
    </row>
    <row r="844" spans="4:18" x14ac:dyDescent="0.25">
      <c r="D844" s="16"/>
      <c r="F844" s="17"/>
      <c r="H844" s="17"/>
      <c r="J844" s="30"/>
      <c r="R844" s="28"/>
    </row>
    <row r="845" spans="4:18" x14ac:dyDescent="0.25">
      <c r="D845" s="16"/>
      <c r="F845" s="17"/>
      <c r="H845" s="17"/>
      <c r="J845" s="30"/>
      <c r="R845" s="28"/>
    </row>
    <row r="846" spans="4:18" x14ac:dyDescent="0.25">
      <c r="D846" s="16"/>
      <c r="F846" s="17"/>
      <c r="H846" s="17"/>
      <c r="J846" s="30"/>
      <c r="R846" s="28"/>
    </row>
    <row r="847" spans="4:18" x14ac:dyDescent="0.25">
      <c r="D847" s="16"/>
      <c r="F847" s="17"/>
      <c r="H847" s="17"/>
      <c r="J847" s="30"/>
      <c r="R847" s="28"/>
    </row>
    <row r="848" spans="4:18" x14ac:dyDescent="0.25">
      <c r="D848" s="16"/>
      <c r="F848" s="17"/>
      <c r="H848" s="17"/>
      <c r="J848" s="30"/>
      <c r="R848" s="28"/>
    </row>
    <row r="849" spans="4:18" x14ac:dyDescent="0.25">
      <c r="D849" s="16"/>
      <c r="F849" s="17"/>
      <c r="H849" s="17"/>
      <c r="J849" s="30"/>
      <c r="R849" s="28"/>
    </row>
    <row r="850" spans="4:18" x14ac:dyDescent="0.25">
      <c r="D850" s="16"/>
      <c r="F850" s="17"/>
      <c r="H850" s="17"/>
      <c r="J850" s="30"/>
      <c r="R850" s="28"/>
    </row>
    <row r="851" spans="4:18" x14ac:dyDescent="0.25">
      <c r="D851" s="16"/>
      <c r="F851" s="17"/>
      <c r="H851" s="17"/>
      <c r="J851" s="30"/>
      <c r="R851" s="28"/>
    </row>
    <row r="852" spans="4:18" x14ac:dyDescent="0.25">
      <c r="D852" s="16"/>
      <c r="F852" s="17"/>
      <c r="H852" s="17"/>
      <c r="J852" s="30"/>
      <c r="R852" s="28"/>
    </row>
    <row r="853" spans="4:18" x14ac:dyDescent="0.25">
      <c r="D853" s="16"/>
      <c r="F853" s="17"/>
      <c r="H853" s="17"/>
      <c r="J853" s="30"/>
      <c r="R853" s="28"/>
    </row>
    <row r="854" spans="4:18" x14ac:dyDescent="0.25">
      <c r="D854" s="16"/>
      <c r="F854" s="17"/>
      <c r="H854" s="17"/>
      <c r="J854" s="30"/>
      <c r="R854" s="28"/>
    </row>
    <row r="855" spans="4:18" x14ac:dyDescent="0.25">
      <c r="D855" s="16"/>
      <c r="F855" s="17"/>
      <c r="H855" s="17"/>
      <c r="J855" s="30"/>
      <c r="R855" s="28"/>
    </row>
    <row r="856" spans="4:18" x14ac:dyDescent="0.25">
      <c r="D856" s="16"/>
      <c r="F856" s="17"/>
      <c r="H856" s="17"/>
      <c r="J856" s="30"/>
      <c r="R856" s="28"/>
    </row>
    <row r="857" spans="4:18" x14ac:dyDescent="0.25">
      <c r="D857" s="16"/>
      <c r="F857" s="17"/>
      <c r="H857" s="17"/>
      <c r="J857" s="30"/>
      <c r="R857" s="28"/>
    </row>
    <row r="858" spans="4:18" x14ac:dyDescent="0.25">
      <c r="D858" s="16"/>
      <c r="F858" s="17"/>
      <c r="H858" s="17"/>
      <c r="J858" s="30"/>
      <c r="R858" s="28"/>
    </row>
    <row r="859" spans="4:18" x14ac:dyDescent="0.25">
      <c r="D859" s="16"/>
      <c r="F859" s="17"/>
      <c r="H859" s="17"/>
      <c r="J859" s="30"/>
      <c r="R859" s="28"/>
    </row>
    <row r="860" spans="4:18" x14ac:dyDescent="0.25">
      <c r="D860" s="16"/>
      <c r="F860" s="17"/>
      <c r="H860" s="17"/>
      <c r="J860" s="30"/>
      <c r="R860" s="28"/>
    </row>
    <row r="861" spans="4:18" x14ac:dyDescent="0.25">
      <c r="D861" s="16"/>
      <c r="F861" s="17"/>
      <c r="H861" s="17"/>
      <c r="J861" s="30"/>
      <c r="R861" s="28"/>
    </row>
    <row r="862" spans="4:18" x14ac:dyDescent="0.25">
      <c r="D862" s="16"/>
      <c r="F862" s="17"/>
      <c r="H862" s="17"/>
      <c r="J862" s="30"/>
      <c r="R862" s="28"/>
    </row>
    <row r="863" spans="4:18" x14ac:dyDescent="0.25">
      <c r="D863" s="16"/>
      <c r="F863" s="17"/>
      <c r="H863" s="17"/>
      <c r="J863" s="30"/>
      <c r="R863" s="28"/>
    </row>
    <row r="864" spans="4:18" x14ac:dyDescent="0.25">
      <c r="D864" s="16"/>
      <c r="F864" s="17"/>
      <c r="H864" s="17"/>
      <c r="J864" s="30"/>
      <c r="R864" s="28"/>
    </row>
    <row r="865" spans="4:18" x14ac:dyDescent="0.25">
      <c r="D865" s="16"/>
      <c r="F865" s="17"/>
      <c r="H865" s="17"/>
      <c r="J865" s="30"/>
      <c r="R865" s="28"/>
    </row>
    <row r="866" spans="4:18" x14ac:dyDescent="0.25">
      <c r="D866" s="16"/>
      <c r="F866" s="17"/>
      <c r="H866" s="17"/>
      <c r="J866" s="30"/>
      <c r="R866" s="28"/>
    </row>
    <row r="867" spans="4:18" x14ac:dyDescent="0.25">
      <c r="D867" s="16"/>
      <c r="F867" s="17"/>
      <c r="H867" s="17"/>
      <c r="J867" s="30"/>
      <c r="R867" s="28"/>
    </row>
    <row r="868" spans="4:18" x14ac:dyDescent="0.25">
      <c r="D868" s="16"/>
      <c r="F868" s="17"/>
      <c r="H868" s="17"/>
      <c r="J868" s="30"/>
      <c r="R868" s="28"/>
    </row>
    <row r="869" spans="4:18" x14ac:dyDescent="0.25">
      <c r="D869" s="16"/>
      <c r="F869" s="17"/>
      <c r="H869" s="17"/>
      <c r="J869" s="30"/>
      <c r="R869" s="28"/>
    </row>
    <row r="870" spans="4:18" x14ac:dyDescent="0.25">
      <c r="D870" s="16"/>
      <c r="F870" s="17"/>
      <c r="H870" s="17"/>
      <c r="J870" s="30"/>
      <c r="R870" s="28"/>
    </row>
    <row r="871" spans="4:18" x14ac:dyDescent="0.25">
      <c r="D871" s="16"/>
      <c r="F871" s="17"/>
      <c r="H871" s="17"/>
      <c r="J871" s="30"/>
      <c r="R871" s="28"/>
    </row>
    <row r="872" spans="4:18" x14ac:dyDescent="0.25">
      <c r="D872" s="16"/>
      <c r="F872" s="17"/>
      <c r="H872" s="17"/>
      <c r="J872" s="30"/>
      <c r="R872" s="28"/>
    </row>
    <row r="873" spans="4:18" x14ac:dyDescent="0.25">
      <c r="D873" s="16"/>
      <c r="F873" s="17"/>
      <c r="H873" s="17"/>
      <c r="J873" s="30"/>
      <c r="R873" s="28"/>
    </row>
    <row r="874" spans="4:18" x14ac:dyDescent="0.25">
      <c r="D874" s="16"/>
      <c r="F874" s="17"/>
      <c r="H874" s="17"/>
      <c r="J874" s="30"/>
      <c r="R874" s="28"/>
    </row>
    <row r="875" spans="4:18" x14ac:dyDescent="0.25">
      <c r="D875" s="16"/>
      <c r="F875" s="17"/>
      <c r="H875" s="17"/>
      <c r="J875" s="30"/>
      <c r="R875" s="28"/>
    </row>
    <row r="876" spans="4:18" x14ac:dyDescent="0.25">
      <c r="D876" s="16"/>
      <c r="F876" s="17"/>
      <c r="H876" s="11"/>
      <c r="J876" s="30"/>
      <c r="R876" s="28"/>
    </row>
    <row r="877" spans="4:18" x14ac:dyDescent="0.25">
      <c r="D877" s="16"/>
      <c r="F877" s="17"/>
      <c r="H877" s="11"/>
      <c r="J877" s="30"/>
      <c r="R877" s="28"/>
    </row>
    <row r="878" spans="4:18" x14ac:dyDescent="0.25">
      <c r="D878" s="16"/>
      <c r="F878" s="17"/>
      <c r="H878" s="11"/>
      <c r="J878" s="30"/>
      <c r="R878" s="28"/>
    </row>
    <row r="879" spans="4:18" x14ac:dyDescent="0.25">
      <c r="D879" s="16"/>
      <c r="F879" s="17"/>
      <c r="H879" s="11"/>
      <c r="J879" s="30"/>
      <c r="R879" s="28"/>
    </row>
    <row r="880" spans="4:18" x14ac:dyDescent="0.25">
      <c r="D880" s="16"/>
      <c r="F880" s="17"/>
      <c r="H880" s="11"/>
      <c r="J880" s="30"/>
      <c r="R880" s="28"/>
    </row>
    <row r="881" spans="4:18" x14ac:dyDescent="0.25">
      <c r="D881" s="16"/>
      <c r="F881" s="17"/>
      <c r="H881" s="11"/>
      <c r="J881" s="30"/>
      <c r="R881" s="28"/>
    </row>
    <row r="882" spans="4:18" x14ac:dyDescent="0.25">
      <c r="D882" s="16"/>
      <c r="F882" s="17"/>
      <c r="H882" s="11"/>
      <c r="J882" s="30"/>
      <c r="R882" s="28"/>
    </row>
    <row r="883" spans="4:18" x14ac:dyDescent="0.25">
      <c r="D883" s="16"/>
      <c r="F883" s="17"/>
      <c r="H883" s="11"/>
      <c r="J883" s="30"/>
      <c r="R883" s="28"/>
    </row>
    <row r="884" spans="4:18" x14ac:dyDescent="0.25">
      <c r="D884" s="16"/>
      <c r="F884" s="17"/>
      <c r="H884" s="11"/>
      <c r="J884" s="30"/>
      <c r="R884" s="28"/>
    </row>
    <row r="885" spans="4:18" x14ac:dyDescent="0.25">
      <c r="D885" s="16"/>
      <c r="F885" s="17"/>
      <c r="H885" s="11"/>
      <c r="J885" s="30"/>
      <c r="R885" s="28"/>
    </row>
    <row r="886" spans="4:18" x14ac:dyDescent="0.25">
      <c r="D886" s="16"/>
      <c r="F886" s="17"/>
      <c r="H886" s="11"/>
      <c r="J886" s="30"/>
      <c r="R886" s="28"/>
    </row>
    <row r="887" spans="4:18" x14ac:dyDescent="0.25">
      <c r="D887" s="16"/>
      <c r="F887" s="17"/>
      <c r="H887" s="11"/>
      <c r="J887" s="30"/>
      <c r="R887" s="28"/>
    </row>
    <row r="888" spans="4:18" x14ac:dyDescent="0.25">
      <c r="D888" s="16"/>
      <c r="F888" s="17"/>
      <c r="H888" s="11"/>
      <c r="J888" s="30"/>
      <c r="R888" s="28"/>
    </row>
    <row r="889" spans="4:18" x14ac:dyDescent="0.25">
      <c r="D889" s="16"/>
      <c r="F889" s="17"/>
      <c r="H889" s="11"/>
      <c r="J889" s="30"/>
      <c r="R889" s="28"/>
    </row>
    <row r="890" spans="4:18" x14ac:dyDescent="0.25">
      <c r="D890" s="16"/>
      <c r="F890" s="17"/>
      <c r="H890" s="11"/>
      <c r="J890" s="30"/>
      <c r="R890" s="28"/>
    </row>
    <row r="891" spans="4:18" x14ac:dyDescent="0.25">
      <c r="D891" s="16"/>
      <c r="F891" s="17"/>
      <c r="H891" s="11"/>
      <c r="J891" s="30"/>
      <c r="R891" s="28"/>
    </row>
    <row r="892" spans="4:18" x14ac:dyDescent="0.25">
      <c r="D892" s="16"/>
      <c r="F892" s="17"/>
      <c r="H892" s="11"/>
      <c r="J892" s="30"/>
      <c r="R892" s="28"/>
    </row>
    <row r="893" spans="4:18" x14ac:dyDescent="0.25">
      <c r="D893" s="16"/>
      <c r="F893" s="17"/>
      <c r="H893" s="11"/>
      <c r="J893" s="30"/>
      <c r="R893" s="28"/>
    </row>
    <row r="894" spans="4:18" x14ac:dyDescent="0.25">
      <c r="D894" s="16"/>
      <c r="F894" s="17"/>
      <c r="H894" s="11"/>
      <c r="J894" s="30"/>
      <c r="R894" s="28"/>
    </row>
    <row r="895" spans="4:18" x14ac:dyDescent="0.25">
      <c r="D895" s="16"/>
      <c r="F895" s="17"/>
      <c r="H895" s="11"/>
      <c r="J895" s="30"/>
      <c r="R895" s="28"/>
    </row>
    <row r="896" spans="4:18" x14ac:dyDescent="0.25">
      <c r="D896" s="16"/>
      <c r="F896" s="17"/>
      <c r="H896" s="11"/>
      <c r="J896" s="30"/>
      <c r="R896" s="28"/>
    </row>
    <row r="897" spans="4:18" x14ac:dyDescent="0.25">
      <c r="D897" s="16"/>
      <c r="F897" s="17"/>
      <c r="H897" s="11"/>
      <c r="J897" s="30"/>
      <c r="R897" s="28"/>
    </row>
    <row r="898" spans="4:18" x14ac:dyDescent="0.25">
      <c r="D898" s="16"/>
      <c r="F898" s="17"/>
      <c r="H898" s="11"/>
      <c r="J898" s="30"/>
      <c r="R898" s="28"/>
    </row>
    <row r="899" spans="4:18" x14ac:dyDescent="0.25">
      <c r="D899" s="16"/>
      <c r="F899" s="17"/>
      <c r="H899" s="11"/>
      <c r="J899" s="30"/>
      <c r="R899" s="28"/>
    </row>
    <row r="900" spans="4:18" x14ac:dyDescent="0.25">
      <c r="D900" s="16"/>
      <c r="F900" s="17"/>
      <c r="H900" s="11"/>
      <c r="J900" s="30"/>
      <c r="R900" s="28"/>
    </row>
    <row r="901" spans="4:18" x14ac:dyDescent="0.25">
      <c r="D901" s="16"/>
      <c r="F901" s="17"/>
      <c r="H901" s="11"/>
      <c r="J901" s="30"/>
      <c r="R901" s="28"/>
    </row>
    <row r="902" spans="4:18" x14ac:dyDescent="0.25">
      <c r="D902" s="16"/>
      <c r="F902" s="17"/>
      <c r="H902" s="11"/>
      <c r="J902" s="30"/>
      <c r="R902" s="28"/>
    </row>
    <row r="903" spans="4:18" x14ac:dyDescent="0.25">
      <c r="D903" s="16"/>
      <c r="F903" s="17"/>
      <c r="H903" s="11"/>
      <c r="J903" s="30"/>
      <c r="R903" s="28"/>
    </row>
    <row r="904" spans="4:18" x14ac:dyDescent="0.25">
      <c r="D904" s="16"/>
      <c r="F904" s="17"/>
      <c r="H904" s="11"/>
      <c r="J904" s="30"/>
      <c r="R904" s="28"/>
    </row>
    <row r="905" spans="4:18" x14ac:dyDescent="0.25">
      <c r="D905" s="16"/>
      <c r="F905" s="17"/>
      <c r="H905" s="11"/>
      <c r="J905" s="30"/>
      <c r="R905" s="28"/>
    </row>
    <row r="906" spans="4:18" x14ac:dyDescent="0.25">
      <c r="D906" s="16"/>
      <c r="F906" s="17"/>
      <c r="H906" s="11"/>
      <c r="J906" s="30"/>
      <c r="R906" s="28"/>
    </row>
    <row r="907" spans="4:18" x14ac:dyDescent="0.25">
      <c r="D907" s="16"/>
      <c r="F907" s="17"/>
      <c r="H907" s="11"/>
      <c r="J907" s="30"/>
      <c r="R907" s="28"/>
    </row>
    <row r="908" spans="4:18" x14ac:dyDescent="0.25">
      <c r="D908" s="16"/>
      <c r="F908" s="17"/>
      <c r="H908" s="11"/>
      <c r="J908" s="30"/>
      <c r="R908" s="28"/>
    </row>
    <row r="909" spans="4:18" x14ac:dyDescent="0.25">
      <c r="D909" s="16"/>
      <c r="F909" s="17"/>
      <c r="H909" s="11"/>
      <c r="J909" s="30"/>
      <c r="R909" s="28"/>
    </row>
    <row r="910" spans="4:18" x14ac:dyDescent="0.25">
      <c r="D910" s="16"/>
      <c r="F910" s="17"/>
      <c r="H910" s="11"/>
      <c r="J910" s="30"/>
      <c r="R910" s="28"/>
    </row>
    <row r="911" spans="4:18" x14ac:dyDescent="0.25">
      <c r="D911" s="16"/>
      <c r="F911" s="17"/>
      <c r="H911" s="11"/>
      <c r="J911" s="30"/>
      <c r="R911" s="28"/>
    </row>
    <row r="912" spans="4:18" x14ac:dyDescent="0.25">
      <c r="D912" s="16"/>
      <c r="F912" s="17"/>
      <c r="H912" s="11"/>
      <c r="J912" s="30"/>
      <c r="R912" s="28"/>
    </row>
    <row r="913" spans="4:18" x14ac:dyDescent="0.25">
      <c r="D913" s="16"/>
      <c r="F913" s="17"/>
      <c r="H913" s="11"/>
      <c r="J913" s="30"/>
      <c r="R913" s="28"/>
    </row>
    <row r="914" spans="4:18" x14ac:dyDescent="0.25">
      <c r="D914" s="16"/>
      <c r="F914" s="17"/>
      <c r="H914" s="11"/>
      <c r="J914" s="30"/>
      <c r="R914" s="28"/>
    </row>
    <row r="915" spans="4:18" x14ac:dyDescent="0.25">
      <c r="D915" s="16"/>
      <c r="F915" s="17"/>
      <c r="H915" s="11"/>
      <c r="J915" s="30"/>
      <c r="R915" s="28"/>
    </row>
    <row r="916" spans="4:18" x14ac:dyDescent="0.25">
      <c r="D916" s="16"/>
      <c r="F916" s="17"/>
      <c r="H916" s="11"/>
      <c r="J916" s="30"/>
      <c r="R916" s="28"/>
    </row>
    <row r="917" spans="4:18" x14ac:dyDescent="0.25">
      <c r="D917" s="16"/>
      <c r="F917" s="17"/>
      <c r="H917" s="11"/>
      <c r="J917" s="30"/>
      <c r="R917" s="28"/>
    </row>
    <row r="918" spans="4:18" x14ac:dyDescent="0.25">
      <c r="D918" s="16"/>
      <c r="F918" s="17"/>
      <c r="H918" s="11"/>
      <c r="J918" s="30"/>
      <c r="R918" s="28"/>
    </row>
    <row r="919" spans="4:18" x14ac:dyDescent="0.25">
      <c r="D919" s="16"/>
      <c r="F919" s="17"/>
      <c r="H919" s="11"/>
      <c r="J919" s="30"/>
    </row>
    <row r="920" spans="4:18" x14ac:dyDescent="0.25">
      <c r="D920" s="16"/>
      <c r="F920" s="17"/>
      <c r="H920" s="11"/>
      <c r="J920" s="30"/>
    </row>
    <row r="921" spans="4:18" x14ac:dyDescent="0.25">
      <c r="D921" s="16"/>
      <c r="F921" s="17"/>
      <c r="H921" s="11"/>
      <c r="J921" s="30"/>
    </row>
    <row r="922" spans="4:18" x14ac:dyDescent="0.25">
      <c r="D922" s="16"/>
      <c r="F922" s="17"/>
      <c r="H922" s="11"/>
      <c r="J922" s="30"/>
    </row>
    <row r="923" spans="4:18" x14ac:dyDescent="0.25">
      <c r="D923" s="16"/>
      <c r="F923" s="17"/>
      <c r="H923" s="11"/>
      <c r="J923" s="30"/>
    </row>
    <row r="924" spans="4:18" x14ac:dyDescent="0.25">
      <c r="D924" s="16"/>
      <c r="F924" s="17"/>
      <c r="H924" s="11"/>
      <c r="J924" s="30"/>
    </row>
    <row r="925" spans="4:18" x14ac:dyDescent="0.25">
      <c r="D925" s="16"/>
      <c r="F925" s="17"/>
      <c r="H925" s="11"/>
      <c r="J925" s="30"/>
    </row>
    <row r="926" spans="4:18" x14ac:dyDescent="0.25">
      <c r="D926" s="16"/>
      <c r="F926" s="17"/>
      <c r="H926" s="11"/>
      <c r="J926" s="30"/>
    </row>
    <row r="927" spans="4:18" x14ac:dyDescent="0.25">
      <c r="D927" s="16"/>
      <c r="F927" s="17"/>
      <c r="H927" s="11"/>
      <c r="J927" s="30"/>
    </row>
    <row r="928" spans="4:18" x14ac:dyDescent="0.25">
      <c r="D928" s="16"/>
      <c r="F928" s="17"/>
      <c r="H928" s="11"/>
      <c r="J928" s="30"/>
    </row>
    <row r="929" spans="4:10" x14ac:dyDescent="0.25">
      <c r="D929" s="16"/>
      <c r="F929" s="17"/>
      <c r="H929" s="11"/>
      <c r="J929" s="30"/>
    </row>
    <row r="930" spans="4:10" x14ac:dyDescent="0.25">
      <c r="D930" s="16"/>
      <c r="F930" s="17"/>
      <c r="H930" s="11"/>
      <c r="J930" s="30"/>
    </row>
    <row r="931" spans="4:10" x14ac:dyDescent="0.25">
      <c r="D931" s="16"/>
      <c r="F931" s="17"/>
      <c r="H931" s="11"/>
      <c r="J931" s="30"/>
    </row>
    <row r="932" spans="4:10" x14ac:dyDescent="0.25">
      <c r="D932" s="16"/>
      <c r="F932" s="17"/>
      <c r="H932" s="11"/>
      <c r="J932" s="30"/>
    </row>
    <row r="933" spans="4:10" x14ac:dyDescent="0.25">
      <c r="D933" s="16"/>
      <c r="F933" s="17"/>
      <c r="H933" s="11"/>
      <c r="J933" s="30"/>
    </row>
    <row r="934" spans="4:10" x14ac:dyDescent="0.25">
      <c r="D934" s="16"/>
      <c r="F934" s="17"/>
      <c r="H934" s="11"/>
      <c r="J934" s="30"/>
    </row>
    <row r="935" spans="4:10" x14ac:dyDescent="0.25">
      <c r="D935" s="16"/>
      <c r="F935" s="17"/>
      <c r="H935" s="11"/>
      <c r="J935" s="30"/>
    </row>
    <row r="936" spans="4:10" x14ac:dyDescent="0.25">
      <c r="D936" s="16"/>
      <c r="F936" s="17"/>
      <c r="H936" s="11"/>
      <c r="J936" s="30"/>
    </row>
    <row r="937" spans="4:10" x14ac:dyDescent="0.25">
      <c r="D937" s="16"/>
      <c r="F937" s="17"/>
      <c r="H937" s="11"/>
      <c r="J937" s="30"/>
    </row>
    <row r="938" spans="4:10" x14ac:dyDescent="0.25">
      <c r="D938" s="16"/>
      <c r="F938" s="17"/>
      <c r="H938" s="11"/>
      <c r="J938" s="30"/>
    </row>
    <row r="939" spans="4:10" x14ac:dyDescent="0.25">
      <c r="D939" s="16"/>
      <c r="F939" s="17"/>
      <c r="H939" s="11"/>
      <c r="J939" s="30"/>
    </row>
    <row r="940" spans="4:10" x14ac:dyDescent="0.25">
      <c r="D940" s="16"/>
      <c r="F940" s="17"/>
      <c r="H940" s="11"/>
      <c r="J940" s="30"/>
    </row>
    <row r="941" spans="4:10" x14ac:dyDescent="0.25">
      <c r="D941" s="16"/>
      <c r="F941" s="17"/>
      <c r="H941" s="11"/>
      <c r="J941" s="30"/>
    </row>
    <row r="942" spans="4:10" x14ac:dyDescent="0.25">
      <c r="D942" s="16"/>
      <c r="F942" s="17"/>
      <c r="H942" s="11"/>
      <c r="J942" s="30"/>
    </row>
    <row r="943" spans="4:10" x14ac:dyDescent="0.25">
      <c r="D943" s="16"/>
      <c r="F943" s="17"/>
      <c r="H943" s="11"/>
      <c r="J943" s="30"/>
    </row>
    <row r="944" spans="4:10" x14ac:dyDescent="0.25">
      <c r="D944" s="16"/>
      <c r="F944" s="17"/>
      <c r="H944" s="11"/>
      <c r="J944" s="30"/>
    </row>
    <row r="945" spans="4:10" x14ac:dyDescent="0.25">
      <c r="D945" s="16"/>
      <c r="F945" s="17"/>
      <c r="H945" s="11"/>
      <c r="J945" s="30"/>
    </row>
    <row r="946" spans="4:10" x14ac:dyDescent="0.25">
      <c r="D946" s="16"/>
      <c r="F946" s="17"/>
      <c r="H946" s="11"/>
      <c r="J946" s="30"/>
    </row>
    <row r="947" spans="4:10" x14ac:dyDescent="0.25">
      <c r="D947" s="16"/>
      <c r="F947" s="17"/>
      <c r="H947" s="11"/>
      <c r="J947" s="30"/>
    </row>
    <row r="948" spans="4:10" x14ac:dyDescent="0.25">
      <c r="D948" s="16"/>
      <c r="F948" s="17"/>
      <c r="H948" s="11"/>
      <c r="J948" s="30"/>
    </row>
    <row r="949" spans="4:10" x14ac:dyDescent="0.25">
      <c r="D949" s="16"/>
      <c r="F949" s="17"/>
      <c r="H949" s="11"/>
      <c r="J949" s="30"/>
    </row>
    <row r="950" spans="4:10" x14ac:dyDescent="0.25">
      <c r="D950" s="16"/>
      <c r="F950" s="17"/>
      <c r="H950" s="11"/>
      <c r="J950" s="30"/>
    </row>
    <row r="951" spans="4:10" x14ac:dyDescent="0.25">
      <c r="D951" s="16"/>
      <c r="F951" s="17"/>
      <c r="H951" s="11"/>
      <c r="J951" s="30"/>
    </row>
    <row r="952" spans="4:10" x14ac:dyDescent="0.25">
      <c r="D952" s="16"/>
      <c r="F952" s="17"/>
      <c r="H952" s="11"/>
      <c r="J952" s="30"/>
    </row>
    <row r="953" spans="4:10" x14ac:dyDescent="0.25">
      <c r="D953" s="16"/>
      <c r="F953" s="17"/>
      <c r="H953" s="11"/>
      <c r="J953" s="30"/>
    </row>
    <row r="954" spans="4:10" x14ac:dyDescent="0.25">
      <c r="D954" s="16"/>
      <c r="F954" s="17"/>
      <c r="H954" s="11"/>
      <c r="J954" s="30"/>
    </row>
    <row r="955" spans="4:10" x14ac:dyDescent="0.25">
      <c r="D955" s="16"/>
      <c r="F955" s="17"/>
      <c r="H955" s="11"/>
      <c r="J955" s="30"/>
    </row>
    <row r="956" spans="4:10" x14ac:dyDescent="0.25">
      <c r="D956" s="16"/>
      <c r="F956" s="17"/>
      <c r="H956" s="11"/>
      <c r="J956" s="30"/>
    </row>
    <row r="957" spans="4:10" x14ac:dyDescent="0.25">
      <c r="D957" s="16"/>
      <c r="F957" s="17"/>
      <c r="H957" s="11"/>
      <c r="J957" s="30"/>
    </row>
    <row r="958" spans="4:10" x14ac:dyDescent="0.25">
      <c r="D958" s="16"/>
      <c r="F958" s="17"/>
      <c r="H958" s="11"/>
      <c r="J958" s="30"/>
    </row>
    <row r="959" spans="4:10" x14ac:dyDescent="0.25">
      <c r="D959" s="16"/>
      <c r="F959" s="17"/>
      <c r="H959" s="11"/>
      <c r="J959" s="30"/>
    </row>
    <row r="960" spans="4:10" x14ac:dyDescent="0.25">
      <c r="D960" s="16"/>
      <c r="F960" s="17"/>
      <c r="H960" s="11"/>
      <c r="J960" s="30"/>
    </row>
    <row r="961" spans="4:10" x14ac:dyDescent="0.25">
      <c r="D961" s="16"/>
      <c r="F961" s="17"/>
      <c r="H961" s="11"/>
      <c r="J961" s="30"/>
    </row>
    <row r="962" spans="4:10" x14ac:dyDescent="0.25">
      <c r="D962" s="16"/>
      <c r="F962" s="17"/>
      <c r="H962" s="11"/>
      <c r="J962" s="30"/>
    </row>
    <row r="963" spans="4:10" x14ac:dyDescent="0.25">
      <c r="D963" s="16"/>
      <c r="F963" s="17"/>
      <c r="H963" s="11"/>
      <c r="J963" s="30"/>
    </row>
    <row r="964" spans="4:10" x14ac:dyDescent="0.25">
      <c r="D964" s="16"/>
      <c r="F964" s="17"/>
      <c r="H964" s="11"/>
      <c r="J964" s="30"/>
    </row>
    <row r="965" spans="4:10" x14ac:dyDescent="0.25">
      <c r="D965" s="16"/>
      <c r="F965" s="17"/>
      <c r="H965" s="11"/>
      <c r="J965" s="30"/>
    </row>
    <row r="966" spans="4:10" x14ac:dyDescent="0.25">
      <c r="D966" s="16"/>
      <c r="F966" s="17"/>
      <c r="H966" s="11"/>
      <c r="J966" s="30"/>
    </row>
    <row r="967" spans="4:10" x14ac:dyDescent="0.25">
      <c r="D967" s="16"/>
      <c r="F967" s="17"/>
      <c r="H967" s="11"/>
      <c r="J967" s="30"/>
    </row>
    <row r="968" spans="4:10" x14ac:dyDescent="0.25">
      <c r="D968" s="16"/>
      <c r="F968" s="17"/>
      <c r="H968" s="11"/>
      <c r="J968" s="30"/>
    </row>
    <row r="969" spans="4:10" x14ac:dyDescent="0.25">
      <c r="D969" s="16"/>
      <c r="F969" s="17"/>
      <c r="H969" s="11"/>
      <c r="J969" s="30"/>
    </row>
    <row r="970" spans="4:10" x14ac:dyDescent="0.25">
      <c r="D970" s="16"/>
      <c r="F970" s="17"/>
      <c r="H970" s="11"/>
      <c r="J970" s="30"/>
    </row>
    <row r="971" spans="4:10" x14ac:dyDescent="0.25">
      <c r="D971" s="16"/>
      <c r="F971" s="17"/>
      <c r="H971" s="11"/>
      <c r="J971" s="30"/>
    </row>
    <row r="972" spans="4:10" x14ac:dyDescent="0.25">
      <c r="D972" s="16"/>
      <c r="F972" s="17"/>
      <c r="H972" s="11"/>
      <c r="J972" s="30"/>
    </row>
    <row r="973" spans="4:10" x14ac:dyDescent="0.25">
      <c r="D973" s="16"/>
      <c r="F973" s="17"/>
      <c r="H973" s="11"/>
      <c r="J973" s="30"/>
    </row>
    <row r="974" spans="4:10" x14ac:dyDescent="0.25">
      <c r="D974" s="16"/>
      <c r="F974" s="17"/>
      <c r="H974" s="11"/>
      <c r="J974" s="30"/>
    </row>
    <row r="975" spans="4:10" x14ac:dyDescent="0.25">
      <c r="D975" s="16"/>
      <c r="F975" s="17"/>
      <c r="H975" s="11"/>
      <c r="J975" s="30"/>
    </row>
    <row r="976" spans="4:10" x14ac:dyDescent="0.25">
      <c r="D976" s="16"/>
      <c r="F976" s="17"/>
      <c r="H976" s="11"/>
      <c r="J976" s="30"/>
    </row>
    <row r="977" spans="4:10" x14ac:dyDescent="0.25">
      <c r="D977" s="16"/>
      <c r="F977" s="17"/>
      <c r="H977" s="11"/>
      <c r="J977" s="30"/>
    </row>
    <row r="978" spans="4:10" x14ac:dyDescent="0.25">
      <c r="D978" s="16"/>
      <c r="F978" s="17"/>
      <c r="H978" s="11"/>
      <c r="J978" s="30"/>
    </row>
    <row r="979" spans="4:10" x14ac:dyDescent="0.25">
      <c r="D979" s="16"/>
      <c r="F979" s="17"/>
      <c r="H979" s="11"/>
      <c r="J979" s="30"/>
    </row>
    <row r="980" spans="4:10" x14ac:dyDescent="0.25">
      <c r="D980" s="16"/>
      <c r="F980" s="17"/>
      <c r="H980" s="11"/>
      <c r="J980" s="30"/>
    </row>
    <row r="981" spans="4:10" x14ac:dyDescent="0.25">
      <c r="D981" s="16"/>
      <c r="F981" s="17"/>
      <c r="H981" s="11"/>
      <c r="J981" s="30"/>
    </row>
    <row r="982" spans="4:10" x14ac:dyDescent="0.25">
      <c r="D982" s="16"/>
      <c r="F982" s="17"/>
      <c r="H982" s="11"/>
      <c r="J982" s="30"/>
    </row>
    <row r="983" spans="4:10" x14ac:dyDescent="0.25">
      <c r="D983" s="16"/>
      <c r="F983" s="17"/>
      <c r="H983" s="11"/>
      <c r="J983" s="30"/>
    </row>
    <row r="984" spans="4:10" x14ac:dyDescent="0.25">
      <c r="D984" s="16"/>
      <c r="F984" s="17"/>
      <c r="H984" s="11"/>
      <c r="J984" s="30"/>
    </row>
    <row r="985" spans="4:10" x14ac:dyDescent="0.25">
      <c r="D985" s="16"/>
      <c r="F985" s="17"/>
      <c r="H985" s="11"/>
      <c r="J985" s="30"/>
    </row>
    <row r="986" spans="4:10" x14ac:dyDescent="0.25">
      <c r="D986" s="16"/>
      <c r="F986" s="17"/>
      <c r="H986" s="11"/>
      <c r="J986" s="30"/>
    </row>
    <row r="987" spans="4:10" x14ac:dyDescent="0.25">
      <c r="D987" s="16"/>
      <c r="F987" s="17"/>
      <c r="H987" s="11"/>
      <c r="J987" s="30"/>
    </row>
    <row r="988" spans="4:10" x14ac:dyDescent="0.25">
      <c r="D988" s="16"/>
      <c r="F988" s="17"/>
      <c r="H988" s="11"/>
      <c r="J988" s="30"/>
    </row>
    <row r="989" spans="4:10" x14ac:dyDescent="0.25">
      <c r="D989" s="16"/>
      <c r="F989" s="17"/>
      <c r="H989" s="11"/>
      <c r="J989" s="30"/>
    </row>
    <row r="990" spans="4:10" x14ac:dyDescent="0.25">
      <c r="D990" s="16"/>
      <c r="F990" s="17"/>
      <c r="H990" s="11"/>
      <c r="J990" s="30"/>
    </row>
    <row r="991" spans="4:10" x14ac:dyDescent="0.25">
      <c r="D991" s="16"/>
      <c r="F991" s="17"/>
      <c r="H991" s="11"/>
      <c r="J991" s="30"/>
    </row>
    <row r="992" spans="4:10" x14ac:dyDescent="0.25">
      <c r="D992" s="16"/>
      <c r="F992" s="17"/>
      <c r="H992" s="11"/>
      <c r="J992" s="30"/>
    </row>
    <row r="993" spans="4:10" x14ac:dyDescent="0.25">
      <c r="D993" s="16"/>
      <c r="F993" s="17"/>
      <c r="H993" s="11"/>
      <c r="J993" s="30"/>
    </row>
    <row r="994" spans="4:10" x14ac:dyDescent="0.25">
      <c r="D994" s="16"/>
      <c r="F994" s="17"/>
      <c r="H994" s="11"/>
      <c r="J994" s="30"/>
    </row>
    <row r="995" spans="4:10" x14ac:dyDescent="0.25">
      <c r="D995" s="16"/>
      <c r="F995" s="17"/>
      <c r="H995" s="11"/>
      <c r="J995" s="30"/>
    </row>
    <row r="996" spans="4:10" x14ac:dyDescent="0.25">
      <c r="D996" s="16"/>
      <c r="F996" s="17"/>
      <c r="H996" s="11"/>
      <c r="J996" s="30"/>
    </row>
    <row r="997" spans="4:10" x14ac:dyDescent="0.25">
      <c r="D997" s="16"/>
      <c r="F997" s="17"/>
      <c r="H997" s="11"/>
      <c r="J997" s="30"/>
    </row>
    <row r="998" spans="4:10" x14ac:dyDescent="0.25">
      <c r="D998" s="16"/>
      <c r="F998" s="17"/>
      <c r="H998" s="11"/>
      <c r="J998" s="30"/>
    </row>
    <row r="999" spans="4:10" x14ac:dyDescent="0.25">
      <c r="D999" s="16"/>
      <c r="F999" s="17"/>
      <c r="H999" s="11"/>
      <c r="J999" s="30"/>
    </row>
    <row r="1000" spans="4:10" x14ac:dyDescent="0.25">
      <c r="D1000" s="16"/>
      <c r="F1000" s="17"/>
      <c r="H1000" s="11"/>
      <c r="J1000" s="30"/>
    </row>
    <row r="1001" spans="4:10" x14ac:dyDescent="0.25">
      <c r="D1001" s="16"/>
      <c r="F1001" s="17"/>
      <c r="H1001" s="11"/>
      <c r="J1001" s="30"/>
    </row>
    <row r="1002" spans="4:10" x14ac:dyDescent="0.25">
      <c r="D1002" s="16"/>
      <c r="F1002" s="17"/>
      <c r="H1002" s="11"/>
      <c r="J1002" s="30"/>
    </row>
    <row r="1003" spans="4:10" x14ac:dyDescent="0.25">
      <c r="D1003" s="16"/>
      <c r="F1003" s="17"/>
      <c r="H1003" s="11"/>
      <c r="J1003" s="30"/>
    </row>
    <row r="1004" spans="4:10" x14ac:dyDescent="0.25">
      <c r="D1004" s="16"/>
      <c r="F1004" s="17"/>
      <c r="H1004" s="11"/>
      <c r="J1004" s="30"/>
    </row>
    <row r="1005" spans="4:10" x14ac:dyDescent="0.25">
      <c r="D1005" s="16"/>
      <c r="F1005" s="17"/>
      <c r="H1005" s="11"/>
      <c r="J1005" s="30"/>
    </row>
    <row r="1006" spans="4:10" x14ac:dyDescent="0.25">
      <c r="D1006" s="16"/>
      <c r="F1006" s="17"/>
      <c r="H1006" s="11"/>
      <c r="J1006" s="30"/>
    </row>
    <row r="1007" spans="4:10" x14ac:dyDescent="0.25">
      <c r="D1007" s="16"/>
      <c r="F1007" s="17"/>
      <c r="H1007" s="11"/>
      <c r="J1007" s="30"/>
    </row>
  </sheetData>
  <pageMargins left="0.7" right="0.7" top="0.75" bottom="0.75" header="0.3" footer="0.3"/>
  <pageSetup scale="44" fitToHeight="0" orientation="landscape" r:id="rId1"/>
  <rowBreaks count="7" manualBreakCount="7">
    <brk id="82" max="16383" man="1"/>
    <brk id="162" max="21" man="1"/>
    <brk id="237" max="21" man="1"/>
    <brk id="309" max="21" man="1"/>
    <brk id="389" max="16383" man="1"/>
    <brk id="461" max="21" man="1"/>
    <brk id="528" max="2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3F4DE461C8BD41977FE11AF3A61702" ma:contentTypeVersion="" ma:contentTypeDescription="Create a new document." ma:contentTypeScope="" ma:versionID="67739aaf503424301607ccd8fe3f02c6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52D63C-CCFF-4AFA-A9C3-7EE8EC0F891D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AC5B4232-015A-460C-8C9F-649601D4BD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0E29FB-8CD4-4244-87DC-05CE317530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2009-03-06T17:12:12Z</cp:lastPrinted>
  <dcterms:created xsi:type="dcterms:W3CDTF">2006-09-16T00:00:00Z</dcterms:created>
  <dcterms:modified xsi:type="dcterms:W3CDTF">2016-08-01T11:13:31Z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0x010100A43F4DE461C8BD41977FE11AF3A61702</vt:lpwstr>
  </property>
</Properties>
</file>