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18195" windowHeight="712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Sheet1!$A$3:$N$21</definedName>
  </definedNames>
  <calcPr calcId="14562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5" i="1"/>
  <c r="G8" i="1" l="1"/>
  <c r="G9" i="1"/>
  <c r="G10" i="1"/>
  <c r="G11" i="1"/>
  <c r="G12" i="1"/>
  <c r="G13" i="1"/>
  <c r="G14" i="1"/>
  <c r="G15" i="1"/>
  <c r="G16" i="1"/>
  <c r="G17" i="1"/>
  <c r="G18" i="1"/>
  <c r="G19" i="1"/>
  <c r="P19" i="1" s="1"/>
  <c r="G20" i="1"/>
  <c r="G7" i="1"/>
  <c r="G6" i="1"/>
  <c r="G5" i="1"/>
  <c r="P5" i="1" s="1"/>
  <c r="H20" i="1" l="1"/>
  <c r="P20" i="1"/>
  <c r="P6" i="1"/>
  <c r="R6" i="1" s="1"/>
  <c r="H6" i="1"/>
  <c r="P18" i="1"/>
  <c r="H18" i="1"/>
  <c r="P14" i="1"/>
  <c r="H14" i="1"/>
  <c r="P10" i="1"/>
  <c r="H10" i="1"/>
  <c r="P7" i="1"/>
  <c r="R7" i="1" s="1"/>
  <c r="H7" i="1"/>
  <c r="P17" i="1"/>
  <c r="H17" i="1"/>
  <c r="P13" i="1"/>
  <c r="H13" i="1"/>
  <c r="P9" i="1"/>
  <c r="H9" i="1"/>
  <c r="P16" i="1"/>
  <c r="H16" i="1"/>
  <c r="P12" i="1"/>
  <c r="H12" i="1"/>
  <c r="P8" i="1"/>
  <c r="R8" i="1" s="1"/>
  <c r="H8" i="1"/>
  <c r="H19" i="1"/>
  <c r="P15" i="1"/>
  <c r="H15" i="1"/>
  <c r="P11" i="1"/>
  <c r="H11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Q20" i="1" s="1"/>
  <c r="Q22" i="1" l="1"/>
  <c r="P22" i="1"/>
  <c r="J17" i="1"/>
  <c r="J13" i="1"/>
  <c r="J9" i="1"/>
  <c r="R13" i="1"/>
  <c r="R11" i="1"/>
  <c r="R19" i="1"/>
  <c r="R16" i="1"/>
  <c r="J19" i="1"/>
  <c r="J15" i="1"/>
  <c r="J11" i="1"/>
  <c r="J18" i="1"/>
  <c r="Q7" i="1"/>
  <c r="J7" i="1"/>
  <c r="Q14" i="1"/>
  <c r="J14" i="1"/>
  <c r="Q10" i="1"/>
  <c r="J10" i="1"/>
  <c r="Q6" i="1"/>
  <c r="J6" i="1"/>
  <c r="J20" i="1"/>
  <c r="Q16" i="1"/>
  <c r="J16" i="1"/>
  <c r="J12" i="1"/>
  <c r="J8" i="1"/>
  <c r="R15" i="1"/>
  <c r="R14" i="1"/>
  <c r="R12" i="1"/>
  <c r="R9" i="1"/>
  <c r="R17" i="1"/>
  <c r="R10" i="1"/>
  <c r="R18" i="1"/>
  <c r="R20" i="1"/>
  <c r="K15" i="1"/>
  <c r="Q15" i="1"/>
  <c r="K11" i="1"/>
  <c r="Q11" i="1"/>
  <c r="K14" i="1"/>
  <c r="K6" i="1"/>
  <c r="K19" i="1"/>
  <c r="Q19" i="1"/>
  <c r="K17" i="1"/>
  <c r="Q17" i="1"/>
  <c r="K13" i="1"/>
  <c r="Q13" i="1"/>
  <c r="K9" i="1"/>
  <c r="Q9" i="1"/>
  <c r="K5" i="1"/>
  <c r="Q5" i="1"/>
  <c r="K16" i="1"/>
  <c r="L16" i="1" s="1"/>
  <c r="K18" i="1"/>
  <c r="Q18" i="1"/>
  <c r="K20" i="1"/>
  <c r="K12" i="1"/>
  <c r="Q12" i="1"/>
  <c r="K8" i="1"/>
  <c r="Q8" i="1"/>
  <c r="K10" i="1"/>
  <c r="K7" i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S16" i="1" l="1"/>
  <c r="T16" i="1" s="1"/>
  <c r="S7" i="1"/>
  <c r="T7" i="1" s="1"/>
  <c r="S12" i="1"/>
  <c r="T12" i="1" s="1"/>
  <c r="L12" i="1"/>
  <c r="S6" i="1"/>
  <c r="T6" i="1" s="1"/>
  <c r="S11" i="1"/>
  <c r="T11" i="1" s="1"/>
  <c r="S8" i="1"/>
  <c r="T8" i="1" s="1"/>
  <c r="L18" i="1"/>
  <c r="S10" i="1"/>
  <c r="T10" i="1" s="1"/>
  <c r="S17" i="1"/>
  <c r="T17" i="1" s="1"/>
  <c r="S15" i="1"/>
  <c r="T15" i="1" s="1"/>
  <c r="L8" i="1"/>
  <c r="L7" i="1"/>
  <c r="L10" i="1"/>
  <c r="S18" i="1"/>
  <c r="T18" i="1" s="1"/>
  <c r="S20" i="1"/>
  <c r="T20" i="1" s="1"/>
  <c r="L9" i="1"/>
  <c r="L17" i="1"/>
  <c r="L6" i="1"/>
  <c r="L20" i="1"/>
  <c r="S13" i="1"/>
  <c r="T13" i="1" s="1"/>
  <c r="L11" i="1"/>
  <c r="L13" i="1"/>
  <c r="S19" i="1"/>
  <c r="T19" i="1" s="1"/>
  <c r="S14" i="1"/>
  <c r="T14" i="1" s="1"/>
  <c r="S9" i="1"/>
  <c r="T9" i="1" s="1"/>
  <c r="L19" i="1"/>
  <c r="L14" i="1"/>
  <c r="L15" i="1"/>
</calcChain>
</file>

<file path=xl/sharedStrings.xml><?xml version="1.0" encoding="utf-8"?>
<sst xmlns="http://schemas.openxmlformats.org/spreadsheetml/2006/main" count="13" uniqueCount="8">
  <si>
    <t>NEL</t>
  </si>
  <si>
    <t>SP</t>
  </si>
  <si>
    <t>LF</t>
  </si>
  <si>
    <t>Weather Normalized</t>
  </si>
  <si>
    <t>Customers</t>
  </si>
  <si>
    <t>CAGR 2008-2015</t>
  </si>
  <si>
    <t>SFHHA 010803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</si>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</sst>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2" borderId="0" xfId="1" applyNumberFormat="1" applyFont="1" applyFill="1"/>
    <xf numFmtId="164" fontId="0" fillId="0" borderId="0" xfId="0" applyNumberFormat="1"/>
    <xf numFmtId="43" fontId="0" fillId="0" borderId="0" xfId="2" applyFont="1"/>
    <xf numFmtId="43" fontId="0" fillId="0" borderId="0" xfId="2" applyNumberFormat="1" applyFont="1"/>
    <xf numFmtId="0" fontId="3" fillId="0" borderId="0" xfId="0" applyFont="1"/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Peaks/Monthly%20Pea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analysis/rate%20case/Forecast%20Accuracy%20Fans/TYSP%20NEL%20Fan%20thru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analysis/rate%20case/Forecast%20Accuracy%20Fans/TYSP%20Summer%20Peak%20Fan%20thru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Customers/1965-To%20Date%20Customers%20by%20Revenue%20Class%20(System%20&amp;%20Division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eaks"/>
      <sheetName val="Monthly Peaks with Day &amp; Time"/>
      <sheetName val="2013 Plan Monthly Peaks"/>
      <sheetName val="2013 peaks"/>
    </sheetNames>
    <sheetDataSet>
      <sheetData sheetId="0">
        <row r="18">
          <cell r="B18">
            <v>8993</v>
          </cell>
        </row>
        <row r="29">
          <cell r="P29">
            <v>17808</v>
          </cell>
        </row>
        <row r="30">
          <cell r="P30">
            <v>18754</v>
          </cell>
        </row>
        <row r="31">
          <cell r="P31">
            <v>19219</v>
          </cell>
        </row>
        <row r="32">
          <cell r="P32">
            <v>19668</v>
          </cell>
        </row>
        <row r="33">
          <cell r="P33">
            <v>20545</v>
          </cell>
        </row>
        <row r="34">
          <cell r="P34">
            <v>22361</v>
          </cell>
        </row>
        <row r="35">
          <cell r="P35">
            <v>21819</v>
          </cell>
        </row>
        <row r="36">
          <cell r="P36">
            <v>21962</v>
          </cell>
        </row>
        <row r="37">
          <cell r="P37">
            <v>21060</v>
          </cell>
        </row>
        <row r="38">
          <cell r="P38">
            <v>22351</v>
          </cell>
        </row>
        <row r="39">
          <cell r="P39">
            <v>22256</v>
          </cell>
        </row>
        <row r="40">
          <cell r="P40">
            <v>21619</v>
          </cell>
        </row>
        <row r="41">
          <cell r="P41">
            <v>21440</v>
          </cell>
        </row>
        <row r="42">
          <cell r="P42">
            <v>21576</v>
          </cell>
        </row>
        <row r="43">
          <cell r="P43">
            <v>22935</v>
          </cell>
        </row>
        <row r="44">
          <cell r="P44">
            <v>22959</v>
          </cell>
        </row>
      </sheetData>
      <sheetData sheetId="1">
        <row r="3">
          <cell r="B3">
            <v>5807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ak_fan"/>
      <sheetName val="NEL_WN"/>
    </sheetNames>
    <sheetDataSet>
      <sheetData sheetId="0"/>
      <sheetData sheetId="1">
        <row r="1">
          <cell r="B1">
            <v>0</v>
          </cell>
        </row>
        <row r="8">
          <cell r="B8">
            <v>98396.72145791199</v>
          </cell>
        </row>
        <row r="9">
          <cell r="B9">
            <v>100810.62672942993</v>
          </cell>
        </row>
        <row r="10">
          <cell r="B10">
            <v>103989.77874801915</v>
          </cell>
        </row>
        <row r="11">
          <cell r="B11">
            <v>107026.3516399073</v>
          </cell>
        </row>
        <row r="12">
          <cell r="B12">
            <v>110242.84202298764</v>
          </cell>
        </row>
        <row r="13">
          <cell r="B13">
            <v>112389.99057666113</v>
          </cell>
        </row>
        <row r="14">
          <cell r="B14">
            <v>114462.76210500265</v>
          </cell>
        </row>
        <row r="15">
          <cell r="B15">
            <v>114225.71265778685</v>
          </cell>
        </row>
        <row r="16">
          <cell r="B16">
            <v>112298.23652788774</v>
          </cell>
        </row>
        <row r="17">
          <cell r="B17">
            <v>109055.35453476537</v>
          </cell>
        </row>
        <row r="18">
          <cell r="B18">
            <v>110704.58920563057</v>
          </cell>
        </row>
        <row r="19">
          <cell r="B19">
            <v>109467.25748487542</v>
          </cell>
        </row>
        <row r="20">
          <cell r="B20">
            <v>111635.60732769864</v>
          </cell>
        </row>
        <row r="21">
          <cell r="B21">
            <v>111806.18727803616</v>
          </cell>
        </row>
        <row r="22">
          <cell r="B22">
            <v>116402.55886718586</v>
          </cell>
        </row>
        <row r="23">
          <cell r="B23">
            <v>117907.70619186267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L_fan "/>
      <sheetName val="wn_peak_fan "/>
    </sheetNames>
    <sheetDataSet>
      <sheetData sheetId="0"/>
      <sheetData sheetId="1">
        <row r="1">
          <cell r="B1">
            <v>0</v>
          </cell>
        </row>
        <row r="8">
          <cell r="B8">
            <v>18142.760832375054</v>
          </cell>
        </row>
        <row r="9">
          <cell r="B9">
            <v>18876.568005189383</v>
          </cell>
        </row>
        <row r="10">
          <cell r="B10">
            <v>19293.826545334119</v>
          </cell>
        </row>
        <row r="11">
          <cell r="B11">
            <v>20149.137688464838</v>
          </cell>
        </row>
        <row r="12">
          <cell r="B12">
            <v>20782.385413776603</v>
          </cell>
        </row>
        <row r="13">
          <cell r="B13">
            <v>21873.332351877125</v>
          </cell>
        </row>
        <row r="14">
          <cell r="B14">
            <v>21769.302171212727</v>
          </cell>
        </row>
        <row r="15">
          <cell r="B15">
            <v>21865.279865701039</v>
          </cell>
        </row>
        <row r="16">
          <cell r="B16">
            <v>21333.201177131359</v>
          </cell>
        </row>
        <row r="17">
          <cell r="B17">
            <v>21610.753409189547</v>
          </cell>
        </row>
        <row r="18">
          <cell r="B18">
            <v>21861.558323651501</v>
          </cell>
        </row>
        <row r="19">
          <cell r="B19">
            <v>21378.641071723956</v>
          </cell>
        </row>
        <row r="20">
          <cell r="B20">
            <v>21738.06642077176</v>
          </cell>
        </row>
        <row r="21">
          <cell r="B21">
            <v>21617.385426750214</v>
          </cell>
        </row>
        <row r="22">
          <cell r="B22">
            <v>23038.534638413101</v>
          </cell>
        </row>
        <row r="23">
          <cell r="B23">
            <v>23105.769677498894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Contents"/>
      <sheetName val="Division - Monthly"/>
      <sheetName val="System - Monthly"/>
      <sheetName val="System - Annual"/>
      <sheetName val="Division - Annual"/>
      <sheetName val="Residential Graph"/>
      <sheetName val="Commercial Graph"/>
      <sheetName val="Industrial Graph"/>
      <sheetName val="Total Cust &amp; Abs Mon Growth"/>
      <sheetName val="Absolute Monthly Growth Graph "/>
      <sheetName val="Month-To-Month Growth"/>
      <sheetName val="12-Month Moving Average"/>
      <sheetName val="Chart1"/>
      <sheetName val="Division - Honthly"/>
      <sheetName val="1965-To Date Customers by Reven"/>
      <sheetName val="Sheet1"/>
      <sheetName val="Chart1 (5)"/>
      <sheetName val="Chart1 (4)"/>
      <sheetName val="Chart1 (3)"/>
      <sheetName val="Chart1 (2)"/>
    </sheetNames>
    <sheetDataSet>
      <sheetData sheetId="0"/>
      <sheetData sheetId="1">
        <row r="1">
          <cell r="B1" t="str">
            <v>EASTERN</v>
          </cell>
        </row>
      </sheetData>
      <sheetData sheetId="2">
        <row r="1">
          <cell r="B1" t="str">
            <v>MONTHLY SYSTEM CUSTOMERS</v>
          </cell>
        </row>
      </sheetData>
      <sheetData sheetId="3">
        <row r="5">
          <cell r="B5">
            <v>841604.33333333337</v>
          </cell>
        </row>
        <row r="40">
          <cell r="I40">
            <v>3848350.333333333</v>
          </cell>
        </row>
        <row r="41">
          <cell r="I41">
            <v>3935281.25</v>
          </cell>
        </row>
        <row r="42">
          <cell r="I42">
            <v>4019804.4999999995</v>
          </cell>
        </row>
        <row r="43">
          <cell r="I43">
            <v>4117220.6666666665</v>
          </cell>
        </row>
        <row r="44">
          <cell r="I44">
            <v>4224509.166666667</v>
          </cell>
        </row>
        <row r="45">
          <cell r="I45">
            <v>4321895.166666666</v>
          </cell>
        </row>
        <row r="46">
          <cell r="I46">
            <v>4409562.5</v>
          </cell>
        </row>
        <row r="47">
          <cell r="I47">
            <v>4496589.333333333</v>
          </cell>
        </row>
        <row r="48">
          <cell r="I48">
            <v>4509730.166666667</v>
          </cell>
        </row>
        <row r="49">
          <cell r="I49">
            <v>4499066.7499999991</v>
          </cell>
        </row>
        <row r="50">
          <cell r="I50">
            <v>4520327.666666666</v>
          </cell>
        </row>
        <row r="51">
          <cell r="I51">
            <v>4547050.833333333</v>
          </cell>
        </row>
        <row r="52">
          <cell r="I52">
            <v>4576448.666666666</v>
          </cell>
        </row>
        <row r="53">
          <cell r="I53">
            <v>4626934.333333334</v>
          </cell>
        </row>
        <row r="54">
          <cell r="I54">
            <v>4708829.333333334</v>
          </cell>
        </row>
        <row r="55">
          <cell r="I55">
            <v>4775381.583333333</v>
          </cell>
        </row>
      </sheetData>
      <sheetData sheetId="4">
        <row r="46">
          <cell r="AS46">
            <v>865024.83333333337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zoomScale="90" zoomScaleNormal="90" workbookViewId="0">
      <selection sqref="A1:A2"/>
    </sheetView>
  </sheetViews>
  <sheetFormatPr defaultRowHeight="15" x14ac:dyDescent="0.25"/>
  <cols>
    <col min="1" max="1" width="5.5703125" bestFit="1" customWidth="1"/>
    <col min="2" max="2" width="12" bestFit="1" customWidth="1"/>
    <col min="3" max="3" width="7.140625" bestFit="1" customWidth="1"/>
    <col min="4" max="4" width="6.28515625" bestFit="1" customWidth="1"/>
    <col min="5" max="5" width="5.140625" customWidth="1"/>
    <col min="6" max="6" width="15.85546875" bestFit="1" customWidth="1"/>
    <col min="7" max="8" width="12" customWidth="1"/>
    <col min="9" max="9" width="7.140625" customWidth="1"/>
    <col min="10" max="10" width="12" customWidth="1"/>
    <col min="11" max="11" width="22.140625" customWidth="1"/>
    <col min="12" max="14" width="9.140625" customWidth="1"/>
    <col min="15" max="15" width="16.28515625" customWidth="1"/>
  </cols>
  <sheetData>
    <row r="1" spans="1:20" ht="14.45" x14ac:dyDescent="0.3">
      <c r="A1" s="9" t="s">
        <v>6</v>
      </c>
    </row>
    <row r="2" spans="1:20" ht="14.45" x14ac:dyDescent="0.3">
      <c r="A2" s="9" t="s">
        <v>7</v>
      </c>
    </row>
    <row r="3" spans="1:20" ht="14.45" x14ac:dyDescent="0.3">
      <c r="G3" s="10" t="s">
        <v>3</v>
      </c>
      <c r="H3" s="10"/>
      <c r="I3" s="10"/>
      <c r="J3" s="10"/>
      <c r="K3" s="10"/>
    </row>
    <row r="4" spans="1:20" ht="14.45" x14ac:dyDescent="0.3">
      <c r="B4" s="2" t="s">
        <v>0</v>
      </c>
      <c r="C4" s="2" t="s">
        <v>1</v>
      </c>
      <c r="D4" s="3" t="s">
        <v>2</v>
      </c>
      <c r="G4" s="2" t="s">
        <v>0</v>
      </c>
      <c r="H4" s="2"/>
      <c r="I4" s="2" t="s">
        <v>1</v>
      </c>
      <c r="J4" s="2"/>
      <c r="K4" s="3" t="s">
        <v>2</v>
      </c>
      <c r="O4" t="s">
        <v>4</v>
      </c>
      <c r="P4" s="2" t="s">
        <v>0</v>
      </c>
      <c r="Q4" s="2" t="s">
        <v>1</v>
      </c>
    </row>
    <row r="5" spans="1:20" ht="14.45" x14ac:dyDescent="0.3">
      <c r="A5">
        <v>2000</v>
      </c>
      <c r="B5" s="1">
        <v>95989005</v>
      </c>
      <c r="C5" s="1">
        <f>'[1]Monthly Peaks'!P29</f>
        <v>17808</v>
      </c>
      <c r="D5" s="4">
        <f>B5/8784/C5</f>
        <v>0.61364050095370648</v>
      </c>
      <c r="F5">
        <v>2000</v>
      </c>
      <c r="G5" s="1">
        <f>[2]NEL_WN!B8*1000</f>
        <v>98396721.457911983</v>
      </c>
      <c r="H5" s="1"/>
      <c r="I5" s="1">
        <f>'[3]wn_peak_fan '!B8</f>
        <v>18142.760832375054</v>
      </c>
      <c r="J5" s="1"/>
      <c r="K5" s="4">
        <f>G5/8784/I5</f>
        <v>0.61742601667002273</v>
      </c>
      <c r="O5" s="1">
        <f>'[4]System - Annual'!$I40</f>
        <v>3848350.333333333</v>
      </c>
      <c r="P5" s="7">
        <f t="shared" ref="P5:P18" si="0">G5/O5</f>
        <v>25.568545723508365</v>
      </c>
      <c r="Q5" s="7">
        <f t="shared" ref="Q5:Q19" si="1">I5/O5*1000</f>
        <v>4.7144254708900952</v>
      </c>
    </row>
    <row r="6" spans="1:20" ht="14.45" x14ac:dyDescent="0.3">
      <c r="A6">
        <v>2001</v>
      </c>
      <c r="B6" s="1">
        <v>98404145</v>
      </c>
      <c r="C6" s="1">
        <f>'[1]Monthly Peaks'!P30</f>
        <v>18754</v>
      </c>
      <c r="D6" s="4">
        <f t="shared" ref="D6:D20" si="2">B6/8760/C6</f>
        <v>0.59898421061345575</v>
      </c>
      <c r="F6">
        <v>2001</v>
      </c>
      <c r="G6" s="1">
        <f>[2]NEL_WN!B9*1000</f>
        <v>100810626.72942993</v>
      </c>
      <c r="H6" s="4">
        <f>G6/G5-1</f>
        <v>2.4532375019735486E-2</v>
      </c>
      <c r="I6" s="1">
        <f>'[3]wn_peak_fan '!B9</f>
        <v>18876.568005189383</v>
      </c>
      <c r="J6" s="4">
        <f>I6/I5-1</f>
        <v>4.0446279350432546E-2</v>
      </c>
      <c r="K6" s="4">
        <f t="shared" ref="K6:K20" si="3">G6/8760/I6</f>
        <v>0.60964802547113883</v>
      </c>
      <c r="L6" s="6">
        <f>K6-K5</f>
        <v>-7.7779911988838935E-3</v>
      </c>
      <c r="O6" s="1">
        <f>'[4]System - Annual'!$I41</f>
        <v>3935281.25</v>
      </c>
      <c r="P6" s="7">
        <f t="shared" si="0"/>
        <v>25.617133903562785</v>
      </c>
      <c r="Q6" s="7">
        <f t="shared" si="1"/>
        <v>4.796751948844669</v>
      </c>
      <c r="R6" s="4">
        <f>P6/P5-1</f>
        <v>1.9003106621644505E-3</v>
      </c>
      <c r="S6" s="4">
        <f>Q6/Q5-1</f>
        <v>1.746267460646278E-2</v>
      </c>
      <c r="T6" s="6">
        <f>R6-S6</f>
        <v>-1.556236394429833E-2</v>
      </c>
    </row>
    <row r="7" spans="1:20" ht="14.45" x14ac:dyDescent="0.3">
      <c r="A7">
        <v>2002</v>
      </c>
      <c r="B7" s="1">
        <v>104199186</v>
      </c>
      <c r="C7" s="1">
        <f>'[1]Monthly Peaks'!P31</f>
        <v>19219</v>
      </c>
      <c r="D7" s="4">
        <f t="shared" si="2"/>
        <v>0.61891275542823987</v>
      </c>
      <c r="F7">
        <v>2002</v>
      </c>
      <c r="G7" s="1">
        <f>[2]NEL_WN!B10*1000</f>
        <v>103989778.74801914</v>
      </c>
      <c r="H7" s="4">
        <f t="shared" ref="H7:J20" si="4">G7/G6-1</f>
        <v>3.1535881897866602E-2</v>
      </c>
      <c r="I7" s="1">
        <f>'[3]wn_peak_fan '!B10</f>
        <v>19293.826545334119</v>
      </c>
      <c r="J7" s="4">
        <f t="shared" si="4"/>
        <v>2.2104576426712041E-2</v>
      </c>
      <c r="K7" s="4">
        <f t="shared" si="3"/>
        <v>0.61527345450326953</v>
      </c>
      <c r="L7" s="6">
        <f t="shared" ref="L7:L20" si="5">K7-K6</f>
        <v>5.6254290321307021E-3</v>
      </c>
      <c r="O7" s="1">
        <f>'[4]System - Annual'!$I42</f>
        <v>4019804.4999999995</v>
      </c>
      <c r="P7" s="7">
        <f t="shared" si="0"/>
        <v>25.869362240879912</v>
      </c>
      <c r="Q7" s="7">
        <f t="shared" si="1"/>
        <v>4.7996927575294075</v>
      </c>
      <c r="R7" s="4">
        <f t="shared" ref="R7:R20" si="6">P7/P6-1</f>
        <v>9.8460795132919721E-3</v>
      </c>
      <c r="S7" s="4">
        <f t="shared" ref="S7:S20" si="7">Q7/Q6-1</f>
        <v>6.1308333557819061E-4</v>
      </c>
      <c r="T7" s="6">
        <f t="shared" ref="T7:T20" si="8">R7-S7</f>
        <v>9.2329961777137814E-3</v>
      </c>
    </row>
    <row r="8" spans="1:20" ht="14.45" x14ac:dyDescent="0.3">
      <c r="A8">
        <v>2003</v>
      </c>
      <c r="B8" s="1">
        <v>108392543</v>
      </c>
      <c r="C8" s="1">
        <f>'[1]Monthly Peaks'!P32</f>
        <v>19668</v>
      </c>
      <c r="D8" s="4">
        <f t="shared" si="2"/>
        <v>0.62912232906429377</v>
      </c>
      <c r="F8">
        <v>2003</v>
      </c>
      <c r="G8" s="1">
        <f>[2]NEL_WN!B11*1000</f>
        <v>107026351.6399073</v>
      </c>
      <c r="H8" s="4">
        <f t="shared" si="4"/>
        <v>2.9200686148647126E-2</v>
      </c>
      <c r="I8" s="1">
        <f>'[3]wn_peak_fan '!B11</f>
        <v>20149.137688464838</v>
      </c>
      <c r="J8" s="4">
        <f t="shared" si="4"/>
        <v>4.4330819556246182E-2</v>
      </c>
      <c r="K8" s="4">
        <f t="shared" si="3"/>
        <v>0.6063594501720132</v>
      </c>
      <c r="L8" s="6">
        <f t="shared" si="5"/>
        <v>-8.9140043312563311E-3</v>
      </c>
      <c r="O8" s="1">
        <f>'[4]System - Annual'!$I43</f>
        <v>4117220.6666666665</v>
      </c>
      <c r="P8" s="7">
        <f t="shared" si="0"/>
        <v>25.994805793724108</v>
      </c>
      <c r="Q8" s="7">
        <f t="shared" si="1"/>
        <v>4.8938687818201725</v>
      </c>
      <c r="R8" s="4">
        <f t="shared" si="6"/>
        <v>4.8491165602051467E-3</v>
      </c>
      <c r="S8" s="4">
        <f t="shared" si="7"/>
        <v>1.9621260994889367E-2</v>
      </c>
      <c r="T8" s="6">
        <f t="shared" si="8"/>
        <v>-1.477214443468422E-2</v>
      </c>
    </row>
    <row r="9" spans="1:20" ht="14.45" x14ac:dyDescent="0.3">
      <c r="A9">
        <v>2004</v>
      </c>
      <c r="B9" s="1">
        <v>108093463</v>
      </c>
      <c r="C9" s="1">
        <f>'[1]Monthly Peaks'!P33</f>
        <v>20545</v>
      </c>
      <c r="D9" s="4">
        <f>B9/8784/C9</f>
        <v>0.59896432749471262</v>
      </c>
      <c r="F9">
        <v>2004</v>
      </c>
      <c r="G9" s="1">
        <f>[2]NEL_WN!B12*1000</f>
        <v>110242842.02298763</v>
      </c>
      <c r="H9" s="4">
        <f t="shared" si="4"/>
        <v>3.0053256359726221E-2</v>
      </c>
      <c r="I9" s="1">
        <f>'[3]wn_peak_fan '!B12</f>
        <v>20782.385413776603</v>
      </c>
      <c r="J9" s="4">
        <f t="shared" si="4"/>
        <v>3.1428031070247275E-2</v>
      </c>
      <c r="K9" s="4">
        <f>G9/8784/I9</f>
        <v>0.60389673130514088</v>
      </c>
      <c r="L9" s="6">
        <f t="shared" si="5"/>
        <v>-2.4627188668723266E-3</v>
      </c>
      <c r="O9" s="1">
        <f>'[4]System - Annual'!$I44</f>
        <v>4224509.166666667</v>
      </c>
      <c r="P9" s="7">
        <f t="shared" si="0"/>
        <v>26.096012027350938</v>
      </c>
      <c r="Q9" s="7">
        <f t="shared" si="1"/>
        <v>4.9194793037163338</v>
      </c>
      <c r="R9" s="4">
        <f t="shared" si="6"/>
        <v>3.8933252446633482E-3</v>
      </c>
      <c r="S9" s="4">
        <f t="shared" si="7"/>
        <v>5.2331852442182303E-3</v>
      </c>
      <c r="T9" s="6">
        <f t="shared" si="8"/>
        <v>-1.3398599995548821E-3</v>
      </c>
    </row>
    <row r="10" spans="1:20" ht="14.45" x14ac:dyDescent="0.3">
      <c r="A10">
        <v>2005</v>
      </c>
      <c r="B10" s="1">
        <v>111300768</v>
      </c>
      <c r="C10" s="1">
        <f>'[1]Monthly Peaks'!P34</f>
        <v>22361</v>
      </c>
      <c r="D10" s="4">
        <f t="shared" si="2"/>
        <v>0.56820209844316771</v>
      </c>
      <c r="F10">
        <v>2005</v>
      </c>
      <c r="G10" s="1">
        <f>[2]NEL_WN!B13*1000</f>
        <v>112389990.57666114</v>
      </c>
      <c r="H10" s="4">
        <f t="shared" si="4"/>
        <v>1.9476534841380344E-2</v>
      </c>
      <c r="I10" s="1">
        <f>'[3]wn_peak_fan '!B13</f>
        <v>21873.332351877125</v>
      </c>
      <c r="J10" s="4">
        <f t="shared" si="4"/>
        <v>5.2493826689275824E-2</v>
      </c>
      <c r="K10" s="4">
        <f t="shared" si="3"/>
        <v>0.58655477792227828</v>
      </c>
      <c r="L10" s="6">
        <f t="shared" si="5"/>
        <v>-1.7341953382862596E-2</v>
      </c>
      <c r="O10" s="1">
        <f>'[4]System - Annual'!$I45</f>
        <v>4321895.166666666</v>
      </c>
      <c r="P10" s="7">
        <f t="shared" si="0"/>
        <v>26.0047933238843</v>
      </c>
      <c r="Q10" s="7">
        <f t="shared" si="1"/>
        <v>5.0610511149319013</v>
      </c>
      <c r="R10" s="5">
        <f t="shared" si="6"/>
        <v>-3.49550358005013E-3</v>
      </c>
      <c r="S10" s="5">
        <f t="shared" si="7"/>
        <v>2.8777804006334451E-2</v>
      </c>
      <c r="T10" s="6">
        <f t="shared" si="8"/>
        <v>-3.2273307586384581E-2</v>
      </c>
    </row>
    <row r="11" spans="1:20" ht="14.45" x14ac:dyDescent="0.3">
      <c r="A11">
        <v>2006</v>
      </c>
      <c r="B11" s="1">
        <v>113137277</v>
      </c>
      <c r="C11" s="1">
        <f>'[1]Monthly Peaks'!P35</f>
        <v>21819</v>
      </c>
      <c r="D11" s="4">
        <f t="shared" si="2"/>
        <v>0.59192512348899551</v>
      </c>
      <c r="F11">
        <v>2006</v>
      </c>
      <c r="G11" s="1">
        <f>[2]NEL_WN!B14*1000</f>
        <v>114462762.10500266</v>
      </c>
      <c r="H11" s="4">
        <f t="shared" si="4"/>
        <v>1.8442670185363941E-2</v>
      </c>
      <c r="I11" s="1">
        <f>'[3]wn_peak_fan '!B14</f>
        <v>21769.302171212727</v>
      </c>
      <c r="J11" s="4">
        <f t="shared" si="4"/>
        <v>-4.7560279792242532E-3</v>
      </c>
      <c r="K11" s="4">
        <f t="shared" si="3"/>
        <v>0.60022711117177019</v>
      </c>
      <c r="L11" s="6">
        <f t="shared" si="5"/>
        <v>1.3672333249491908E-2</v>
      </c>
      <c r="O11" s="1">
        <f>'[4]System - Annual'!$I46</f>
        <v>4409562.5</v>
      </c>
      <c r="P11" s="7">
        <f t="shared" si="0"/>
        <v>25.957850037277542</v>
      </c>
      <c r="Q11" s="7">
        <f t="shared" si="1"/>
        <v>4.9368394645075844</v>
      </c>
      <c r="R11" s="4">
        <f t="shared" si="6"/>
        <v>-1.8051782231871538E-3</v>
      </c>
      <c r="S11" s="4">
        <f t="shared" si="7"/>
        <v>-2.454265874886119E-2</v>
      </c>
      <c r="T11" s="6">
        <f t="shared" si="8"/>
        <v>2.2737480525674036E-2</v>
      </c>
    </row>
    <row r="12" spans="1:20" ht="14.45" x14ac:dyDescent="0.3">
      <c r="A12">
        <v>2007</v>
      </c>
      <c r="B12" s="1">
        <v>114314587</v>
      </c>
      <c r="C12" s="1">
        <f>'[1]Monthly Peaks'!P36</f>
        <v>21962</v>
      </c>
      <c r="D12" s="4">
        <f t="shared" si="2"/>
        <v>0.59419043748874667</v>
      </c>
      <c r="F12">
        <v>2007</v>
      </c>
      <c r="G12" s="1">
        <f>[2]NEL_WN!B15*1000</f>
        <v>114225712.65778685</v>
      </c>
      <c r="H12" s="4">
        <f t="shared" si="4"/>
        <v>-2.0709743750404463E-3</v>
      </c>
      <c r="I12" s="1">
        <f>'[3]wn_peak_fan '!B15</f>
        <v>21865.279865701039</v>
      </c>
      <c r="J12" s="4">
        <f t="shared" si="4"/>
        <v>4.4088548972980313E-3</v>
      </c>
      <c r="K12" s="4">
        <f t="shared" si="3"/>
        <v>0.59635481436150384</v>
      </c>
      <c r="L12" s="6">
        <f t="shared" si="5"/>
        <v>-3.8722968102663513E-3</v>
      </c>
      <c r="O12" s="1">
        <f>'[4]System - Annual'!$I47</f>
        <v>4496589.333333333</v>
      </c>
      <c r="P12" s="7">
        <f t="shared" si="0"/>
        <v>25.402745100832021</v>
      </c>
      <c r="Q12" s="7">
        <f t="shared" si="1"/>
        <v>4.8626365996141017</v>
      </c>
      <c r="R12" s="4">
        <f t="shared" si="6"/>
        <v>-2.1384857977388205E-2</v>
      </c>
      <c r="S12" s="4">
        <f t="shared" si="7"/>
        <v>-1.5030439095082837E-2</v>
      </c>
      <c r="T12" s="6">
        <f t="shared" si="8"/>
        <v>-6.3544188823053682E-3</v>
      </c>
    </row>
    <row r="13" spans="1:20" ht="14.45" x14ac:dyDescent="0.3">
      <c r="A13">
        <v>2008</v>
      </c>
      <c r="B13" s="1">
        <v>111003530</v>
      </c>
      <c r="C13" s="1">
        <f>'[1]Monthly Peaks'!P37</f>
        <v>21060</v>
      </c>
      <c r="D13" s="4">
        <f>B13/8784/C13</f>
        <v>0.60004814287221697</v>
      </c>
      <c r="F13">
        <v>2008</v>
      </c>
      <c r="G13" s="1">
        <f>[2]NEL_WN!B16*1000</f>
        <v>112298236.52788775</v>
      </c>
      <c r="H13" s="4">
        <f t="shared" si="4"/>
        <v>-1.6874275371550507E-2</v>
      </c>
      <c r="I13" s="1">
        <f>'[3]wn_peak_fan '!B16</f>
        <v>21333.201177131359</v>
      </c>
      <c r="J13" s="4">
        <f t="shared" si="4"/>
        <v>-2.4334410162493492E-2</v>
      </c>
      <c r="K13" s="4">
        <f>G13/8784/I13</f>
        <v>0.59927281954288258</v>
      </c>
      <c r="L13" s="6">
        <f t="shared" si="5"/>
        <v>2.9180051813787466E-3</v>
      </c>
      <c r="O13" s="1">
        <f>'[4]System - Annual'!$I48</f>
        <v>4509730.166666667</v>
      </c>
      <c r="P13" s="7">
        <f t="shared" si="0"/>
        <v>24.901320561911167</v>
      </c>
      <c r="Q13" s="7">
        <f t="shared" si="1"/>
        <v>4.7304828423691774</v>
      </c>
      <c r="R13" s="4">
        <f t="shared" si="6"/>
        <v>-1.9738990291424452E-2</v>
      </c>
      <c r="S13" s="4">
        <f t="shared" si="7"/>
        <v>-2.7177387110402629E-2</v>
      </c>
      <c r="T13" s="6">
        <f t="shared" si="8"/>
        <v>7.4383968189781768E-3</v>
      </c>
    </row>
    <row r="14" spans="1:20" ht="14.45" x14ac:dyDescent="0.3">
      <c r="A14">
        <v>2009</v>
      </c>
      <c r="B14" s="1">
        <v>111303042</v>
      </c>
      <c r="C14" s="1">
        <f>'[1]Monthly Peaks'!P38</f>
        <v>22351</v>
      </c>
      <c r="D14" s="4">
        <f t="shared" si="2"/>
        <v>0.56846793039813737</v>
      </c>
      <c r="F14">
        <v>2009</v>
      </c>
      <c r="G14" s="1">
        <f>[2]NEL_WN!B17*1000</f>
        <v>109055354.53476538</v>
      </c>
      <c r="H14" s="4">
        <f t="shared" si="4"/>
        <v>-2.8877407993108117E-2</v>
      </c>
      <c r="I14" s="1">
        <f>'[3]wn_peak_fan '!B17</f>
        <v>21610.753409189547</v>
      </c>
      <c r="J14" s="4">
        <f t="shared" si="4"/>
        <v>1.3010341474476661E-2</v>
      </c>
      <c r="K14" s="4">
        <f t="shared" si="3"/>
        <v>0.57606697691314157</v>
      </c>
      <c r="L14" s="6">
        <f t="shared" si="5"/>
        <v>-2.3205842629741014E-2</v>
      </c>
      <c r="O14" s="1">
        <f>'[4]System - Annual'!$I49</f>
        <v>4499066.7499999991</v>
      </c>
      <c r="P14" s="7">
        <f t="shared" si="0"/>
        <v>24.239550243339998</v>
      </c>
      <c r="Q14" s="7">
        <f t="shared" si="1"/>
        <v>4.8033858153337139</v>
      </c>
      <c r="R14" s="5">
        <f t="shared" si="6"/>
        <v>-2.6575711795116863E-2</v>
      </c>
      <c r="S14" s="5">
        <f t="shared" si="7"/>
        <v>1.5411317489955056E-2</v>
      </c>
      <c r="T14" s="6">
        <f t="shared" si="8"/>
        <v>-4.198702928507192E-2</v>
      </c>
    </row>
    <row r="15" spans="1:20" ht="14.45" x14ac:dyDescent="0.3">
      <c r="A15">
        <v>2010</v>
      </c>
      <c r="B15" s="1">
        <v>114474633</v>
      </c>
      <c r="C15" s="1">
        <f>'[1]Monthly Peaks'!P39</f>
        <v>22256</v>
      </c>
      <c r="D15" s="4">
        <f t="shared" si="2"/>
        <v>0.58716213512994497</v>
      </c>
      <c r="F15">
        <v>2010</v>
      </c>
      <c r="G15" s="1">
        <f>[2]NEL_WN!B18*1000</f>
        <v>110704589.20563057</v>
      </c>
      <c r="H15" s="4">
        <f t="shared" si="4"/>
        <v>1.5122913293903695E-2</v>
      </c>
      <c r="I15" s="1">
        <f>'[3]wn_peak_fan '!B18</f>
        <v>21861.558323651501</v>
      </c>
      <c r="J15" s="4">
        <f t="shared" si="4"/>
        <v>1.1605560885040944E-2</v>
      </c>
      <c r="K15" s="4">
        <f t="shared" si="3"/>
        <v>0.57806996171992631</v>
      </c>
      <c r="L15" s="6">
        <f t="shared" si="5"/>
        <v>2.0029848067847356E-3</v>
      </c>
      <c r="O15" s="1">
        <f>'[4]System - Annual'!$I50</f>
        <v>4520327.666666666</v>
      </c>
      <c r="P15" s="7">
        <f t="shared" si="0"/>
        <v>24.490390380763088</v>
      </c>
      <c r="Q15" s="7">
        <f t="shared" si="1"/>
        <v>4.8362773532681604</v>
      </c>
      <c r="R15" s="4">
        <f t="shared" si="6"/>
        <v>1.0348382494927311E-2</v>
      </c>
      <c r="S15" s="4">
        <f t="shared" si="7"/>
        <v>6.8475736072350912E-3</v>
      </c>
      <c r="T15" s="6">
        <f t="shared" si="8"/>
        <v>3.5008088876922194E-3</v>
      </c>
    </row>
    <row r="16" spans="1:20" ht="14.45" x14ac:dyDescent="0.3">
      <c r="A16">
        <v>2011</v>
      </c>
      <c r="B16" s="1">
        <v>112453554</v>
      </c>
      <c r="C16" s="1">
        <f>'[1]Monthly Peaks'!P40</f>
        <v>21619</v>
      </c>
      <c r="D16" s="4">
        <f t="shared" si="2"/>
        <v>0.59379081819835033</v>
      </c>
      <c r="F16">
        <v>2011</v>
      </c>
      <c r="G16" s="1">
        <f>[2]NEL_WN!B19*1000</f>
        <v>109467257.48487541</v>
      </c>
      <c r="H16" s="4">
        <f t="shared" si="4"/>
        <v>-1.1176878299569371E-2</v>
      </c>
      <c r="I16" s="1">
        <f>'[3]wn_peak_fan '!B19</f>
        <v>21378.641071723956</v>
      </c>
      <c r="J16" s="4">
        <f t="shared" si="4"/>
        <v>-2.2089790891305694E-2</v>
      </c>
      <c r="K16" s="4">
        <f t="shared" si="3"/>
        <v>0.58452088830336768</v>
      </c>
      <c r="L16" s="6">
        <f t="shared" si="5"/>
        <v>6.4509265834413743E-3</v>
      </c>
      <c r="O16" s="1">
        <f>'[4]System - Annual'!$I51</f>
        <v>4547050.833333333</v>
      </c>
      <c r="P16" s="7">
        <f t="shared" si="0"/>
        <v>24.074342138952428</v>
      </c>
      <c r="Q16" s="7">
        <f t="shared" si="1"/>
        <v>4.7016498946970842</v>
      </c>
      <c r="R16" s="4">
        <f t="shared" si="6"/>
        <v>-1.6988224170467303E-2</v>
      </c>
      <c r="S16" s="4">
        <f t="shared" si="7"/>
        <v>-2.7837001217496438E-2</v>
      </c>
      <c r="T16" s="6">
        <f t="shared" si="8"/>
        <v>1.0848777047029134E-2</v>
      </c>
    </row>
    <row r="17" spans="1:20" ht="14.45" x14ac:dyDescent="0.3">
      <c r="A17">
        <v>2012</v>
      </c>
      <c r="B17" s="1">
        <v>110865505</v>
      </c>
      <c r="C17" s="1">
        <f>'[1]Monthly Peaks'!P41</f>
        <v>21440</v>
      </c>
      <c r="D17" s="4">
        <f>B17/8784/C17</f>
        <v>0.58868006811060813</v>
      </c>
      <c r="F17">
        <v>2012</v>
      </c>
      <c r="G17" s="1">
        <f>[2]NEL_WN!B20*1000</f>
        <v>111635607.32769865</v>
      </c>
      <c r="H17" s="4">
        <f t="shared" si="4"/>
        <v>1.9808204687349784E-2</v>
      </c>
      <c r="I17" s="1">
        <f>'[3]wn_peak_fan '!B20</f>
        <v>21738.06642077176</v>
      </c>
      <c r="J17" s="4">
        <f t="shared" si="4"/>
        <v>1.6812357148518142E-2</v>
      </c>
      <c r="K17" s="4">
        <f>G17/8784/I17</f>
        <v>0.58464131281555698</v>
      </c>
      <c r="L17" s="6">
        <f t="shared" si="5"/>
        <v>1.2042451218929884E-4</v>
      </c>
      <c r="O17" s="1">
        <f>'[4]System - Annual'!$I52</f>
        <v>4576448.666666666</v>
      </c>
      <c r="P17" s="7">
        <f t="shared" si="0"/>
        <v>24.393501480922396</v>
      </c>
      <c r="Q17" s="7">
        <f t="shared" si="1"/>
        <v>4.7499858523716485</v>
      </c>
      <c r="R17" s="4">
        <f t="shared" si="6"/>
        <v>1.3257240431653106E-2</v>
      </c>
      <c r="S17" s="4">
        <f t="shared" si="7"/>
        <v>1.0280637384140867E-2</v>
      </c>
      <c r="T17" s="6">
        <f t="shared" si="8"/>
        <v>2.9766030475122385E-3</v>
      </c>
    </row>
    <row r="18" spans="1:20" ht="14.45" x14ac:dyDescent="0.3">
      <c r="A18">
        <v>2013</v>
      </c>
      <c r="B18" s="1">
        <v>111655211</v>
      </c>
      <c r="C18" s="1">
        <f>'[1]Monthly Peaks'!P42</f>
        <v>21576</v>
      </c>
      <c r="D18" s="4">
        <f t="shared" si="2"/>
        <v>0.590750308350391</v>
      </c>
      <c r="F18">
        <v>2013</v>
      </c>
      <c r="G18" s="1">
        <f>[2]NEL_WN!B21*1000</f>
        <v>111806187.27803616</v>
      </c>
      <c r="H18" s="4">
        <f t="shared" si="4"/>
        <v>1.5280066496774491E-3</v>
      </c>
      <c r="I18" s="1">
        <f>'[3]wn_peak_fan '!B21</f>
        <v>21617.385426750214</v>
      </c>
      <c r="J18" s="4">
        <f t="shared" si="4"/>
        <v>-5.5515974459545703E-3</v>
      </c>
      <c r="K18" s="4">
        <f t="shared" si="3"/>
        <v>0.59041660848170385</v>
      </c>
      <c r="L18" s="6">
        <f t="shared" si="5"/>
        <v>5.7752956661468735E-3</v>
      </c>
      <c r="O18" s="1">
        <f>'[4]System - Annual'!$I53</f>
        <v>4626934.333333334</v>
      </c>
      <c r="P18" s="7">
        <f t="shared" si="0"/>
        <v>24.164204465268217</v>
      </c>
      <c r="Q18" s="7">
        <f t="shared" si="1"/>
        <v>4.6720752596410042</v>
      </c>
      <c r="R18" s="4">
        <f t="shared" si="6"/>
        <v>-9.3999221814673461E-3</v>
      </c>
      <c r="S18" s="4">
        <f t="shared" si="7"/>
        <v>-1.640227890189272E-2</v>
      </c>
      <c r="T18" s="6">
        <f t="shared" si="8"/>
        <v>7.0023567204253734E-3</v>
      </c>
    </row>
    <row r="19" spans="1:20" ht="14.45" x14ac:dyDescent="0.3">
      <c r="A19">
        <v>2014</v>
      </c>
      <c r="B19" s="1">
        <v>115967546</v>
      </c>
      <c r="C19" s="1">
        <f>'[1]Monthly Peaks'!P43</f>
        <v>22935</v>
      </c>
      <c r="D19" s="4">
        <f t="shared" si="2"/>
        <v>0.57720969426202495</v>
      </c>
      <c r="F19">
        <v>2014</v>
      </c>
      <c r="G19" s="1">
        <f>[2]NEL_WN!B22*1000</f>
        <v>116402558.86718586</v>
      </c>
      <c r="H19" s="4">
        <f t="shared" si="4"/>
        <v>4.1110171995397682E-2</v>
      </c>
      <c r="I19" s="1">
        <f>'[3]wn_peak_fan '!B22</f>
        <v>23038.534638413101</v>
      </c>
      <c r="J19" s="4">
        <f t="shared" si="4"/>
        <v>6.5741031286063789E-2</v>
      </c>
      <c r="K19" s="4">
        <f t="shared" si="3"/>
        <v>0.57677120309758689</v>
      </c>
      <c r="L19" s="6">
        <f t="shared" si="5"/>
        <v>-1.364540538411696E-2</v>
      </c>
      <c r="O19" s="1">
        <f>'[4]System - Annual'!$I54</f>
        <v>4708829.333333334</v>
      </c>
      <c r="P19" s="7">
        <f t="shared" ref="P19:P20" si="9">G19/O19</f>
        <v>24.720063231679205</v>
      </c>
      <c r="Q19" s="7">
        <f t="shared" si="1"/>
        <v>4.892624685996922</v>
      </c>
      <c r="R19" s="5">
        <f t="shared" si="6"/>
        <v>2.3003396085724104E-2</v>
      </c>
      <c r="S19" s="5">
        <f t="shared" si="7"/>
        <v>4.7205880491930419E-2</v>
      </c>
      <c r="T19" s="6">
        <f t="shared" si="8"/>
        <v>-2.4202484406206315E-2</v>
      </c>
    </row>
    <row r="20" spans="1:20" ht="14.45" x14ac:dyDescent="0.3">
      <c r="A20">
        <v>2015</v>
      </c>
      <c r="B20" s="1">
        <v>122756085</v>
      </c>
      <c r="C20" s="1">
        <f>'[1]Monthly Peaks'!P44</f>
        <v>22959</v>
      </c>
      <c r="D20" s="4">
        <f t="shared" si="2"/>
        <v>0.61035984634909046</v>
      </c>
      <c r="F20">
        <v>2015</v>
      </c>
      <c r="G20" s="1">
        <f>[2]NEL_WN!B23*1000</f>
        <v>117907706.19186267</v>
      </c>
      <c r="H20" s="4">
        <f t="shared" si="4"/>
        <v>1.2930534683470052E-2</v>
      </c>
      <c r="I20" s="1">
        <f>'[3]wn_peak_fan '!B23</f>
        <v>23105.769677498894</v>
      </c>
      <c r="J20" s="4">
        <f t="shared" si="4"/>
        <v>2.918373071075786E-3</v>
      </c>
      <c r="K20" s="4">
        <f t="shared" si="3"/>
        <v>0.58252912582972805</v>
      </c>
      <c r="L20" s="6">
        <f t="shared" si="5"/>
        <v>5.7579227321411519E-3</v>
      </c>
      <c r="O20" s="1">
        <f>'[4]System - Annual'!$I55</f>
        <v>4775381.583333333</v>
      </c>
      <c r="P20" s="8">
        <f t="shared" si="9"/>
        <v>24.690740233906126</v>
      </c>
      <c r="Q20" s="7">
        <f t="shared" ref="Q20" si="10">I20/O20*1000</f>
        <v>4.8385179852728131</v>
      </c>
      <c r="R20" s="4">
        <f t="shared" si="6"/>
        <v>-1.1862023773264729E-3</v>
      </c>
      <c r="S20" s="4">
        <f t="shared" si="7"/>
        <v>-1.1058829196313957E-2</v>
      </c>
      <c r="T20" s="6">
        <f t="shared" si="8"/>
        <v>9.8726268189874844E-3</v>
      </c>
    </row>
    <row r="21" spans="1:20" ht="14.45" x14ac:dyDescent="0.3">
      <c r="G21" s="1"/>
      <c r="H21" s="1"/>
      <c r="I21" s="1"/>
      <c r="J21" s="1"/>
      <c r="K21" s="4"/>
    </row>
    <row r="22" spans="1:20" ht="14.45" x14ac:dyDescent="0.3">
      <c r="G22" s="1"/>
      <c r="H22" s="1"/>
      <c r="I22" s="1"/>
      <c r="J22" s="1"/>
      <c r="K22" s="4"/>
      <c r="O22" t="s">
        <v>5</v>
      </c>
      <c r="P22" s="4">
        <f>(P20/P13)^(1/7)-1</f>
        <v>-1.2124861510238727E-3</v>
      </c>
      <c r="Q22" s="4">
        <f>(Q20/Q13)^(1/7)-1</f>
        <v>3.2310936684858405E-3</v>
      </c>
    </row>
    <row r="23" spans="1:20" ht="14.45" x14ac:dyDescent="0.3">
      <c r="G23" s="1"/>
      <c r="H23" s="1"/>
      <c r="I23" s="1"/>
      <c r="J23" s="1"/>
      <c r="K23" s="4"/>
    </row>
    <row r="24" spans="1:20" x14ac:dyDescent="0.25">
      <c r="K24" s="4"/>
    </row>
  </sheetData>
  <mergeCells count="1">
    <mergeCell ref="G3:K3"/>
  </mergeCells>
  <conditionalFormatting sqref="L6:L20">
    <cfRule type="cellIs" dxfId="1" priority="2" operator="lessThan">
      <formula>0</formula>
    </cfRule>
  </conditionalFormatting>
  <conditionalFormatting sqref="T6:T20">
    <cfRule type="cellIs" dxfId="0" priority="1" operator="lessThan">
      <formula>0</formula>
    </cfRule>
  </conditionalFormatting>
  <pageMargins left="0.45" right="0.45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2016-08-01T15:02:02Z</dcterms:created>
  <dcterms:modified xsi:type="dcterms:W3CDTF">2016-08-01T15:02:05Z</dcterms:modified>
</cp:coreProperties>
</file>