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2760" yWindow="852" windowWidth="19416" windowHeight="6780"/>
  </bookViews>
  <sheets>
    <sheet name="MFR_B_7 Comparison" sheetId="3" r:id="rId1"/>
    <sheet name="Composite Rate Reconciliation" sheetId="9" r:id="rId2"/>
  </sheets>
  <definedNames>
    <definedName name="_xlnm._FilterDatabase" localSheetId="0" hidden="1">'MFR_B_7 Comparison'!$A$10:$H$151</definedName>
    <definedName name="_xlnm.Print_Area" localSheetId="1">'Composite Rate Reconciliation'!$A$18:$C$720</definedName>
    <definedName name="_xlnm.Print_Titles" localSheetId="1">'Composite Rate Reconciliation'!$12:$18</definedName>
    <definedName name="_xlnm.Print_Titles" localSheetId="0">'MFR_B_7 Comparison'!$A:$C,'MFR_B_7 Comparison'!$8:$10</definedName>
  </definedNames>
  <calcPr calcId="145621"/>
</workbook>
</file>

<file path=xl/calcChain.xml><?xml version="1.0" encoding="utf-8"?>
<calcChain xmlns="http://schemas.openxmlformats.org/spreadsheetml/2006/main">
  <c r="G131" i="3" l="1"/>
  <c r="G130" i="3"/>
  <c r="G123" i="3"/>
  <c r="G122" i="3"/>
  <c r="G121" i="3"/>
  <c r="G118" i="3"/>
  <c r="G116" i="3"/>
  <c r="G115" i="3"/>
  <c r="G114" i="3"/>
  <c r="I954" i="9" l="1"/>
  <c r="I955" i="9"/>
  <c r="I956" i="9"/>
  <c r="I957" i="9"/>
  <c r="I958" i="9"/>
  <c r="I959" i="9"/>
  <c r="I960" i="9"/>
  <c r="I961" i="9"/>
  <c r="I962" i="9"/>
  <c r="I963" i="9"/>
  <c r="I964" i="9"/>
  <c r="I965" i="9"/>
  <c r="I966" i="9"/>
  <c r="I967" i="9"/>
  <c r="I968" i="9"/>
  <c r="I969" i="9"/>
  <c r="I970" i="9"/>
  <c r="E971" i="9"/>
  <c r="I633" i="9"/>
  <c r="I634" i="9"/>
  <c r="I635" i="9"/>
  <c r="I636" i="9"/>
  <c r="I637" i="9"/>
  <c r="I638" i="9"/>
  <c r="I639" i="9"/>
  <c r="I640" i="9"/>
  <c r="I641" i="9"/>
  <c r="I642" i="9"/>
  <c r="I644" i="9"/>
  <c r="G644" i="9" s="1"/>
  <c r="G103" i="3" s="1"/>
  <c r="E644" i="9"/>
  <c r="E921" i="9" s="1"/>
  <c r="E948" i="9" s="1"/>
  <c r="G734" i="9"/>
  <c r="G54" i="3" s="1"/>
  <c r="E812" i="9"/>
  <c r="I811" i="9"/>
  <c r="I810" i="9"/>
  <c r="I809" i="9"/>
  <c r="I808" i="9"/>
  <c r="I807" i="9"/>
  <c r="I806" i="9"/>
  <c r="I805" i="9"/>
  <c r="I804" i="9"/>
  <c r="E799" i="9"/>
  <c r="I798" i="9"/>
  <c r="I797" i="9"/>
  <c r="I796" i="9"/>
  <c r="I795" i="9"/>
  <c r="I794" i="9"/>
  <c r="I793" i="9"/>
  <c r="I792" i="9"/>
  <c r="I791" i="9"/>
  <c r="I790" i="9"/>
  <c r="I789" i="9"/>
  <c r="I788" i="9"/>
  <c r="I787" i="9"/>
  <c r="I786" i="9"/>
  <c r="I785" i="9"/>
  <c r="I784" i="9"/>
  <c r="I783" i="9"/>
  <c r="I782" i="9"/>
  <c r="I799" i="9" s="1"/>
  <c r="G799" i="9" s="1"/>
  <c r="G140" i="3" s="1"/>
  <c r="E777" i="9"/>
  <c r="I776" i="9"/>
  <c r="I775" i="9"/>
  <c r="I774" i="9"/>
  <c r="I773" i="9"/>
  <c r="I772" i="9"/>
  <c r="I771" i="9"/>
  <c r="I770" i="9"/>
  <c r="I769" i="9"/>
  <c r="I768" i="9"/>
  <c r="I767" i="9"/>
  <c r="I766" i="9"/>
  <c r="I765" i="9"/>
  <c r="I764" i="9"/>
  <c r="I763" i="9"/>
  <c r="I762" i="9"/>
  <c r="I761" i="9"/>
  <c r="I760" i="9"/>
  <c r="I759" i="9"/>
  <c r="I758" i="9"/>
  <c r="I757" i="9"/>
  <c r="I756" i="9"/>
  <c r="I755" i="9"/>
  <c r="E945" i="9"/>
  <c r="I944" i="9"/>
  <c r="I943" i="9"/>
  <c r="I942" i="9"/>
  <c r="I941" i="9"/>
  <c r="I940" i="9"/>
  <c r="I939" i="9"/>
  <c r="I938" i="9"/>
  <c r="I945" i="9" s="1"/>
  <c r="G945" i="9" s="1"/>
  <c r="I937" i="9"/>
  <c r="I936" i="9"/>
  <c r="I935" i="9"/>
  <c r="E932" i="9"/>
  <c r="I931" i="9"/>
  <c r="I930" i="9"/>
  <c r="I929" i="9"/>
  <c r="I928" i="9"/>
  <c r="I927" i="9"/>
  <c r="I926" i="9"/>
  <c r="I925" i="9"/>
  <c r="I924" i="9"/>
  <c r="I932" i="9" s="1"/>
  <c r="E750" i="9"/>
  <c r="I748" i="9"/>
  <c r="I747" i="9"/>
  <c r="I746" i="9"/>
  <c r="I745" i="9"/>
  <c r="I744" i="9"/>
  <c r="I743" i="9"/>
  <c r="I742" i="9"/>
  <c r="I741" i="9"/>
  <c r="I740" i="9"/>
  <c r="I739" i="9"/>
  <c r="I750" i="9" s="1"/>
  <c r="G750" i="9" s="1"/>
  <c r="G104" i="3" s="1"/>
  <c r="E352" i="9"/>
  <c r="E309" i="9"/>
  <c r="E704" i="9"/>
  <c r="G107" i="3"/>
  <c r="G142" i="3"/>
  <c r="G137" i="3"/>
  <c r="G132" i="3"/>
  <c r="G37" i="3"/>
  <c r="G125" i="3"/>
  <c r="G119" i="3"/>
  <c r="E916" i="9"/>
  <c r="I914" i="9"/>
  <c r="I916" i="9" s="1"/>
  <c r="G916" i="9" s="1"/>
  <c r="G105" i="3" s="1"/>
  <c r="I913" i="9"/>
  <c r="E907" i="9"/>
  <c r="I905" i="9"/>
  <c r="I904" i="9"/>
  <c r="I903" i="9"/>
  <c r="I902" i="9"/>
  <c r="I901" i="9"/>
  <c r="I900" i="9"/>
  <c r="I907" i="9" s="1"/>
  <c r="G907" i="9" s="1"/>
  <c r="G109" i="3" s="1"/>
  <c r="I899" i="9"/>
  <c r="I898" i="9"/>
  <c r="E890" i="9"/>
  <c r="I889" i="9"/>
  <c r="I888" i="9"/>
  <c r="I887" i="9"/>
  <c r="I886" i="9"/>
  <c r="I890" i="9" s="1"/>
  <c r="G890" i="9" s="1"/>
  <c r="E883" i="9"/>
  <c r="E892" i="9" s="1"/>
  <c r="I882" i="9"/>
  <c r="I881" i="9"/>
  <c r="I880" i="9"/>
  <c r="I879" i="9"/>
  <c r="I883" i="9" s="1"/>
  <c r="G883" i="9" s="1"/>
  <c r="E876" i="9"/>
  <c r="I875" i="9"/>
  <c r="I874" i="9"/>
  <c r="I873" i="9"/>
  <c r="I872" i="9"/>
  <c r="E864" i="9"/>
  <c r="I863" i="9"/>
  <c r="I862" i="9"/>
  <c r="I861" i="9"/>
  <c r="I860" i="9"/>
  <c r="E857" i="9"/>
  <c r="I856" i="9"/>
  <c r="I855" i="9"/>
  <c r="I854" i="9"/>
  <c r="I853" i="9"/>
  <c r="I852" i="9"/>
  <c r="E849" i="9"/>
  <c r="I848" i="9"/>
  <c r="I847" i="9"/>
  <c r="I849" i="9" s="1"/>
  <c r="G849" i="9" s="1"/>
  <c r="G46" i="3" s="1"/>
  <c r="E837" i="9"/>
  <c r="I836" i="9"/>
  <c r="I835" i="9"/>
  <c r="I834" i="9"/>
  <c r="I833" i="9"/>
  <c r="I837" i="9" s="1"/>
  <c r="G837" i="9" s="1"/>
  <c r="I832" i="9"/>
  <c r="I831" i="9"/>
  <c r="E828" i="9"/>
  <c r="E839" i="9" s="1"/>
  <c r="I827" i="9"/>
  <c r="I826" i="9"/>
  <c r="I825" i="9"/>
  <c r="I824" i="9"/>
  <c r="I823" i="9"/>
  <c r="I822" i="9"/>
  <c r="I821" i="9"/>
  <c r="I820" i="9"/>
  <c r="I839" i="9" s="1"/>
  <c r="G839" i="9" s="1"/>
  <c r="G41" i="3" s="1"/>
  <c r="G732" i="9"/>
  <c r="G40" i="3" s="1"/>
  <c r="E730" i="9"/>
  <c r="I729" i="9"/>
  <c r="I728" i="9"/>
  <c r="I727" i="9"/>
  <c r="E724" i="9"/>
  <c r="I723" i="9"/>
  <c r="I722" i="9"/>
  <c r="I721" i="9"/>
  <c r="I724" i="9" s="1"/>
  <c r="G724" i="9" s="1"/>
  <c r="G36" i="3" s="1"/>
  <c r="E718" i="9"/>
  <c r="I717" i="9"/>
  <c r="I716" i="9"/>
  <c r="E714" i="9"/>
  <c r="I713" i="9"/>
  <c r="I712" i="9"/>
  <c r="I704" i="9"/>
  <c r="G704" i="9" s="1"/>
  <c r="G13" i="3" s="1"/>
  <c r="I702" i="9"/>
  <c r="E702" i="9"/>
  <c r="G700" i="9"/>
  <c r="G699" i="9"/>
  <c r="G698" i="9"/>
  <c r="G697" i="9"/>
  <c r="G696" i="9"/>
  <c r="G695" i="9"/>
  <c r="G694" i="9"/>
  <c r="G693" i="9"/>
  <c r="G14" i="3" s="1"/>
  <c r="G692" i="9"/>
  <c r="G18" i="3"/>
  <c r="G17" i="3"/>
  <c r="I730" i="9"/>
  <c r="G730" i="9"/>
  <c r="G38" i="3" s="1"/>
  <c r="I718" i="9"/>
  <c r="G718" i="9" s="1"/>
  <c r="G32" i="3" s="1"/>
  <c r="I828" i="9"/>
  <c r="G828" i="9" s="1"/>
  <c r="I714" i="9"/>
  <c r="G714" i="9" s="1"/>
  <c r="G24" i="3" s="1"/>
  <c r="I857" i="9"/>
  <c r="G857" i="9" s="1"/>
  <c r="G47" i="3" s="1"/>
  <c r="I864" i="9"/>
  <c r="G864" i="9" s="1"/>
  <c r="E866" i="9"/>
  <c r="I876" i="9"/>
  <c r="G876" i="9" s="1"/>
  <c r="G50" i="3" s="1"/>
  <c r="K680" i="9"/>
  <c r="I680" i="9"/>
  <c r="K679" i="9"/>
  <c r="I679" i="9"/>
  <c r="K678" i="9"/>
  <c r="I678" i="9"/>
  <c r="K677" i="9"/>
  <c r="I677" i="9"/>
  <c r="K676" i="9"/>
  <c r="I676" i="9"/>
  <c r="K675" i="9"/>
  <c r="I675" i="9"/>
  <c r="K674" i="9"/>
  <c r="I674" i="9"/>
  <c r="K673" i="9"/>
  <c r="I673" i="9"/>
  <c r="E670" i="9"/>
  <c r="K668" i="9"/>
  <c r="I668" i="9"/>
  <c r="I667" i="9"/>
  <c r="I666" i="9"/>
  <c r="I665" i="9"/>
  <c r="K664" i="9"/>
  <c r="I664" i="9"/>
  <c r="K663" i="9"/>
  <c r="I663" i="9"/>
  <c r="K662" i="9"/>
  <c r="I662" i="9"/>
  <c r="K661" i="9"/>
  <c r="I661" i="9"/>
  <c r="K660" i="9"/>
  <c r="I660" i="9"/>
  <c r="K659" i="9"/>
  <c r="I659" i="9"/>
  <c r="I658" i="9"/>
  <c r="K657" i="9"/>
  <c r="I657" i="9"/>
  <c r="K656" i="9"/>
  <c r="I656" i="9"/>
  <c r="I655" i="9"/>
  <c r="K654" i="9"/>
  <c r="I654" i="9"/>
  <c r="K653" i="9"/>
  <c r="I653" i="9"/>
  <c r="K652" i="9"/>
  <c r="I652" i="9"/>
  <c r="G651" i="9"/>
  <c r="K650" i="9"/>
  <c r="I650" i="9"/>
  <c r="I649" i="9"/>
  <c r="K648" i="9"/>
  <c r="I648" i="9"/>
  <c r="K647" i="9"/>
  <c r="I647" i="9"/>
  <c r="K642" i="9"/>
  <c r="K641" i="9"/>
  <c r="K640" i="9"/>
  <c r="K639" i="9"/>
  <c r="K638" i="9"/>
  <c r="K637" i="9"/>
  <c r="K636" i="9"/>
  <c r="K635" i="9"/>
  <c r="K634" i="9"/>
  <c r="K633" i="9"/>
  <c r="E623" i="9"/>
  <c r="K622" i="9"/>
  <c r="I622" i="9"/>
  <c r="K621" i="9"/>
  <c r="I621" i="9"/>
  <c r="K620" i="9"/>
  <c r="I620" i="9"/>
  <c r="E617" i="9"/>
  <c r="K616" i="9"/>
  <c r="I616" i="9"/>
  <c r="K615" i="9"/>
  <c r="I615" i="9"/>
  <c r="K614" i="9"/>
  <c r="I614" i="9"/>
  <c r="E611" i="9"/>
  <c r="K610" i="9"/>
  <c r="I610" i="9"/>
  <c r="K609" i="9"/>
  <c r="I609" i="9"/>
  <c r="K608" i="9"/>
  <c r="I608" i="9"/>
  <c r="E605" i="9"/>
  <c r="I604" i="9"/>
  <c r="I603" i="9"/>
  <c r="K602" i="9"/>
  <c r="I602" i="9"/>
  <c r="K601" i="9"/>
  <c r="I601" i="9"/>
  <c r="K600" i="9"/>
  <c r="I600" i="9"/>
  <c r="K599" i="9"/>
  <c r="I599" i="9"/>
  <c r="E596" i="9"/>
  <c r="I595" i="9"/>
  <c r="I594" i="9"/>
  <c r="I593" i="9"/>
  <c r="K592" i="9"/>
  <c r="I592" i="9"/>
  <c r="K591" i="9"/>
  <c r="I591" i="9"/>
  <c r="K590" i="9"/>
  <c r="I590" i="9"/>
  <c r="E587" i="9"/>
  <c r="I586" i="9"/>
  <c r="I585" i="9"/>
  <c r="I584" i="9"/>
  <c r="K583" i="9"/>
  <c r="I583" i="9"/>
  <c r="K582" i="9"/>
  <c r="I582" i="9"/>
  <c r="K581" i="9"/>
  <c r="I581" i="9"/>
  <c r="E573" i="9"/>
  <c r="I572" i="9"/>
  <c r="I571" i="9"/>
  <c r="K570" i="9"/>
  <c r="I570" i="9"/>
  <c r="K569" i="9"/>
  <c r="I569" i="9"/>
  <c r="K568" i="9"/>
  <c r="I568" i="9"/>
  <c r="K567" i="9"/>
  <c r="I567" i="9"/>
  <c r="K566" i="9"/>
  <c r="I566" i="9"/>
  <c r="K565" i="9"/>
  <c r="I565" i="9"/>
  <c r="K564" i="9"/>
  <c r="I564" i="9"/>
  <c r="E562" i="9"/>
  <c r="K561" i="9"/>
  <c r="I561" i="9"/>
  <c r="K560" i="9"/>
  <c r="I560" i="9"/>
  <c r="K559" i="9"/>
  <c r="I559" i="9"/>
  <c r="G558" i="9"/>
  <c r="I558" i="9" s="1"/>
  <c r="K557" i="9"/>
  <c r="I557" i="9"/>
  <c r="K556" i="9"/>
  <c r="I556" i="9"/>
  <c r="K555" i="9"/>
  <c r="I555" i="9"/>
  <c r="E552" i="9"/>
  <c r="I551" i="9"/>
  <c r="K550" i="9"/>
  <c r="I550" i="9"/>
  <c r="K549" i="9"/>
  <c r="I549" i="9"/>
  <c r="K548" i="9"/>
  <c r="I548" i="9"/>
  <c r="G547" i="9"/>
  <c r="K547" i="9" s="1"/>
  <c r="K546" i="9"/>
  <c r="I546" i="9"/>
  <c r="K545" i="9"/>
  <c r="I545" i="9"/>
  <c r="K544" i="9"/>
  <c r="I544" i="9"/>
  <c r="E534" i="9"/>
  <c r="E536" i="9" s="1"/>
  <c r="K533" i="9"/>
  <c r="I533" i="9"/>
  <c r="K532" i="9"/>
  <c r="I532" i="9"/>
  <c r="K531" i="9"/>
  <c r="I531" i="9"/>
  <c r="K530" i="9"/>
  <c r="I530" i="9"/>
  <c r="K529" i="9"/>
  <c r="I529" i="9"/>
  <c r="K528" i="9"/>
  <c r="I528" i="9"/>
  <c r="K527" i="9"/>
  <c r="I527" i="9"/>
  <c r="E519" i="9"/>
  <c r="E521" i="9" s="1"/>
  <c r="I518" i="9"/>
  <c r="I517" i="9"/>
  <c r="I516" i="9"/>
  <c r="K515" i="9"/>
  <c r="I515" i="9"/>
  <c r="K514" i="9"/>
  <c r="I514" i="9"/>
  <c r="K513" i="9"/>
  <c r="I513" i="9"/>
  <c r="G512" i="9"/>
  <c r="I512" i="9"/>
  <c r="K511" i="9"/>
  <c r="I511" i="9"/>
  <c r="K510" i="9"/>
  <c r="I510" i="9"/>
  <c r="K509" i="9"/>
  <c r="I509" i="9"/>
  <c r="E501" i="9"/>
  <c r="E503" i="9"/>
  <c r="I500" i="9"/>
  <c r="I499" i="9"/>
  <c r="I498" i="9"/>
  <c r="K497" i="9"/>
  <c r="I497" i="9"/>
  <c r="K496" i="9"/>
  <c r="I496" i="9"/>
  <c r="K495" i="9"/>
  <c r="I495" i="9"/>
  <c r="G494" i="9"/>
  <c r="I494" i="9" s="1"/>
  <c r="K493" i="9"/>
  <c r="I493" i="9"/>
  <c r="K492" i="9"/>
  <c r="I492" i="9"/>
  <c r="K491" i="9"/>
  <c r="I491" i="9"/>
  <c r="E483" i="9"/>
  <c r="K482" i="9"/>
  <c r="I482" i="9"/>
  <c r="K481" i="9"/>
  <c r="I481" i="9"/>
  <c r="K480" i="9"/>
  <c r="I480" i="9"/>
  <c r="G479" i="9"/>
  <c r="K478" i="9"/>
  <c r="I478" i="9"/>
  <c r="K477" i="9"/>
  <c r="I477" i="9"/>
  <c r="K476" i="9"/>
  <c r="I476" i="9"/>
  <c r="E473" i="9"/>
  <c r="K472" i="9"/>
  <c r="I472" i="9"/>
  <c r="K471" i="9"/>
  <c r="I471" i="9"/>
  <c r="K470" i="9"/>
  <c r="I470" i="9"/>
  <c r="G469" i="9"/>
  <c r="K468" i="9"/>
  <c r="I468" i="9"/>
  <c r="K467" i="9"/>
  <c r="I467" i="9"/>
  <c r="K466" i="9"/>
  <c r="I466" i="9"/>
  <c r="E463" i="9"/>
  <c r="K462" i="9"/>
  <c r="I462" i="9"/>
  <c r="K461" i="9"/>
  <c r="I461" i="9"/>
  <c r="K460" i="9"/>
  <c r="I460" i="9"/>
  <c r="G459" i="9"/>
  <c r="K458" i="9"/>
  <c r="I458" i="9"/>
  <c r="K457" i="9"/>
  <c r="I457" i="9"/>
  <c r="K456" i="9"/>
  <c r="I456" i="9"/>
  <c r="E453" i="9"/>
  <c r="I452" i="9"/>
  <c r="I451" i="9"/>
  <c r="I450" i="9"/>
  <c r="K449" i="9"/>
  <c r="I449" i="9"/>
  <c r="K448" i="9"/>
  <c r="I448" i="9"/>
  <c r="G447" i="9"/>
  <c r="K446" i="9"/>
  <c r="I446" i="9"/>
  <c r="K445" i="9"/>
  <c r="I445" i="9"/>
  <c r="K444" i="9"/>
  <c r="I444" i="9"/>
  <c r="E437" i="9"/>
  <c r="E439" i="9"/>
  <c r="I436" i="9"/>
  <c r="I435" i="9"/>
  <c r="K434" i="9"/>
  <c r="I434" i="9"/>
  <c r="K433" i="9"/>
  <c r="I433" i="9"/>
  <c r="K432" i="9"/>
  <c r="I432" i="9"/>
  <c r="G431" i="9"/>
  <c r="I431" i="9" s="1"/>
  <c r="K430" i="9"/>
  <c r="I430" i="9"/>
  <c r="K429" i="9"/>
  <c r="I429" i="9"/>
  <c r="K428" i="9"/>
  <c r="I428" i="9"/>
  <c r="E420" i="9"/>
  <c r="I419" i="9"/>
  <c r="K418" i="9"/>
  <c r="I418" i="9"/>
  <c r="K417" i="9"/>
  <c r="I417" i="9"/>
  <c r="K416" i="9"/>
  <c r="I416" i="9"/>
  <c r="G415" i="9"/>
  <c r="K414" i="9"/>
  <c r="I414" i="9"/>
  <c r="K413" i="9"/>
  <c r="I413" i="9"/>
  <c r="K412" i="9"/>
  <c r="I412" i="9"/>
  <c r="E409" i="9"/>
  <c r="I408" i="9"/>
  <c r="K407" i="9"/>
  <c r="I407" i="9"/>
  <c r="K406" i="9"/>
  <c r="I406" i="9"/>
  <c r="K405" i="9"/>
  <c r="I405" i="9"/>
  <c r="G404" i="9"/>
  <c r="I404" i="9" s="1"/>
  <c r="K403" i="9"/>
  <c r="I403" i="9"/>
  <c r="K402" i="9"/>
  <c r="I402" i="9"/>
  <c r="K401" i="9"/>
  <c r="I401" i="9"/>
  <c r="E398" i="9"/>
  <c r="I397" i="9"/>
  <c r="I396" i="9"/>
  <c r="I395" i="9"/>
  <c r="K394" i="9"/>
  <c r="I394" i="9"/>
  <c r="K393" i="9"/>
  <c r="I393" i="9"/>
  <c r="K392" i="9"/>
  <c r="I392" i="9"/>
  <c r="K391" i="9"/>
  <c r="I391" i="9"/>
  <c r="K390" i="9"/>
  <c r="I390" i="9"/>
  <c r="K389" i="9"/>
  <c r="I389" i="9"/>
  <c r="E382" i="9"/>
  <c r="K381" i="9"/>
  <c r="I381" i="9"/>
  <c r="K380" i="9"/>
  <c r="I380" i="9"/>
  <c r="K379" i="9"/>
  <c r="I379" i="9"/>
  <c r="G378" i="9"/>
  <c r="I378" i="9" s="1"/>
  <c r="I382" i="9" s="1"/>
  <c r="G382" i="9" s="1"/>
  <c r="G86" i="3" s="1"/>
  <c r="K377" i="9"/>
  <c r="I377" i="9"/>
  <c r="K376" i="9"/>
  <c r="I376" i="9"/>
  <c r="K375" i="9"/>
  <c r="I375" i="9"/>
  <c r="E372" i="9"/>
  <c r="K371" i="9"/>
  <c r="I371" i="9"/>
  <c r="K370" i="9"/>
  <c r="I370" i="9"/>
  <c r="K369" i="9"/>
  <c r="I369" i="9"/>
  <c r="G368" i="9"/>
  <c r="I368" i="9" s="1"/>
  <c r="K367" i="9"/>
  <c r="I367" i="9"/>
  <c r="K366" i="9"/>
  <c r="I366" i="9"/>
  <c r="K365" i="9"/>
  <c r="I365" i="9"/>
  <c r="E362" i="9"/>
  <c r="K361" i="9"/>
  <c r="I361" i="9"/>
  <c r="K360" i="9"/>
  <c r="I360" i="9"/>
  <c r="K359" i="9"/>
  <c r="I359" i="9"/>
  <c r="G358" i="9"/>
  <c r="I358" i="9"/>
  <c r="K357" i="9"/>
  <c r="I357" i="9"/>
  <c r="K356" i="9"/>
  <c r="I356" i="9"/>
  <c r="K355" i="9"/>
  <c r="I355" i="9"/>
  <c r="I351" i="9"/>
  <c r="I350" i="9"/>
  <c r="K349" i="9"/>
  <c r="I349" i="9"/>
  <c r="K348" i="9"/>
  <c r="I348" i="9"/>
  <c r="G347" i="9"/>
  <c r="I347" i="9" s="1"/>
  <c r="I352" i="9" s="1"/>
  <c r="G352" i="9" s="1"/>
  <c r="K346" i="9"/>
  <c r="I346" i="9"/>
  <c r="K345" i="9"/>
  <c r="I345" i="9"/>
  <c r="K344" i="9"/>
  <c r="I344" i="9"/>
  <c r="E336" i="9"/>
  <c r="E338" i="9" s="1"/>
  <c r="I335" i="9"/>
  <c r="I334" i="9"/>
  <c r="I333" i="9"/>
  <c r="K332" i="9"/>
  <c r="I332" i="9"/>
  <c r="K331" i="9"/>
  <c r="I331" i="9"/>
  <c r="K330" i="9"/>
  <c r="I330" i="9"/>
  <c r="G329" i="9"/>
  <c r="I329" i="9" s="1"/>
  <c r="K328" i="9"/>
  <c r="I328" i="9"/>
  <c r="K327" i="9"/>
  <c r="I327" i="9"/>
  <c r="K326" i="9"/>
  <c r="I326" i="9"/>
  <c r="E319" i="9"/>
  <c r="K318" i="9"/>
  <c r="I318" i="9"/>
  <c r="K317" i="9"/>
  <c r="I317" i="9"/>
  <c r="K316" i="9"/>
  <c r="I316" i="9"/>
  <c r="G315" i="9"/>
  <c r="K314" i="9"/>
  <c r="I314" i="9"/>
  <c r="K313" i="9"/>
  <c r="I313" i="9"/>
  <c r="K312" i="9"/>
  <c r="I312" i="9"/>
  <c r="I308" i="9"/>
  <c r="K307" i="9"/>
  <c r="I307" i="9"/>
  <c r="K306" i="9"/>
  <c r="I306" i="9"/>
  <c r="K305" i="9"/>
  <c r="I305" i="9"/>
  <c r="G304" i="9"/>
  <c r="I304" i="9"/>
  <c r="K303" i="9"/>
  <c r="I303" i="9"/>
  <c r="K302" i="9"/>
  <c r="I302" i="9"/>
  <c r="K301" i="9"/>
  <c r="I301" i="9"/>
  <c r="E298" i="9"/>
  <c r="I297" i="9"/>
  <c r="I296" i="9"/>
  <c r="I295" i="9"/>
  <c r="K294" i="9"/>
  <c r="I294" i="9"/>
  <c r="K293" i="9"/>
  <c r="I293" i="9"/>
  <c r="K292" i="9"/>
  <c r="I292" i="9"/>
  <c r="G291" i="9"/>
  <c r="K290" i="9"/>
  <c r="I290" i="9"/>
  <c r="K289" i="9"/>
  <c r="I289" i="9"/>
  <c r="K288" i="9"/>
  <c r="I288" i="9"/>
  <c r="E280" i="9"/>
  <c r="K279" i="9"/>
  <c r="I279" i="9"/>
  <c r="K278" i="9"/>
  <c r="I278" i="9"/>
  <c r="K277" i="9"/>
  <c r="I277" i="9"/>
  <c r="G276" i="9"/>
  <c r="I276" i="9"/>
  <c r="K275" i="9"/>
  <c r="I275" i="9"/>
  <c r="K274" i="9"/>
  <c r="I274" i="9"/>
  <c r="K273" i="9"/>
  <c r="I273" i="9"/>
  <c r="E270" i="9"/>
  <c r="K269" i="9"/>
  <c r="I269" i="9"/>
  <c r="K268" i="9"/>
  <c r="I268" i="9"/>
  <c r="K267" i="9"/>
  <c r="I267" i="9"/>
  <c r="G266" i="9"/>
  <c r="K265" i="9"/>
  <c r="I265" i="9"/>
  <c r="K264" i="9"/>
  <c r="I264" i="9"/>
  <c r="K263" i="9"/>
  <c r="I263" i="9"/>
  <c r="E260" i="9"/>
  <c r="I259" i="9"/>
  <c r="I258" i="9"/>
  <c r="I257" i="9"/>
  <c r="K256" i="9"/>
  <c r="I256" i="9"/>
  <c r="K255" i="9"/>
  <c r="I255" i="9"/>
  <c r="K254" i="9"/>
  <c r="I254" i="9"/>
  <c r="G253" i="9"/>
  <c r="I253" i="9" s="1"/>
  <c r="K252" i="9"/>
  <c r="I252" i="9"/>
  <c r="K251" i="9"/>
  <c r="I251" i="9"/>
  <c r="K250" i="9"/>
  <c r="I250" i="9"/>
  <c r="E238" i="9"/>
  <c r="K237" i="9"/>
  <c r="I237" i="9"/>
  <c r="K236" i="9"/>
  <c r="I236" i="9"/>
  <c r="K235" i="9"/>
  <c r="I235" i="9"/>
  <c r="K234" i="9"/>
  <c r="I234" i="9"/>
  <c r="K233" i="9"/>
  <c r="I233" i="9"/>
  <c r="E230" i="9"/>
  <c r="K229" i="9"/>
  <c r="I229" i="9"/>
  <c r="K228" i="9"/>
  <c r="I228" i="9"/>
  <c r="K227" i="9"/>
  <c r="I227" i="9"/>
  <c r="K226" i="9"/>
  <c r="I226" i="9"/>
  <c r="K225" i="9"/>
  <c r="I225" i="9"/>
  <c r="E222" i="9"/>
  <c r="I221" i="9"/>
  <c r="I220" i="9"/>
  <c r="I219" i="9"/>
  <c r="K218" i="9"/>
  <c r="I218" i="9"/>
  <c r="K217" i="9"/>
  <c r="I217" i="9"/>
  <c r="K216" i="9"/>
  <c r="I216" i="9"/>
  <c r="K215" i="9"/>
  <c r="I215" i="9"/>
  <c r="K214" i="9"/>
  <c r="I214" i="9"/>
  <c r="E206" i="9"/>
  <c r="I205" i="9"/>
  <c r="K204" i="9"/>
  <c r="I204" i="9"/>
  <c r="K203" i="9"/>
  <c r="I203" i="9"/>
  <c r="K202" i="9"/>
  <c r="I202" i="9"/>
  <c r="K201" i="9"/>
  <c r="I201" i="9"/>
  <c r="K200" i="9"/>
  <c r="I200" i="9"/>
  <c r="E197" i="9"/>
  <c r="I196" i="9"/>
  <c r="K195" i="9"/>
  <c r="I195" i="9"/>
  <c r="K194" i="9"/>
  <c r="I194" i="9"/>
  <c r="K193" i="9"/>
  <c r="I193" i="9"/>
  <c r="K192" i="9"/>
  <c r="I192" i="9"/>
  <c r="K191" i="9"/>
  <c r="I191" i="9"/>
  <c r="E188" i="9"/>
  <c r="I187" i="9"/>
  <c r="I186" i="9"/>
  <c r="I185" i="9"/>
  <c r="K184" i="9"/>
  <c r="I184" i="9"/>
  <c r="K183" i="9"/>
  <c r="I183" i="9"/>
  <c r="K182" i="9"/>
  <c r="I182" i="9"/>
  <c r="K181" i="9"/>
  <c r="I181" i="9"/>
  <c r="K180" i="9"/>
  <c r="I180" i="9"/>
  <c r="E168" i="9"/>
  <c r="K167" i="9"/>
  <c r="I167" i="9"/>
  <c r="K166" i="9"/>
  <c r="I166" i="9"/>
  <c r="K165" i="9"/>
  <c r="I165" i="9"/>
  <c r="K164" i="9"/>
  <c r="I164" i="9"/>
  <c r="K163" i="9"/>
  <c r="I163" i="9"/>
  <c r="E160" i="9"/>
  <c r="K159" i="9"/>
  <c r="I159" i="9"/>
  <c r="K158" i="9"/>
  <c r="I158" i="9"/>
  <c r="K157" i="9"/>
  <c r="I157" i="9"/>
  <c r="K156" i="9"/>
  <c r="I156" i="9"/>
  <c r="K155" i="9"/>
  <c r="I155" i="9"/>
  <c r="E152" i="9"/>
  <c r="K151" i="9"/>
  <c r="I151" i="9"/>
  <c r="K150" i="9"/>
  <c r="I150" i="9"/>
  <c r="K149" i="9"/>
  <c r="I149" i="9"/>
  <c r="K148" i="9"/>
  <c r="I148" i="9"/>
  <c r="E145" i="9"/>
  <c r="I144" i="9"/>
  <c r="I143" i="9"/>
  <c r="K142" i="9"/>
  <c r="I142" i="9"/>
  <c r="K141" i="9"/>
  <c r="I141" i="9"/>
  <c r="K140" i="9"/>
  <c r="I140" i="9"/>
  <c r="K139" i="9"/>
  <c r="I139" i="9"/>
  <c r="K138" i="9"/>
  <c r="I138" i="9"/>
  <c r="E135" i="9"/>
  <c r="K134" i="9"/>
  <c r="I134" i="9"/>
  <c r="I135" i="9" s="1"/>
  <c r="E131" i="9"/>
  <c r="E170" i="9" s="1"/>
  <c r="K130" i="9"/>
  <c r="I130" i="9"/>
  <c r="K129" i="9"/>
  <c r="I129" i="9"/>
  <c r="K128" i="9"/>
  <c r="I128" i="9"/>
  <c r="K127" i="9"/>
  <c r="I127" i="9"/>
  <c r="E119" i="9"/>
  <c r="E121" i="9" s="1"/>
  <c r="G121" i="9" s="1"/>
  <c r="G33" i="3" s="1"/>
  <c r="I118" i="9"/>
  <c r="I117" i="9"/>
  <c r="K116" i="9"/>
  <c r="I116" i="9"/>
  <c r="K115" i="9"/>
  <c r="I115" i="9"/>
  <c r="K114" i="9"/>
  <c r="I114" i="9"/>
  <c r="K113" i="9"/>
  <c r="I113" i="9"/>
  <c r="K112" i="9"/>
  <c r="I112" i="9"/>
  <c r="E109" i="9"/>
  <c r="K108" i="9"/>
  <c r="I108" i="9"/>
  <c r="K107" i="9"/>
  <c r="I107" i="9"/>
  <c r="K106" i="9"/>
  <c r="I106" i="9"/>
  <c r="K105" i="9"/>
  <c r="I105" i="9"/>
  <c r="E102" i="9"/>
  <c r="I101" i="9"/>
  <c r="K100" i="9"/>
  <c r="I100" i="9"/>
  <c r="K99" i="9"/>
  <c r="I99" i="9"/>
  <c r="K98" i="9"/>
  <c r="I98" i="9"/>
  <c r="K97" i="9"/>
  <c r="I97" i="9"/>
  <c r="K96" i="9"/>
  <c r="I96" i="9"/>
  <c r="E93" i="9"/>
  <c r="K92" i="9"/>
  <c r="I92" i="9"/>
  <c r="I93" i="9" s="1"/>
  <c r="G93" i="9" s="1"/>
  <c r="E84" i="9"/>
  <c r="K83" i="9"/>
  <c r="I83" i="9"/>
  <c r="K82" i="9"/>
  <c r="I82" i="9"/>
  <c r="K81" i="9"/>
  <c r="I81" i="9"/>
  <c r="K80" i="9"/>
  <c r="I80" i="9"/>
  <c r="K79" i="9"/>
  <c r="I79" i="9"/>
  <c r="E76" i="9"/>
  <c r="K75" i="9"/>
  <c r="I75" i="9"/>
  <c r="K74" i="9"/>
  <c r="I74" i="9"/>
  <c r="K73" i="9"/>
  <c r="I73" i="9"/>
  <c r="K72" i="9"/>
  <c r="I72" i="9"/>
  <c r="K71" i="9"/>
  <c r="I71" i="9"/>
  <c r="E68" i="9"/>
  <c r="K67" i="9"/>
  <c r="I67" i="9"/>
  <c r="I68" i="9"/>
  <c r="G68" i="9" s="1"/>
  <c r="E64" i="9"/>
  <c r="E86" i="9" s="1"/>
  <c r="I63" i="9"/>
  <c r="I62" i="9"/>
  <c r="I61" i="9"/>
  <c r="K60" i="9"/>
  <c r="I60" i="9"/>
  <c r="K59" i="9"/>
  <c r="I59" i="9"/>
  <c r="K58" i="9"/>
  <c r="I58" i="9"/>
  <c r="K57" i="9"/>
  <c r="I57" i="9"/>
  <c r="K56" i="9"/>
  <c r="I56" i="9"/>
  <c r="E48" i="9"/>
  <c r="K47" i="9"/>
  <c r="I47" i="9"/>
  <c r="K46" i="9"/>
  <c r="I46" i="9"/>
  <c r="K45" i="9"/>
  <c r="I45" i="9"/>
  <c r="K44" i="9"/>
  <c r="I44" i="9"/>
  <c r="K43" i="9"/>
  <c r="I43" i="9"/>
  <c r="I48" i="9" s="1"/>
  <c r="G48" i="9" s="1"/>
  <c r="E40" i="9"/>
  <c r="K39" i="9"/>
  <c r="I39" i="9"/>
  <c r="K38" i="9"/>
  <c r="I38" i="9"/>
  <c r="K37" i="9"/>
  <c r="I37" i="9"/>
  <c r="K36" i="9"/>
  <c r="I36" i="9"/>
  <c r="K35" i="9"/>
  <c r="I35" i="9"/>
  <c r="I40" i="9" s="1"/>
  <c r="G40" i="9" s="1"/>
  <c r="E32" i="9"/>
  <c r="I31" i="9"/>
  <c r="I30" i="9"/>
  <c r="I29" i="9"/>
  <c r="K28" i="9"/>
  <c r="I28" i="9"/>
  <c r="K27" i="9"/>
  <c r="I27" i="9"/>
  <c r="K26" i="9"/>
  <c r="I26" i="9"/>
  <c r="K25" i="9"/>
  <c r="I25" i="9"/>
  <c r="K24" i="9"/>
  <c r="I24" i="9"/>
  <c r="E384" i="9"/>
  <c r="G147" i="3"/>
  <c r="E575" i="9"/>
  <c r="I573" i="9"/>
  <c r="G120" i="3"/>
  <c r="I109" i="9"/>
  <c r="G109" i="9" s="1"/>
  <c r="K253" i="9"/>
  <c r="G124" i="3"/>
  <c r="E240" i="9"/>
  <c r="K494" i="9"/>
  <c r="G117" i="3"/>
  <c r="E485" i="9"/>
  <c r="I119" i="9"/>
  <c r="G119" i="9" s="1"/>
  <c r="I188" i="9"/>
  <c r="G188" i="9"/>
  <c r="G56" i="3" s="1"/>
  <c r="I623" i="9"/>
  <c r="I206" i="9"/>
  <c r="G206" i="9"/>
  <c r="G60" i="3" s="1"/>
  <c r="E321" i="9"/>
  <c r="I398" i="9"/>
  <c r="G398" i="9" s="1"/>
  <c r="I587" i="9"/>
  <c r="G587" i="9" s="1"/>
  <c r="G73" i="3" s="1"/>
  <c r="E50" i="9"/>
  <c r="K329" i="9"/>
  <c r="E625" i="9"/>
  <c r="K378" i="9"/>
  <c r="I605" i="9"/>
  <c r="G605" i="9" s="1"/>
  <c r="G85" i="3" s="1"/>
  <c r="K512" i="9"/>
  <c r="I76" i="9"/>
  <c r="G76" i="9" s="1"/>
  <c r="I152" i="9"/>
  <c r="G152" i="9" s="1"/>
  <c r="I168" i="9"/>
  <c r="G168" i="9" s="1"/>
  <c r="G39" i="3" s="1"/>
  <c r="K404" i="9"/>
  <c r="K431" i="9"/>
  <c r="I534" i="9"/>
  <c r="I536" i="9"/>
  <c r="K304" i="9"/>
  <c r="K347" i="9"/>
  <c r="I617" i="9"/>
  <c r="I519" i="9"/>
  <c r="G519" i="9"/>
  <c r="K276" i="9"/>
  <c r="I160" i="9"/>
  <c r="G160" i="9"/>
  <c r="I197" i="9"/>
  <c r="G197" i="9" s="1"/>
  <c r="G58" i="3" s="1"/>
  <c r="K358" i="9"/>
  <c r="I145" i="9"/>
  <c r="G145" i="9" s="1"/>
  <c r="K558" i="9"/>
  <c r="K368" i="9"/>
  <c r="I611" i="9"/>
  <c r="I280" i="9"/>
  <c r="G280" i="9" s="1"/>
  <c r="I309" i="9"/>
  <c r="G309" i="9"/>
  <c r="I238" i="9"/>
  <c r="G238" i="9"/>
  <c r="G66" i="3" s="1"/>
  <c r="K479" i="9"/>
  <c r="I479" i="9"/>
  <c r="I483" i="9"/>
  <c r="G483" i="9" s="1"/>
  <c r="G97" i="3" s="1"/>
  <c r="I84" i="9"/>
  <c r="G84" i="9" s="1"/>
  <c r="I222" i="9"/>
  <c r="G222" i="9" s="1"/>
  <c r="G62" i="3" s="1"/>
  <c r="I266" i="9"/>
  <c r="I270" i="9" s="1"/>
  <c r="G270" i="9" s="1"/>
  <c r="K266" i="9"/>
  <c r="I64" i="9"/>
  <c r="I32" i="9"/>
  <c r="G32" i="9"/>
  <c r="G23" i="3" s="1"/>
  <c r="I102" i="9"/>
  <c r="G102" i="9"/>
  <c r="I131" i="9"/>
  <c r="G131" i="9" s="1"/>
  <c r="E282" i="9"/>
  <c r="K315" i="9"/>
  <c r="I315" i="9"/>
  <c r="I319" i="9" s="1"/>
  <c r="K651" i="9"/>
  <c r="I651" i="9"/>
  <c r="I670" i="9" s="1"/>
  <c r="G670" i="9" s="1"/>
  <c r="I230" i="9"/>
  <c r="G230" i="9" s="1"/>
  <c r="G64" i="3" s="1"/>
  <c r="E208" i="9"/>
  <c r="K291" i="9"/>
  <c r="I291" i="9"/>
  <c r="I298" i="9" s="1"/>
  <c r="G298" i="9" s="1"/>
  <c r="I362" i="9"/>
  <c r="G362" i="9" s="1"/>
  <c r="E422" i="9"/>
  <c r="K447" i="9"/>
  <c r="I447" i="9"/>
  <c r="I453" i="9" s="1"/>
  <c r="G453" i="9" s="1"/>
  <c r="G98" i="3" s="1"/>
  <c r="I596" i="9"/>
  <c r="G596" i="9" s="1"/>
  <c r="G94" i="3" s="1"/>
  <c r="K415" i="9"/>
  <c r="I415" i="9"/>
  <c r="I420" i="9"/>
  <c r="G420" i="9" s="1"/>
  <c r="K469" i="9"/>
  <c r="I469" i="9"/>
  <c r="I473" i="9"/>
  <c r="G473" i="9" s="1"/>
  <c r="K459" i="9"/>
  <c r="I459" i="9"/>
  <c r="I463" i="9" s="1"/>
  <c r="I547" i="9"/>
  <c r="I921" i="9"/>
  <c r="G921" i="9" s="1"/>
  <c r="I121" i="9"/>
  <c r="I521" i="9"/>
  <c r="G521" i="9" s="1"/>
  <c r="G92" i="3" s="1"/>
  <c r="I552" i="9"/>
  <c r="G552" i="9"/>
  <c r="G76" i="3" s="1"/>
  <c r="E242" i="9"/>
  <c r="I240" i="9"/>
  <c r="G240" i="9" s="1"/>
  <c r="G61" i="3" s="1"/>
  <c r="I50" i="9" l="1"/>
  <c r="G50" i="9" s="1"/>
  <c r="G25" i="3" s="1"/>
  <c r="E172" i="9"/>
  <c r="G51" i="3"/>
  <c r="G52" i="3"/>
  <c r="G49" i="3"/>
  <c r="G48" i="3"/>
  <c r="I439" i="9"/>
  <c r="G439" i="9" s="1"/>
  <c r="I437" i="9"/>
  <c r="G437" i="9" s="1"/>
  <c r="G95" i="3" s="1"/>
  <c r="I625" i="9"/>
  <c r="G625" i="9" s="1"/>
  <c r="G89" i="3" s="1"/>
  <c r="I866" i="9"/>
  <c r="G866" i="9" s="1"/>
  <c r="G55" i="3" s="1"/>
  <c r="I86" i="9"/>
  <c r="G86" i="9" s="1"/>
  <c r="G26" i="3" s="1"/>
  <c r="I208" i="9"/>
  <c r="G208" i="9" s="1"/>
  <c r="G64" i="9"/>
  <c r="I812" i="9"/>
  <c r="G812" i="9" s="1"/>
  <c r="G149" i="3" s="1"/>
  <c r="I777" i="9"/>
  <c r="G777" i="9" s="1"/>
  <c r="G129" i="3" s="1"/>
  <c r="I892" i="9"/>
  <c r="G892" i="9" s="1"/>
  <c r="I971" i="9"/>
  <c r="G971" i="9" s="1"/>
  <c r="G141" i="3" s="1"/>
  <c r="G319" i="9"/>
  <c r="G79" i="3" s="1"/>
  <c r="I321" i="9"/>
  <c r="G321" i="9" s="1"/>
  <c r="G135" i="9"/>
  <c r="I170" i="9"/>
  <c r="G170" i="9" s="1"/>
  <c r="G35" i="3" s="1"/>
  <c r="I501" i="9"/>
  <c r="G501" i="9" s="1"/>
  <c r="G463" i="9"/>
  <c r="G96" i="3" s="1"/>
  <c r="I485" i="9"/>
  <c r="G485" i="9" s="1"/>
  <c r="G77" i="3"/>
  <c r="G80" i="3"/>
  <c r="E538" i="9"/>
  <c r="E627" i="9"/>
  <c r="I372" i="9"/>
  <c r="G372" i="9" s="1"/>
  <c r="G84" i="3" s="1"/>
  <c r="I562" i="9"/>
  <c r="G562" i="9" s="1"/>
  <c r="G78" i="3" s="1"/>
  <c r="G932" i="9"/>
  <c r="I948" i="9"/>
  <c r="G948" i="9" s="1"/>
  <c r="G108" i="3" s="1"/>
  <c r="I260" i="9"/>
  <c r="G260" i="9" s="1"/>
  <c r="I336" i="9"/>
  <c r="G336" i="9" s="1"/>
  <c r="G83" i="3" s="1"/>
  <c r="I338" i="9"/>
  <c r="G338" i="9" s="1"/>
  <c r="I409" i="9"/>
  <c r="G409" i="9" s="1"/>
  <c r="I242" i="9"/>
  <c r="G242" i="9" s="1"/>
  <c r="G53" i="3" s="1"/>
  <c r="I575" i="9" l="1"/>
  <c r="G575" i="9" s="1"/>
  <c r="I172" i="9"/>
  <c r="G172" i="9" s="1"/>
  <c r="G29" i="3" s="1"/>
  <c r="I422" i="9"/>
  <c r="G422" i="9" s="1"/>
  <c r="G93" i="3" s="1"/>
  <c r="I282" i="9"/>
  <c r="I384" i="9"/>
  <c r="G384" i="9" s="1"/>
  <c r="I503" i="9"/>
  <c r="G503" i="9" s="1"/>
  <c r="G71" i="3" s="1"/>
  <c r="G28" i="3"/>
  <c r="G282" i="9" l="1"/>
  <c r="G75" i="3" s="1"/>
  <c r="I538" i="9"/>
  <c r="G538" i="9" l="1"/>
  <c r="I627" i="9"/>
  <c r="G627" i="9" s="1"/>
  <c r="G88" i="3" l="1"/>
  <c r="G87" i="3"/>
</calcChain>
</file>

<file path=xl/sharedStrings.xml><?xml version="1.0" encoding="utf-8"?>
<sst xmlns="http://schemas.openxmlformats.org/spreadsheetml/2006/main" count="1695" uniqueCount="646">
  <si>
    <t>INTANGIBLE PLANT</t>
  </si>
  <si>
    <t>INTANGIBLE PLANT (CLAUSES)</t>
  </si>
  <si>
    <t>STEAM PRODUCTION</t>
  </si>
  <si>
    <t>Cape Canaveral</t>
  </si>
  <si>
    <t>Manatee</t>
  </si>
  <si>
    <t>Sanford</t>
  </si>
  <si>
    <t>SJRPP Coal Cars</t>
  </si>
  <si>
    <t>SJRPP Unit 2</t>
  </si>
  <si>
    <t>Turkey Point</t>
  </si>
  <si>
    <t>NUCLEAR PRODUCTION</t>
  </si>
  <si>
    <t>Turkey Point Common</t>
  </si>
  <si>
    <t>Turkey Point Unit 3</t>
  </si>
  <si>
    <t>Turkey Point Unit 4</t>
  </si>
  <si>
    <t>OTHER PRODUCTION</t>
  </si>
  <si>
    <t>Station Equipment</t>
  </si>
  <si>
    <t>Overhead Conductors &amp; Devices</t>
  </si>
  <si>
    <t>Underground Conduit</t>
  </si>
  <si>
    <t>Poles, Towers &amp; Fixtures</t>
  </si>
  <si>
    <t>Meters</t>
  </si>
  <si>
    <t>Installations On Customer Premises</t>
  </si>
  <si>
    <t>Street Lighting &amp; Signal Systems</t>
  </si>
  <si>
    <t>Line Transformers</t>
  </si>
  <si>
    <t>GENERAL PLANT OTHER</t>
  </si>
  <si>
    <t>TOTAL GENERAL PLANT OTHER</t>
  </si>
  <si>
    <t>DISTRIBUTION (CLAUSES)</t>
  </si>
  <si>
    <t>GENERAL PLANT OTHER (ECCR)</t>
  </si>
  <si>
    <t>GENERAL PLANT</t>
  </si>
  <si>
    <t>General Plant Other</t>
  </si>
  <si>
    <t>Account / Sub-account Number</t>
  </si>
  <si>
    <t>Account/Sub-account Title</t>
  </si>
  <si>
    <t>1</t>
  </si>
  <si>
    <t/>
  </si>
  <si>
    <t>2</t>
  </si>
  <si>
    <t>Asset Retirement Obligation</t>
  </si>
  <si>
    <t>3</t>
  </si>
  <si>
    <t>Intangible Plant</t>
  </si>
  <si>
    <t>4</t>
  </si>
  <si>
    <t>Nuclear Licenses</t>
  </si>
  <si>
    <t>5</t>
  </si>
  <si>
    <t>6</t>
  </si>
  <si>
    <t>7</t>
  </si>
  <si>
    <t>Intangible Plant ECCR</t>
  </si>
  <si>
    <t>8</t>
  </si>
  <si>
    <t>Intangible Plant ECRC</t>
  </si>
  <si>
    <t>9</t>
  </si>
  <si>
    <t>TOTAL INTANGIBLE PLANT</t>
  </si>
  <si>
    <t>10</t>
  </si>
  <si>
    <t>11</t>
  </si>
  <si>
    <t>12</t>
  </si>
  <si>
    <t>13</t>
  </si>
  <si>
    <t>Manatee Capacity</t>
  </si>
  <si>
    <t>14</t>
  </si>
  <si>
    <t>Manatee Gas Reburn ECRC</t>
  </si>
  <si>
    <t>15</t>
  </si>
  <si>
    <t>16</t>
  </si>
  <si>
    <t>Martin (Plant Steam)</t>
  </si>
  <si>
    <t>17</t>
  </si>
  <si>
    <t>Martin Gas Pipeline - Steam</t>
  </si>
  <si>
    <t>18</t>
  </si>
  <si>
    <t>Minor Steam Capacity</t>
  </si>
  <si>
    <t>19</t>
  </si>
  <si>
    <t>Minor Steam Production</t>
  </si>
  <si>
    <t>20</t>
  </si>
  <si>
    <t>Pt Everglades</t>
  </si>
  <si>
    <t>21</t>
  </si>
  <si>
    <t>22</t>
  </si>
  <si>
    <t>Scherer Unit 4 Baghouse ECRC</t>
  </si>
  <si>
    <t>23</t>
  </si>
  <si>
    <t>Scherer Unit 4</t>
  </si>
  <si>
    <t>24</t>
  </si>
  <si>
    <t>25</t>
  </si>
  <si>
    <t>SJRPP Coal Terminal</t>
  </si>
  <si>
    <t>26</t>
  </si>
  <si>
    <t>SJRPP Unit 1 SCR ECRC</t>
  </si>
  <si>
    <t>27</t>
  </si>
  <si>
    <t>SJRPP Unit 1</t>
  </si>
  <si>
    <t>28</t>
  </si>
  <si>
    <t>SJRPP Unit 2 SCR ECRC</t>
  </si>
  <si>
    <t>29</t>
  </si>
  <si>
    <t>30</t>
  </si>
  <si>
    <t>Steam Plant ECRC</t>
  </si>
  <si>
    <t>31</t>
  </si>
  <si>
    <t>TOTAL STEAM PRODUCTION</t>
  </si>
  <si>
    <t>EPU St Lucie Common Base</t>
  </si>
  <si>
    <t>EPU St Lucie Unit 1 Base</t>
  </si>
  <si>
    <t>EPU St Lucie Unit 2 Base</t>
  </si>
  <si>
    <t>EPU St Lucie Unit 2</t>
  </si>
  <si>
    <t>EPU Turkey Point Common Base</t>
  </si>
  <si>
    <t>EPU Turkey Point Unit 3 Base</t>
  </si>
  <si>
    <t>EPU Turkey Point Unit 3</t>
  </si>
  <si>
    <t>Minor Nuclear Production</t>
  </si>
  <si>
    <t>Nuclear Plant ECRC</t>
  </si>
  <si>
    <t>St Lucie Capacity</t>
  </si>
  <si>
    <t>St Lucie Plant Common</t>
  </si>
  <si>
    <t>St Lucie Unit 1 Uprate</t>
  </si>
  <si>
    <t>St Lucie Unit 1</t>
  </si>
  <si>
    <t>St Lucie Unit 2 Uprate</t>
  </si>
  <si>
    <t>St Lucie Unit 2</t>
  </si>
  <si>
    <t>Turkey Point Capacity</t>
  </si>
  <si>
    <t>Turkey Point Unit 3 Uprate</t>
  </si>
  <si>
    <t>Turkey Point Unit 4 Uprate</t>
  </si>
  <si>
    <t>TOTAL NUCLEAR PRODUCTION</t>
  </si>
  <si>
    <t>Babcock Ranch Solar</t>
  </si>
  <si>
    <t>Cape Canaveral Modernization</t>
  </si>
  <si>
    <t>Citrus Solar</t>
  </si>
  <si>
    <t>Desoto Solar ECRC</t>
  </si>
  <si>
    <t>Ft Lauderdale CCs</t>
  </si>
  <si>
    <t>Ft Lauderdale GTs</t>
  </si>
  <si>
    <t>Ft Myers CCs</t>
  </si>
  <si>
    <t>Ft Myers GTs</t>
  </si>
  <si>
    <t>Ft Myers Unit 3</t>
  </si>
  <si>
    <t>Ft Myers Common</t>
  </si>
  <si>
    <t>Manatee Solar</t>
  </si>
  <si>
    <t>Manatee Unit 3 CC</t>
  </si>
  <si>
    <t>Martin (Other Prod)</t>
  </si>
  <si>
    <t>Martin Solar ECRC</t>
  </si>
  <si>
    <t>Martin Unit 8 CC</t>
  </si>
  <si>
    <t>Minor Other Production</t>
  </si>
  <si>
    <t>Minor Other Generation</t>
  </si>
  <si>
    <t>Other Production ECRC</t>
  </si>
  <si>
    <t>Pt Everglades Modernization</t>
  </si>
  <si>
    <t>Putnam CCs</t>
  </si>
  <si>
    <t>Riviera Plant Modernization</t>
  </si>
  <si>
    <t>Sanford CCs</t>
  </si>
  <si>
    <t>Space Coast Solar ECRC</t>
  </si>
  <si>
    <t>Turkey Point Unit 5</t>
  </si>
  <si>
    <t>WCEC Unit 1 &amp; 2 CCs</t>
  </si>
  <si>
    <t>WCEC Unit 3</t>
  </si>
  <si>
    <t>West County Capacity</t>
  </si>
  <si>
    <t>TOTAL OTHER PRODUCTION</t>
  </si>
  <si>
    <t>TRANSMISSION</t>
  </si>
  <si>
    <t>Electric Plant Purchased or Sold</t>
  </si>
  <si>
    <t>Transmission</t>
  </si>
  <si>
    <t>Transmission - ECRC</t>
  </si>
  <si>
    <t>Transmission - Gen Leads</t>
  </si>
  <si>
    <t>Transmission - GSU</t>
  </si>
  <si>
    <t>Transmission - Port Everglades</t>
  </si>
  <si>
    <t>Transmission - Radials Retail</t>
  </si>
  <si>
    <t>TOTAL TRANSMISSION</t>
  </si>
  <si>
    <t>DISTRIBUTION (Excluding Clauses)</t>
  </si>
  <si>
    <t>AMI Meters Replaced</t>
  </si>
  <si>
    <t>AMI Meters</t>
  </si>
  <si>
    <t>Services</t>
  </si>
  <si>
    <t>Structures &amp; Improvement</t>
  </si>
  <si>
    <t>UG Conductors &amp; Devices</t>
  </si>
  <si>
    <t>TOTAL DISTRIBUTION (Ex. Clauses)</t>
  </si>
  <si>
    <t>Distribution ECRC</t>
  </si>
  <si>
    <t>Installations on Cust Prem Solar</t>
  </si>
  <si>
    <t>Residential Load Management-LMS</t>
  </si>
  <si>
    <t>Station Equipment -LMS</t>
  </si>
  <si>
    <t>TOTAL DISTRIBUTION CLAUSES</t>
  </si>
  <si>
    <t>TOTAL DISTRIBUTION</t>
  </si>
  <si>
    <t>GENERAL PLANT STRUCTURES (DEPR)</t>
  </si>
  <si>
    <t>General Plant Other ECRC</t>
  </si>
  <si>
    <t>Reclaimed Water Plant</t>
  </si>
  <si>
    <t>GENERAL PLANT TRANSPORTATION</t>
  </si>
  <si>
    <t>GENERAL PLANT TRANSPORTATION (Clauses)</t>
  </si>
  <si>
    <t>TOTAL GENERAL PLANT</t>
  </si>
  <si>
    <t>Notes:</t>
  </si>
  <si>
    <r>
      <t xml:space="preserve">Gas Reserves FCR </t>
    </r>
    <r>
      <rPr>
        <vertAlign val="superscript"/>
        <sz val="8"/>
        <rFont val="Calibri"/>
        <family val="2"/>
        <scheme val="minor"/>
      </rPr>
      <t>(2)</t>
    </r>
  </si>
  <si>
    <t>ANNUAL</t>
  </si>
  <si>
    <t>DEPRECIATION</t>
  </si>
  <si>
    <t>RATE</t>
  </si>
  <si>
    <t>ACCRUALS</t>
  </si>
  <si>
    <t>STEAM PRODUCTION PLANT</t>
  </si>
  <si>
    <t>MANATEE STEAM PLANT</t>
  </si>
  <si>
    <t>MANATEE COMMON</t>
  </si>
  <si>
    <t>STRUCTURES AND IMPROVEMENTS</t>
  </si>
  <si>
    <t>BOILER PLANT EQUIPMENT</t>
  </si>
  <si>
    <t>TURBOGENERATOR UNITS</t>
  </si>
  <si>
    <t>ACCESSORY ELECTRIC EQUIPMENT</t>
  </si>
  <si>
    <t>MISCELLANEOUS POWER PLANT EQUIPMENT</t>
  </si>
  <si>
    <t>MISCELLANEOUS POWER PLANT EQUIPMENT (3 Year)</t>
  </si>
  <si>
    <t>N/A</t>
  </si>
  <si>
    <t>Amortizable account not used in depreciation study</t>
  </si>
  <si>
    <t>MISCELLANEOUS POWER PLANT EQUIPMENT (5 Year)</t>
  </si>
  <si>
    <t>MISCELLANEOUS POWER PLANT EQUIPMENT (7 Year)</t>
  </si>
  <si>
    <t>TOTAL MANATEE COMMON</t>
  </si>
  <si>
    <t>MANATEE UNIT 1</t>
  </si>
  <si>
    <t>TOTAL MANATEE UNIT 1</t>
  </si>
  <si>
    <t>MANATEE UNIT 2</t>
  </si>
  <si>
    <t>TOTAL MANATEE UNIT 2</t>
  </si>
  <si>
    <t>TOTAL MANATEE STEAM PLANT</t>
  </si>
  <si>
    <t>MARTIN STEAM PLANT</t>
  </si>
  <si>
    <t>MARTIN COMMON</t>
  </si>
  <si>
    <t>TOTAL MARTIN COMMON</t>
  </si>
  <si>
    <t>MARTIN PIPELINE</t>
  </si>
  <si>
    <t>Pipeline is fully recovered, therefore rate used in sub ledger is 0%</t>
  </si>
  <si>
    <t>TOTAL MARTIN PIPELINE</t>
  </si>
  <si>
    <t>MARTIN UNIT 1</t>
  </si>
  <si>
    <t>TOTAL MARTIN UNIT 1</t>
  </si>
  <si>
    <t>MARTIN UNIT 2</t>
  </si>
  <si>
    <t>TOTAL MARTIN UNIT 2</t>
  </si>
  <si>
    <t>TOTAL MARTIN STEAM PLANT</t>
  </si>
  <si>
    <t>SCHERER STEAM PLANT</t>
  </si>
  <si>
    <t>SCHERER COAL CARS</t>
  </si>
  <si>
    <t>Coal Cars are fully recovered, therefore rate used in sub ledger is 0%</t>
  </si>
  <si>
    <t>TOTAL SCHERER COAL CARS</t>
  </si>
  <si>
    <t>SCHERER COMMON</t>
  </si>
  <si>
    <t>TOTAL SCHERER COMMON</t>
  </si>
  <si>
    <t>SCHERER COMMON UNIT 3 AND 4</t>
  </si>
  <si>
    <t>TOTAL SCHERER COMMON UNIT 3 AND 4</t>
  </si>
  <si>
    <t>SCHERER UNIT 4</t>
  </si>
  <si>
    <t>TOTAL SCHERER UNIT 4</t>
  </si>
  <si>
    <t>TOTAL SCHERER STEAM PLANT</t>
  </si>
  <si>
    <t>SJRPP STEAM PLANT</t>
  </si>
  <si>
    <t>SJRPP COAL AND LIMESTONE</t>
  </si>
  <si>
    <t>TOTAL SJRPP COAL AND LIMESTONE</t>
  </si>
  <si>
    <t>SJRPP COAL CARS</t>
  </si>
  <si>
    <t>TOTAL SJRPP COAL CARS</t>
  </si>
  <si>
    <t>SJRPP COMMON</t>
  </si>
  <si>
    <t>TOTAL SJRPP COMMON</t>
  </si>
  <si>
    <t>SJRPP GYPSUM AND ASH</t>
  </si>
  <si>
    <t>TOTAL SJRPP GYPSUM AND ASH</t>
  </si>
  <si>
    <t>SJRPP UNIT 1</t>
  </si>
  <si>
    <t>TOTAL SJRPP UNIT 1</t>
  </si>
  <si>
    <t>SJRPP UNIT 2</t>
  </si>
  <si>
    <t>TOTAL SJRPP UNIT 2</t>
  </si>
  <si>
    <t>TOTAL SJRPP STEAM PLANT</t>
  </si>
  <si>
    <t>NUCLEAR PRODUCTION PLANT</t>
  </si>
  <si>
    <t>ST. LUCIE NUCLEAR PLANT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</si>
  <si>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</si>
  <si>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</si>
  <si>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</si>
  <si>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</si>
  <si>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</si>
  <si>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</si>
  <si>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</si>
  <si>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TOTAL ST. LUCIE NUCLEAR PLANT</t>
  </si>
  <si>
    <t>TURKEY POINT NUCLEAR PLANT</t>
  </si>
  <si>
    <t>TURKEY POINT COMMON</t>
  </si>
  <si>
    <t>TOTAL TURKEY POINT COMMON</t>
  </si>
  <si>
    <t>TURKEY POINT UNIT 3</t>
  </si>
  <si>
    <t>TOTAL TURKEY POINT UNIT 3</t>
  </si>
  <si>
    <t>TURKEY POINT UNIT 4</t>
  </si>
  <si>
    <t>TOTAL TURKEY POINT UNIT 4</t>
  </si>
  <si>
    <t>TOTAL TURKEY POINT NUCLEAR PLANT</t>
  </si>
  <si>
    <t>TOTAL NUCLEAR PRODUCTION PLANT</t>
  </si>
  <si>
    <t>COMBINED CYCLE PRODUCTION PLANT</t>
  </si>
  <si>
    <t>LAUDERDALE COMBINED CYCLE PLANT</t>
  </si>
  <si>
    <t>LAUDERDALE COMMON</t>
  </si>
  <si>
    <t>FUEL HOLDERS, PRODUCERS AND ACCESSORIES</t>
  </si>
  <si>
    <t>PRIME MOVERS - GENERAL</t>
  </si>
  <si>
    <t>PRIME MOVERS - CAPITAL SPARE PARTS</t>
  </si>
  <si>
    <t>GENERATORS</t>
  </si>
  <si>
    <t>TOTAL LAUDERDALE COMMON</t>
  </si>
  <si>
    <t>LAUDERDALE UNIT 4</t>
  </si>
  <si>
    <t>TOTAL LAUDERDALE UNIT 4</t>
  </si>
  <si>
    <t>LAUDERDALE UNIT 5</t>
  </si>
  <si>
    <t>TOTAL LAUDERDALE UNIT 5</t>
  </si>
  <si>
    <t>TOTAL LAUDERDALE COMBINED CYCLE PLANT</t>
  </si>
  <si>
    <t>FT. MYERS COMBINED CYCLE PLANT</t>
  </si>
  <si>
    <t>FT. MYERS COMMON</t>
  </si>
  <si>
    <t>TOTAL FT. MYERS COMMON</t>
  </si>
  <si>
    <t>FT. MYERS UNIT 2</t>
  </si>
  <si>
    <t>TOTAL FT. MYERS UNIT 2</t>
  </si>
  <si>
    <t>FT. MYERS UNIT 3</t>
  </si>
  <si>
    <t>TOTAL FT. MYERS UNIT 3</t>
  </si>
  <si>
    <t>TOTAL FT. MYERS COMBINED CYCLE PLANT</t>
  </si>
  <si>
    <t>MANATEE COMBINED CYCLE PLANT</t>
  </si>
  <si>
    <t>MANATEE UNIT 3</t>
  </si>
  <si>
    <t>TOTAL MANATEE UNIT 3</t>
  </si>
  <si>
    <t>TOTAL MANATEE COMBINED CYCLE PLANT</t>
  </si>
  <si>
    <t>MARTIN COMBINED CYCLE PLANT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</si>
  <si>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</si>
  <si>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</si>
  <si>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</si>
  <si>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</si>
  <si>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</si>
  <si>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</si>
  <si>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TOTAL MARTIN COMBINED CYCLE PLANT</t>
  </si>
  <si>
    <t>SANFORD COMBINED CYCLE PLANT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</si>
  <si>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</si>
  <si>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</si>
  <si>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</si>
  <si>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</si>
  <si>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</si>
  <si>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</si>
  <si>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TOTAL SANFORD COMBINED CYCLE PLANT</t>
  </si>
  <si>
    <t>TURKEY POINT COMBINED CYCLE PLANT</t>
  </si>
  <si>
    <t>TURKEY POINT UNIT 5</t>
  </si>
  <si>
    <t>TOTAL TURKEY POINT UNIT 5</t>
  </si>
  <si>
    <t>TOTAL TURKEY POINT COMBINED CYCLE PLANT</t>
  </si>
  <si>
    <t>WEST COUNTY COMBINED CYCLE PLANT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</si>
  <si>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</si>
  <si>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</si>
  <si>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</si>
  <si>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</si>
  <si>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</si>
  <si>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</si>
  <si>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</si>
  <si>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</si>
  <si>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TOTAL WEST COUNTY COMBINED CYCLE PLANT</t>
  </si>
  <si>
    <t>CAPE CANAVERAL COMBINED CYCLE PLANT</t>
  </si>
  <si>
    <t>CAPE CANAVERAL COMBINED CYCLE</t>
  </si>
  <si>
    <t>TOTAL CAPE CANAVERAL COMBINED CYCLE</t>
  </si>
  <si>
    <t>TOTAL CAPE CANAVERAL COMBINED CYCLE PLANT</t>
  </si>
  <si>
    <t>RIVIERA COMBINED CYCLE PLANT</t>
  </si>
  <si>
    <t>RIVIERA COMBINED CYCLE</t>
  </si>
  <si>
    <t>TOTAL RIVIERA COMBINED CYCLE</t>
  </si>
  <si>
    <t>TOTAL RIVIERA COMBINED CYCLE PLANT</t>
  </si>
  <si>
    <t>PT EVERGLADES COMBINED CYCLE PLANT</t>
  </si>
  <si>
    <t>PT EVERGLADES COMBINED CYCLE</t>
  </si>
  <si>
    <t>Plant not yet in service as of 8/2015.</t>
  </si>
  <si>
    <t>TOTAL PT EVERGLADES COMBINED CYCLE</t>
  </si>
  <si>
    <t>TOTAL PT EVERGLADES COMBINED CYCLE PLANT</t>
  </si>
  <si>
    <t>TOTAL COMBINED CYCLE PRODUCTION PLANT</t>
  </si>
  <si>
    <t>PEAKER PLANTS</t>
  </si>
  <si>
    <t>LAUDERDALE GTS</t>
  </si>
  <si>
    <t>TOTAL LAUDERDALE GTS</t>
  </si>
  <si>
    <t>FT. MYERS GTS</t>
  </si>
  <si>
    <t>LAUDERDALE AND FT. MYERS PEAKERS</t>
  </si>
  <si>
    <t>TOTAL LAUDERDALE AND FT. MYERS PEAKERS</t>
  </si>
  <si>
    <t>TOTAL PEAKER PLANTS</t>
  </si>
  <si>
    <t>SOLAR PRODUCTION PLANT</t>
  </si>
  <si>
    <t>DESOTO SOLAR</t>
  </si>
  <si>
    <t>TOTAL DESOTOSOLAR</t>
  </si>
  <si>
    <t>SPACE COAST SOLAR</t>
  </si>
  <si>
    <t>TOTAL SPACE COAST SOLAR</t>
  </si>
  <si>
    <t>MARTIN SOLAR</t>
  </si>
  <si>
    <t>TOTAL MARTIN SOLAR</t>
  </si>
  <si>
    <t>BABCOCK RANCH SOLAR</t>
  </si>
  <si>
    <t>TOTAL BABCOCK RANCH SOLAR</t>
  </si>
  <si>
    <t>MANATEE SOLAR</t>
  </si>
  <si>
    <t>TOTAL MANATEE SOLAR</t>
  </si>
  <si>
    <t>CITRUS SOLAR</t>
  </si>
  <si>
    <t>TOTAL CITRUS SOLAR</t>
  </si>
  <si>
    <t>TOTAL SOLAR PRODUCTION PLANT</t>
  </si>
  <si>
    <t>TOTAL PRODUCTION PLANT</t>
  </si>
  <si>
    <t>TRANSMISSION, DISTRIBUTION, AND GENERAL PLANT</t>
  </si>
  <si>
    <t>TRANSMISSION PLANT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</si>
  <si>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</si>
  <si>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</si>
  <si>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</si>
  <si>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</si>
  <si>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</si>
  <si>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</si>
  <si>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</si>
  <si>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</si>
  <si>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</si>
  <si>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</si>
  <si>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</si>
  <si>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>STATION EQUIPMENT - LMS</t>
  </si>
  <si>
    <t>POLES, TOWERS AND FIXTURES - WOOD</t>
  </si>
  <si>
    <t>POLES, TOWERS AND FIXTURES - CONCRETE</t>
  </si>
  <si>
    <t>Not broken out in sub ledger as of 8/2015. Approved utility 364.1 rate shown from above</t>
  </si>
  <si>
    <t>UNDERGROUND CONDUIT, DUCT SYSTEM</t>
  </si>
  <si>
    <t>UNDERGROUND CONDUIT, DIRECT BURIED</t>
  </si>
  <si>
    <t>UNDERGROUND CONDUCTORS AND DEVICES, CABLE INJECT (20+ year)</t>
  </si>
  <si>
    <t>UNDERGROUND CONDUCTORS AND DEVICES, DUCT SYSTEM</t>
  </si>
  <si>
    <t>UNDERGROUND CONDUCTORS AND DEVICES, DIRECT BURIED</t>
  </si>
  <si>
    <t>UNDERGROUND CONDUCTORS AND DEVICES, DIRECT BURIED (10 year)</t>
  </si>
  <si>
    <t>LINE TRANSFORMERS</t>
  </si>
  <si>
    <t>SERVICES, OVERHEAD</t>
  </si>
  <si>
    <t>SERVICES, UNDERGROUND</t>
  </si>
  <si>
    <t>METERS</t>
  </si>
  <si>
    <t>METERS - AMI</t>
  </si>
  <si>
    <t>INSTALLATIONS ON CUSTOMERS' PREMISES</t>
  </si>
  <si>
    <t>RESIDENTIAL LOAD MANAGEMENT (LMS)</t>
  </si>
  <si>
    <t>COMMERCIAL LOAD MANAGEMENT (NON-ECCR)</t>
  </si>
  <si>
    <t>INSTALLATIONS ON CUSTOMERS' PREMISES - SOLAR</t>
  </si>
  <si>
    <t>STREET LIGHTING AND SIGNAL SYSTEMS</t>
  </si>
  <si>
    <t>TOTAL DISTRIBUTION PLANT</t>
  </si>
  <si>
    <t>AUTOMOBILES</t>
  </si>
  <si>
    <t>LIGHT TRUCKS</t>
  </si>
  <si>
    <t>HEAVY TRUCKS</t>
  </si>
  <si>
    <t>TRACTOR TRAILERS</t>
  </si>
  <si>
    <t>TRAILERS</t>
  </si>
  <si>
    <t>POWER OPERATED EQUIPMENT</t>
  </si>
  <si>
    <t>COMMUNICATION EQUIPMENT - FIBER OPTICS</t>
  </si>
  <si>
    <t>TOTAL TRANSMISSION, DISTRIBUTION AND GENERAL PLANT</t>
  </si>
  <si>
    <t>GRAND TOTAL</t>
  </si>
  <si>
    <t>*</t>
  </si>
  <si>
    <t>ORGANIZATION</t>
  </si>
  <si>
    <t>MISC INTANGIBLE PLANT - NUCLEAR LICENSE</t>
  </si>
  <si>
    <t>MISC INTANGIBLE PLANT - TP5 COMPRESSOR</t>
  </si>
  <si>
    <t>MISC INTANGIBLE PLANT - NASA</t>
  </si>
  <si>
    <t>MISC INTANGIBLE PLANT - WATER RECLIMATION</t>
  </si>
  <si>
    <t>MISC INTANGIBLE PLANT - ECRC</t>
  </si>
  <si>
    <t>MISC INTANGIBLE PLANT - OTHER</t>
  </si>
  <si>
    <t>CAPITALIZED SOFTWARE</t>
  </si>
  <si>
    <t>CAPITALIZED SOFTWARE - ECCR</t>
  </si>
  <si>
    <t>TOTAL INTANGIBLE PLANT (EXCL. Nucl Lisc, ITC, ECRC &amp; ECCR)</t>
  </si>
  <si>
    <t xml:space="preserve">* </t>
  </si>
  <si>
    <t>Actual August 2015 Monthly depreciation expense for 303 accounts Depreciation/Amortization (Depr Report 99960)</t>
  </si>
  <si>
    <t>ECRC</t>
  </si>
  <si>
    <t>MANATEE U1 &amp; U2 - GAS REBURN</t>
  </si>
  <si>
    <t>SCHERER U4 - CAMR (BAGHOUSE)</t>
  </si>
  <si>
    <t>SJRPP U1 - CAIR (SCR)</t>
  </si>
  <si>
    <t>SJRPP U2 - CAIR (SCR)</t>
  </si>
  <si>
    <t>TURKY POINT STEAM PLANT</t>
  </si>
  <si>
    <t>TURKEY POINT UNIT 1</t>
  </si>
  <si>
    <t>TOTAL TURKEY POINT UNIT 1</t>
  </si>
  <si>
    <t>TOTAL TURKEY POINT STEAM PLANT</t>
  </si>
  <si>
    <t>NUCLEAR PRODUCTION PLANT (EPU)</t>
  </si>
  <si>
    <t>ST. LUCIE NUCLEAR PLANT (EPU)</t>
  </si>
  <si>
    <t>ST. LUCIE COMMON (EPU)</t>
  </si>
  <si>
    <t>TOTAL ST. LUCIE COMMON (EPU)</t>
  </si>
  <si>
    <t>ST. LUCIE UNIT 1 (EPU)</t>
  </si>
  <si>
    <t>TOTAL ST. LUCIE UNIT 1 (EPU)</t>
  </si>
  <si>
    <t>ST. LUCIE UNIT 2 (EPU)</t>
  </si>
  <si>
    <t>TOTAL ST. LUCIE UNIT 2 (EPU)</t>
  </si>
  <si>
    <t>TOTAL ST. LUCIE NUCLEAR PLANT (EPU)</t>
  </si>
  <si>
    <t>TURKEY POINT NUCLEAR PLANT (EPU)</t>
  </si>
  <si>
    <t>TURKEY POINT COMMON (EPU)</t>
  </si>
  <si>
    <t>TOTAL TURKEY POINT COMMON (EPU)</t>
  </si>
  <si>
    <t>TURKEY POINT UNIT 3 (EPU)</t>
  </si>
  <si>
    <t>TOTAL TURKEY POINT UNIT 3 (EPU)</t>
  </si>
  <si>
    <t>TURKEY POINT UNIT 4 (EPU)</t>
  </si>
  <si>
    <t>TOTAL TURKEY POINT UNIT 4 (EPU)</t>
  </si>
  <si>
    <t>TOTAL TURKEY POINT NUCLEAR PLANT (EPU)</t>
  </si>
  <si>
    <t>TRANSMISSION PLANT - RADIAL</t>
  </si>
  <si>
    <t>RADIAL</t>
  </si>
  <si>
    <t>TOTAL TRANSMISSION PLANT - RADIAL</t>
  </si>
  <si>
    <t>TRANSMISSION PLANT - TRANS GENERATOR LEADS</t>
  </si>
  <si>
    <t>TRANS GENERATOR LEADS</t>
  </si>
  <si>
    <t>TOTAL TRANSMISSION PLANT - TRANS GENERATOR LEADS</t>
  </si>
  <si>
    <t>Easements</t>
  </si>
  <si>
    <t>Structures &amp; Improvements</t>
  </si>
  <si>
    <t>Station Equipt-Generator Step-Up Transf.</t>
  </si>
  <si>
    <t>Towers &amp; Fixtures</t>
  </si>
  <si>
    <t>Poles &amp; Fixtures</t>
  </si>
  <si>
    <t>Underground Conductors &amp; Devices</t>
  </si>
  <si>
    <t>Roads &amp; Trails</t>
  </si>
  <si>
    <t>Underground Conduit, Duct System</t>
  </si>
  <si>
    <t>Underground Conduit, Direct Buried</t>
  </si>
  <si>
    <t>UG Conductors &amp; Devices, Duct System</t>
  </si>
  <si>
    <t>UG Conductors &amp; Devices, Direct Buried</t>
  </si>
  <si>
    <t>Services, Overhead</t>
  </si>
  <si>
    <t>Communications Equipment - Fiber Optics</t>
  </si>
  <si>
    <t>EDP Equipment</t>
  </si>
  <si>
    <t>PC Equipment</t>
  </si>
  <si>
    <t>Leaseholds</t>
  </si>
  <si>
    <t>Office Furniture</t>
  </si>
  <si>
    <t>Office Accessories</t>
  </si>
  <si>
    <t>Office Equipment</t>
  </si>
  <si>
    <t>Duplicating &amp; Mailing Equipment</t>
  </si>
  <si>
    <t>Transportation Equipment - Marine Equipt.</t>
  </si>
  <si>
    <t>Stores Equipment - Storage Equipt.</t>
  </si>
  <si>
    <t>Shop Equipment - Fixed/Stationary</t>
  </si>
  <si>
    <t>Shop Equipment -Portable Handling.</t>
  </si>
  <si>
    <t>Lab Equipment - Fixed/Stationary</t>
  </si>
  <si>
    <t>Lab Equipment - Portable</t>
  </si>
  <si>
    <t>Communications Equipment - Other</t>
  </si>
  <si>
    <t>Communications Equipment - Other 7-Yr Amrt</t>
  </si>
  <si>
    <t>Communications Equipment - Official</t>
  </si>
  <si>
    <t>Miscellaneous Equipment</t>
  </si>
  <si>
    <t>Transportation - Automobiles</t>
  </si>
  <si>
    <t>Transportation - Light Trucks</t>
  </si>
  <si>
    <t>Transportation - Heavy Trucks</t>
  </si>
  <si>
    <t>Transportation - Tractor-Trailers</t>
  </si>
  <si>
    <t>Transportation - Trailers</t>
  </si>
  <si>
    <t>Power Operated Equipt - Transportation</t>
  </si>
  <si>
    <t>Station Equipment - LMS</t>
  </si>
  <si>
    <t>Residential Load Management (LMS)</t>
  </si>
  <si>
    <t>TRANSMISSION (Excl Radials, EPUs, and Gen Leads)</t>
  </si>
  <si>
    <t>The MFR rate is incorrect it should have been 2.6%</t>
  </si>
  <si>
    <t>The MFR rate is incorrect it should have been 2.5%</t>
  </si>
  <si>
    <t>The MFR rate is incorrect it should have been 2.2%</t>
  </si>
  <si>
    <t>Station Equipment, Gen Step-Up Transformers</t>
  </si>
  <si>
    <t>TRANSMISSION - ECRC</t>
  </si>
  <si>
    <t>TOTAL TRANSMISSION PLANT - TRANSMISSION - ECRC</t>
  </si>
  <si>
    <t>Transmission - EPU</t>
  </si>
  <si>
    <t>TOTAL TRANSMISSION PLANT - EPU</t>
  </si>
  <si>
    <t>Transmission - OBO</t>
  </si>
  <si>
    <t>TOTAL TRANSMISSION PLANT - OBO</t>
  </si>
  <si>
    <t>Total Transmission without EPU &amp; OBO</t>
  </si>
  <si>
    <t>DISTRIBUTION - ECRC</t>
  </si>
  <si>
    <t>Distribution - ECRC</t>
  </si>
  <si>
    <t>UG Conduct &amp; Dev,Cable Inject (20+ year)</t>
  </si>
  <si>
    <t>UG Conduct &amp; Dev,Cable Inject (10 year)</t>
  </si>
  <si>
    <t>Services, Underground (Formerly Acct 369.7)</t>
  </si>
  <si>
    <t>Meters - AMI</t>
  </si>
  <si>
    <t>Commercial Load Mgt (Non ECCR)</t>
  </si>
  <si>
    <t>Solar PV for Schools (LMS)</t>
  </si>
  <si>
    <t>AMI Related Meter Replacements</t>
  </si>
  <si>
    <t>TOTAL DISTRIBUTION - ECRC</t>
  </si>
  <si>
    <t>General Plant - ECRC</t>
  </si>
  <si>
    <t>TOTAL GENERAL PLANT - ECRC</t>
  </si>
  <si>
    <t>GENERAL PLANT - ECRC</t>
  </si>
  <si>
    <t>Transportation - ECRC</t>
  </si>
  <si>
    <t>Transportation - Other</t>
  </si>
  <si>
    <t>TRANSPORTATION - ECRC</t>
  </si>
  <si>
    <t>Total General Plant Other</t>
  </si>
  <si>
    <t>Depreciation Rate Discrepancies</t>
  </si>
  <si>
    <t xml:space="preserve">Rounding </t>
  </si>
  <si>
    <t>Rounding</t>
  </si>
  <si>
    <t>INTANGIBLE</t>
  </si>
  <si>
    <r>
      <t xml:space="preserve">See Note </t>
    </r>
    <r>
      <rPr>
        <b/>
        <vertAlign val="superscript"/>
        <sz val="8"/>
        <color rgb="FFFF0000"/>
        <rFont val="Calibri"/>
        <family val="2"/>
        <scheme val="minor"/>
      </rPr>
      <t>(3)</t>
    </r>
  </si>
  <si>
    <r>
      <t xml:space="preserve">See Note </t>
    </r>
    <r>
      <rPr>
        <b/>
        <vertAlign val="superscript"/>
        <sz val="8"/>
        <color rgb="FFFF0000"/>
        <rFont val="Calibri"/>
        <family val="2"/>
        <scheme val="minor"/>
      </rPr>
      <t>(4)</t>
    </r>
  </si>
  <si>
    <r>
      <t xml:space="preserve">See Note </t>
    </r>
    <r>
      <rPr>
        <b/>
        <vertAlign val="superscript"/>
        <sz val="8"/>
        <color rgb="FFFF0000"/>
        <rFont val="Calibri"/>
        <family val="2"/>
        <scheme val="minor"/>
      </rPr>
      <t>(5)</t>
    </r>
  </si>
  <si>
    <r>
      <t xml:space="preserve">See Note </t>
    </r>
    <r>
      <rPr>
        <b/>
        <vertAlign val="superscript"/>
        <sz val="8"/>
        <color rgb="FFFF0000"/>
        <rFont val="Calibri"/>
        <family val="2"/>
        <scheme val="minor"/>
      </rPr>
      <t>(6)</t>
    </r>
  </si>
  <si>
    <r>
      <t xml:space="preserve">See Note </t>
    </r>
    <r>
      <rPr>
        <b/>
        <vertAlign val="superscript"/>
        <sz val="8"/>
        <color rgb="FFFF0000"/>
        <rFont val="Calibri"/>
        <family val="2"/>
        <scheme val="minor"/>
      </rPr>
      <t>(2)</t>
    </r>
  </si>
  <si>
    <r>
      <t xml:space="preserve">See Note </t>
    </r>
    <r>
      <rPr>
        <b/>
        <vertAlign val="superscript"/>
        <sz val="8"/>
        <color rgb="FFFF0000"/>
        <rFont val="Calibri"/>
        <family val="2"/>
        <scheme val="minor"/>
      </rPr>
      <t>(7)</t>
    </r>
  </si>
  <si>
    <r>
      <t xml:space="preserve">See Note </t>
    </r>
    <r>
      <rPr>
        <b/>
        <vertAlign val="superscript"/>
        <sz val="8"/>
        <color rgb="FFFF0000"/>
        <rFont val="Calibri"/>
        <family val="2"/>
        <scheme val="minor"/>
      </rPr>
      <t>(8)</t>
    </r>
  </si>
  <si>
    <r>
      <t xml:space="preserve">See Note </t>
    </r>
    <r>
      <rPr>
        <b/>
        <vertAlign val="superscript"/>
        <sz val="8"/>
        <color rgb="FFFF0000"/>
        <rFont val="Calibri"/>
        <family val="2"/>
        <scheme val="minor"/>
      </rPr>
      <t>(9)</t>
    </r>
  </si>
  <si>
    <t>New subaccount in 2016 depreciation study.  Approved utility 343 rate shown from above</t>
  </si>
  <si>
    <t xml:space="preserve">      FPL's prior modernizations at Cape Canaveral and Riviera Beach.</t>
  </si>
  <si>
    <t xml:space="preserve">      plant balance under a Capital Recovery Schedule included as a part of the 2016 Rate Case filing, Docket No. 160021-EI.</t>
  </si>
  <si>
    <t>Depreciation Rate
on MFR B-7
2017 Test Year</t>
  </si>
  <si>
    <t>Depreciation Rate
on MFR B-7
2018 Subs Year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</si>
  <si>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</si>
  <si>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</si>
  <si>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</si>
  <si>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</si>
  <si>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</si>
  <si>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</si>
  <si>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</si>
  <si>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</si>
  <si>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</si>
  <si>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</si>
  <si>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</si>
  <si>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</si>
  <si>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</si>
  <si>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</si>
  <si>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</si>
  <si>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</si>
  <si>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</si>
  <si>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</si>
  <si>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</si>
  <si>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</si>
  <si>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</si>
  <si>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</si>
  <si>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</si>
  <si>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</si>
  <si>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</si>
  <si>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</si>
  <si>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</si>
  <si>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</si>
  <si>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</si>
  <si>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</si>
  <si>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</si>
  <si>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</si>
  <si>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</si>
  <si>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</si>
  <si>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</si>
  <si>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</si>
  <si>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</si>
  <si>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</si>
  <si>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</si>
  <si>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</si>
  <si>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</si>
  <si>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</si>
  <si>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</si>
  <si>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</si>
  <si>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</si>
  <si>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</si>
  <si>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</si>
  <si>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</si>
  <si>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</si>
  <si>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</si>
  <si>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</si>
  <si>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</si>
  <si>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</si>
  <si>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</si>
  <si>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</si>
  <si>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</si>
  <si>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</si>
  <si>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</si>
  <si>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</si>
  <si>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</si>
  <si>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</si>
  <si>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</si>
  <si>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</si>
  <si>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</si>
  <si>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</si>
  <si>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</si>
  <si>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</si>
  <si>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</si>
  <si>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</si>
  <si>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</si>
  <si>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</si>
  <si>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</si>
  <si>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</si>
  <si>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</si>
  <si>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</si>
  <si>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</si>
  <si>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</si>
  <si>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</si>
  <si>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</si>
  <si>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</si>
  <si>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</si>
  <si>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</si>
  <si>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</si>
  <si>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</si>
  <si>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</si>
  <si>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</si>
  <si>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</si>
  <si>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</si>
  <si>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</si>
  <si>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</si>
  <si>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</si>
  <si>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</si>
  <si>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</si>
  <si>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</si>
  <si>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</si>
  <si>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</si>
  <si>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</si>
  <si>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</si>
  <si>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</si>
  <si>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</si>
  <si>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</si>
  <si>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</si>
  <si>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</si>
  <si>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</si>
  <si>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</si>
  <si>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</si>
  <si>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</si>
  <si>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</si>
  <si>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</si>
  <si>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</si>
  <si>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Line 
No.</t>
  </si>
  <si>
    <t xml:space="preserve">      plant balance on MFR B-7. The 20% rate was the rate that was used for historical plant balances and is consistent with the ECCR intangible asset depreciation rate.</t>
  </si>
  <si>
    <t>APPROVED</t>
  </si>
  <si>
    <t>DEPR RATE</t>
  </si>
  <si>
    <t>DKT. 090130-EI</t>
  </si>
  <si>
    <t>Difference</t>
  </si>
  <si>
    <t>ACTUAL</t>
  </si>
  <si>
    <t>BALANCE AS OF</t>
  </si>
  <si>
    <t>CALCULATED</t>
  </si>
  <si>
    <t>(4) = (2) X (3)</t>
  </si>
  <si>
    <t xml:space="preserve">TOTAL STEAM PRODUCTION ECRC </t>
  </si>
  <si>
    <t xml:space="preserve">TOTAL NUCLEAR PRODUCTION ECRC </t>
  </si>
  <si>
    <t>Per NWA-1</t>
  </si>
  <si>
    <t>COMPARISON OF CURRENT APPROVED DEPRECIATION RATES IN NWA-1 AND DEPRECIATION RATES USED ON MFR B-7</t>
  </si>
  <si>
    <t>FPL system rate lower then approved rate</t>
  </si>
  <si>
    <t>(1) Asset Retirement Obligation is out of scope for the Depreciation Study. The Depreciation Study only captures depreciable assets and thus excludes ARO's.</t>
  </si>
  <si>
    <r>
      <t xml:space="preserve">See Note </t>
    </r>
    <r>
      <rPr>
        <b/>
        <vertAlign val="superscript"/>
        <sz val="8"/>
        <color rgb="FFFF0000"/>
        <rFont val="Calibri"/>
        <family val="2"/>
        <scheme val="minor"/>
      </rPr>
      <t>(1)</t>
    </r>
  </si>
  <si>
    <t>(2) Cape Canaveral, AMI Meters Replaced and EPU replaced assets (St. Lucie &amp; Turkey Point Uprates) were retired and the unrecovered assets were included in a capital recovery schedule that was offset with the</t>
  </si>
  <si>
    <t>(3) Port Everglades and Sanford Steam plants were retired and Capital Recovery Schedules were approved for the unrecovered assets in Docket  No. 1200015-EI.</t>
  </si>
  <si>
    <t xml:space="preserve">(4) The 3.3% rate used for Solar assets on MFR B-7 is the ordered rate for existing Solar. </t>
  </si>
  <si>
    <t xml:space="preserve">(5) FPL notified the Commission that it would utilize the same rate as ordered for West County (3.3%), for Port Everglades Modernization, consistent with the rates utilized for  </t>
  </si>
  <si>
    <t xml:space="preserve">(6) There is no plant balance or depreciation rate for Putnam combined cycle assets as is not part of the 2016 Depreciation Study. FPL is requesting recovery of the unrecovered </t>
  </si>
  <si>
    <t>(7) There were no balances for these assets as of August 31, 2015 and therefore no supporting calculation for the composite depreciation rate of 20% used to depreciate the</t>
  </si>
  <si>
    <t xml:space="preserve">(8) Represents land acquired as part of the Lee County Electric Cooperative acquisition on December 30, 2014. </t>
  </si>
  <si>
    <t>(9) Clause related item(s) that have been fully recovered (Pipeline &amp; Coal Cars)</t>
  </si>
  <si>
    <t>(10) Calculation of the composite depreciation rates are found on the second tab titled "Composite Rate Reconciliation"</t>
  </si>
  <si>
    <r>
      <t xml:space="preserve">Calculated Composite Depreciation Rate </t>
    </r>
    <r>
      <rPr>
        <b/>
        <vertAlign val="superscript"/>
        <sz val="8"/>
        <rFont val="Calibri"/>
        <family val="2"/>
        <scheme val="minor"/>
      </rPr>
      <t>(10)</t>
    </r>
  </si>
  <si>
    <t xml:space="preserve">      Theoretical Reserve Imbalance (TRI) as approved in Docket No. 090130-EI.</t>
  </si>
  <si>
    <t>Florida Power &amp; Light Company</t>
  </si>
  <si>
    <t>Docket No. 160021-EI</t>
  </si>
  <si>
    <t>OPC's Fifth Set of Interrogatories</t>
  </si>
  <si>
    <t>Interrogatory No. 166</t>
  </si>
  <si>
    <t>Attachment No. 1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</si>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</sst>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General_)"/>
    <numFmt numFmtId="167" formatCode="#,##0_);[Red]\(#,##0\);&quot; &quot;"/>
    <numFmt numFmtId="168" formatCode="#,##0.0"/>
    <numFmt numFmtId="169" formatCode="0_);\(0\)"/>
    <numFmt numFmtId="170" formatCode="_(* #,##0_);_(* \(#,##0\);_(* &quot;-&quot;??_);_(@_)"/>
  </numFmts>
  <fonts count="66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b/>
      <i/>
      <u/>
      <sz val="16"/>
      <name val="Symbol"/>
      <family val="1"/>
      <charset val="2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sz val="8"/>
      <name val="Calibri"/>
      <family val="2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sz val="7"/>
      <name val="Calibri"/>
      <family val="2"/>
      <scheme val="minor"/>
    </font>
    <font>
      <b/>
      <vertAlign val="superscript"/>
      <sz val="8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u/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vertAlign val="superscript"/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537">
    <xf numFmtId="0" fontId="0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9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7" borderId="4" applyNumberFormat="0" applyAlignment="0" applyProtection="0"/>
    <xf numFmtId="0" fontId="15" fillId="7" borderId="4" applyNumberFormat="0" applyAlignment="0" applyProtection="0"/>
    <xf numFmtId="0" fontId="16" fillId="21" borderId="5" applyNumberFormat="0" applyAlignment="0" applyProtection="0"/>
    <xf numFmtId="0" fontId="17" fillId="21" borderId="5" applyNumberFormat="0" applyAlignment="0" applyProtection="0"/>
    <xf numFmtId="4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8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6" applyNumberFormat="0" applyFill="0" applyAlignment="0" applyProtection="0"/>
    <xf numFmtId="0" fontId="22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7" applyNumberFormat="0" applyFill="0" applyAlignment="0" applyProtection="0"/>
    <xf numFmtId="0" fontId="24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8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7" borderId="4" applyNumberFormat="0" applyAlignment="0" applyProtection="0"/>
    <xf numFmtId="0" fontId="30" fillId="8" borderId="4" applyNumberFormat="0" applyAlignment="0" applyProtection="0"/>
    <xf numFmtId="0" fontId="31" fillId="0" borderId="9" applyNumberFormat="0" applyFill="0" applyAlignment="0" applyProtection="0"/>
    <xf numFmtId="0" fontId="32" fillId="0" borderId="9" applyNumberFormat="0" applyFill="0" applyAlignment="0" applyProtection="0"/>
    <xf numFmtId="0" fontId="31" fillId="0" borderId="9" applyNumberFormat="0" applyFill="0" applyAlignment="0" applyProtection="0"/>
    <xf numFmtId="0" fontId="33" fillId="22" borderId="0" applyNumberFormat="0" applyBorder="0" applyAlignment="0" applyProtection="0"/>
    <xf numFmtId="0" fontId="34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166" fontId="36" fillId="0" borderId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37" fillId="7" borderId="11" applyNumberFormat="0" applyAlignment="0" applyProtection="0"/>
    <xf numFmtId="0" fontId="38" fillId="7" borderId="1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39" fillId="24" borderId="12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39" fillId="15" borderId="12" applyNumberFormat="0" applyProtection="0">
      <alignment horizontal="left" vertical="center" inden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2" fillId="0" borderId="0"/>
    <xf numFmtId="9" fontId="2" fillId="0" borderId="0" applyFont="0" applyFill="0" applyBorder="0" applyAlignment="0" applyProtection="0"/>
    <xf numFmtId="0" fontId="46" fillId="0" borderId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8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6" applyNumberFormat="0" applyFill="0" applyAlignment="0" applyProtection="0"/>
    <xf numFmtId="0" fontId="25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0" fontId="6" fillId="23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50">
    <xf numFmtId="0" fontId="0" fillId="0" borderId="0" xfId="0"/>
    <xf numFmtId="0" fontId="47" fillId="0" borderId="0" xfId="745" applyFont="1" applyBorder="1"/>
    <xf numFmtId="0" fontId="49" fillId="0" borderId="0" xfId="746" applyFont="1" applyAlignment="1"/>
    <xf numFmtId="0" fontId="47" fillId="0" borderId="0" xfId="746" applyFont="1"/>
    <xf numFmtId="0" fontId="49" fillId="0" borderId="0" xfId="746" applyFont="1" applyBorder="1" applyAlignment="1">
      <alignment horizontal="center"/>
    </xf>
    <xf numFmtId="0" fontId="49" fillId="0" borderId="0" xfId="746" applyFont="1" applyFill="1" applyBorder="1" applyAlignment="1">
      <alignment horizontal="center"/>
    </xf>
    <xf numFmtId="0" fontId="49" fillId="0" borderId="0" xfId="746" applyFont="1" applyBorder="1" applyAlignment="1">
      <alignment horizontal="centerContinuous"/>
    </xf>
    <xf numFmtId="0" fontId="49" fillId="0" borderId="3" xfId="746" applyFont="1" applyBorder="1" applyAlignment="1">
      <alignment horizontal="center"/>
    </xf>
    <xf numFmtId="0" fontId="49" fillId="0" borderId="3" xfId="746" applyFont="1" applyFill="1" applyBorder="1" applyAlignment="1">
      <alignment horizontal="center"/>
    </xf>
    <xf numFmtId="14" fontId="49" fillId="0" borderId="3" xfId="746" applyNumberFormat="1" applyFont="1" applyBorder="1" applyAlignment="1">
      <alignment horizontal="center"/>
    </xf>
    <xf numFmtId="169" fontId="49" fillId="0" borderId="0" xfId="746" applyNumberFormat="1" applyFont="1" applyAlignment="1">
      <alignment horizontal="center"/>
    </xf>
    <xf numFmtId="0" fontId="47" fillId="0" borderId="0" xfId="746" applyFont="1" applyFill="1"/>
    <xf numFmtId="0" fontId="49" fillId="0" borderId="0" xfId="746" applyFont="1" applyBorder="1"/>
    <xf numFmtId="0" fontId="49" fillId="0" borderId="0" xfId="746" applyFont="1"/>
    <xf numFmtId="0" fontId="53" fillId="0" borderId="0" xfId="746" applyFont="1"/>
    <xf numFmtId="0" fontId="52" fillId="0" borderId="0" xfId="746" applyFont="1"/>
    <xf numFmtId="170" fontId="52" fillId="0" borderId="0" xfId="94" applyNumberFormat="1" applyFont="1"/>
    <xf numFmtId="165" fontId="52" fillId="0" borderId="0" xfId="746" applyNumberFormat="1" applyFont="1"/>
    <xf numFmtId="0" fontId="52" fillId="0" borderId="0" xfId="746" applyFont="1" applyFill="1"/>
    <xf numFmtId="165" fontId="47" fillId="0" borderId="0" xfId="746" applyNumberFormat="1" applyFont="1"/>
    <xf numFmtId="165" fontId="47" fillId="0" borderId="0" xfId="746" applyNumberFormat="1" applyFont="1" applyAlignment="1">
      <alignment horizontal="center"/>
    </xf>
    <xf numFmtId="43" fontId="7" fillId="0" borderId="0" xfId="368" applyNumberFormat="1" applyFont="1" applyFill="1" applyBorder="1"/>
    <xf numFmtId="164" fontId="47" fillId="0" borderId="0" xfId="749" applyNumberFormat="1" applyFont="1" applyBorder="1" applyAlignment="1">
      <alignment horizontal="center"/>
    </xf>
    <xf numFmtId="43" fontId="47" fillId="0" borderId="0" xfId="746" applyNumberFormat="1" applyFont="1" applyBorder="1"/>
    <xf numFmtId="164" fontId="47" fillId="0" borderId="0" xfId="746" applyNumberFormat="1" applyFont="1"/>
    <xf numFmtId="0" fontId="47" fillId="0" borderId="0" xfId="746" applyFont="1" applyBorder="1"/>
    <xf numFmtId="170" fontId="47" fillId="0" borderId="0" xfId="94" applyNumberFormat="1" applyFont="1" applyFill="1" applyBorder="1"/>
    <xf numFmtId="165" fontId="7" fillId="0" borderId="0" xfId="750" applyNumberFormat="1" applyFont="1" applyFill="1" applyBorder="1"/>
    <xf numFmtId="0" fontId="7" fillId="0" borderId="0" xfId="750" applyFont="1" applyFill="1" applyBorder="1"/>
    <xf numFmtId="165" fontId="51" fillId="0" borderId="0" xfId="746" applyNumberFormat="1" applyFont="1" applyFill="1" applyAlignment="1">
      <alignment horizontal="center"/>
    </xf>
    <xf numFmtId="164" fontId="7" fillId="0" borderId="0" xfId="749" applyNumberFormat="1" applyFont="1" applyFill="1" applyBorder="1" applyAlignment="1">
      <alignment horizontal="center"/>
    </xf>
    <xf numFmtId="43" fontId="47" fillId="0" borderId="0" xfId="746" applyNumberFormat="1" applyFont="1" applyFill="1" applyBorder="1"/>
    <xf numFmtId="164" fontId="51" fillId="0" borderId="0" xfId="746" applyNumberFormat="1" applyFont="1" applyFill="1" applyAlignment="1">
      <alignment horizontal="center"/>
    </xf>
    <xf numFmtId="43" fontId="7" fillId="0" borderId="3" xfId="368" applyNumberFormat="1" applyFont="1" applyFill="1" applyBorder="1"/>
    <xf numFmtId="43" fontId="47" fillId="0" borderId="3" xfId="746" applyNumberFormat="1" applyFont="1" applyFill="1" applyBorder="1"/>
    <xf numFmtId="165" fontId="52" fillId="0" borderId="0" xfId="746" applyNumberFormat="1" applyFont="1" applyAlignment="1">
      <alignment horizontal="center"/>
    </xf>
    <xf numFmtId="170" fontId="52" fillId="0" borderId="0" xfId="94" applyNumberFormat="1" applyFont="1" applyFill="1"/>
    <xf numFmtId="164" fontId="52" fillId="0" borderId="0" xfId="747" applyNumberFormat="1" applyFont="1" applyAlignment="1">
      <alignment horizontal="center"/>
    </xf>
    <xf numFmtId="2" fontId="47" fillId="0" borderId="0" xfId="94" applyNumberFormat="1" applyFont="1" applyAlignment="1">
      <alignment horizontal="center"/>
    </xf>
    <xf numFmtId="2" fontId="47" fillId="0" borderId="0" xfId="94" applyNumberFormat="1" applyFont="1" applyFill="1" applyAlignment="1">
      <alignment horizontal="center"/>
    </xf>
    <xf numFmtId="165" fontId="47" fillId="0" borderId="0" xfId="746" applyNumberFormat="1" applyFont="1" applyFill="1" applyAlignment="1">
      <alignment horizontal="center"/>
    </xf>
    <xf numFmtId="164" fontId="7" fillId="0" borderId="0" xfId="511" applyNumberFormat="1" applyFont="1" applyFill="1" applyBorder="1" applyAlignment="1">
      <alignment horizontal="center"/>
    </xf>
    <xf numFmtId="164" fontId="47" fillId="0" borderId="0" xfId="746" applyNumberFormat="1" applyFont="1" applyFill="1"/>
    <xf numFmtId="165" fontId="52" fillId="0" borderId="0" xfId="746" applyNumberFormat="1" applyFont="1" applyFill="1" applyAlignment="1">
      <alignment horizontal="center"/>
    </xf>
    <xf numFmtId="164" fontId="52" fillId="0" borderId="0" xfId="747" applyNumberFormat="1" applyFont="1" applyFill="1" applyAlignment="1">
      <alignment horizontal="center"/>
    </xf>
    <xf numFmtId="170" fontId="52" fillId="0" borderId="1" xfId="94" applyNumberFormat="1" applyFont="1" applyFill="1" applyBorder="1"/>
    <xf numFmtId="170" fontId="52" fillId="0" borderId="0" xfId="94" applyNumberFormat="1" applyFont="1" applyFill="1" applyBorder="1"/>
    <xf numFmtId="165" fontId="53" fillId="0" borderId="0" xfId="746" applyNumberFormat="1" applyFont="1" applyAlignment="1">
      <alignment horizontal="center"/>
    </xf>
    <xf numFmtId="170" fontId="53" fillId="0" borderId="0" xfId="94" applyNumberFormat="1" applyFont="1" applyFill="1"/>
    <xf numFmtId="164" fontId="53" fillId="0" borderId="0" xfId="747" applyNumberFormat="1" applyFont="1" applyFill="1" applyAlignment="1">
      <alignment horizontal="center"/>
    </xf>
    <xf numFmtId="165" fontId="47" fillId="0" borderId="0" xfId="746" applyNumberFormat="1" applyFont="1" applyBorder="1" applyAlignment="1">
      <alignment horizontal="center"/>
    </xf>
    <xf numFmtId="164" fontId="7" fillId="0" borderId="14" xfId="511" applyNumberFormat="1" applyFont="1" applyFill="1" applyBorder="1" applyAlignment="1">
      <alignment horizontal="center"/>
    </xf>
    <xf numFmtId="164" fontId="51" fillId="0" borderId="0" xfId="746" applyNumberFormat="1" applyFont="1" applyFill="1"/>
    <xf numFmtId="43" fontId="7" fillId="0" borderId="15" xfId="368" applyNumberFormat="1" applyFont="1" applyFill="1" applyBorder="1"/>
    <xf numFmtId="43" fontId="47" fillId="0" borderId="15" xfId="746" applyNumberFormat="1" applyFont="1" applyFill="1" applyBorder="1"/>
    <xf numFmtId="164" fontId="52" fillId="0" borderId="0" xfId="747" applyNumberFormat="1" applyFont="1" applyFill="1" applyBorder="1" applyAlignment="1">
      <alignment horizontal="center"/>
    </xf>
    <xf numFmtId="165" fontId="52" fillId="0" borderId="0" xfId="746" applyNumberFormat="1" applyFont="1" applyFill="1"/>
    <xf numFmtId="170" fontId="53" fillId="0" borderId="3" xfId="94" applyNumberFormat="1" applyFont="1" applyFill="1" applyBorder="1"/>
    <xf numFmtId="170" fontId="53" fillId="0" borderId="0" xfId="94" applyNumberFormat="1" applyFont="1" applyFill="1" applyBorder="1"/>
    <xf numFmtId="170" fontId="49" fillId="0" borderId="16" xfId="94" applyNumberFormat="1" applyFont="1" applyFill="1" applyBorder="1"/>
    <xf numFmtId="170" fontId="49" fillId="0" borderId="0" xfId="94" applyNumberFormat="1" applyFont="1" applyFill="1" applyBorder="1"/>
    <xf numFmtId="0" fontId="47" fillId="0" borderId="0" xfId="746" applyFont="1" applyFill="1" applyBorder="1"/>
    <xf numFmtId="165" fontId="47" fillId="0" borderId="0" xfId="746" applyNumberFormat="1" applyFont="1" applyFill="1" applyBorder="1" applyAlignment="1">
      <alignment horizontal="center"/>
    </xf>
    <xf numFmtId="170" fontId="52" fillId="0" borderId="0" xfId="94" applyNumberFormat="1" applyFont="1" applyBorder="1"/>
    <xf numFmtId="43" fontId="51" fillId="0" borderId="0" xfId="94" applyFont="1" applyFill="1" applyAlignment="1">
      <alignment horizontal="center"/>
    </xf>
    <xf numFmtId="164" fontId="51" fillId="0" borderId="0" xfId="511" applyNumberFormat="1" applyFont="1" applyFill="1" applyBorder="1" applyAlignment="1">
      <alignment horizontal="center"/>
    </xf>
    <xf numFmtId="0" fontId="52" fillId="0" borderId="0" xfId="746" applyFont="1" applyFill="1" applyBorder="1"/>
    <xf numFmtId="43" fontId="7" fillId="0" borderId="0" xfId="368" applyNumberFormat="1" applyFont="1" applyFill="1"/>
    <xf numFmtId="170" fontId="52" fillId="0" borderId="2" xfId="94" applyNumberFormat="1" applyFont="1" applyFill="1" applyBorder="1"/>
    <xf numFmtId="0" fontId="52" fillId="0" borderId="0" xfId="746" applyFont="1" applyBorder="1"/>
    <xf numFmtId="165" fontId="47" fillId="0" borderId="0" xfId="746" applyNumberFormat="1" applyFont="1" applyFill="1"/>
    <xf numFmtId="43" fontId="47" fillId="0" borderId="0" xfId="94" applyFont="1" applyFill="1" applyBorder="1"/>
    <xf numFmtId="165" fontId="53" fillId="0" borderId="0" xfId="746" applyNumberFormat="1" applyFont="1" applyBorder="1" applyAlignment="1">
      <alignment horizontal="center"/>
    </xf>
    <xf numFmtId="43" fontId="7" fillId="0" borderId="0" xfId="368" applyNumberFormat="1" applyFont="1" applyBorder="1"/>
    <xf numFmtId="2" fontId="47" fillId="0" borderId="0" xfId="94" applyNumberFormat="1" applyFont="1" applyBorder="1" applyAlignment="1">
      <alignment horizontal="center"/>
    </xf>
    <xf numFmtId="165" fontId="51" fillId="0" borderId="0" xfId="746" applyNumberFormat="1" applyFont="1" applyFill="1" applyBorder="1" applyAlignment="1">
      <alignment horizontal="center"/>
    </xf>
    <xf numFmtId="0" fontId="49" fillId="0" borderId="0" xfId="746" applyFont="1" applyFill="1"/>
    <xf numFmtId="165" fontId="53" fillId="0" borderId="0" xfId="746" applyNumberFormat="1" applyFont="1" applyFill="1" applyAlignment="1">
      <alignment horizontal="center"/>
    </xf>
    <xf numFmtId="170" fontId="49" fillId="0" borderId="3" xfId="94" applyNumberFormat="1" applyFont="1" applyFill="1" applyBorder="1"/>
    <xf numFmtId="0" fontId="47" fillId="0" borderId="0" xfId="746" applyFont="1" applyBorder="1" applyAlignment="1">
      <alignment horizontal="center"/>
    </xf>
    <xf numFmtId="0" fontId="52" fillId="0" borderId="0" xfId="746" applyFont="1" applyBorder="1" applyAlignment="1">
      <alignment horizontal="center"/>
    </xf>
    <xf numFmtId="43" fontId="47" fillId="0" borderId="0" xfId="94" applyFont="1" applyBorder="1" applyAlignment="1">
      <alignment horizontal="center"/>
    </xf>
    <xf numFmtId="170" fontId="47" fillId="0" borderId="0" xfId="746" applyNumberFormat="1" applyFont="1" applyBorder="1" applyAlignment="1">
      <alignment horizontal="center"/>
    </xf>
    <xf numFmtId="170" fontId="47" fillId="0" borderId="0" xfId="746" applyNumberFormat="1" applyFont="1" applyBorder="1"/>
    <xf numFmtId="170" fontId="49" fillId="0" borderId="0" xfId="94" applyNumberFormat="1" applyFont="1" applyFill="1"/>
    <xf numFmtId="165" fontId="7" fillId="0" borderId="0" xfId="368" applyNumberFormat="1" applyFont="1" applyFill="1" applyBorder="1"/>
    <xf numFmtId="0" fontId="7" fillId="0" borderId="0" xfId="368" applyFont="1" applyFill="1" applyBorder="1"/>
    <xf numFmtId="40" fontId="54" fillId="0" borderId="0" xfId="2" applyNumberFormat="1" applyFont="1" applyFill="1" applyAlignment="1">
      <alignment horizontal="left"/>
    </xf>
    <xf numFmtId="40" fontId="54" fillId="0" borderId="0" xfId="2" quotePrefix="1" applyNumberFormat="1" applyFont="1" applyFill="1" applyAlignment="1">
      <alignment horizontal="left"/>
    </xf>
    <xf numFmtId="170" fontId="47" fillId="0" borderId="0" xfId="746" applyNumberFormat="1" applyFont="1" applyFill="1"/>
    <xf numFmtId="39" fontId="47" fillId="0" borderId="0" xfId="746" applyNumberFormat="1" applyFont="1" applyFill="1"/>
    <xf numFmtId="10" fontId="51" fillId="0" borderId="0" xfId="747" applyNumberFormat="1" applyFont="1" applyFill="1" applyAlignment="1">
      <alignment horizontal="center"/>
    </xf>
    <xf numFmtId="43" fontId="47" fillId="0" borderId="0" xfId="94" applyFont="1" applyFill="1"/>
    <xf numFmtId="2" fontId="47" fillId="0" borderId="0" xfId="94" applyNumberFormat="1" applyFont="1" applyFill="1" applyBorder="1" applyAlignment="1">
      <alignment horizontal="center"/>
    </xf>
    <xf numFmtId="43" fontId="47" fillId="0" borderId="0" xfId="94" applyFont="1" applyFill="1" applyAlignment="1">
      <alignment horizontal="center"/>
    </xf>
    <xf numFmtId="10" fontId="7" fillId="0" borderId="0" xfId="751" applyNumberFormat="1" applyFont="1" applyFill="1" applyAlignment="1">
      <alignment horizontal="center"/>
    </xf>
    <xf numFmtId="10" fontId="7" fillId="0" borderId="0" xfId="751" applyNumberFormat="1" applyFont="1" applyFill="1"/>
    <xf numFmtId="0" fontId="47" fillId="0" borderId="2" xfId="746" applyFont="1" applyBorder="1"/>
    <xf numFmtId="0" fontId="47" fillId="0" borderId="2" xfId="746" applyFont="1" applyFill="1" applyBorder="1"/>
    <xf numFmtId="165" fontId="7" fillId="0" borderId="21" xfId="0" applyNumberFormat="1" applyFont="1" applyBorder="1"/>
    <xf numFmtId="43" fontId="7" fillId="0" borderId="0" xfId="1535" applyFont="1" applyBorder="1"/>
    <xf numFmtId="164" fontId="47" fillId="0" borderId="0" xfId="747" applyNumberFormat="1" applyFont="1" applyFill="1" applyBorder="1" applyAlignment="1">
      <alignment horizontal="center"/>
    </xf>
    <xf numFmtId="0" fontId="47" fillId="0" borderId="0" xfId="746" applyFont="1" applyFill="1" applyBorder="1" applyAlignment="1">
      <alignment horizontal="right"/>
    </xf>
    <xf numFmtId="43" fontId="7" fillId="0" borderId="22" xfId="149" applyFont="1" applyBorder="1"/>
    <xf numFmtId="43" fontId="56" fillId="0" borderId="0" xfId="1535" applyFont="1" applyBorder="1"/>
    <xf numFmtId="43" fontId="56" fillId="0" borderId="22" xfId="1535" applyFont="1" applyBorder="1"/>
    <xf numFmtId="43" fontId="7" fillId="0" borderId="0" xfId="0" applyNumberFormat="1" applyFont="1" applyBorder="1"/>
    <xf numFmtId="43" fontId="7" fillId="0" borderId="22" xfId="0" applyNumberFormat="1" applyFont="1" applyBorder="1"/>
    <xf numFmtId="0" fontId="47" fillId="0" borderId="21" xfId="746" applyFont="1" applyBorder="1"/>
    <xf numFmtId="0" fontId="47" fillId="0" borderId="22" xfId="746" applyFont="1" applyFill="1" applyBorder="1"/>
    <xf numFmtId="170" fontId="49" fillId="0" borderId="22" xfId="94" applyNumberFormat="1" applyFont="1" applyFill="1" applyBorder="1"/>
    <xf numFmtId="0" fontId="57" fillId="0" borderId="0" xfId="2" applyFont="1" applyFill="1" applyBorder="1" applyAlignment="1">
      <alignment horizontal="left"/>
    </xf>
    <xf numFmtId="170" fontId="52" fillId="0" borderId="0" xfId="746" applyNumberFormat="1" applyFont="1" applyFill="1" applyBorder="1"/>
    <xf numFmtId="170" fontId="52" fillId="0" borderId="22" xfId="746" applyNumberFormat="1" applyFont="1" applyFill="1" applyBorder="1"/>
    <xf numFmtId="0" fontId="47" fillId="0" borderId="19" xfId="746" applyFont="1" applyBorder="1" applyAlignment="1">
      <alignment horizontal="right"/>
    </xf>
    <xf numFmtId="0" fontId="47" fillId="0" borderId="3" xfId="746" applyFont="1" applyBorder="1"/>
    <xf numFmtId="0" fontId="47" fillId="0" borderId="3" xfId="746" applyFont="1" applyFill="1" applyBorder="1"/>
    <xf numFmtId="0" fontId="47" fillId="0" borderId="20" xfId="746" applyFont="1" applyFill="1" applyBorder="1"/>
    <xf numFmtId="2" fontId="47" fillId="0" borderId="2" xfId="94" applyNumberFormat="1" applyFont="1" applyFill="1" applyBorder="1" applyAlignment="1">
      <alignment horizontal="center"/>
    </xf>
    <xf numFmtId="0" fontId="47" fillId="0" borderId="18" xfId="746" applyFont="1" applyFill="1" applyBorder="1"/>
    <xf numFmtId="0" fontId="53" fillId="0" borderId="21" xfId="746" applyFont="1" applyBorder="1"/>
    <xf numFmtId="0" fontId="52" fillId="0" borderId="21" xfId="746" applyFont="1" applyBorder="1"/>
    <xf numFmtId="39" fontId="7" fillId="0" borderId="0" xfId="1536" applyNumberFormat="1" applyFont="1" applyBorder="1"/>
    <xf numFmtId="43" fontId="47" fillId="0" borderId="22" xfId="746" applyNumberFormat="1" applyFont="1" applyFill="1" applyBorder="1"/>
    <xf numFmtId="170" fontId="52" fillId="0" borderId="18" xfId="94" applyNumberFormat="1" applyFont="1" applyFill="1" applyBorder="1"/>
    <xf numFmtId="0" fontId="47" fillId="0" borderId="21" xfId="746" applyFont="1" applyFill="1" applyBorder="1"/>
    <xf numFmtId="39" fontId="7" fillId="0" borderId="0" xfId="0" applyNumberFormat="1" applyFont="1" applyBorder="1"/>
    <xf numFmtId="0" fontId="7" fillId="0" borderId="21" xfId="0" applyFont="1" applyBorder="1"/>
    <xf numFmtId="0" fontId="7" fillId="0" borderId="0" xfId="0" applyFont="1" applyBorder="1"/>
    <xf numFmtId="0" fontId="49" fillId="0" borderId="21" xfId="746" applyFont="1" applyBorder="1"/>
    <xf numFmtId="39" fontId="7" fillId="0" borderId="23" xfId="0" applyNumberFormat="1" applyFont="1" applyBorder="1"/>
    <xf numFmtId="39" fontId="7" fillId="0" borderId="24" xfId="0" applyNumberFormat="1" applyFont="1" applyBorder="1"/>
    <xf numFmtId="0" fontId="47" fillId="0" borderId="19" xfId="746" applyFont="1" applyBorder="1"/>
    <xf numFmtId="0" fontId="49" fillId="0" borderId="17" xfId="746" applyFont="1" applyBorder="1"/>
    <xf numFmtId="0" fontId="47" fillId="0" borderId="18" xfId="746" applyFont="1" applyBorder="1"/>
    <xf numFmtId="0" fontId="47" fillId="0" borderId="22" xfId="746" applyFont="1" applyBorder="1"/>
    <xf numFmtId="0" fontId="52" fillId="0" borderId="22" xfId="746" applyFont="1" applyBorder="1"/>
    <xf numFmtId="39" fontId="7" fillId="0" borderId="0" xfId="0" applyNumberFormat="1" applyFont="1" applyFill="1" applyBorder="1"/>
    <xf numFmtId="43" fontId="47" fillId="0" borderId="22" xfId="746" applyNumberFormat="1" applyFont="1" applyBorder="1"/>
    <xf numFmtId="165" fontId="7" fillId="0" borderId="21" xfId="750" applyNumberFormat="1" applyFont="1" applyFill="1" applyBorder="1"/>
    <xf numFmtId="43" fontId="47" fillId="0" borderId="20" xfId="746" applyNumberFormat="1" applyFont="1" applyFill="1" applyBorder="1"/>
    <xf numFmtId="170" fontId="52" fillId="0" borderId="2" xfId="94" applyNumberFormat="1" applyFont="1" applyBorder="1"/>
    <xf numFmtId="164" fontId="52" fillId="0" borderId="0" xfId="747" applyNumberFormat="1" applyFont="1" applyBorder="1" applyAlignment="1">
      <alignment horizontal="center"/>
    </xf>
    <xf numFmtId="170" fontId="52" fillId="0" borderId="22" xfId="94" applyNumberFormat="1" applyFont="1" applyBorder="1"/>
    <xf numFmtId="43" fontId="7" fillId="0" borderId="0" xfId="0" applyNumberFormat="1" applyFont="1" applyFill="1" applyBorder="1"/>
    <xf numFmtId="0" fontId="52" fillId="0" borderId="21" xfId="746" applyFont="1" applyFill="1" applyBorder="1"/>
    <xf numFmtId="164" fontId="53" fillId="0" borderId="0" xfId="747" applyNumberFormat="1" applyFont="1" applyFill="1" applyBorder="1" applyAlignment="1">
      <alignment horizontal="center"/>
    </xf>
    <xf numFmtId="170" fontId="53" fillId="0" borderId="22" xfId="94" applyNumberFormat="1" applyFont="1" applyFill="1" applyBorder="1"/>
    <xf numFmtId="0" fontId="47" fillId="0" borderId="20" xfId="746" applyFont="1" applyBorder="1"/>
    <xf numFmtId="2" fontId="7" fillId="0" borderId="2" xfId="94" applyNumberFormat="1" applyFont="1" applyFill="1" applyBorder="1" applyAlignment="1">
      <alignment horizontal="center"/>
    </xf>
    <xf numFmtId="0" fontId="7" fillId="0" borderId="2" xfId="746" applyFont="1" applyFill="1" applyBorder="1"/>
    <xf numFmtId="0" fontId="7" fillId="0" borderId="18" xfId="746" applyFont="1" applyFill="1" applyBorder="1"/>
    <xf numFmtId="2" fontId="7" fillId="0" borderId="0" xfId="94" applyNumberFormat="1" applyFont="1" applyFill="1" applyBorder="1" applyAlignment="1">
      <alignment horizontal="center"/>
    </xf>
    <xf numFmtId="0" fontId="7" fillId="0" borderId="0" xfId="746" applyFont="1" applyFill="1" applyBorder="1"/>
    <xf numFmtId="39" fontId="7" fillId="0" borderId="22" xfId="746" applyNumberFormat="1" applyFont="1" applyFill="1" applyBorder="1"/>
    <xf numFmtId="43" fontId="7" fillId="0" borderId="0" xfId="94" applyFont="1" applyFill="1" applyBorder="1" applyAlignment="1">
      <alignment horizontal="center"/>
    </xf>
    <xf numFmtId="10" fontId="7" fillId="0" borderId="0" xfId="747" applyNumberFormat="1" applyFont="1" applyFill="1" applyBorder="1" applyAlignment="1">
      <alignment horizontal="center"/>
    </xf>
    <xf numFmtId="43" fontId="7" fillId="0" borderId="22" xfId="94" applyFont="1" applyFill="1" applyBorder="1" applyAlignment="1">
      <alignment horizontal="center"/>
    </xf>
    <xf numFmtId="0" fontId="7" fillId="0" borderId="22" xfId="746" applyFont="1" applyFill="1" applyBorder="1"/>
    <xf numFmtId="0" fontId="57" fillId="0" borderId="0" xfId="746" applyFont="1" applyFill="1" applyBorder="1"/>
    <xf numFmtId="0" fontId="57" fillId="0" borderId="22" xfId="746" applyFont="1" applyFill="1" applyBorder="1"/>
    <xf numFmtId="43" fontId="7" fillId="0" borderId="22" xfId="746" applyNumberFormat="1" applyFont="1" applyFill="1" applyBorder="1"/>
    <xf numFmtId="0" fontId="7" fillId="0" borderId="21" xfId="746" applyFont="1" applyFill="1" applyBorder="1"/>
    <xf numFmtId="0" fontId="57" fillId="0" borderId="21" xfId="746" applyFont="1" applyFill="1" applyBorder="1"/>
    <xf numFmtId="170" fontId="57" fillId="0" borderId="2" xfId="94" applyNumberFormat="1" applyFont="1" applyFill="1" applyBorder="1"/>
    <xf numFmtId="164" fontId="57" fillId="0" borderId="0" xfId="747" applyNumberFormat="1" applyFont="1" applyFill="1" applyBorder="1" applyAlignment="1">
      <alignment horizontal="center"/>
    </xf>
    <xf numFmtId="170" fontId="57" fillId="0" borderId="18" xfId="94" applyNumberFormat="1" applyFont="1" applyFill="1" applyBorder="1"/>
    <xf numFmtId="170" fontId="58" fillId="0" borderId="0" xfId="94" applyNumberFormat="1" applyFont="1" applyFill="1" applyBorder="1"/>
    <xf numFmtId="164" fontId="58" fillId="0" borderId="0" xfId="747" applyNumberFormat="1" applyFont="1" applyFill="1" applyBorder="1" applyAlignment="1">
      <alignment horizontal="center"/>
    </xf>
    <xf numFmtId="170" fontId="58" fillId="0" borderId="22" xfId="94" applyNumberFormat="1" applyFont="1" applyFill="1" applyBorder="1"/>
    <xf numFmtId="170" fontId="58" fillId="0" borderId="3" xfId="94" applyNumberFormat="1" applyFont="1" applyFill="1" applyBorder="1"/>
    <xf numFmtId="170" fontId="58" fillId="0" borderId="20" xfId="94" applyNumberFormat="1" applyFont="1" applyFill="1" applyBorder="1"/>
    <xf numFmtId="0" fontId="51" fillId="0" borderId="19" xfId="746" applyFont="1" applyBorder="1"/>
    <xf numFmtId="0" fontId="51" fillId="0" borderId="3" xfId="746" applyFont="1" applyBorder="1"/>
    <xf numFmtId="0" fontId="51" fillId="0" borderId="20" xfId="746" applyFont="1" applyBorder="1"/>
    <xf numFmtId="0" fontId="51" fillId="0" borderId="0" xfId="746" applyFont="1" applyBorder="1"/>
    <xf numFmtId="0" fontId="49" fillId="0" borderId="2" xfId="746" applyFont="1" applyBorder="1"/>
    <xf numFmtId="10" fontId="7" fillId="0" borderId="0" xfId="751" applyNumberFormat="1" applyFont="1" applyFill="1" applyBorder="1" applyAlignment="1">
      <alignment horizontal="center"/>
    </xf>
    <xf numFmtId="10" fontId="7" fillId="0" borderId="0" xfId="751" applyNumberFormat="1" applyFont="1" applyFill="1" applyBorder="1"/>
    <xf numFmtId="0" fontId="49" fillId="0" borderId="19" xfId="746" applyFont="1" applyBorder="1"/>
    <xf numFmtId="0" fontId="49" fillId="0" borderId="3" xfId="746" applyFont="1" applyBorder="1"/>
    <xf numFmtId="164" fontId="53" fillId="0" borderId="3" xfId="747" applyNumberFormat="1" applyFont="1" applyFill="1" applyBorder="1" applyAlignment="1">
      <alignment horizontal="center"/>
    </xf>
    <xf numFmtId="170" fontId="49" fillId="0" borderId="20" xfId="94" applyNumberFormat="1" applyFont="1" applyFill="1" applyBorder="1"/>
    <xf numFmtId="170" fontId="49" fillId="0" borderId="2" xfId="94" applyNumberFormat="1" applyFont="1" applyFill="1" applyBorder="1"/>
    <xf numFmtId="164" fontId="53" fillId="0" borderId="2" xfId="747" applyNumberFormat="1" applyFont="1" applyFill="1" applyBorder="1" applyAlignment="1">
      <alignment horizontal="center"/>
    </xf>
    <xf numFmtId="170" fontId="49" fillId="0" borderId="18" xfId="94" applyNumberFormat="1" applyFont="1" applyFill="1" applyBorder="1"/>
    <xf numFmtId="164" fontId="7" fillId="0" borderId="0" xfId="1" applyNumberFormat="1" applyFont="1" applyFill="1" applyBorder="1" applyAlignment="1">
      <alignment horizontal="center"/>
    </xf>
    <xf numFmtId="0" fontId="5" fillId="0" borderId="17" xfId="746" applyFont="1" applyFill="1" applyBorder="1"/>
    <xf numFmtId="0" fontId="58" fillId="0" borderId="21" xfId="746" applyFont="1" applyFill="1" applyBorder="1"/>
    <xf numFmtId="43" fontId="7" fillId="0" borderId="3" xfId="0" applyNumberFormat="1" applyFont="1" applyFill="1" applyBorder="1"/>
    <xf numFmtId="39" fontId="7" fillId="0" borderId="3" xfId="0" applyNumberFormat="1" applyFont="1" applyFill="1" applyBorder="1"/>
    <xf numFmtId="0" fontId="47" fillId="0" borderId="0" xfId="745" applyFont="1" applyBorder="1" applyAlignment="1">
      <alignment horizontal="center"/>
    </xf>
    <xf numFmtId="170" fontId="51" fillId="0" borderId="0" xfId="746" applyNumberFormat="1" applyFont="1" applyBorder="1"/>
    <xf numFmtId="164" fontId="58" fillId="0" borderId="0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0" fontId="59" fillId="0" borderId="0" xfId="2" applyFont="1" applyAlignment="1">
      <alignment horizontal="left"/>
    </xf>
    <xf numFmtId="164" fontId="47" fillId="0" borderId="0" xfId="747" applyNumberFormat="1" applyFont="1" applyFill="1" applyAlignment="1">
      <alignment horizontal="center"/>
    </xf>
    <xf numFmtId="170" fontId="47" fillId="0" borderId="22" xfId="746" applyNumberFormat="1" applyFont="1" applyFill="1" applyBorder="1"/>
    <xf numFmtId="170" fontId="5" fillId="0" borderId="2" xfId="0" applyNumberFormat="1" applyFont="1" applyBorder="1"/>
    <xf numFmtId="0" fontId="49" fillId="0" borderId="0" xfId="746" applyFont="1" applyFill="1" applyBorder="1"/>
    <xf numFmtId="170" fontId="5" fillId="0" borderId="18" xfId="0" applyNumberFormat="1" applyFont="1" applyBorder="1"/>
    <xf numFmtId="170" fontId="7" fillId="0" borderId="0" xfId="1535" applyNumberFormat="1" applyFont="1" applyBorder="1"/>
    <xf numFmtId="170" fontId="47" fillId="0" borderId="0" xfId="1535" applyNumberFormat="1" applyFont="1" applyBorder="1"/>
    <xf numFmtId="10" fontId="53" fillId="0" borderId="0" xfId="747" applyNumberFormat="1" applyFont="1" applyFill="1" applyBorder="1" applyAlignment="1">
      <alignment horizontal="center"/>
    </xf>
    <xf numFmtId="0" fontId="47" fillId="0" borderId="0" xfId="745" applyFont="1" applyFill="1" applyBorder="1"/>
    <xf numFmtId="170" fontId="47" fillId="0" borderId="0" xfId="1535" applyNumberFormat="1" applyFont="1" applyFill="1" applyBorder="1"/>
    <xf numFmtId="43" fontId="47" fillId="0" borderId="22" xfId="1535" applyFont="1" applyFill="1" applyBorder="1"/>
    <xf numFmtId="0" fontId="47" fillId="0" borderId="0" xfId="745" applyFont="1" applyFill="1" applyBorder="1" applyAlignment="1">
      <alignment horizontal="center"/>
    </xf>
    <xf numFmtId="164" fontId="47" fillId="0" borderId="0" xfId="1" applyNumberFormat="1" applyFont="1" applyFill="1" applyBorder="1" applyAlignment="1">
      <alignment horizontal="center"/>
    </xf>
    <xf numFmtId="0" fontId="7" fillId="0" borderId="0" xfId="745" quotePrefix="1" applyFont="1" applyFill="1" applyBorder="1"/>
    <xf numFmtId="0" fontId="5" fillId="0" borderId="0" xfId="745" applyFont="1" applyFill="1" applyBorder="1" applyAlignment="1">
      <alignment horizontal="center" vertical="center" wrapText="1"/>
    </xf>
    <xf numFmtId="0" fontId="7" fillId="0" borderId="0" xfId="745" applyFont="1" applyBorder="1" applyAlignment="1">
      <alignment horizontal="center"/>
    </xf>
    <xf numFmtId="0" fontId="50" fillId="0" borderId="0" xfId="745" applyFont="1" applyBorder="1" applyAlignment="1">
      <alignment horizontal="center"/>
    </xf>
    <xf numFmtId="0" fontId="50" fillId="0" borderId="0" xfId="745" applyFont="1" applyFill="1" applyBorder="1" applyAlignment="1">
      <alignment horizontal="left"/>
    </xf>
    <xf numFmtId="167" fontId="7" fillId="0" borderId="0" xfId="745" applyNumberFormat="1" applyFont="1" applyFill="1" applyBorder="1" applyAlignment="1">
      <alignment horizontal="right"/>
    </xf>
    <xf numFmtId="0" fontId="7" fillId="0" borderId="0" xfId="745" applyFont="1" applyFill="1" applyBorder="1" applyAlignment="1">
      <alignment horizontal="left" indent="1"/>
    </xf>
    <xf numFmtId="168" fontId="7" fillId="0" borderId="0" xfId="745" applyNumberFormat="1" applyFont="1" applyFill="1" applyBorder="1" applyAlignment="1">
      <alignment horizontal="center"/>
    </xf>
    <xf numFmtId="164" fontId="55" fillId="0" borderId="0" xfId="1" quotePrefix="1" applyNumberFormat="1" applyFont="1" applyFill="1" applyBorder="1" applyAlignment="1">
      <alignment horizontal="center" vertical="center"/>
    </xf>
    <xf numFmtId="164" fontId="47" fillId="0" borderId="0" xfId="745" applyNumberFormat="1" applyFont="1" applyBorder="1"/>
    <xf numFmtId="164" fontId="5" fillId="0" borderId="0" xfId="1" applyNumberFormat="1" applyFont="1" applyFill="1" applyBorder="1" applyAlignment="1">
      <alignment horizontal="center"/>
    </xf>
    <xf numFmtId="43" fontId="47" fillId="0" borderId="0" xfId="1535" applyFont="1" applyBorder="1"/>
    <xf numFmtId="0" fontId="7" fillId="0" borderId="0" xfId="745" applyFont="1" applyFill="1" applyBorder="1" applyAlignment="1">
      <alignment horizontal="center"/>
    </xf>
    <xf numFmtId="164" fontId="49" fillId="0" borderId="0" xfId="1" applyNumberFormat="1" applyFont="1" applyFill="1" applyBorder="1" applyAlignment="1">
      <alignment horizontal="center"/>
    </xf>
    <xf numFmtId="167" fontId="7" fillId="0" borderId="0" xfId="745" applyNumberFormat="1" applyFont="1" applyFill="1" applyBorder="1" applyAlignment="1">
      <alignment horizontal="center"/>
    </xf>
    <xf numFmtId="0" fontId="60" fillId="0" borderId="0" xfId="745" applyFont="1" applyFill="1" applyBorder="1" applyAlignment="1">
      <alignment horizontal="center" vertical="center" wrapText="1"/>
    </xf>
    <xf numFmtId="0" fontId="50" fillId="0" borderId="0" xfId="745" applyFont="1" applyBorder="1" applyAlignment="1">
      <alignment horizontal="left"/>
    </xf>
    <xf numFmtId="0" fontId="7" fillId="0" borderId="0" xfId="745" applyFont="1" applyBorder="1" applyAlignment="1">
      <alignment horizontal="left" indent="1"/>
    </xf>
    <xf numFmtId="0" fontId="7" fillId="0" borderId="0" xfId="745" applyNumberFormat="1" applyFont="1" applyBorder="1" applyAlignment="1">
      <alignment horizontal="center"/>
    </xf>
    <xf numFmtId="0" fontId="7" fillId="0" borderId="0" xfId="745" applyFont="1" applyBorder="1"/>
    <xf numFmtId="0" fontId="7" fillId="0" borderId="0" xfId="745" applyFont="1" applyFill="1" applyBorder="1"/>
    <xf numFmtId="0" fontId="7" fillId="0" borderId="0" xfId="745" quotePrefix="1" applyFont="1" applyBorder="1"/>
    <xf numFmtId="0" fontId="5" fillId="0" borderId="3" xfId="745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0" fontId="5" fillId="0" borderId="3" xfId="745" applyFont="1" applyBorder="1" applyAlignment="1">
      <alignment horizontal="center" vertical="center" wrapText="1"/>
    </xf>
    <xf numFmtId="0" fontId="62" fillId="0" borderId="0" xfId="745" applyFont="1" applyBorder="1"/>
    <xf numFmtId="0" fontId="47" fillId="0" borderId="0" xfId="746" applyFont="1" applyAlignment="1">
      <alignment horizontal="center"/>
    </xf>
    <xf numFmtId="0" fontId="49" fillId="0" borderId="0" xfId="746" applyFont="1" applyAlignment="1">
      <alignment horizontal="center"/>
    </xf>
    <xf numFmtId="0" fontId="47" fillId="0" borderId="1" xfId="746" applyFont="1" applyBorder="1"/>
    <xf numFmtId="43" fontId="7" fillId="0" borderId="3" xfId="0" applyNumberFormat="1" applyFont="1" applyBorder="1"/>
    <xf numFmtId="43" fontId="7" fillId="0" borderId="20" xfId="0" applyNumberFormat="1" applyFont="1" applyBorder="1"/>
    <xf numFmtId="43" fontId="49" fillId="0" borderId="0" xfId="746" applyNumberFormat="1" applyFont="1" applyFill="1"/>
    <xf numFmtId="164" fontId="49" fillId="0" borderId="0" xfId="1" applyNumberFormat="1" applyFont="1" applyFill="1" applyAlignment="1">
      <alignment horizontal="center"/>
    </xf>
    <xf numFmtId="165" fontId="49" fillId="0" borderId="0" xfId="746" applyNumberFormat="1" applyFont="1" applyAlignment="1">
      <alignment horizontal="center"/>
    </xf>
    <xf numFmtId="0" fontId="63" fillId="0" borderId="17" xfId="746" applyFont="1" applyBorder="1"/>
    <xf numFmtId="0" fontId="64" fillId="0" borderId="0" xfId="746" applyFont="1"/>
    <xf numFmtId="0" fontId="47" fillId="0" borderId="0" xfId="745" applyNumberFormat="1" applyFont="1" applyBorder="1"/>
    <xf numFmtId="0" fontId="49" fillId="0" borderId="0" xfId="746" applyFont="1" applyBorder="1" applyAlignment="1"/>
    <xf numFmtId="169" fontId="49" fillId="0" borderId="0" xfId="746" applyNumberFormat="1" applyFont="1" applyFill="1" applyBorder="1" applyAlignment="1">
      <alignment horizontal="center"/>
    </xf>
    <xf numFmtId="170" fontId="47" fillId="0" borderId="0" xfId="746" applyNumberFormat="1" applyFont="1" applyFill="1" applyBorder="1"/>
    <xf numFmtId="0" fontId="49" fillId="0" borderId="0" xfId="745" applyFont="1" applyBorder="1"/>
  </cellXfs>
  <cellStyles count="1537">
    <cellStyle name="20% - Accent1 2" xfId="4"/>
    <cellStyle name="20% - Accent1 2 2" xfId="5"/>
    <cellStyle name="20% - Accent1 3" xfId="6"/>
    <cellStyle name="20% - Accent2 2" xfId="7"/>
    <cellStyle name="20% - Accent2 2 2" xfId="8"/>
    <cellStyle name="20% - Accent2 3" xfId="9"/>
    <cellStyle name="20% - Accent3 2" xfId="10"/>
    <cellStyle name="20% - Accent3 2 2" xfId="11"/>
    <cellStyle name="20% - Accent3 3" xfId="12"/>
    <cellStyle name="20% - Accent4 2" xfId="13"/>
    <cellStyle name="20% - Accent4 2 2" xfId="14"/>
    <cellStyle name="20% - Accent4 3" xfId="15"/>
    <cellStyle name="20% - Accent5 2" xfId="16"/>
    <cellStyle name="20% - Accent5 2 2" xfId="17"/>
    <cellStyle name="20% - Accent5 3" xfId="18"/>
    <cellStyle name="20% - Accent6 2" xfId="19"/>
    <cellStyle name="20% - Accent6 2 2" xfId="20"/>
    <cellStyle name="20% - Accent6 3" xfId="21"/>
    <cellStyle name="40% - Accent1 2" xfId="22"/>
    <cellStyle name="40% - Accent1 2 2" xfId="23"/>
    <cellStyle name="40% - Accent1 3" xfId="24"/>
    <cellStyle name="40% - Accent2 2" xfId="25"/>
    <cellStyle name="40% - Accent2 2 2" xfId="26"/>
    <cellStyle name="40% - Accent2 3" xfId="27"/>
    <cellStyle name="40% - Accent3 2" xfId="28"/>
    <cellStyle name="40% - Accent3 2 2" xfId="29"/>
    <cellStyle name="40% - Accent3 3" xfId="30"/>
    <cellStyle name="40% - Accent4 2" xfId="31"/>
    <cellStyle name="40% - Accent4 2 2" xfId="32"/>
    <cellStyle name="40% - Accent4 3" xfId="33"/>
    <cellStyle name="40% - Accent5 2" xfId="34"/>
    <cellStyle name="40% - Accent5 2 2" xfId="35"/>
    <cellStyle name="40% - Accent5 3" xfId="36"/>
    <cellStyle name="40% - Accent6 2" xfId="37"/>
    <cellStyle name="40% - Accent6 2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" xfId="1535" builtinId="3"/>
    <cellStyle name="Comma [0] 2" xfId="70"/>
    <cellStyle name="Comma [0] 2 2" xfId="752"/>
    <cellStyle name="Comma [0] 3" xfId="753"/>
    <cellStyle name="Comma [0] 4" xfId="754"/>
    <cellStyle name="Comma 10" xfId="71"/>
    <cellStyle name="Comma 10 2" xfId="72"/>
    <cellStyle name="Comma 10 2 2" xfId="73"/>
    <cellStyle name="Comma 10 2 2 2" xfId="74"/>
    <cellStyle name="Comma 10 2 2 2 2" xfId="755"/>
    <cellStyle name="Comma 10 2 2 3" xfId="756"/>
    <cellStyle name="Comma 10 2 3" xfId="75"/>
    <cellStyle name="Comma 10 2 3 2" xfId="757"/>
    <cellStyle name="Comma 10 2 4" xfId="758"/>
    <cellStyle name="Comma 10 3" xfId="76"/>
    <cellStyle name="Comma 10 3 2" xfId="77"/>
    <cellStyle name="Comma 10 3 2 2" xfId="759"/>
    <cellStyle name="Comma 10 3 3" xfId="760"/>
    <cellStyle name="Comma 10 4" xfId="78"/>
    <cellStyle name="Comma 10 4 2" xfId="761"/>
    <cellStyle name="Comma 10 5" xfId="762"/>
    <cellStyle name="Comma 100" xfId="763"/>
    <cellStyle name="Comma 101" xfId="764"/>
    <cellStyle name="Comma 102" xfId="765"/>
    <cellStyle name="Comma 103" xfId="766"/>
    <cellStyle name="Comma 104" xfId="767"/>
    <cellStyle name="Comma 105" xfId="768"/>
    <cellStyle name="Comma 106" xfId="769"/>
    <cellStyle name="Comma 107" xfId="770"/>
    <cellStyle name="Comma 108" xfId="771"/>
    <cellStyle name="Comma 109" xfId="772"/>
    <cellStyle name="Comma 11" xfId="79"/>
    <cellStyle name="Comma 11 2" xfId="80"/>
    <cellStyle name="Comma 11 2 2" xfId="81"/>
    <cellStyle name="Comma 11 2 2 2" xfId="773"/>
    <cellStyle name="Comma 11 2 3" xfId="774"/>
    <cellStyle name="Comma 11 3" xfId="82"/>
    <cellStyle name="Comma 11 3 2" xfId="775"/>
    <cellStyle name="Comma 11 4" xfId="776"/>
    <cellStyle name="Comma 110" xfId="777"/>
    <cellStyle name="Comma 111" xfId="778"/>
    <cellStyle name="Comma 112" xfId="779"/>
    <cellStyle name="Comma 113" xfId="780"/>
    <cellStyle name="Comma 114" xfId="781"/>
    <cellStyle name="Comma 115" xfId="782"/>
    <cellStyle name="Comma 116" xfId="783"/>
    <cellStyle name="Comma 117" xfId="784"/>
    <cellStyle name="Comma 118" xfId="785"/>
    <cellStyle name="Comma 119" xfId="786"/>
    <cellStyle name="Comma 12" xfId="83"/>
    <cellStyle name="Comma 12 2" xfId="84"/>
    <cellStyle name="Comma 12 2 2" xfId="787"/>
    <cellStyle name="Comma 12 3" xfId="85"/>
    <cellStyle name="Comma 12 4" xfId="788"/>
    <cellStyle name="Comma 120" xfId="789"/>
    <cellStyle name="Comma 121" xfId="790"/>
    <cellStyle name="Comma 122" xfId="791"/>
    <cellStyle name="Comma 123" xfId="792"/>
    <cellStyle name="Comma 124" xfId="793"/>
    <cellStyle name="Comma 125" xfId="794"/>
    <cellStyle name="Comma 126" xfId="795"/>
    <cellStyle name="Comma 127" xfId="796"/>
    <cellStyle name="Comma 128" xfId="797"/>
    <cellStyle name="Comma 129" xfId="798"/>
    <cellStyle name="Comma 13" xfId="86"/>
    <cellStyle name="Comma 13 2" xfId="87"/>
    <cellStyle name="Comma 13 2 2" xfId="88"/>
    <cellStyle name="Comma 13 2 2 2" xfId="799"/>
    <cellStyle name="Comma 13 2 3" xfId="800"/>
    <cellStyle name="Comma 13 3" xfId="89"/>
    <cellStyle name="Comma 13 3 2" xfId="801"/>
    <cellStyle name="Comma 13 4" xfId="802"/>
    <cellStyle name="Comma 130" xfId="803"/>
    <cellStyle name="Comma 131" xfId="804"/>
    <cellStyle name="Comma 132" xfId="805"/>
    <cellStyle name="Comma 133" xfId="806"/>
    <cellStyle name="Comma 134" xfId="807"/>
    <cellStyle name="Comma 135" xfId="808"/>
    <cellStyle name="Comma 136" xfId="809"/>
    <cellStyle name="Comma 137" xfId="810"/>
    <cellStyle name="Comma 138" xfId="811"/>
    <cellStyle name="Comma 139" xfId="812"/>
    <cellStyle name="Comma 14" xfId="90"/>
    <cellStyle name="Comma 14 2" xfId="91"/>
    <cellStyle name="Comma 14 2 2" xfId="813"/>
    <cellStyle name="Comma 14 3" xfId="92"/>
    <cellStyle name="Comma 14 3 2" xfId="93"/>
    <cellStyle name="Comma 14 3 2 2" xfId="814"/>
    <cellStyle name="Comma 14 3 3" xfId="94"/>
    <cellStyle name="Comma 14 3 4" xfId="815"/>
    <cellStyle name="Comma 14 4" xfId="95"/>
    <cellStyle name="Comma 14 5" xfId="816"/>
    <cellStyle name="Comma 140" xfId="817"/>
    <cellStyle name="Comma 141" xfId="818"/>
    <cellStyle name="Comma 142" xfId="819"/>
    <cellStyle name="Comma 143" xfId="820"/>
    <cellStyle name="Comma 144" xfId="821"/>
    <cellStyle name="Comma 145" xfId="822"/>
    <cellStyle name="Comma 146" xfId="823"/>
    <cellStyle name="Comma 147" xfId="824"/>
    <cellStyle name="Comma 148" xfId="825"/>
    <cellStyle name="Comma 149" xfId="826"/>
    <cellStyle name="Comma 15" xfId="96"/>
    <cellStyle name="Comma 15 2" xfId="97"/>
    <cellStyle name="Comma 15 2 2" xfId="827"/>
    <cellStyle name="Comma 15 3" xfId="828"/>
    <cellStyle name="Comma 150" xfId="829"/>
    <cellStyle name="Comma 151" xfId="830"/>
    <cellStyle name="Comma 152" xfId="831"/>
    <cellStyle name="Comma 153" xfId="832"/>
    <cellStyle name="Comma 154" xfId="833"/>
    <cellStyle name="Comma 155" xfId="834"/>
    <cellStyle name="Comma 156" xfId="835"/>
    <cellStyle name="Comma 157" xfId="836"/>
    <cellStyle name="Comma 158" xfId="837"/>
    <cellStyle name="Comma 159" xfId="838"/>
    <cellStyle name="Comma 16" xfId="98"/>
    <cellStyle name="Comma 16 2" xfId="839"/>
    <cellStyle name="Comma 16 2 2" xfId="840"/>
    <cellStyle name="Comma 16 3" xfId="841"/>
    <cellStyle name="Comma 160" xfId="842"/>
    <cellStyle name="Comma 161" xfId="843"/>
    <cellStyle name="Comma 162" xfId="844"/>
    <cellStyle name="Comma 163" xfId="845"/>
    <cellStyle name="Comma 164" xfId="846"/>
    <cellStyle name="Comma 165" xfId="847"/>
    <cellStyle name="Comma 166" xfId="848"/>
    <cellStyle name="Comma 167" xfId="849"/>
    <cellStyle name="Comma 168" xfId="850"/>
    <cellStyle name="Comma 169" xfId="851"/>
    <cellStyle name="Comma 17" xfId="99"/>
    <cellStyle name="Comma 170" xfId="852"/>
    <cellStyle name="Comma 171" xfId="853"/>
    <cellStyle name="Comma 172" xfId="854"/>
    <cellStyle name="Comma 173" xfId="855"/>
    <cellStyle name="Comma 174" xfId="856"/>
    <cellStyle name="Comma 175" xfId="857"/>
    <cellStyle name="Comma 176" xfId="858"/>
    <cellStyle name="Comma 177" xfId="859"/>
    <cellStyle name="Comma 178" xfId="860"/>
    <cellStyle name="Comma 179" xfId="861"/>
    <cellStyle name="Comma 18" xfId="100"/>
    <cellStyle name="Comma 18 2" xfId="862"/>
    <cellStyle name="Comma 18 3" xfId="863"/>
    <cellStyle name="Comma 180" xfId="864"/>
    <cellStyle name="Comma 181" xfId="865"/>
    <cellStyle name="Comma 182" xfId="866"/>
    <cellStyle name="Comma 183" xfId="867"/>
    <cellStyle name="Comma 184" xfId="868"/>
    <cellStyle name="Comma 185" xfId="869"/>
    <cellStyle name="Comma 186" xfId="870"/>
    <cellStyle name="Comma 187" xfId="871"/>
    <cellStyle name="Comma 188" xfId="872"/>
    <cellStyle name="Comma 189" xfId="873"/>
    <cellStyle name="Comma 19" xfId="101"/>
    <cellStyle name="Comma 19 2" xfId="874"/>
    <cellStyle name="Comma 190" xfId="875"/>
    <cellStyle name="Comma 191" xfId="876"/>
    <cellStyle name="Comma 192" xfId="877"/>
    <cellStyle name="Comma 193" xfId="878"/>
    <cellStyle name="Comma 2" xfId="102"/>
    <cellStyle name="Comma 2 10" xfId="103"/>
    <cellStyle name="Comma 2 10 2" xfId="879"/>
    <cellStyle name="Comma 2 11" xfId="104"/>
    <cellStyle name="Comma 2 12" xfId="105"/>
    <cellStyle name="Comma 2 13" xfId="106"/>
    <cellStyle name="Comma 2 14" xfId="107"/>
    <cellStyle name="Comma 2 15" xfId="880"/>
    <cellStyle name="Comma 2 2" xfId="108"/>
    <cellStyle name="Comma 2 2 2" xfId="109"/>
    <cellStyle name="Comma 2 2 2 2" xfId="110"/>
    <cellStyle name="Comma 2 2 2 2 2" xfId="881"/>
    <cellStyle name="Comma 2 2 2 3" xfId="882"/>
    <cellStyle name="Comma 2 2 3" xfId="111"/>
    <cellStyle name="Comma 2 2 3 2" xfId="883"/>
    <cellStyle name="Comma 2 2 4" xfId="884"/>
    <cellStyle name="Comma 2 3" xfId="112"/>
    <cellStyle name="Comma 2 3 2" xfId="113"/>
    <cellStyle name="Comma 2 3 2 2" xfId="114"/>
    <cellStyle name="Comma 2 3 2 2 2" xfId="885"/>
    <cellStyle name="Comma 2 3 2 3" xfId="886"/>
    <cellStyle name="Comma 2 3 3" xfId="115"/>
    <cellStyle name="Comma 2 3 3 2" xfId="887"/>
    <cellStyle name="Comma 2 3 4" xfId="888"/>
    <cellStyle name="Comma 2 4" xfId="116"/>
    <cellStyle name="Comma 2 4 2" xfId="117"/>
    <cellStyle name="Comma 2 4 2 2" xfId="118"/>
    <cellStyle name="Comma 2 4 2 2 2" xfId="889"/>
    <cellStyle name="Comma 2 4 2 3" xfId="890"/>
    <cellStyle name="Comma 2 4 3" xfId="119"/>
    <cellStyle name="Comma 2 4 3 2" xfId="891"/>
    <cellStyle name="Comma 2 4 4" xfId="892"/>
    <cellStyle name="Comma 2 5" xfId="120"/>
    <cellStyle name="Comma 2 5 2" xfId="121"/>
    <cellStyle name="Comma 2 5 2 2" xfId="122"/>
    <cellStyle name="Comma 2 5 2 2 2" xfId="893"/>
    <cellStyle name="Comma 2 5 2 3" xfId="894"/>
    <cellStyle name="Comma 2 5 3" xfId="123"/>
    <cellStyle name="Comma 2 5 3 2" xfId="895"/>
    <cellStyle name="Comma 2 5 4" xfId="896"/>
    <cellStyle name="Comma 2 6" xfId="124"/>
    <cellStyle name="Comma 2 6 2" xfId="125"/>
    <cellStyle name="Comma 2 6 2 2" xfId="126"/>
    <cellStyle name="Comma 2 6 2 2 2" xfId="127"/>
    <cellStyle name="Comma 2 6 2 2 2 2" xfId="897"/>
    <cellStyle name="Comma 2 6 2 2 3" xfId="898"/>
    <cellStyle name="Comma 2 6 2 3" xfId="128"/>
    <cellStyle name="Comma 2 6 2 3 2" xfId="899"/>
    <cellStyle name="Comma 2 6 2 4" xfId="900"/>
    <cellStyle name="Comma 2 6 3" xfId="129"/>
    <cellStyle name="Comma 2 6 3 2" xfId="130"/>
    <cellStyle name="Comma 2 6 3 2 2" xfId="901"/>
    <cellStyle name="Comma 2 6 3 3" xfId="902"/>
    <cellStyle name="Comma 2 6 4" xfId="131"/>
    <cellStyle name="Comma 2 6 4 2" xfId="903"/>
    <cellStyle name="Comma 2 6 5" xfId="904"/>
    <cellStyle name="Comma 2 7" xfId="132"/>
    <cellStyle name="Comma 2 7 2" xfId="133"/>
    <cellStyle name="Comma 2 7 2 2" xfId="905"/>
    <cellStyle name="Comma 2 7 3" xfId="906"/>
    <cellStyle name="Comma 2 8" xfId="134"/>
    <cellStyle name="Comma 2 8 2" xfId="135"/>
    <cellStyle name="Comma 2 8 2 2" xfId="907"/>
    <cellStyle name="Comma 2 8 3" xfId="908"/>
    <cellStyle name="Comma 2 9" xfId="136"/>
    <cellStyle name="Comma 2 9 2" xfId="137"/>
    <cellStyle name="Comma 2 9 2 2" xfId="909"/>
    <cellStyle name="Comma 2 9 2 3" xfId="910"/>
    <cellStyle name="Comma 2 9 2 4" xfId="911"/>
    <cellStyle name="Comma 2 9 3" xfId="138"/>
    <cellStyle name="Comma 20" xfId="139"/>
    <cellStyle name="Comma 20 2" xfId="912"/>
    <cellStyle name="Comma 20 3" xfId="913"/>
    <cellStyle name="Comma 21" xfId="140"/>
    <cellStyle name="Comma 21 2" xfId="914"/>
    <cellStyle name="Comma 21 3" xfId="915"/>
    <cellStyle name="Comma 21 4" xfId="916"/>
    <cellStyle name="Comma 22" xfId="141"/>
    <cellStyle name="Comma 22 2" xfId="917"/>
    <cellStyle name="Comma 22 3" xfId="918"/>
    <cellStyle name="Comma 22 4" xfId="919"/>
    <cellStyle name="Comma 23" xfId="142"/>
    <cellStyle name="Comma 23 2" xfId="920"/>
    <cellStyle name="Comma 23 3" xfId="921"/>
    <cellStyle name="Comma 23 4" xfId="922"/>
    <cellStyle name="Comma 24" xfId="143"/>
    <cellStyle name="Comma 24 2" xfId="923"/>
    <cellStyle name="Comma 25" xfId="144"/>
    <cellStyle name="Comma 25 2" xfId="924"/>
    <cellStyle name="Comma 26" xfId="145"/>
    <cellStyle name="Comma 26 2" xfId="925"/>
    <cellStyle name="Comma 26 3" xfId="926"/>
    <cellStyle name="Comma 27" xfId="146"/>
    <cellStyle name="Comma 27 2" xfId="927"/>
    <cellStyle name="Comma 27 3" xfId="928"/>
    <cellStyle name="Comma 28" xfId="147"/>
    <cellStyle name="Comma 28 2" xfId="929"/>
    <cellStyle name="Comma 29" xfId="148"/>
    <cellStyle name="Comma 29 2" xfId="930"/>
    <cellStyle name="Comma 3" xfId="149"/>
    <cellStyle name="Comma 3 2" xfId="150"/>
    <cellStyle name="Comma 3 2 2" xfId="151"/>
    <cellStyle name="Comma 3 2 2 2" xfId="152"/>
    <cellStyle name="Comma 3 2 2 2 2" xfId="931"/>
    <cellStyle name="Comma 3 2 2 3" xfId="932"/>
    <cellStyle name="Comma 3 2 3" xfId="153"/>
    <cellStyle name="Comma 3 2 3 2" xfId="933"/>
    <cellStyle name="Comma 3 2 4" xfId="934"/>
    <cellStyle name="Comma 3 3" xfId="154"/>
    <cellStyle name="Comma 3 3 2" xfId="155"/>
    <cellStyle name="Comma 3 3 2 2" xfId="935"/>
    <cellStyle name="Comma 3 3 3" xfId="936"/>
    <cellStyle name="Comma 3 4" xfId="156"/>
    <cellStyle name="Comma 3 4 2" xfId="937"/>
    <cellStyle name="Comma 3 5" xfId="938"/>
    <cellStyle name="Comma 30" xfId="157"/>
    <cellStyle name="Comma 30 2" xfId="939"/>
    <cellStyle name="Comma 31" xfId="158"/>
    <cellStyle name="Comma 31 2" xfId="940"/>
    <cellStyle name="Comma 32" xfId="159"/>
    <cellStyle name="Comma 32 2" xfId="941"/>
    <cellStyle name="Comma 33" xfId="160"/>
    <cellStyle name="Comma 33 2" xfId="942"/>
    <cellStyle name="Comma 33 3" xfId="943"/>
    <cellStyle name="Comma 34" xfId="161"/>
    <cellStyle name="Comma 34 2" xfId="944"/>
    <cellStyle name="Comma 35" xfId="162"/>
    <cellStyle name="Comma 35 2" xfId="945"/>
    <cellStyle name="Comma 36" xfId="163"/>
    <cellStyle name="Comma 36 2" xfId="946"/>
    <cellStyle name="Comma 36 3" xfId="947"/>
    <cellStyle name="Comma 37" xfId="164"/>
    <cellStyle name="Comma 37 2" xfId="948"/>
    <cellStyle name="Comma 37 3" xfId="949"/>
    <cellStyle name="Comma 38" xfId="165"/>
    <cellStyle name="Comma 38 2" xfId="950"/>
    <cellStyle name="Comma 38 3" xfId="951"/>
    <cellStyle name="Comma 39" xfId="166"/>
    <cellStyle name="Comma 39 2" xfId="952"/>
    <cellStyle name="Comma 39 3" xfId="953"/>
    <cellStyle name="Comma 4" xfId="167"/>
    <cellStyle name="Comma 4 2" xfId="168"/>
    <cellStyle name="Comma 4 2 2" xfId="169"/>
    <cellStyle name="Comma 4 2 2 2" xfId="170"/>
    <cellStyle name="Comma 4 2 2 2 2" xfId="954"/>
    <cellStyle name="Comma 4 2 2 3" xfId="955"/>
    <cellStyle name="Comma 4 2 3" xfId="171"/>
    <cellStyle name="Comma 4 2 3 2" xfId="956"/>
    <cellStyle name="Comma 4 2 4" xfId="957"/>
    <cellStyle name="Comma 4 3" xfId="172"/>
    <cellStyle name="Comma 4 3 2" xfId="173"/>
    <cellStyle name="Comma 4 3 2 2" xfId="958"/>
    <cellStyle name="Comma 4 3 3" xfId="959"/>
    <cellStyle name="Comma 4 4" xfId="174"/>
    <cellStyle name="Comma 4 4 2" xfId="960"/>
    <cellStyle name="Comma 4 5" xfId="961"/>
    <cellStyle name="Comma 40" xfId="175"/>
    <cellStyle name="Comma 40 2" xfId="962"/>
    <cellStyle name="Comma 40 3" xfId="963"/>
    <cellStyle name="Comma 41" xfId="176"/>
    <cellStyle name="Comma 41 2" xfId="964"/>
    <cellStyle name="Comma 41 3" xfId="965"/>
    <cellStyle name="Comma 42" xfId="177"/>
    <cellStyle name="Comma 42 2" xfId="966"/>
    <cellStyle name="Comma 42 3" xfId="967"/>
    <cellStyle name="Comma 43" xfId="968"/>
    <cellStyle name="Comma 43 2" xfId="969"/>
    <cellStyle name="Comma 44" xfId="970"/>
    <cellStyle name="Comma 44 2" xfId="971"/>
    <cellStyle name="Comma 45" xfId="972"/>
    <cellStyle name="Comma 45 2" xfId="973"/>
    <cellStyle name="Comma 46" xfId="974"/>
    <cellStyle name="Comma 46 2" xfId="975"/>
    <cellStyle name="Comma 47" xfId="976"/>
    <cellStyle name="Comma 47 2" xfId="977"/>
    <cellStyle name="Comma 48" xfId="978"/>
    <cellStyle name="Comma 48 2" xfId="979"/>
    <cellStyle name="Comma 49" xfId="980"/>
    <cellStyle name="Comma 49 2" xfId="981"/>
    <cellStyle name="Comma 5" xfId="178"/>
    <cellStyle name="Comma 5 2" xfId="179"/>
    <cellStyle name="Comma 5 2 2" xfId="180"/>
    <cellStyle name="Comma 5 2 3" xfId="181"/>
    <cellStyle name="Comma 5 2 3 2" xfId="182"/>
    <cellStyle name="Comma 5 2 3 2 2" xfId="982"/>
    <cellStyle name="Comma 5 2 3 3" xfId="983"/>
    <cellStyle name="Comma 5 2 4" xfId="183"/>
    <cellStyle name="Comma 5 2 4 2" xfId="984"/>
    <cellStyle name="Comma 5 2 5" xfId="184"/>
    <cellStyle name="Comma 5 2 5 2" xfId="985"/>
    <cellStyle name="Comma 5 2 6" xfId="986"/>
    <cellStyle name="Comma 5 3" xfId="185"/>
    <cellStyle name="Comma 5 3 2" xfId="186"/>
    <cellStyle name="Comma 5 3 2 2" xfId="187"/>
    <cellStyle name="Comma 5 3 2 2 2" xfId="987"/>
    <cellStyle name="Comma 5 3 2 3" xfId="988"/>
    <cellStyle name="Comma 5 3 3" xfId="188"/>
    <cellStyle name="Comma 5 3 3 2" xfId="989"/>
    <cellStyle name="Comma 5 3 4" xfId="189"/>
    <cellStyle name="Comma 5 3 4 2" xfId="990"/>
    <cellStyle name="Comma 5 3 5" xfId="991"/>
    <cellStyle name="Comma 5 4" xfId="190"/>
    <cellStyle name="Comma 5 4 2" xfId="191"/>
    <cellStyle name="Comma 5 4 2 2" xfId="992"/>
    <cellStyle name="Comma 5 4 3" xfId="993"/>
    <cellStyle name="Comma 5 5" xfId="192"/>
    <cellStyle name="Comma 5 6" xfId="994"/>
    <cellStyle name="Comma 5_Stat211 - 2011 Final (Reserve) v2" xfId="193"/>
    <cellStyle name="Comma 50" xfId="995"/>
    <cellStyle name="Comma 50 2" xfId="996"/>
    <cellStyle name="Comma 51" xfId="997"/>
    <cellStyle name="Comma 51 2" xfId="998"/>
    <cellStyle name="Comma 52" xfId="999"/>
    <cellStyle name="Comma 52 2" xfId="1000"/>
    <cellStyle name="Comma 53" xfId="1001"/>
    <cellStyle name="Comma 53 2" xfId="1002"/>
    <cellStyle name="Comma 54" xfId="1003"/>
    <cellStyle name="Comma 54 2" xfId="1004"/>
    <cellStyle name="Comma 55" xfId="1005"/>
    <cellStyle name="Comma 55 2" xfId="1006"/>
    <cellStyle name="Comma 56" xfId="1007"/>
    <cellStyle name="Comma 56 2" xfId="1008"/>
    <cellStyle name="Comma 57" xfId="1009"/>
    <cellStyle name="Comma 57 2" xfId="1010"/>
    <cellStyle name="Comma 58" xfId="1011"/>
    <cellStyle name="Comma 58 2" xfId="1012"/>
    <cellStyle name="Comma 59" xfId="1013"/>
    <cellStyle name="Comma 59 2" xfId="1014"/>
    <cellStyle name="Comma 6" xfId="194"/>
    <cellStyle name="Comma 6 2" xfId="195"/>
    <cellStyle name="Comma 6 2 2" xfId="196"/>
    <cellStyle name="Comma 6 2 2 2" xfId="197"/>
    <cellStyle name="Comma 6 2 2 2 2" xfId="198"/>
    <cellStyle name="Comma 6 2 2 2 2 2" xfId="1015"/>
    <cellStyle name="Comma 6 2 2 2 3" xfId="1016"/>
    <cellStyle name="Comma 6 2 2 3" xfId="199"/>
    <cellStyle name="Comma 6 2 2 3 2" xfId="1017"/>
    <cellStyle name="Comma 6 2 2 4" xfId="200"/>
    <cellStyle name="Comma 6 2 2 4 2" xfId="1018"/>
    <cellStyle name="Comma 6 2 2 5" xfId="1019"/>
    <cellStyle name="Comma 6 2 3" xfId="201"/>
    <cellStyle name="Comma 6 2 3 2" xfId="1020"/>
    <cellStyle name="Comma 6 2 4" xfId="1021"/>
    <cellStyle name="Comma 6 3" xfId="202"/>
    <cellStyle name="Comma 6 3 2" xfId="203"/>
    <cellStyle name="Comma 6 3 2 2" xfId="204"/>
    <cellStyle name="Comma 6 3 2 2 2" xfId="1022"/>
    <cellStyle name="Comma 6 3 2 3" xfId="1023"/>
    <cellStyle name="Comma 6 3 3" xfId="205"/>
    <cellStyle name="Comma 6 3 3 2" xfId="1024"/>
    <cellStyle name="Comma 6 3 4" xfId="1025"/>
    <cellStyle name="Comma 6 4" xfId="206"/>
    <cellStyle name="Comma 6 4 2" xfId="1026"/>
    <cellStyle name="Comma 6 5" xfId="1027"/>
    <cellStyle name="Comma 60" xfId="1028"/>
    <cellStyle name="Comma 60 2" xfId="1029"/>
    <cellStyle name="Comma 61" xfId="1030"/>
    <cellStyle name="Comma 61 2" xfId="1031"/>
    <cellStyle name="Comma 62" xfId="1032"/>
    <cellStyle name="Comma 62 2" xfId="1033"/>
    <cellStyle name="Comma 63" xfId="1034"/>
    <cellStyle name="Comma 63 2" xfId="1035"/>
    <cellStyle name="Comma 64" xfId="1036"/>
    <cellStyle name="Comma 64 2" xfId="1037"/>
    <cellStyle name="Comma 65" xfId="1038"/>
    <cellStyle name="Comma 65 2" xfId="1039"/>
    <cellStyle name="Comma 65 3" xfId="1040"/>
    <cellStyle name="Comma 66" xfId="1041"/>
    <cellStyle name="Comma 66 2" xfId="1042"/>
    <cellStyle name="Comma 66 2 2" xfId="1043"/>
    <cellStyle name="Comma 66 3" xfId="1044"/>
    <cellStyle name="Comma 66 4" xfId="1045"/>
    <cellStyle name="Comma 67" xfId="1046"/>
    <cellStyle name="Comma 68" xfId="1047"/>
    <cellStyle name="Comma 69" xfId="1048"/>
    <cellStyle name="Comma 7" xfId="207"/>
    <cellStyle name="Comma 7 10" xfId="208"/>
    <cellStyle name="Comma 7 2" xfId="209"/>
    <cellStyle name="Comma 7 2 2" xfId="210"/>
    <cellStyle name="Comma 7 2 2 2" xfId="211"/>
    <cellStyle name="Comma 7 2 2 2 2" xfId="1049"/>
    <cellStyle name="Comma 7 2 2 3" xfId="1050"/>
    <cellStyle name="Comma 7 2 3" xfId="212"/>
    <cellStyle name="Comma 7 2 3 2" xfId="1051"/>
    <cellStyle name="Comma 7 2 4" xfId="1052"/>
    <cellStyle name="Comma 7 3" xfId="213"/>
    <cellStyle name="Comma 7 3 2" xfId="214"/>
    <cellStyle name="Comma 7 3 2 2" xfId="215"/>
    <cellStyle name="Comma 7 3 2 2 2" xfId="1053"/>
    <cellStyle name="Comma 7 3 2 3" xfId="1054"/>
    <cellStyle name="Comma 7 3 3" xfId="216"/>
    <cellStyle name="Comma 7 3 3 2" xfId="1055"/>
    <cellStyle name="Comma 7 3 4" xfId="1056"/>
    <cellStyle name="Comma 7 4" xfId="217"/>
    <cellStyle name="Comma 7 4 2" xfId="218"/>
    <cellStyle name="Comma 7 4 2 2" xfId="1057"/>
    <cellStyle name="Comma 7 5" xfId="219"/>
    <cellStyle name="Comma 7 5 2" xfId="220"/>
    <cellStyle name="Comma 7 5 2 2" xfId="1058"/>
    <cellStyle name="Comma 7 5 3" xfId="1059"/>
    <cellStyle name="Comma 7 6" xfId="221"/>
    <cellStyle name="Comma 7 6 2" xfId="222"/>
    <cellStyle name="Comma 7 6 2 2" xfId="1060"/>
    <cellStyle name="Comma 7 6 2 3" xfId="1061"/>
    <cellStyle name="Comma 7 6 2 4" xfId="1062"/>
    <cellStyle name="Comma 7 6 3" xfId="223"/>
    <cellStyle name="Comma 7 7" xfId="224"/>
    <cellStyle name="Comma 7 7 2" xfId="1063"/>
    <cellStyle name="Comma 7 8" xfId="225"/>
    <cellStyle name="Comma 7 9" xfId="226"/>
    <cellStyle name="Comma 7_Stat211 - 2011 Final (Reserve) v2" xfId="227"/>
    <cellStyle name="Comma 70" xfId="1064"/>
    <cellStyle name="Comma 71" xfId="1065"/>
    <cellStyle name="Comma 71 2" xfId="1066"/>
    <cellStyle name="Comma 72" xfId="1067"/>
    <cellStyle name="Comma 72 2" xfId="1068"/>
    <cellStyle name="Comma 73" xfId="1069"/>
    <cellStyle name="Comma 73 2" xfId="1070"/>
    <cellStyle name="Comma 74" xfId="1071"/>
    <cellStyle name="Comma 74 2" xfId="1072"/>
    <cellStyle name="Comma 75" xfId="1073"/>
    <cellStyle name="Comma 75 2" xfId="1074"/>
    <cellStyle name="Comma 76" xfId="1075"/>
    <cellStyle name="Comma 76 2" xfId="1076"/>
    <cellStyle name="Comma 77" xfId="1077"/>
    <cellStyle name="Comma 78" xfId="1078"/>
    <cellStyle name="Comma 79" xfId="1079"/>
    <cellStyle name="Comma 8" xfId="228"/>
    <cellStyle name="Comma 8 2" xfId="229"/>
    <cellStyle name="Comma 8 2 2" xfId="230"/>
    <cellStyle name="Comma 8 2 2 2" xfId="231"/>
    <cellStyle name="Comma 8 2 2 2 2" xfId="1080"/>
    <cellStyle name="Comma 8 2 2 3" xfId="1081"/>
    <cellStyle name="Comma 8 2 3" xfId="232"/>
    <cellStyle name="Comma 8 2 3 2" xfId="1082"/>
    <cellStyle name="Comma 8 2 4" xfId="1083"/>
    <cellStyle name="Comma 8 3" xfId="233"/>
    <cellStyle name="Comma 8 4" xfId="234"/>
    <cellStyle name="Comma 8 4 2" xfId="1084"/>
    <cellStyle name="Comma 8 5" xfId="1085"/>
    <cellStyle name="Comma 80" xfId="1086"/>
    <cellStyle name="Comma 81" xfId="1087"/>
    <cellStyle name="Comma 82" xfId="1088"/>
    <cellStyle name="Comma 83" xfId="1089"/>
    <cellStyle name="Comma 84" xfId="1090"/>
    <cellStyle name="Comma 85" xfId="1091"/>
    <cellStyle name="Comma 86" xfId="1092"/>
    <cellStyle name="Comma 87" xfId="1093"/>
    <cellStyle name="Comma 88" xfId="1094"/>
    <cellStyle name="Comma 89" xfId="1095"/>
    <cellStyle name="Comma 9" xfId="235"/>
    <cellStyle name="Comma 9 2" xfId="236"/>
    <cellStyle name="Comma 9 2 2" xfId="237"/>
    <cellStyle name="Comma 9 2 2 2" xfId="238"/>
    <cellStyle name="Comma 9 2 2 2 2" xfId="1096"/>
    <cellStyle name="Comma 9 2 2 3" xfId="1097"/>
    <cellStyle name="Comma 9 2 3" xfId="239"/>
    <cellStyle name="Comma 9 2 3 2" xfId="1098"/>
    <cellStyle name="Comma 9 2 4" xfId="1099"/>
    <cellStyle name="Comma 9 3" xfId="240"/>
    <cellStyle name="Comma 9 3 2" xfId="1100"/>
    <cellStyle name="Comma 90" xfId="1101"/>
    <cellStyle name="Comma 91" xfId="1102"/>
    <cellStyle name="Comma 92" xfId="1103"/>
    <cellStyle name="Comma 93" xfId="1104"/>
    <cellStyle name="Comma 94" xfId="1105"/>
    <cellStyle name="Comma 95" xfId="1106"/>
    <cellStyle name="Comma 96" xfId="1107"/>
    <cellStyle name="Comma 96 2" xfId="1108"/>
    <cellStyle name="Comma 97" xfId="1109"/>
    <cellStyle name="Comma 98" xfId="1110"/>
    <cellStyle name="Comma 99" xfId="1111"/>
    <cellStyle name="Currency 10" xfId="241"/>
    <cellStyle name="Currency 10 2" xfId="242"/>
    <cellStyle name="Currency 10 2 2" xfId="243"/>
    <cellStyle name="Currency 10 2 2 2" xfId="1112"/>
    <cellStyle name="Currency 10 2 3" xfId="1113"/>
    <cellStyle name="Currency 10 3" xfId="244"/>
    <cellStyle name="Currency 10 3 2" xfId="1114"/>
    <cellStyle name="Currency 10 4" xfId="1115"/>
    <cellStyle name="Currency 11" xfId="245"/>
    <cellStyle name="Currency 11 2" xfId="246"/>
    <cellStyle name="Currency 11 3" xfId="247"/>
    <cellStyle name="Currency 12" xfId="1116"/>
    <cellStyle name="Currency 2" xfId="248"/>
    <cellStyle name="Currency 2 10" xfId="249"/>
    <cellStyle name="Currency 2 10 2" xfId="1117"/>
    <cellStyle name="Currency 2 11" xfId="250"/>
    <cellStyle name="Currency 2 12" xfId="251"/>
    <cellStyle name="Currency 2 13" xfId="252"/>
    <cellStyle name="Currency 2 14" xfId="253"/>
    <cellStyle name="Currency 2 2" xfId="254"/>
    <cellStyle name="Currency 2 2 2" xfId="255"/>
    <cellStyle name="Currency 2 2 2 2" xfId="256"/>
    <cellStyle name="Currency 2 2 2 2 2" xfId="1118"/>
    <cellStyle name="Currency 2 2 2 3" xfId="1119"/>
    <cellStyle name="Currency 2 2 3" xfId="257"/>
    <cellStyle name="Currency 2 2 3 2" xfId="1120"/>
    <cellStyle name="Currency 2 2 4" xfId="1121"/>
    <cellStyle name="Currency 2 3" xfId="258"/>
    <cellStyle name="Currency 2 3 2" xfId="259"/>
    <cellStyle name="Currency 2 3 2 2" xfId="260"/>
    <cellStyle name="Currency 2 3 2 2 2" xfId="1122"/>
    <cellStyle name="Currency 2 3 2 3" xfId="1123"/>
    <cellStyle name="Currency 2 3 3" xfId="261"/>
    <cellStyle name="Currency 2 3 3 2" xfId="1124"/>
    <cellStyle name="Currency 2 3 4" xfId="1125"/>
    <cellStyle name="Currency 2 4" xfId="262"/>
    <cellStyle name="Currency 2 4 2" xfId="263"/>
    <cellStyle name="Currency 2 4 2 2" xfId="264"/>
    <cellStyle name="Currency 2 4 2 2 2" xfId="1126"/>
    <cellStyle name="Currency 2 4 2 3" xfId="1127"/>
    <cellStyle name="Currency 2 4 3" xfId="265"/>
    <cellStyle name="Currency 2 4 3 2" xfId="1128"/>
    <cellStyle name="Currency 2 4 4" xfId="1129"/>
    <cellStyle name="Currency 2 5" xfId="266"/>
    <cellStyle name="Currency 2 5 2" xfId="267"/>
    <cellStyle name="Currency 2 5 2 2" xfId="268"/>
    <cellStyle name="Currency 2 5 2 2 2" xfId="1130"/>
    <cellStyle name="Currency 2 5 2 3" xfId="1131"/>
    <cellStyle name="Currency 2 5 3" xfId="269"/>
    <cellStyle name="Currency 2 5 3 2" xfId="1132"/>
    <cellStyle name="Currency 2 5 4" xfId="1133"/>
    <cellStyle name="Currency 2 6" xfId="270"/>
    <cellStyle name="Currency 2 6 2" xfId="271"/>
    <cellStyle name="Currency 2 6 2 2" xfId="272"/>
    <cellStyle name="Currency 2 6 2 2 2" xfId="273"/>
    <cellStyle name="Currency 2 6 2 2 2 2" xfId="1134"/>
    <cellStyle name="Currency 2 6 2 2 3" xfId="1135"/>
    <cellStyle name="Currency 2 6 2 3" xfId="274"/>
    <cellStyle name="Currency 2 6 2 3 2" xfId="1136"/>
    <cellStyle name="Currency 2 6 2 4" xfId="1137"/>
    <cellStyle name="Currency 2 6 3" xfId="275"/>
    <cellStyle name="Currency 2 6 3 2" xfId="276"/>
    <cellStyle name="Currency 2 6 3 2 2" xfId="1138"/>
    <cellStyle name="Currency 2 6 3 3" xfId="1139"/>
    <cellStyle name="Currency 2 6 4" xfId="277"/>
    <cellStyle name="Currency 2 6 4 2" xfId="1140"/>
    <cellStyle name="Currency 2 6 5" xfId="1141"/>
    <cellStyle name="Currency 2 7" xfId="278"/>
    <cellStyle name="Currency 2 7 2" xfId="279"/>
    <cellStyle name="Currency 2 7 2 2" xfId="1142"/>
    <cellStyle name="Currency 2 7 3" xfId="1143"/>
    <cellStyle name="Currency 2 8" xfId="280"/>
    <cellStyle name="Currency 2 8 2" xfId="281"/>
    <cellStyle name="Currency 2 8 2 2" xfId="1144"/>
    <cellStyle name="Currency 2 8 3" xfId="1145"/>
    <cellStyle name="Currency 2 9" xfId="282"/>
    <cellStyle name="Currency 2 9 2" xfId="283"/>
    <cellStyle name="Currency 2 9 2 2" xfId="1146"/>
    <cellStyle name="Currency 2 9 2 3" xfId="1147"/>
    <cellStyle name="Currency 2 9 2 4" xfId="1148"/>
    <cellStyle name="Currency 2 9 3" xfId="284"/>
    <cellStyle name="Currency 3" xfId="285"/>
    <cellStyle name="Currency 3 2" xfId="286"/>
    <cellStyle name="Currency 3 2 2" xfId="287"/>
    <cellStyle name="Currency 3 2 2 2" xfId="1149"/>
    <cellStyle name="Currency 3 2 3" xfId="1150"/>
    <cellStyle name="Currency 3 3" xfId="288"/>
    <cellStyle name="Currency 3 3 2" xfId="1151"/>
    <cellStyle name="Currency 3 4" xfId="1152"/>
    <cellStyle name="Currency 4" xfId="289"/>
    <cellStyle name="Currency 4 2" xfId="290"/>
    <cellStyle name="Currency 4 2 2" xfId="291"/>
    <cellStyle name="Currency 4 2 3" xfId="292"/>
    <cellStyle name="Currency 4 2 3 2" xfId="293"/>
    <cellStyle name="Currency 4 2 3 2 2" xfId="1153"/>
    <cellStyle name="Currency 4 2 3 3" xfId="1154"/>
    <cellStyle name="Currency 4 2 4" xfId="294"/>
    <cellStyle name="Currency 4 2 4 2" xfId="1155"/>
    <cellStyle name="Currency 4 2 5" xfId="295"/>
    <cellStyle name="Currency 4 2 5 2" xfId="1156"/>
    <cellStyle name="Currency 4 2 6" xfId="1157"/>
    <cellStyle name="Currency 4 3" xfId="296"/>
    <cellStyle name="Currency 4 3 2" xfId="297"/>
    <cellStyle name="Currency 4 3 2 2" xfId="298"/>
    <cellStyle name="Currency 4 3 2 2 2" xfId="1158"/>
    <cellStyle name="Currency 4 3 2 3" xfId="1159"/>
    <cellStyle name="Currency 4 3 3" xfId="299"/>
    <cellStyle name="Currency 4 3 3 2" xfId="1160"/>
    <cellStyle name="Currency 4 3 4" xfId="300"/>
    <cellStyle name="Currency 4 3 4 2" xfId="1161"/>
    <cellStyle name="Currency 4 3 5" xfId="1162"/>
    <cellStyle name="Currency 4 4" xfId="301"/>
    <cellStyle name="Currency 4 4 2" xfId="302"/>
    <cellStyle name="Currency 4 4 2 2" xfId="1163"/>
    <cellStyle name="Currency 4 4 3" xfId="1164"/>
    <cellStyle name="Currency 4 5" xfId="303"/>
    <cellStyle name="Currency 4 6" xfId="1165"/>
    <cellStyle name="Currency 4_Stat211 - 2011 Final (Reserve) v2" xfId="304"/>
    <cellStyle name="Currency 5" xfId="305"/>
    <cellStyle name="Currency 5 10" xfId="306"/>
    <cellStyle name="Currency 5 2" xfId="307"/>
    <cellStyle name="Currency 5 2 2" xfId="308"/>
    <cellStyle name="Currency 5 2 2 2" xfId="309"/>
    <cellStyle name="Currency 5 2 2 2 2" xfId="1166"/>
    <cellStyle name="Currency 5 2 2 3" xfId="1167"/>
    <cellStyle name="Currency 5 2 3" xfId="310"/>
    <cellStyle name="Currency 5 2 3 2" xfId="1168"/>
    <cellStyle name="Currency 5 2 4" xfId="1169"/>
    <cellStyle name="Currency 5 3" xfId="311"/>
    <cellStyle name="Currency 5 3 2" xfId="312"/>
    <cellStyle name="Currency 5 3 2 2" xfId="313"/>
    <cellStyle name="Currency 5 3 2 2 2" xfId="1170"/>
    <cellStyle name="Currency 5 3 2 3" xfId="1171"/>
    <cellStyle name="Currency 5 3 3" xfId="314"/>
    <cellStyle name="Currency 5 3 3 2" xfId="1172"/>
    <cellStyle name="Currency 5 3 4" xfId="1173"/>
    <cellStyle name="Currency 5 4" xfId="315"/>
    <cellStyle name="Currency 5 4 2" xfId="316"/>
    <cellStyle name="Currency 5 4 2 2" xfId="1174"/>
    <cellStyle name="Currency 5 4 3" xfId="1175"/>
    <cellStyle name="Currency 5 5" xfId="317"/>
    <cellStyle name="Currency 5 5 2" xfId="318"/>
    <cellStyle name="Currency 5 5 2 2" xfId="1176"/>
    <cellStyle name="Currency 5 5 3" xfId="1177"/>
    <cellStyle name="Currency 5 6" xfId="319"/>
    <cellStyle name="Currency 5 6 2" xfId="320"/>
    <cellStyle name="Currency 5 6 2 2" xfId="1178"/>
    <cellStyle name="Currency 5 6 2 3" xfId="1179"/>
    <cellStyle name="Currency 5 6 2 4" xfId="1180"/>
    <cellStyle name="Currency 5 6 3" xfId="321"/>
    <cellStyle name="Currency 5 7" xfId="322"/>
    <cellStyle name="Currency 5 7 2" xfId="1181"/>
    <cellStyle name="Currency 5 8" xfId="323"/>
    <cellStyle name="Currency 5 9" xfId="324"/>
    <cellStyle name="Currency 6" xfId="325"/>
    <cellStyle name="Currency 6 2" xfId="326"/>
    <cellStyle name="Currency 6 2 2" xfId="327"/>
    <cellStyle name="Currency 6 2 2 2" xfId="328"/>
    <cellStyle name="Currency 6 2 2 2 2" xfId="1182"/>
    <cellStyle name="Currency 6 2 2 3" xfId="1183"/>
    <cellStyle name="Currency 6 2 3" xfId="329"/>
    <cellStyle name="Currency 6 2 3 2" xfId="1184"/>
    <cellStyle name="Currency 6 2 4" xfId="1185"/>
    <cellStyle name="Currency 6 3" xfId="330"/>
    <cellStyle name="Currency 6 3 2" xfId="1186"/>
    <cellStyle name="Currency 7" xfId="331"/>
    <cellStyle name="Currency 7 2" xfId="332"/>
    <cellStyle name="Currency 7 2 2" xfId="333"/>
    <cellStyle name="Currency 7 2 2 2" xfId="334"/>
    <cellStyle name="Currency 7 2 2 2 2" xfId="1187"/>
    <cellStyle name="Currency 7 2 2 3" xfId="1188"/>
    <cellStyle name="Currency 7 2 3" xfId="335"/>
    <cellStyle name="Currency 7 2 3 2" xfId="1189"/>
    <cellStyle name="Currency 7 2 4" xfId="1190"/>
    <cellStyle name="Currency 7 3" xfId="336"/>
    <cellStyle name="Currency 7 3 2" xfId="337"/>
    <cellStyle name="Currency 7 3 2 2" xfId="1191"/>
    <cellStyle name="Currency 7 3 3" xfId="1192"/>
    <cellStyle name="Currency 7 4" xfId="338"/>
    <cellStyle name="Currency 7 4 2" xfId="1193"/>
    <cellStyle name="Currency 7 5" xfId="1194"/>
    <cellStyle name="Currency 8" xfId="339"/>
    <cellStyle name="Currency 9" xfId="340"/>
    <cellStyle name="Currency 9 2" xfId="341"/>
    <cellStyle name="Currency 9 2 2" xfId="342"/>
    <cellStyle name="Currency 9 2 2 2" xfId="1195"/>
    <cellStyle name="Currency 9 2 3" xfId="1196"/>
    <cellStyle name="Currency 9 3" xfId="343"/>
    <cellStyle name="Currency 9 3 2" xfId="1197"/>
    <cellStyle name="Currency 9 4" xfId="1198"/>
    <cellStyle name="Explanatory Text 2" xfId="344"/>
    <cellStyle name="Explanatory Text 3" xfId="345"/>
    <cellStyle name="F2" xfId="748"/>
    <cellStyle name="Good 2" xfId="346"/>
    <cellStyle name="Good 3" xfId="347"/>
    <cellStyle name="Heading 1 2" xfId="348"/>
    <cellStyle name="Heading 1 3" xfId="349"/>
    <cellStyle name="Heading 1 3 2" xfId="1199"/>
    <cellStyle name="Heading 1 4" xfId="350"/>
    <cellStyle name="Heading 2 2" xfId="351"/>
    <cellStyle name="Heading 2 3" xfId="352"/>
    <cellStyle name="Heading 2 3 2" xfId="1200"/>
    <cellStyle name="Heading 2 4" xfId="353"/>
    <cellStyle name="Heading 3 2" xfId="354"/>
    <cellStyle name="Heading 3 3" xfId="355"/>
    <cellStyle name="Heading 3 3 2" xfId="1201"/>
    <cellStyle name="Heading 3 4" xfId="356"/>
    <cellStyle name="Heading 4 2" xfId="357"/>
    <cellStyle name="Heading 4 3" xfId="358"/>
    <cellStyle name="Heading 4 3 2" xfId="1202"/>
    <cellStyle name="Heading 4 4" xfId="359"/>
    <cellStyle name="Hyperlink 2" xfId="360"/>
    <cellStyle name="Input 2" xfId="361"/>
    <cellStyle name="Input 3" xfId="362"/>
    <cellStyle name="Linked Cell 2" xfId="363"/>
    <cellStyle name="Linked Cell 3" xfId="364"/>
    <cellStyle name="Linked Cell 4" xfId="365"/>
    <cellStyle name="Neutral 2" xfId="366"/>
    <cellStyle name="Neutral 3" xfId="367"/>
    <cellStyle name="Normal" xfId="0" builtinId="0"/>
    <cellStyle name="Normal 10" xfId="368"/>
    <cellStyle name="Normal 10 2" xfId="369"/>
    <cellStyle name="Normal 10 2 2" xfId="370"/>
    <cellStyle name="Normal 10 2 2 2" xfId="1203"/>
    <cellStyle name="Normal 10 2 3" xfId="1204"/>
    <cellStyle name="Normal 10 3" xfId="371"/>
    <cellStyle name="Normal 10 3 2" xfId="1205"/>
    <cellStyle name="Normal 10 4" xfId="1206"/>
    <cellStyle name="Normal 11" xfId="2"/>
    <cellStyle name="Normal 11 2" xfId="372"/>
    <cellStyle name="Normal 11 2 2" xfId="373"/>
    <cellStyle name="Normal 11 2 2 2" xfId="1207"/>
    <cellStyle name="Normal 11 2 3" xfId="374"/>
    <cellStyle name="Normal 11 3" xfId="375"/>
    <cellStyle name="Normal 12" xfId="376"/>
    <cellStyle name="Normal 13" xfId="377"/>
    <cellStyle name="Normal 13 2" xfId="378"/>
    <cellStyle name="Normal 13 3" xfId="379"/>
    <cellStyle name="Normal 13 4" xfId="380"/>
    <cellStyle name="Normal 13 4 2" xfId="1208"/>
    <cellStyle name="Normal 14" xfId="381"/>
    <cellStyle name="Normal 14 2" xfId="382"/>
    <cellStyle name="Normal 14 2 2" xfId="1209"/>
    <cellStyle name="Normal 14 3" xfId="1210"/>
    <cellStyle name="Normal 15" xfId="383"/>
    <cellStyle name="Normal 15 2" xfId="384"/>
    <cellStyle name="Normal 15 2 2" xfId="1211"/>
    <cellStyle name="Normal 16" xfId="385"/>
    <cellStyle name="Normal 16 2" xfId="386"/>
    <cellStyle name="Normal 16 2 2" xfId="1212"/>
    <cellStyle name="Normal 16 3" xfId="1213"/>
    <cellStyle name="Normal 17" xfId="387"/>
    <cellStyle name="Normal 17 2" xfId="388"/>
    <cellStyle name="Normal 17 3" xfId="389"/>
    <cellStyle name="Normal 18" xfId="390"/>
    <cellStyle name="Normal 18 2" xfId="1214"/>
    <cellStyle name="Normal 18 2 2" xfId="1215"/>
    <cellStyle name="Normal 18 3" xfId="1216"/>
    <cellStyle name="Normal 19" xfId="391"/>
    <cellStyle name="Normal 19 2" xfId="1217"/>
    <cellStyle name="Normal 19 3" xfId="1218"/>
    <cellStyle name="Normal 2" xfId="392"/>
    <cellStyle name="Normal 2 10" xfId="393"/>
    <cellStyle name="Normal 2 10 2" xfId="1219"/>
    <cellStyle name="Normal 2 11" xfId="394"/>
    <cellStyle name="Normal 2 11 2" xfId="395"/>
    <cellStyle name="Normal 2 12" xfId="396"/>
    <cellStyle name="Normal 2 12 2" xfId="397"/>
    <cellStyle name="Normal 2 13" xfId="398"/>
    <cellStyle name="Normal 2 13 2" xfId="399"/>
    <cellStyle name="Normal 2 14" xfId="1220"/>
    <cellStyle name="Normal 2 2" xfId="400"/>
    <cellStyle name="Normal 2 2 2" xfId="401"/>
    <cellStyle name="Normal 2 2 2 2" xfId="402"/>
    <cellStyle name="Normal 2 2 2 2 2" xfId="1221"/>
    <cellStyle name="Normal 2 2 2 3" xfId="1222"/>
    <cellStyle name="Normal 2 2 3" xfId="403"/>
    <cellStyle name="Normal 2 2 3 2" xfId="1223"/>
    <cellStyle name="Normal 2 2 4" xfId="1224"/>
    <cellStyle name="Normal 2 3" xfId="404"/>
    <cellStyle name="Normal 2 3 2" xfId="405"/>
    <cellStyle name="Normal 2 3 2 2" xfId="406"/>
    <cellStyle name="Normal 2 3 2 2 2" xfId="1225"/>
    <cellStyle name="Normal 2 3 2 3" xfId="1226"/>
    <cellStyle name="Normal 2 3 3" xfId="407"/>
    <cellStyle name="Normal 2 3 3 2" xfId="1227"/>
    <cellStyle name="Normal 2 3 4" xfId="1228"/>
    <cellStyle name="Normal 2 4" xfId="408"/>
    <cellStyle name="Normal 2 4 2" xfId="409"/>
    <cellStyle name="Normal 2 4 2 2" xfId="410"/>
    <cellStyle name="Normal 2 4 2 2 2" xfId="1229"/>
    <cellStyle name="Normal 2 4 2 3" xfId="1230"/>
    <cellStyle name="Normal 2 4 3" xfId="411"/>
    <cellStyle name="Normal 2 4 3 2" xfId="1231"/>
    <cellStyle name="Normal 2 4 4" xfId="1232"/>
    <cellStyle name="Normal 2 5" xfId="412"/>
    <cellStyle name="Normal 2 5 2" xfId="413"/>
    <cellStyle name="Normal 2 5 2 2" xfId="414"/>
    <cellStyle name="Normal 2 5 2 2 2" xfId="1233"/>
    <cellStyle name="Normal 2 5 2 3" xfId="1234"/>
    <cellStyle name="Normal 2 5 3" xfId="415"/>
    <cellStyle name="Normal 2 5 3 2" xfId="1235"/>
    <cellStyle name="Normal 2 5 4" xfId="1236"/>
    <cellStyle name="Normal 2 6" xfId="416"/>
    <cellStyle name="Normal 2 6 2" xfId="417"/>
    <cellStyle name="Normal 2 6 2 2" xfId="418"/>
    <cellStyle name="Normal 2 6 2 2 2" xfId="419"/>
    <cellStyle name="Normal 2 6 2 2 2 2" xfId="1237"/>
    <cellStyle name="Normal 2 6 2 2 3" xfId="1238"/>
    <cellStyle name="Normal 2 6 2 3" xfId="420"/>
    <cellStyle name="Normal 2 6 2 3 2" xfId="1239"/>
    <cellStyle name="Normal 2 6 2 4" xfId="1240"/>
    <cellStyle name="Normal 2 6 3" xfId="421"/>
    <cellStyle name="Normal 2 6 3 2" xfId="422"/>
    <cellStyle name="Normal 2 6 3 2 2" xfId="1241"/>
    <cellStyle name="Normal 2 6 3 3" xfId="1242"/>
    <cellStyle name="Normal 2 6 4" xfId="423"/>
    <cellStyle name="Normal 2 6 4 2" xfId="1243"/>
    <cellStyle name="Normal 2 6 5" xfId="1244"/>
    <cellStyle name="Normal 2 7" xfId="424"/>
    <cellStyle name="Normal 2 7 2" xfId="425"/>
    <cellStyle name="Normal 2 7 2 2" xfId="1245"/>
    <cellStyle name="Normal 2 7 3" xfId="1246"/>
    <cellStyle name="Normal 2 8" xfId="426"/>
    <cellStyle name="Normal 2 8 2" xfId="427"/>
    <cellStyle name="Normal 2 8 2 2" xfId="1247"/>
    <cellStyle name="Normal 2 8 3" xfId="428"/>
    <cellStyle name="Normal 2 8 4" xfId="429"/>
    <cellStyle name="Normal 2 8 4 2" xfId="1248"/>
    <cellStyle name="Normal 2 8 5" xfId="1249"/>
    <cellStyle name="Normal 2 9" xfId="430"/>
    <cellStyle name="Normal 2 9 2" xfId="431"/>
    <cellStyle name="Normal 2_Stat211 - 2011 Final (Reserve)" xfId="432"/>
    <cellStyle name="Normal 20" xfId="433"/>
    <cellStyle name="Normal 20 2" xfId="434"/>
    <cellStyle name="Normal 20 3" xfId="1250"/>
    <cellStyle name="Normal 21" xfId="435"/>
    <cellStyle name="Normal 21 2" xfId="436"/>
    <cellStyle name="Normal 21 2 2" xfId="1251"/>
    <cellStyle name="Normal 21 3" xfId="1252"/>
    <cellStyle name="Normal 22" xfId="745"/>
    <cellStyle name="Normal 22 2" xfId="750"/>
    <cellStyle name="Normal 23" xfId="746"/>
    <cellStyle name="Normal 23 2" xfId="1253"/>
    <cellStyle name="Normal 23 3" xfId="1254"/>
    <cellStyle name="Normal 24" xfId="1255"/>
    <cellStyle name="Normal 24 2" xfId="1256"/>
    <cellStyle name="Normal 24 3" xfId="1257"/>
    <cellStyle name="Normal 25" xfId="1258"/>
    <cellStyle name="Normal 25 2" xfId="1259"/>
    <cellStyle name="Normal 25 3" xfId="1260"/>
    <cellStyle name="Normal 26" xfId="1261"/>
    <cellStyle name="Normal 27" xfId="1262"/>
    <cellStyle name="Normal 28" xfId="1263"/>
    <cellStyle name="Normal 29" xfId="1264"/>
    <cellStyle name="Normal 3" xfId="437"/>
    <cellStyle name="Normal 3 2" xfId="438"/>
    <cellStyle name="Normal 3 2 2" xfId="439"/>
    <cellStyle name="Normal 3 2 2 2" xfId="440"/>
    <cellStyle name="Normal 3 2 2 2 2" xfId="1265"/>
    <cellStyle name="Normal 3 2 2 3" xfId="1266"/>
    <cellStyle name="Normal 3 2 3" xfId="441"/>
    <cellStyle name="Normal 3 2 3 2" xfId="1267"/>
    <cellStyle name="Normal 3 2 4" xfId="1268"/>
    <cellStyle name="Normal 3 3" xfId="442"/>
    <cellStyle name="Normal 3 3 2" xfId="443"/>
    <cellStyle name="Normal 3 3 2 2" xfId="1269"/>
    <cellStyle name="Normal 3 3 3" xfId="1270"/>
    <cellStyle name="Normal 3 4" xfId="444"/>
    <cellStyle name="Normal 3 4 2" xfId="1271"/>
    <cellStyle name="Normal 3 5" xfId="445"/>
    <cellStyle name="Normal 3 6" xfId="1272"/>
    <cellStyle name="Normal 3 6 2" xfId="1273"/>
    <cellStyle name="Normal 30" xfId="1274"/>
    <cellStyle name="Normal 31" xfId="1275"/>
    <cellStyle name="Normal 32" xfId="1536"/>
    <cellStyle name="Normal 4" xfId="446"/>
    <cellStyle name="Normal 4 2" xfId="447"/>
    <cellStyle name="Normal 4 2 2" xfId="448"/>
    <cellStyle name="Normal 4 2 3" xfId="449"/>
    <cellStyle name="Normal 4 2 3 2" xfId="450"/>
    <cellStyle name="Normal 4 2 3 2 2" xfId="1276"/>
    <cellStyle name="Normal 4 2 3 3" xfId="1277"/>
    <cellStyle name="Normal 4 2 4" xfId="451"/>
    <cellStyle name="Normal 4 2 4 2" xfId="1278"/>
    <cellStyle name="Normal 4 2 5" xfId="452"/>
    <cellStyle name="Normal 4 2 5 2" xfId="1279"/>
    <cellStyle name="Normal 4 2 6" xfId="1280"/>
    <cellStyle name="Normal 4 3" xfId="453"/>
    <cellStyle name="Normal 4 3 2" xfId="454"/>
    <cellStyle name="Normal 4 3 2 2" xfId="455"/>
    <cellStyle name="Normal 4 3 2 2 2" xfId="1281"/>
    <cellStyle name="Normal 4 3 2 3" xfId="1282"/>
    <cellStyle name="Normal 4 3 3" xfId="456"/>
    <cellStyle name="Normal 4 3 3 2" xfId="1283"/>
    <cellStyle name="Normal 4 3 4" xfId="457"/>
    <cellStyle name="Normal 4 3 4 2" xfId="1284"/>
    <cellStyle name="Normal 4 3 5" xfId="1285"/>
    <cellStyle name="Normal 4 4" xfId="458"/>
    <cellStyle name="Normal 4 4 2" xfId="459"/>
    <cellStyle name="Normal 4 4 2 2" xfId="1286"/>
    <cellStyle name="Normal 4 4 3" xfId="1287"/>
    <cellStyle name="Normal 4 5" xfId="460"/>
    <cellStyle name="Normal 4 6" xfId="1288"/>
    <cellStyle name="Normal 4_Stat211 - 2011 Final (Reserve) v2" xfId="461"/>
    <cellStyle name="Normal 5" xfId="462"/>
    <cellStyle name="Normal 5 2" xfId="463"/>
    <cellStyle name="Normal 5 2 2" xfId="464"/>
    <cellStyle name="Normal 5 2 2 2" xfId="465"/>
    <cellStyle name="Normal 5 2 2 2 2" xfId="1289"/>
    <cellStyle name="Normal 5 2 2 3" xfId="1290"/>
    <cellStyle name="Normal 5 2 3" xfId="466"/>
    <cellStyle name="Normal 5 2 3 2" xfId="1291"/>
    <cellStyle name="Normal 5 2 4" xfId="1292"/>
    <cellStyle name="Normal 5 3" xfId="467"/>
    <cellStyle name="Normal 5 4" xfId="468"/>
    <cellStyle name="Normal 5 5" xfId="469"/>
    <cellStyle name="Normal 5 5 2" xfId="470"/>
    <cellStyle name="Normal 5 5 2 2" xfId="1293"/>
    <cellStyle name="Normal 5 5 3" xfId="1294"/>
    <cellStyle name="Normal 5 6" xfId="471"/>
    <cellStyle name="Normal 5 6 2" xfId="1295"/>
    <cellStyle name="Normal 5 7" xfId="1296"/>
    <cellStyle name="Normal 5_Stat211 - 2011 Final (Reserve)" xfId="472"/>
    <cellStyle name="Normal 6" xfId="473"/>
    <cellStyle name="Normal 6 2" xfId="474"/>
    <cellStyle name="Normal 6 3" xfId="475"/>
    <cellStyle name="Normal 6 3 2" xfId="476"/>
    <cellStyle name="Normal 6 3 2 2" xfId="1297"/>
    <cellStyle name="Normal 6 3 3" xfId="1298"/>
    <cellStyle name="Normal 6 4" xfId="477"/>
    <cellStyle name="Normal 6 4 2" xfId="1299"/>
    <cellStyle name="Normal 6 5" xfId="478"/>
    <cellStyle name="Normal 6 5 2" xfId="1300"/>
    <cellStyle name="Normal 6 6" xfId="1301"/>
    <cellStyle name="Normal 7" xfId="479"/>
    <cellStyle name="Normal 7 2" xfId="480"/>
    <cellStyle name="Normal 7 2 2" xfId="481"/>
    <cellStyle name="Normal 7 2 2 2" xfId="482"/>
    <cellStyle name="Normal 7 2 2 2 2" xfId="1302"/>
    <cellStyle name="Normal 7 2 2 3" xfId="1303"/>
    <cellStyle name="Normal 7 2 3" xfId="483"/>
    <cellStyle name="Normal 7 2 3 2" xfId="1304"/>
    <cellStyle name="Normal 7 2 4" xfId="1305"/>
    <cellStyle name="Normal 7 3" xfId="484"/>
    <cellStyle name="Normal 7 3 2" xfId="485"/>
    <cellStyle name="Normal 7 3 2 2" xfId="486"/>
    <cellStyle name="Normal 7 3 2 3" xfId="487"/>
    <cellStyle name="Normal 7 3 2 3 2" xfId="1306"/>
    <cellStyle name="Normal 7 3 2 4" xfId="1307"/>
    <cellStyle name="Normal 7 3 3" xfId="1308"/>
    <cellStyle name="Normal 7 4" xfId="488"/>
    <cellStyle name="Normal 7 4 2" xfId="489"/>
    <cellStyle name="Normal 7 4 2 2" xfId="1309"/>
    <cellStyle name="Normal 7 4 3" xfId="1310"/>
    <cellStyle name="Normal 7 5" xfId="490"/>
    <cellStyle name="Normal 7 5 2" xfId="491"/>
    <cellStyle name="Normal 7 6" xfId="492"/>
    <cellStyle name="Normal 7 6 2" xfId="1311"/>
    <cellStyle name="Normal 7 7" xfId="493"/>
    <cellStyle name="Normal 7 7 2" xfId="494"/>
    <cellStyle name="Normal 7 8" xfId="495"/>
    <cellStyle name="Normal 7 8 2" xfId="496"/>
    <cellStyle name="Normal 7 9" xfId="497"/>
    <cellStyle name="Normal 7_Stat211 - 2011 Final (Reserve)" xfId="498"/>
    <cellStyle name="Normal 8" xfId="499"/>
    <cellStyle name="Normal 9" xfId="500"/>
    <cellStyle name="Note 2" xfId="501"/>
    <cellStyle name="Note 2 2" xfId="502"/>
    <cellStyle name="Note 2 2 2" xfId="503"/>
    <cellStyle name="Note 2 2 2 2" xfId="1312"/>
    <cellStyle name="Note 2 2 3" xfId="1313"/>
    <cellStyle name="Note 2 3" xfId="504"/>
    <cellStyle name="Note 2 3 2" xfId="1314"/>
    <cellStyle name="Note 2 4" xfId="1315"/>
    <cellStyle name="Output 2" xfId="505"/>
    <cellStyle name="Output 3" xfId="506"/>
    <cellStyle name="Percent" xfId="1" builtinId="5"/>
    <cellStyle name="Percent 10" xfId="507"/>
    <cellStyle name="Percent 10 2" xfId="508"/>
    <cellStyle name="Percent 10 3" xfId="1316"/>
    <cellStyle name="Percent 11" xfId="747"/>
    <cellStyle name="Percent 11 2" xfId="751"/>
    <cellStyle name="Percent 12" xfId="749"/>
    <cellStyle name="Percent 2" xfId="3"/>
    <cellStyle name="Percent 2 10" xfId="509"/>
    <cellStyle name="Percent 2 11" xfId="510"/>
    <cellStyle name="Percent 2 12" xfId="1317"/>
    <cellStyle name="Percent 2 2" xfId="511"/>
    <cellStyle name="Percent 2 2 2" xfId="512"/>
    <cellStyle name="Percent 2 2 2 2" xfId="513"/>
    <cellStyle name="Percent 2 2 2 2 2" xfId="1318"/>
    <cellStyle name="Percent 2 2 2 3" xfId="1319"/>
    <cellStyle name="Percent 2 2 3" xfId="514"/>
    <cellStyle name="Percent 2 2 3 2" xfId="1320"/>
    <cellStyle name="Percent 2 2 4" xfId="1321"/>
    <cellStyle name="Percent 2 3" xfId="515"/>
    <cellStyle name="Percent 2 3 2" xfId="516"/>
    <cellStyle name="Percent 2 3 2 2" xfId="517"/>
    <cellStyle name="Percent 2 3 2 2 2" xfId="1322"/>
    <cellStyle name="Percent 2 3 2 3" xfId="1323"/>
    <cellStyle name="Percent 2 3 3" xfId="518"/>
    <cellStyle name="Percent 2 3 3 2" xfId="1324"/>
    <cellStyle name="Percent 2 3 4" xfId="1325"/>
    <cellStyle name="Percent 2 4" xfId="519"/>
    <cellStyle name="Percent 2 4 2" xfId="520"/>
    <cellStyle name="Percent 2 4 2 2" xfId="1326"/>
    <cellStyle name="Percent 2 4 3" xfId="1327"/>
    <cellStyle name="Percent 2 5" xfId="521"/>
    <cellStyle name="Percent 2 5 2" xfId="522"/>
    <cellStyle name="Percent 2 5 2 2" xfId="1328"/>
    <cellStyle name="Percent 2 5 3" xfId="1329"/>
    <cellStyle name="Percent 2 6" xfId="523"/>
    <cellStyle name="Percent 2 6 2" xfId="524"/>
    <cellStyle name="Percent 2 6 2 2" xfId="1330"/>
    <cellStyle name="Percent 2 6 2 3" xfId="1331"/>
    <cellStyle name="Percent 2 6 2 4" xfId="1332"/>
    <cellStyle name="Percent 2 6 3" xfId="525"/>
    <cellStyle name="Percent 2 7" xfId="526"/>
    <cellStyle name="Percent 2 7 2" xfId="1333"/>
    <cellStyle name="Percent 2 8" xfId="527"/>
    <cellStyle name="Percent 2 9" xfId="528"/>
    <cellStyle name="Percent 3" xfId="529"/>
    <cellStyle name="Percent 3 2" xfId="530"/>
    <cellStyle name="Percent 3 2 2" xfId="531"/>
    <cellStyle name="Percent 3 2 2 2" xfId="1334"/>
    <cellStyle name="Percent 3 2 3" xfId="1335"/>
    <cellStyle name="Percent 3 3" xfId="532"/>
    <cellStyle name="Percent 3 3 2" xfId="1336"/>
    <cellStyle name="Percent 3 4" xfId="1337"/>
    <cellStyle name="Percent 4" xfId="533"/>
    <cellStyle name="Percent 4 2" xfId="534"/>
    <cellStyle name="Percent 4 2 2" xfId="535"/>
    <cellStyle name="Percent 4 2 3" xfId="536"/>
    <cellStyle name="Percent 4 2 3 2" xfId="537"/>
    <cellStyle name="Percent 4 2 3 2 2" xfId="1338"/>
    <cellStyle name="Percent 4 2 3 3" xfId="1339"/>
    <cellStyle name="Percent 4 2 4" xfId="538"/>
    <cellStyle name="Percent 4 2 4 2" xfId="1340"/>
    <cellStyle name="Percent 4 2 5" xfId="539"/>
    <cellStyle name="Percent 4 2 5 2" xfId="1341"/>
    <cellStyle name="Percent 4 2 6" xfId="1342"/>
    <cellStyle name="Percent 4 3" xfId="540"/>
    <cellStyle name="Percent 4 3 2" xfId="541"/>
    <cellStyle name="Percent 4 3 2 2" xfId="542"/>
    <cellStyle name="Percent 4 3 2 2 2" xfId="1343"/>
    <cellStyle name="Percent 4 3 2 3" xfId="1344"/>
    <cellStyle name="Percent 4 3 3" xfId="543"/>
    <cellStyle name="Percent 4 3 3 2" xfId="1345"/>
    <cellStyle name="Percent 4 3 4" xfId="544"/>
    <cellStyle name="Percent 4 3 4 2" xfId="1346"/>
    <cellStyle name="Percent 4 3 5" xfId="1347"/>
    <cellStyle name="Percent 4 4" xfId="545"/>
    <cellStyle name="Percent 4 4 2" xfId="546"/>
    <cellStyle name="Percent 4 4 2 2" xfId="1348"/>
    <cellStyle name="Percent 4 4 3" xfId="1349"/>
    <cellStyle name="Percent 4 5" xfId="547"/>
    <cellStyle name="Percent 4 6" xfId="1350"/>
    <cellStyle name="Percent 5" xfId="548"/>
    <cellStyle name="Percent 5 10" xfId="549"/>
    <cellStyle name="Percent 5 2" xfId="550"/>
    <cellStyle name="Percent 5 2 2" xfId="551"/>
    <cellStyle name="Percent 5 2 2 2" xfId="552"/>
    <cellStyle name="Percent 5 2 2 2 2" xfId="1351"/>
    <cellStyle name="Percent 5 2 2 3" xfId="1352"/>
    <cellStyle name="Percent 5 2 3" xfId="553"/>
    <cellStyle name="Percent 5 2 3 2" xfId="1353"/>
    <cellStyle name="Percent 5 2 4" xfId="1354"/>
    <cellStyle name="Percent 5 3" xfId="554"/>
    <cellStyle name="Percent 5 3 2" xfId="555"/>
    <cellStyle name="Percent 5 3 2 2" xfId="556"/>
    <cellStyle name="Percent 5 3 2 2 2" xfId="1355"/>
    <cellStyle name="Percent 5 3 2 3" xfId="1356"/>
    <cellStyle name="Percent 5 3 3" xfId="557"/>
    <cellStyle name="Percent 5 3 3 2" xfId="1357"/>
    <cellStyle name="Percent 5 3 4" xfId="1358"/>
    <cellStyle name="Percent 5 4" xfId="558"/>
    <cellStyle name="Percent 5 4 2" xfId="559"/>
    <cellStyle name="Percent 5 4 2 2" xfId="1359"/>
    <cellStyle name="Percent 5 4 3" xfId="1360"/>
    <cellStyle name="Percent 5 5" xfId="560"/>
    <cellStyle name="Percent 5 5 2" xfId="561"/>
    <cellStyle name="Percent 5 5 2 2" xfId="1361"/>
    <cellStyle name="Percent 5 5 3" xfId="1362"/>
    <cellStyle name="Percent 5 6" xfId="562"/>
    <cellStyle name="Percent 5 6 2" xfId="563"/>
    <cellStyle name="Percent 5 6 2 2" xfId="1363"/>
    <cellStyle name="Percent 5 6 2 3" xfId="1364"/>
    <cellStyle name="Percent 5 6 2 4" xfId="1365"/>
    <cellStyle name="Percent 5 6 3" xfId="564"/>
    <cellStyle name="Percent 5 7" xfId="565"/>
    <cellStyle name="Percent 5 7 2" xfId="1366"/>
    <cellStyle name="Percent 5 8" xfId="566"/>
    <cellStyle name="Percent 5 9" xfId="567"/>
    <cellStyle name="Percent 6" xfId="568"/>
    <cellStyle name="Percent 6 2" xfId="569"/>
    <cellStyle name="Percent 6 2 2" xfId="570"/>
    <cellStyle name="Percent 6 2 2 2" xfId="571"/>
    <cellStyle name="Percent 6 2 2 2 2" xfId="1367"/>
    <cellStyle name="Percent 6 2 2 3" xfId="1368"/>
    <cellStyle name="Percent 6 2 3" xfId="572"/>
    <cellStyle name="Percent 6 2 3 2" xfId="1369"/>
    <cellStyle name="Percent 6 2 4" xfId="1370"/>
    <cellStyle name="Percent 6 3" xfId="573"/>
    <cellStyle name="Percent 6 3 2" xfId="1371"/>
    <cellStyle name="Percent 7" xfId="574"/>
    <cellStyle name="Percent 7 2" xfId="575"/>
    <cellStyle name="Percent 7 2 2" xfId="576"/>
    <cellStyle name="Percent 7 2 2 2" xfId="577"/>
    <cellStyle name="Percent 7 2 2 2 2" xfId="1372"/>
    <cellStyle name="Percent 7 2 2 3" xfId="1373"/>
    <cellStyle name="Percent 7 2 3" xfId="578"/>
    <cellStyle name="Percent 7 2 3 2" xfId="1374"/>
    <cellStyle name="Percent 7 2 4" xfId="1375"/>
    <cellStyle name="Percent 7 3" xfId="579"/>
    <cellStyle name="Percent 7 3 2" xfId="580"/>
    <cellStyle name="Percent 7 3 2 2" xfId="581"/>
    <cellStyle name="Percent 7 3 2 2 2" xfId="1376"/>
    <cellStyle name="Percent 7 3 2 3" xfId="1377"/>
    <cellStyle name="Percent 7 3 3" xfId="582"/>
    <cellStyle name="Percent 7 3 3 2" xfId="1378"/>
    <cellStyle name="Percent 7 3 4" xfId="1379"/>
    <cellStyle name="Percent 7 4" xfId="583"/>
    <cellStyle name="Percent 7 4 2" xfId="584"/>
    <cellStyle name="Percent 7 4 2 2" xfId="1380"/>
    <cellStyle name="Percent 7 4 3" xfId="1381"/>
    <cellStyle name="Percent 7 5" xfId="585"/>
    <cellStyle name="Percent 7 5 2" xfId="1382"/>
    <cellStyle name="Percent 7 6" xfId="1383"/>
    <cellStyle name="Percent 8" xfId="586"/>
    <cellStyle name="Percent 9" xfId="587"/>
    <cellStyle name="Percent 9 2" xfId="588"/>
    <cellStyle name="Percent 9 3" xfId="1384"/>
    <cellStyle name="SAPBEXaggData" xfId="589"/>
    <cellStyle name="SAPBEXaggData 2" xfId="590"/>
    <cellStyle name="SAPBEXaggData 2 2" xfId="591"/>
    <cellStyle name="SAPBEXaggData 2 2 2" xfId="1385"/>
    <cellStyle name="SAPBEXaggData 2 3" xfId="1386"/>
    <cellStyle name="SAPBEXaggData 3" xfId="592"/>
    <cellStyle name="SAPBEXaggData 3 2" xfId="1387"/>
    <cellStyle name="SAPBEXaggData 4" xfId="1388"/>
    <cellStyle name="SAPBEXaggDataEmph" xfId="593"/>
    <cellStyle name="SAPBEXaggDataEmph 2" xfId="594"/>
    <cellStyle name="SAPBEXaggDataEmph 2 2" xfId="595"/>
    <cellStyle name="SAPBEXaggDataEmph 2 2 2" xfId="1389"/>
    <cellStyle name="SAPBEXaggDataEmph 2 3" xfId="1390"/>
    <cellStyle name="SAPBEXaggDataEmph 3" xfId="596"/>
    <cellStyle name="SAPBEXaggDataEmph 3 2" xfId="1391"/>
    <cellStyle name="SAPBEXaggDataEmph 4" xfId="1392"/>
    <cellStyle name="SAPBEXaggItem" xfId="597"/>
    <cellStyle name="SAPBEXaggItemX" xfId="598"/>
    <cellStyle name="SAPBEXaggItemX 2" xfId="599"/>
    <cellStyle name="SAPBEXaggItemX 2 2" xfId="600"/>
    <cellStyle name="SAPBEXaggItemX 2 2 2" xfId="1393"/>
    <cellStyle name="SAPBEXaggItemX 2 3" xfId="1394"/>
    <cellStyle name="SAPBEXaggItemX 3" xfId="601"/>
    <cellStyle name="SAPBEXaggItemX 3 2" xfId="1395"/>
    <cellStyle name="SAPBEXaggItemX 4" xfId="1396"/>
    <cellStyle name="SAPBEXchaText" xfId="602"/>
    <cellStyle name="SAPBEXchaText 2" xfId="603"/>
    <cellStyle name="SAPBEXchaText 2 2" xfId="604"/>
    <cellStyle name="SAPBEXchaText 2 2 2" xfId="1397"/>
    <cellStyle name="SAPBEXchaText 2 3" xfId="1398"/>
    <cellStyle name="SAPBEXchaText 3" xfId="605"/>
    <cellStyle name="SAPBEXchaText 3 2" xfId="1399"/>
    <cellStyle name="SAPBEXchaText 4" xfId="1400"/>
    <cellStyle name="SAPBEXexcBad7" xfId="606"/>
    <cellStyle name="SAPBEXexcBad7 2" xfId="607"/>
    <cellStyle name="SAPBEXexcBad7 2 2" xfId="608"/>
    <cellStyle name="SAPBEXexcBad7 2 2 2" xfId="1401"/>
    <cellStyle name="SAPBEXexcBad7 2 3" xfId="1402"/>
    <cellStyle name="SAPBEXexcBad7 3" xfId="609"/>
    <cellStyle name="SAPBEXexcBad7 3 2" xfId="1403"/>
    <cellStyle name="SAPBEXexcBad7 4" xfId="1404"/>
    <cellStyle name="SAPBEXexcBad8" xfId="610"/>
    <cellStyle name="SAPBEXexcBad8 2" xfId="611"/>
    <cellStyle name="SAPBEXexcBad8 2 2" xfId="612"/>
    <cellStyle name="SAPBEXexcBad8 2 2 2" xfId="1405"/>
    <cellStyle name="SAPBEXexcBad8 2 3" xfId="1406"/>
    <cellStyle name="SAPBEXexcBad8 3" xfId="613"/>
    <cellStyle name="SAPBEXexcBad8 3 2" xfId="1407"/>
    <cellStyle name="SAPBEXexcBad8 4" xfId="1408"/>
    <cellStyle name="SAPBEXexcBad9" xfId="614"/>
    <cellStyle name="SAPBEXexcBad9 2" xfId="615"/>
    <cellStyle name="SAPBEXexcBad9 2 2" xfId="616"/>
    <cellStyle name="SAPBEXexcBad9 2 2 2" xfId="1409"/>
    <cellStyle name="SAPBEXexcBad9 2 3" xfId="1410"/>
    <cellStyle name="SAPBEXexcBad9 3" xfId="617"/>
    <cellStyle name="SAPBEXexcBad9 3 2" xfId="1411"/>
    <cellStyle name="SAPBEXexcBad9 4" xfId="1412"/>
    <cellStyle name="SAPBEXexcCritical4" xfId="618"/>
    <cellStyle name="SAPBEXexcCritical4 2" xfId="619"/>
    <cellStyle name="SAPBEXexcCritical4 2 2" xfId="620"/>
    <cellStyle name="SAPBEXexcCritical4 2 2 2" xfId="1413"/>
    <cellStyle name="SAPBEXexcCritical4 2 3" xfId="1414"/>
    <cellStyle name="SAPBEXexcCritical4 3" xfId="621"/>
    <cellStyle name="SAPBEXexcCritical4 3 2" xfId="1415"/>
    <cellStyle name="SAPBEXexcCritical4 4" xfId="1416"/>
    <cellStyle name="SAPBEXexcCritical5" xfId="622"/>
    <cellStyle name="SAPBEXexcCritical5 2" xfId="623"/>
    <cellStyle name="SAPBEXexcCritical5 2 2" xfId="624"/>
    <cellStyle name="SAPBEXexcCritical5 2 2 2" xfId="1417"/>
    <cellStyle name="SAPBEXexcCritical5 2 3" xfId="1418"/>
    <cellStyle name="SAPBEXexcCritical5 3" xfId="625"/>
    <cellStyle name="SAPBEXexcCritical5 3 2" xfId="1419"/>
    <cellStyle name="SAPBEXexcCritical5 4" xfId="1420"/>
    <cellStyle name="SAPBEXexcCritical6" xfId="626"/>
    <cellStyle name="SAPBEXexcCritical6 2" xfId="627"/>
    <cellStyle name="SAPBEXexcCritical6 2 2" xfId="628"/>
    <cellStyle name="SAPBEXexcCritical6 2 2 2" xfId="1421"/>
    <cellStyle name="SAPBEXexcCritical6 2 3" xfId="1422"/>
    <cellStyle name="SAPBEXexcCritical6 3" xfId="629"/>
    <cellStyle name="SAPBEXexcCritical6 3 2" xfId="1423"/>
    <cellStyle name="SAPBEXexcCritical6 4" xfId="1424"/>
    <cellStyle name="SAPBEXexcGood1" xfId="630"/>
    <cellStyle name="SAPBEXexcGood1 2" xfId="631"/>
    <cellStyle name="SAPBEXexcGood1 2 2" xfId="632"/>
    <cellStyle name="SAPBEXexcGood1 2 2 2" xfId="1425"/>
    <cellStyle name="SAPBEXexcGood1 2 3" xfId="1426"/>
    <cellStyle name="SAPBEXexcGood1 3" xfId="633"/>
    <cellStyle name="SAPBEXexcGood1 3 2" xfId="1427"/>
    <cellStyle name="SAPBEXexcGood1 4" xfId="1428"/>
    <cellStyle name="SAPBEXexcGood2" xfId="634"/>
    <cellStyle name="SAPBEXexcGood2 2" xfId="635"/>
    <cellStyle name="SAPBEXexcGood2 2 2" xfId="636"/>
    <cellStyle name="SAPBEXexcGood2 2 2 2" xfId="1429"/>
    <cellStyle name="SAPBEXexcGood2 2 3" xfId="1430"/>
    <cellStyle name="SAPBEXexcGood2 3" xfId="637"/>
    <cellStyle name="SAPBEXexcGood2 3 2" xfId="1431"/>
    <cellStyle name="SAPBEXexcGood2 4" xfId="1432"/>
    <cellStyle name="SAPBEXexcGood3" xfId="638"/>
    <cellStyle name="SAPBEXexcGood3 2" xfId="639"/>
    <cellStyle name="SAPBEXexcGood3 2 2" xfId="640"/>
    <cellStyle name="SAPBEXexcGood3 2 2 2" xfId="1433"/>
    <cellStyle name="SAPBEXexcGood3 2 3" xfId="1434"/>
    <cellStyle name="SAPBEXexcGood3 3" xfId="641"/>
    <cellStyle name="SAPBEXexcGood3 3 2" xfId="1435"/>
    <cellStyle name="SAPBEXexcGood3 4" xfId="1436"/>
    <cellStyle name="SAPBEXfilterDrill" xfId="642"/>
    <cellStyle name="SAPBEXfilterDrill 2" xfId="643"/>
    <cellStyle name="SAPBEXfilterDrill 2 2" xfId="644"/>
    <cellStyle name="SAPBEXfilterDrill 2 2 2" xfId="1437"/>
    <cellStyle name="SAPBEXfilterDrill 2 3" xfId="1438"/>
    <cellStyle name="SAPBEXfilterDrill 3" xfId="645"/>
    <cellStyle name="SAPBEXfilterDrill 3 2" xfId="1439"/>
    <cellStyle name="SAPBEXfilterDrill 4" xfId="1440"/>
    <cellStyle name="SAPBEXfilterItem" xfId="646"/>
    <cellStyle name="SAPBEXfilterItem 2" xfId="647"/>
    <cellStyle name="SAPBEXfilterItem 2 2" xfId="648"/>
    <cellStyle name="SAPBEXfilterItem 2 2 2" xfId="1441"/>
    <cellStyle name="SAPBEXfilterItem 2 3" xfId="1442"/>
    <cellStyle name="SAPBEXfilterItem 3" xfId="649"/>
    <cellStyle name="SAPBEXfilterItem 3 2" xfId="1443"/>
    <cellStyle name="SAPBEXfilterItem 4" xfId="1444"/>
    <cellStyle name="SAPBEXfilterText" xfId="650"/>
    <cellStyle name="SAPBEXfilterText 2" xfId="651"/>
    <cellStyle name="SAPBEXfilterText 2 2" xfId="652"/>
    <cellStyle name="SAPBEXfilterText 2 2 2" xfId="1445"/>
    <cellStyle name="SAPBEXfilterText 2 3" xfId="1446"/>
    <cellStyle name="SAPBEXfilterText 3" xfId="653"/>
    <cellStyle name="SAPBEXfilterText 3 2" xfId="1447"/>
    <cellStyle name="SAPBEXfilterText 4" xfId="1448"/>
    <cellStyle name="SAPBEXformats" xfId="654"/>
    <cellStyle name="SAPBEXformats 2" xfId="655"/>
    <cellStyle name="SAPBEXformats 2 2" xfId="656"/>
    <cellStyle name="SAPBEXformats 2 2 2" xfId="1449"/>
    <cellStyle name="SAPBEXformats 2 3" xfId="1450"/>
    <cellStyle name="SAPBEXformats 3" xfId="657"/>
    <cellStyle name="SAPBEXformats 3 2" xfId="1451"/>
    <cellStyle name="SAPBEXformats 4" xfId="1452"/>
    <cellStyle name="SAPBEXheaderItem" xfId="658"/>
    <cellStyle name="SAPBEXheaderItem 2" xfId="659"/>
    <cellStyle name="SAPBEXheaderItem 2 2" xfId="660"/>
    <cellStyle name="SAPBEXheaderItem 2 2 2" xfId="1453"/>
    <cellStyle name="SAPBEXheaderItem 2 3" xfId="1454"/>
    <cellStyle name="SAPBEXheaderItem 3" xfId="661"/>
    <cellStyle name="SAPBEXheaderItem 3 2" xfId="1455"/>
    <cellStyle name="SAPBEXheaderItem 4" xfId="1456"/>
    <cellStyle name="SAPBEXheaderText" xfId="662"/>
    <cellStyle name="SAPBEXheaderText 2" xfId="663"/>
    <cellStyle name="SAPBEXheaderText 2 2" xfId="664"/>
    <cellStyle name="SAPBEXheaderText 2 2 2" xfId="1457"/>
    <cellStyle name="SAPBEXheaderText 2 3" xfId="1458"/>
    <cellStyle name="SAPBEXheaderText 3" xfId="665"/>
    <cellStyle name="SAPBEXheaderText 3 2" xfId="1459"/>
    <cellStyle name="SAPBEXheaderText 4" xfId="1460"/>
    <cellStyle name="SAPBEXHLevel0" xfId="666"/>
    <cellStyle name="SAPBEXHLevel0 2" xfId="667"/>
    <cellStyle name="SAPBEXHLevel0 2 2" xfId="668"/>
    <cellStyle name="SAPBEXHLevel0 2 2 2" xfId="1461"/>
    <cellStyle name="SAPBEXHLevel0 2 3" xfId="1462"/>
    <cellStyle name="SAPBEXHLevel0 3" xfId="669"/>
    <cellStyle name="SAPBEXHLevel0 3 2" xfId="1463"/>
    <cellStyle name="SAPBEXHLevel0 4" xfId="1464"/>
    <cellStyle name="SAPBEXHLevel0X" xfId="670"/>
    <cellStyle name="SAPBEXHLevel0X 2" xfId="671"/>
    <cellStyle name="SAPBEXHLevel0X 2 2" xfId="672"/>
    <cellStyle name="SAPBEXHLevel0X 2 2 2" xfId="1465"/>
    <cellStyle name="SAPBEXHLevel0X 2 3" xfId="1466"/>
    <cellStyle name="SAPBEXHLevel0X 3" xfId="673"/>
    <cellStyle name="SAPBEXHLevel0X 3 2" xfId="1467"/>
    <cellStyle name="SAPBEXHLevel0X 4" xfId="1468"/>
    <cellStyle name="SAPBEXHLevel1" xfId="674"/>
    <cellStyle name="SAPBEXHLevel1 2" xfId="675"/>
    <cellStyle name="SAPBEXHLevel1 2 2" xfId="676"/>
    <cellStyle name="SAPBEXHLevel1 2 2 2" xfId="1469"/>
    <cellStyle name="SAPBEXHLevel1 2 3" xfId="1470"/>
    <cellStyle name="SAPBEXHLevel1 3" xfId="677"/>
    <cellStyle name="SAPBEXHLevel1 3 2" xfId="1471"/>
    <cellStyle name="SAPBEXHLevel1 4" xfId="1472"/>
    <cellStyle name="SAPBEXHLevel1X" xfId="678"/>
    <cellStyle name="SAPBEXHLevel1X 2" xfId="679"/>
    <cellStyle name="SAPBEXHLevel1X 2 2" xfId="680"/>
    <cellStyle name="SAPBEXHLevel1X 2 2 2" xfId="1473"/>
    <cellStyle name="SAPBEXHLevel1X 2 3" xfId="1474"/>
    <cellStyle name="SAPBEXHLevel1X 3" xfId="681"/>
    <cellStyle name="SAPBEXHLevel1X 3 2" xfId="1475"/>
    <cellStyle name="SAPBEXHLevel1X 4" xfId="1476"/>
    <cellStyle name="SAPBEXHLevel2" xfId="682"/>
    <cellStyle name="SAPBEXHLevel2 2" xfId="683"/>
    <cellStyle name="SAPBEXHLevel2 2 2" xfId="684"/>
    <cellStyle name="SAPBEXHLevel2 2 2 2" xfId="1477"/>
    <cellStyle name="SAPBEXHLevel2 2 3" xfId="1478"/>
    <cellStyle name="SAPBEXHLevel2 3" xfId="685"/>
    <cellStyle name="SAPBEXHLevel2 3 2" xfId="1479"/>
    <cellStyle name="SAPBEXHLevel2 4" xfId="1480"/>
    <cellStyle name="SAPBEXHLevel2X" xfId="686"/>
    <cellStyle name="SAPBEXHLevel2X 2" xfId="687"/>
    <cellStyle name="SAPBEXHLevel2X 2 2" xfId="688"/>
    <cellStyle name="SAPBEXHLevel2X 2 2 2" xfId="1481"/>
    <cellStyle name="SAPBEXHLevel2X 2 3" xfId="1482"/>
    <cellStyle name="SAPBEXHLevel2X 3" xfId="689"/>
    <cellStyle name="SAPBEXHLevel2X 3 2" xfId="1483"/>
    <cellStyle name="SAPBEXHLevel2X 4" xfId="1484"/>
    <cellStyle name="SAPBEXHLevel3" xfId="690"/>
    <cellStyle name="SAPBEXHLevel3 2" xfId="691"/>
    <cellStyle name="SAPBEXHLevel3 2 2" xfId="692"/>
    <cellStyle name="SAPBEXHLevel3 2 2 2" xfId="1485"/>
    <cellStyle name="SAPBEXHLevel3 2 3" xfId="1486"/>
    <cellStyle name="SAPBEXHLevel3 3" xfId="693"/>
    <cellStyle name="SAPBEXHLevel3 3 2" xfId="1487"/>
    <cellStyle name="SAPBEXHLevel3 4" xfId="1488"/>
    <cellStyle name="SAPBEXHLevel3X" xfId="694"/>
    <cellStyle name="SAPBEXHLevel3X 2" xfId="695"/>
    <cellStyle name="SAPBEXHLevel3X 2 2" xfId="696"/>
    <cellStyle name="SAPBEXHLevel3X 2 2 2" xfId="1489"/>
    <cellStyle name="SAPBEXHLevel3X 2 3" xfId="1490"/>
    <cellStyle name="SAPBEXHLevel3X 3" xfId="697"/>
    <cellStyle name="SAPBEXHLevel3X 3 2" xfId="1491"/>
    <cellStyle name="SAPBEXHLevel3X 4" xfId="1492"/>
    <cellStyle name="SAPBEXinputData" xfId="698"/>
    <cellStyle name="SAPBEXinputData 2" xfId="699"/>
    <cellStyle name="SAPBEXinputData 2 2" xfId="700"/>
    <cellStyle name="SAPBEXinputData 2 2 2" xfId="1493"/>
    <cellStyle name="SAPBEXinputData 2 3" xfId="1494"/>
    <cellStyle name="SAPBEXinputData 3" xfId="701"/>
    <cellStyle name="SAPBEXinputData 3 2" xfId="1495"/>
    <cellStyle name="SAPBEXinputData 4" xfId="1496"/>
    <cellStyle name="SAPBEXresData" xfId="702"/>
    <cellStyle name="SAPBEXresData 2" xfId="703"/>
    <cellStyle name="SAPBEXresData 2 2" xfId="704"/>
    <cellStyle name="SAPBEXresData 2 2 2" xfId="1497"/>
    <cellStyle name="SAPBEXresData 2 3" xfId="1498"/>
    <cellStyle name="SAPBEXresData 3" xfId="705"/>
    <cellStyle name="SAPBEXresData 3 2" xfId="1499"/>
    <cellStyle name="SAPBEXresData 4" xfId="1500"/>
    <cellStyle name="SAPBEXresDataEmph" xfId="706"/>
    <cellStyle name="SAPBEXresDataEmph 2" xfId="707"/>
    <cellStyle name="SAPBEXresDataEmph 2 2" xfId="708"/>
    <cellStyle name="SAPBEXresDataEmph 2 2 2" xfId="1501"/>
    <cellStyle name="SAPBEXresDataEmph 2 3" xfId="1502"/>
    <cellStyle name="SAPBEXresDataEmph 3" xfId="709"/>
    <cellStyle name="SAPBEXresDataEmph 3 2" xfId="1503"/>
    <cellStyle name="SAPBEXresDataEmph 4" xfId="1504"/>
    <cellStyle name="SAPBEXresItem" xfId="710"/>
    <cellStyle name="SAPBEXresItem 2" xfId="711"/>
    <cellStyle name="SAPBEXresItem 2 2" xfId="712"/>
    <cellStyle name="SAPBEXresItem 2 2 2" xfId="1505"/>
    <cellStyle name="SAPBEXresItem 2 3" xfId="1506"/>
    <cellStyle name="SAPBEXresItem 3" xfId="713"/>
    <cellStyle name="SAPBEXresItem 3 2" xfId="1507"/>
    <cellStyle name="SAPBEXresItem 4" xfId="1508"/>
    <cellStyle name="SAPBEXresItemX" xfId="714"/>
    <cellStyle name="SAPBEXresItemX 2" xfId="715"/>
    <cellStyle name="SAPBEXresItemX 2 2" xfId="716"/>
    <cellStyle name="SAPBEXresItemX 2 2 2" xfId="1509"/>
    <cellStyle name="SAPBEXresItemX 2 3" xfId="1510"/>
    <cellStyle name="SAPBEXresItemX 3" xfId="717"/>
    <cellStyle name="SAPBEXresItemX 3 2" xfId="1511"/>
    <cellStyle name="SAPBEXresItemX 4" xfId="1512"/>
    <cellStyle name="SAPBEXstdData" xfId="718"/>
    <cellStyle name="SAPBEXstdData 2" xfId="719"/>
    <cellStyle name="SAPBEXstdData 2 2" xfId="720"/>
    <cellStyle name="SAPBEXstdData 2 2 2" xfId="1513"/>
    <cellStyle name="SAPBEXstdData 2 3" xfId="1514"/>
    <cellStyle name="SAPBEXstdData 3" xfId="721"/>
    <cellStyle name="SAPBEXstdData 3 2" xfId="1515"/>
    <cellStyle name="SAPBEXstdData 4" xfId="1516"/>
    <cellStyle name="SAPBEXstdDataEmph" xfId="722"/>
    <cellStyle name="SAPBEXstdDataEmph 2" xfId="723"/>
    <cellStyle name="SAPBEXstdDataEmph 2 2" xfId="724"/>
    <cellStyle name="SAPBEXstdDataEmph 2 2 2" xfId="1517"/>
    <cellStyle name="SAPBEXstdDataEmph 2 3" xfId="1518"/>
    <cellStyle name="SAPBEXstdDataEmph 3" xfId="725"/>
    <cellStyle name="SAPBEXstdDataEmph 3 2" xfId="1519"/>
    <cellStyle name="SAPBEXstdDataEmph 4" xfId="1520"/>
    <cellStyle name="SAPBEXstdItem" xfId="726"/>
    <cellStyle name="SAPBEXstdItemX" xfId="727"/>
    <cellStyle name="SAPBEXstdItemX 2" xfId="728"/>
    <cellStyle name="SAPBEXstdItemX 2 2" xfId="729"/>
    <cellStyle name="SAPBEXstdItemX 2 2 2" xfId="1521"/>
    <cellStyle name="SAPBEXstdItemX 2 3" xfId="1522"/>
    <cellStyle name="SAPBEXstdItemX 3" xfId="730"/>
    <cellStyle name="SAPBEXstdItemX 3 2" xfId="1523"/>
    <cellStyle name="SAPBEXstdItemX 4" xfId="1524"/>
    <cellStyle name="SAPBEXtitle" xfId="731"/>
    <cellStyle name="SAPBEXtitle 2" xfId="732"/>
    <cellStyle name="SAPBEXtitle 2 2" xfId="733"/>
    <cellStyle name="SAPBEXtitle 2 2 2" xfId="1525"/>
    <cellStyle name="SAPBEXtitle 2 3" xfId="1526"/>
    <cellStyle name="SAPBEXtitle 3" xfId="734"/>
    <cellStyle name="SAPBEXtitle 3 2" xfId="1527"/>
    <cellStyle name="SAPBEXtitle 4" xfId="1528"/>
    <cellStyle name="SAPBEXundefined" xfId="735"/>
    <cellStyle name="SAPBEXundefined 2" xfId="736"/>
    <cellStyle name="SAPBEXundefined 2 2" xfId="737"/>
    <cellStyle name="SAPBEXundefined 2 2 2" xfId="1529"/>
    <cellStyle name="SAPBEXundefined 2 3" xfId="1530"/>
    <cellStyle name="SAPBEXundefined 3" xfId="738"/>
    <cellStyle name="SAPBEXundefined 3 2" xfId="1531"/>
    <cellStyle name="SAPBEXundefined 4" xfId="1532"/>
    <cellStyle name="Title 2" xfId="739"/>
    <cellStyle name="Title 2 2" xfId="1533"/>
    <cellStyle name="Title 3" xfId="740"/>
    <cellStyle name="Title 3 2" xfId="1534"/>
    <cellStyle name="Total 2" xfId="741"/>
    <cellStyle name="Total 3" xfId="742"/>
    <cellStyle name="Warning Text 2" xfId="743"/>
    <cellStyle name="Warning Text 3" xfId="744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67"/>
  <sheetViews>
    <sheetView showGridLines="0" showZeros="0" tabSelected="1" zoomScaleNormal="100" workbookViewId="0">
      <pane ySplit="10" topLeftCell="A11" activePane="bottomLeft" state="frozen"/>
      <selection activeCell="B5" sqref="B5"/>
      <selection pane="bottomLeft" activeCell="B5" sqref="B5"/>
    </sheetView>
  </sheetViews>
  <sheetFormatPr defaultColWidth="8.88671875" defaultRowHeight="10.199999999999999" x14ac:dyDescent="0.2"/>
  <cols>
    <col min="1" max="1" width="5.5546875" style="1" customWidth="1"/>
    <col min="2" max="2" width="12.5546875" style="191" bestFit="1" customWidth="1"/>
    <col min="3" max="3" width="27.5546875" style="1" bestFit="1" customWidth="1"/>
    <col min="4" max="4" width="16.109375" style="204" bestFit="1" customWidth="1"/>
    <col min="5" max="5" width="14.33203125" style="204" bestFit="1" customWidth="1"/>
    <col min="6" max="6" width="14.5546875" style="204" bestFit="1" customWidth="1"/>
    <col min="7" max="7" width="14.5546875" style="208" customWidth="1"/>
    <col min="8" max="8" width="17.88671875" style="1" bestFit="1" customWidth="1"/>
    <col min="9" max="16384" width="8.88671875" style="1"/>
  </cols>
  <sheetData>
    <row r="1" spans="1:9" x14ac:dyDescent="0.2">
      <c r="A1" s="249" t="s">
        <v>639</v>
      </c>
    </row>
    <row r="2" spans="1:9" x14ac:dyDescent="0.2">
      <c r="A2" s="249" t="s">
        <v>640</v>
      </c>
    </row>
    <row r="3" spans="1:9" x14ac:dyDescent="0.2">
      <c r="A3" s="249" t="s">
        <v>641</v>
      </c>
    </row>
    <row r="4" spans="1:9" x14ac:dyDescent="0.2">
      <c r="A4" s="249" t="s">
        <v>642</v>
      </c>
    </row>
    <row r="5" spans="1:9" x14ac:dyDescent="0.2">
      <c r="A5" s="249" t="s">
        <v>643</v>
      </c>
    </row>
    <row r="6" spans="1:9" x14ac:dyDescent="0.2">
      <c r="A6" s="249" t="s">
        <v>644</v>
      </c>
    </row>
    <row r="10" spans="1:9" ht="30.6" x14ac:dyDescent="0.2">
      <c r="A10" s="233" t="s">
        <v>611</v>
      </c>
      <c r="B10" s="233" t="s">
        <v>28</v>
      </c>
      <c r="C10" s="233" t="s">
        <v>29</v>
      </c>
      <c r="D10" s="231" t="s">
        <v>484</v>
      </c>
      <c r="E10" s="231" t="s">
        <v>499</v>
      </c>
      <c r="F10" s="231" t="s">
        <v>500</v>
      </c>
      <c r="G10" s="232" t="s">
        <v>637</v>
      </c>
    </row>
    <row r="11" spans="1:9" x14ac:dyDescent="0.2">
      <c r="A11" s="211" t="s">
        <v>30</v>
      </c>
      <c r="B11" s="212" t="s">
        <v>31</v>
      </c>
      <c r="C11" s="213" t="s">
        <v>0</v>
      </c>
      <c r="D11" s="213"/>
      <c r="E11" s="214"/>
      <c r="F11" s="214"/>
      <c r="G11" s="186"/>
    </row>
    <row r="12" spans="1:9" ht="12" x14ac:dyDescent="0.2">
      <c r="A12" s="211" t="s">
        <v>32</v>
      </c>
      <c r="B12" s="211" t="s">
        <v>31</v>
      </c>
      <c r="C12" s="215" t="s">
        <v>33</v>
      </c>
      <c r="D12" s="215"/>
      <c r="E12" s="216">
        <v>0.01</v>
      </c>
      <c r="F12" s="216">
        <v>0.01</v>
      </c>
      <c r="G12" s="217" t="s">
        <v>627</v>
      </c>
      <c r="H12" s="218"/>
      <c r="I12" s="218"/>
    </row>
    <row r="13" spans="1:9" x14ac:dyDescent="0.2">
      <c r="A13" s="211" t="s">
        <v>34</v>
      </c>
      <c r="B13" s="211" t="s">
        <v>31</v>
      </c>
      <c r="C13" s="215" t="s">
        <v>35</v>
      </c>
      <c r="D13" s="215"/>
      <c r="E13" s="216">
        <v>13.2</v>
      </c>
      <c r="F13" s="216">
        <v>13.2</v>
      </c>
      <c r="G13" s="219">
        <f>+'Composite Rate Reconciliation'!G704</f>
        <v>0.13200000000000001</v>
      </c>
      <c r="H13" s="218"/>
      <c r="I13" s="220"/>
    </row>
    <row r="14" spans="1:9" x14ac:dyDescent="0.2">
      <c r="A14" s="211" t="s">
        <v>36</v>
      </c>
      <c r="B14" s="211" t="s">
        <v>31</v>
      </c>
      <c r="C14" s="215" t="s">
        <v>37</v>
      </c>
      <c r="D14" s="215"/>
      <c r="E14" s="216">
        <v>4.3</v>
      </c>
      <c r="F14" s="216">
        <v>4.3</v>
      </c>
      <c r="G14" s="219">
        <f>+'Composite Rate Reconciliation'!G693</f>
        <v>4.2947161488900987E-2</v>
      </c>
      <c r="H14" s="218"/>
      <c r="I14" s="220"/>
    </row>
    <row r="15" spans="1:9" x14ac:dyDescent="0.2">
      <c r="A15" s="211" t="s">
        <v>38</v>
      </c>
      <c r="C15" s="204"/>
      <c r="E15" s="221"/>
      <c r="F15" s="221"/>
      <c r="G15" s="222"/>
      <c r="H15" s="218"/>
      <c r="I15" s="220"/>
    </row>
    <row r="16" spans="1:9" x14ac:dyDescent="0.2">
      <c r="A16" s="211" t="s">
        <v>39</v>
      </c>
      <c r="B16" s="212" t="s">
        <v>31</v>
      </c>
      <c r="C16" s="213" t="s">
        <v>1</v>
      </c>
      <c r="D16" s="213"/>
      <c r="E16" s="223"/>
      <c r="F16" s="223"/>
      <c r="G16" s="219"/>
      <c r="H16" s="218"/>
      <c r="I16" s="220"/>
    </row>
    <row r="17" spans="1:9" x14ac:dyDescent="0.2">
      <c r="A17" s="211" t="s">
        <v>40</v>
      </c>
      <c r="B17" s="211" t="s">
        <v>31</v>
      </c>
      <c r="C17" s="215" t="s">
        <v>41</v>
      </c>
      <c r="D17" s="215"/>
      <c r="E17" s="216">
        <v>20</v>
      </c>
      <c r="F17" s="216">
        <v>20</v>
      </c>
      <c r="G17" s="219">
        <f>+'Composite Rate Reconciliation'!G700</f>
        <v>0.19999997989685073</v>
      </c>
      <c r="H17" s="218"/>
      <c r="I17" s="220"/>
    </row>
    <row r="18" spans="1:9" x14ac:dyDescent="0.2">
      <c r="A18" s="211" t="s">
        <v>42</v>
      </c>
      <c r="B18" s="211" t="s">
        <v>31</v>
      </c>
      <c r="C18" s="215" t="s">
        <v>43</v>
      </c>
      <c r="D18" s="224"/>
      <c r="E18" s="216">
        <v>20</v>
      </c>
      <c r="F18" s="216">
        <v>20</v>
      </c>
      <c r="G18" s="219">
        <f>'Composite Rate Reconciliation'!G700</f>
        <v>0.19999997989685073</v>
      </c>
      <c r="H18" s="218"/>
      <c r="I18" s="220"/>
    </row>
    <row r="19" spans="1:9" x14ac:dyDescent="0.2">
      <c r="A19" s="211" t="s">
        <v>44</v>
      </c>
      <c r="B19" s="211" t="s">
        <v>31</v>
      </c>
      <c r="C19" s="215" t="s">
        <v>45</v>
      </c>
      <c r="D19" s="215"/>
      <c r="E19" s="223">
        <v>0</v>
      </c>
      <c r="F19" s="223">
        <v>0</v>
      </c>
      <c r="G19" s="219"/>
      <c r="H19" s="218"/>
      <c r="I19" s="220"/>
    </row>
    <row r="20" spans="1:9" x14ac:dyDescent="0.2">
      <c r="A20" s="211" t="s">
        <v>46</v>
      </c>
      <c r="E20" s="221"/>
      <c r="F20" s="221"/>
      <c r="G20" s="222"/>
      <c r="H20" s="218"/>
      <c r="I20" s="220"/>
    </row>
    <row r="21" spans="1:9" x14ac:dyDescent="0.2">
      <c r="A21" s="211" t="s">
        <v>47</v>
      </c>
      <c r="B21" s="212" t="s">
        <v>31</v>
      </c>
      <c r="C21" s="225" t="s">
        <v>2</v>
      </c>
      <c r="D21" s="213"/>
      <c r="E21" s="223"/>
      <c r="F21" s="223"/>
      <c r="G21" s="219"/>
      <c r="H21" s="218"/>
      <c r="I21" s="220"/>
    </row>
    <row r="22" spans="1:9" ht="12" x14ac:dyDescent="0.2">
      <c r="A22" s="211" t="s">
        <v>48</v>
      </c>
      <c r="B22" s="211" t="s">
        <v>31</v>
      </c>
      <c r="C22" s="226" t="s">
        <v>3</v>
      </c>
      <c r="D22" s="215"/>
      <c r="E22" s="216">
        <v>0.01</v>
      </c>
      <c r="F22" s="216">
        <v>0.01</v>
      </c>
      <c r="G22" s="217" t="s">
        <v>492</v>
      </c>
      <c r="H22" s="218"/>
      <c r="I22" s="220"/>
    </row>
    <row r="23" spans="1:9" x14ac:dyDescent="0.2">
      <c r="A23" s="211" t="s">
        <v>49</v>
      </c>
      <c r="B23" s="211" t="s">
        <v>31</v>
      </c>
      <c r="C23" s="226" t="s">
        <v>50</v>
      </c>
      <c r="D23" s="215"/>
      <c r="E23" s="216">
        <v>2.5</v>
      </c>
      <c r="F23" s="216">
        <v>2.5</v>
      </c>
      <c r="G23" s="219">
        <f>+'Composite Rate Reconciliation'!G32</f>
        <v>2.4517399229346731E-2</v>
      </c>
      <c r="H23" s="218"/>
      <c r="I23" s="220"/>
    </row>
    <row r="24" spans="1:9" x14ac:dyDescent="0.2">
      <c r="A24" s="211" t="s">
        <v>51</v>
      </c>
      <c r="B24" s="211" t="s">
        <v>31</v>
      </c>
      <c r="C24" s="226" t="s">
        <v>52</v>
      </c>
      <c r="D24" s="215"/>
      <c r="E24" s="216">
        <v>2.6</v>
      </c>
      <c r="F24" s="216">
        <v>2.6</v>
      </c>
      <c r="G24" s="219">
        <f>+'Composite Rate Reconciliation'!G714</f>
        <v>2.6000000000000002E-2</v>
      </c>
      <c r="H24" s="218"/>
      <c r="I24" s="220"/>
    </row>
    <row r="25" spans="1:9" x14ac:dyDescent="0.2">
      <c r="A25" s="211" t="s">
        <v>53</v>
      </c>
      <c r="B25" s="211" t="s">
        <v>31</v>
      </c>
      <c r="C25" s="226" t="s">
        <v>4</v>
      </c>
      <c r="D25" s="215"/>
      <c r="E25" s="216">
        <v>2.5</v>
      </c>
      <c r="F25" s="216">
        <v>2.5</v>
      </c>
      <c r="G25" s="219">
        <f>+'Composite Rate Reconciliation'!G50</f>
        <v>2.5394324368755772E-2</v>
      </c>
      <c r="H25" s="218"/>
      <c r="I25" s="220"/>
    </row>
    <row r="26" spans="1:9" x14ac:dyDescent="0.2">
      <c r="A26" s="211" t="s">
        <v>54</v>
      </c>
      <c r="B26" s="211" t="s">
        <v>31</v>
      </c>
      <c r="C26" s="226" t="s">
        <v>55</v>
      </c>
      <c r="D26" s="215"/>
      <c r="E26" s="216">
        <v>2.5</v>
      </c>
      <c r="F26" s="216">
        <v>2.5</v>
      </c>
      <c r="G26" s="219">
        <f>+'Composite Rate Reconciliation'!G86</f>
        <v>2.4754769412451388E-2</v>
      </c>
      <c r="H26" s="218"/>
      <c r="I26" s="220"/>
    </row>
    <row r="27" spans="1:9" ht="12" x14ac:dyDescent="0.2">
      <c r="A27" s="211" t="s">
        <v>56</v>
      </c>
      <c r="B27" s="211" t="s">
        <v>31</v>
      </c>
      <c r="C27" s="226" t="s">
        <v>57</v>
      </c>
      <c r="D27" s="215"/>
      <c r="E27" s="216">
        <v>0.01</v>
      </c>
      <c r="F27" s="216">
        <v>0.01</v>
      </c>
      <c r="G27" s="217" t="s">
        <v>495</v>
      </c>
      <c r="H27" s="218"/>
      <c r="I27" s="220"/>
    </row>
    <row r="28" spans="1:9" x14ac:dyDescent="0.2">
      <c r="A28" s="211" t="s">
        <v>58</v>
      </c>
      <c r="B28" s="211" t="s">
        <v>31</v>
      </c>
      <c r="C28" s="226" t="s">
        <v>59</v>
      </c>
      <c r="D28" s="215"/>
      <c r="E28" s="216">
        <v>2.5</v>
      </c>
      <c r="F28" s="216">
        <v>2.5</v>
      </c>
      <c r="G28" s="219">
        <f>+'Composite Rate Reconciliation'!G172</f>
        <v>2.4662953261725164E-2</v>
      </c>
      <c r="H28" s="218"/>
      <c r="I28" s="220"/>
    </row>
    <row r="29" spans="1:9" x14ac:dyDescent="0.2">
      <c r="A29" s="211" t="s">
        <v>60</v>
      </c>
      <c r="B29" s="211" t="s">
        <v>31</v>
      </c>
      <c r="C29" s="226" t="s">
        <v>61</v>
      </c>
      <c r="D29" s="215"/>
      <c r="E29" s="216">
        <v>2.5</v>
      </c>
      <c r="F29" s="216">
        <v>2.5</v>
      </c>
      <c r="G29" s="219">
        <f>+'Composite Rate Reconciliation'!G172</f>
        <v>2.4662953261725164E-2</v>
      </c>
      <c r="H29" s="218"/>
      <c r="I29" s="220"/>
    </row>
    <row r="30" spans="1:9" ht="12" x14ac:dyDescent="0.2">
      <c r="A30" s="211" t="s">
        <v>62</v>
      </c>
      <c r="B30" s="211" t="s">
        <v>31</v>
      </c>
      <c r="C30" s="226" t="s">
        <v>63</v>
      </c>
      <c r="D30" s="215"/>
      <c r="E30" s="216">
        <v>0.01</v>
      </c>
      <c r="F30" s="216">
        <v>0.01</v>
      </c>
      <c r="G30" s="217" t="s">
        <v>488</v>
      </c>
      <c r="H30" s="218"/>
      <c r="I30" s="220"/>
    </row>
    <row r="31" spans="1:9" ht="12" x14ac:dyDescent="0.2">
      <c r="A31" s="211" t="s">
        <v>64</v>
      </c>
      <c r="B31" s="211" t="s">
        <v>31</v>
      </c>
      <c r="C31" s="226" t="s">
        <v>5</v>
      </c>
      <c r="D31" s="215"/>
      <c r="E31" s="216">
        <v>0.01</v>
      </c>
      <c r="F31" s="216">
        <v>0.01</v>
      </c>
      <c r="G31" s="217" t="s">
        <v>488</v>
      </c>
      <c r="H31" s="218"/>
      <c r="I31" s="220"/>
    </row>
    <row r="32" spans="1:9" x14ac:dyDescent="0.2">
      <c r="A32" s="211" t="s">
        <v>65</v>
      </c>
      <c r="B32" s="211" t="s">
        <v>31</v>
      </c>
      <c r="C32" s="226" t="s">
        <v>66</v>
      </c>
      <c r="D32" s="215"/>
      <c r="E32" s="216">
        <v>2.6</v>
      </c>
      <c r="F32" s="216">
        <v>2.6</v>
      </c>
      <c r="G32" s="219">
        <f>+'Composite Rate Reconciliation'!G718</f>
        <v>2.5989500866946003E-2</v>
      </c>
      <c r="H32" s="218"/>
      <c r="I32" s="220"/>
    </row>
    <row r="33" spans="1:9" x14ac:dyDescent="0.2">
      <c r="A33" s="211" t="s">
        <v>67</v>
      </c>
      <c r="B33" s="211" t="s">
        <v>31</v>
      </c>
      <c r="C33" s="226" t="s">
        <v>68</v>
      </c>
      <c r="D33" s="215"/>
      <c r="E33" s="216">
        <v>2.5</v>
      </c>
      <c r="F33" s="216">
        <v>2.5</v>
      </c>
      <c r="G33" s="219">
        <f>+'Composite Rate Reconciliation'!G121</f>
        <v>2.5089216862571762E-2</v>
      </c>
      <c r="H33" s="218"/>
      <c r="I33" s="220"/>
    </row>
    <row r="34" spans="1:9" ht="12" x14ac:dyDescent="0.2">
      <c r="A34" s="211" t="s">
        <v>69</v>
      </c>
      <c r="B34" s="211" t="s">
        <v>31</v>
      </c>
      <c r="C34" s="226" t="s">
        <v>6</v>
      </c>
      <c r="D34" s="215"/>
      <c r="E34" s="216">
        <v>0.01</v>
      </c>
      <c r="F34" s="216">
        <v>0.01</v>
      </c>
      <c r="G34" s="217" t="s">
        <v>495</v>
      </c>
      <c r="H34" s="218"/>
      <c r="I34" s="220"/>
    </row>
    <row r="35" spans="1:9" x14ac:dyDescent="0.2">
      <c r="A35" s="211" t="s">
        <v>70</v>
      </c>
      <c r="B35" s="211" t="s">
        <v>31</v>
      </c>
      <c r="C35" s="226" t="s">
        <v>71</v>
      </c>
      <c r="D35" s="215"/>
      <c r="E35" s="216">
        <v>2.5</v>
      </c>
      <c r="F35" s="216">
        <v>2.5</v>
      </c>
      <c r="G35" s="219">
        <f>+'Composite Rate Reconciliation'!G170</f>
        <v>2.5097132802103905E-2</v>
      </c>
      <c r="H35" s="218"/>
      <c r="I35" s="220"/>
    </row>
    <row r="36" spans="1:9" x14ac:dyDescent="0.2">
      <c r="A36" s="211" t="s">
        <v>72</v>
      </c>
      <c r="B36" s="211" t="s">
        <v>31</v>
      </c>
      <c r="C36" s="226" t="s">
        <v>73</v>
      </c>
      <c r="D36" s="215"/>
      <c r="E36" s="216">
        <v>2.6</v>
      </c>
      <c r="F36" s="216">
        <v>2.6</v>
      </c>
      <c r="G36" s="219">
        <f>+'Composite Rate Reconciliation'!G724</f>
        <v>2.5967671587944455E-2</v>
      </c>
      <c r="H36" s="218"/>
      <c r="I36" s="220"/>
    </row>
    <row r="37" spans="1:9" x14ac:dyDescent="0.2">
      <c r="A37" s="211" t="s">
        <v>74</v>
      </c>
      <c r="B37" s="211" t="s">
        <v>31</v>
      </c>
      <c r="C37" s="226" t="s">
        <v>75</v>
      </c>
      <c r="D37" s="215"/>
      <c r="E37" s="216">
        <v>2.4</v>
      </c>
      <c r="F37" s="216">
        <v>2.4</v>
      </c>
      <c r="G37" s="219">
        <f>+'Composite Rate Reconciliation'!G722</f>
        <v>2.4E-2</v>
      </c>
      <c r="H37" s="218"/>
      <c r="I37" s="220"/>
    </row>
    <row r="38" spans="1:9" ht="25.2" x14ac:dyDescent="0.2">
      <c r="A38" s="211" t="s">
        <v>76</v>
      </c>
      <c r="B38" s="211" t="s">
        <v>31</v>
      </c>
      <c r="C38" s="226" t="s">
        <v>77</v>
      </c>
      <c r="D38" s="224" t="s">
        <v>456</v>
      </c>
      <c r="E38" s="216">
        <v>2</v>
      </c>
      <c r="F38" s="216">
        <v>2</v>
      </c>
      <c r="G38" s="219">
        <f>'Composite Rate Reconciliation'!G730</f>
        <v>2.5967682699719084E-2</v>
      </c>
      <c r="H38" s="218"/>
      <c r="I38" s="220"/>
    </row>
    <row r="39" spans="1:9" x14ac:dyDescent="0.2">
      <c r="A39" s="211" t="s">
        <v>78</v>
      </c>
      <c r="B39" s="211" t="s">
        <v>31</v>
      </c>
      <c r="C39" s="226" t="s">
        <v>7</v>
      </c>
      <c r="D39" s="210"/>
      <c r="E39" s="216">
        <v>2.5</v>
      </c>
      <c r="F39" s="216">
        <v>2.5</v>
      </c>
      <c r="G39" s="219">
        <f>+'Composite Rate Reconciliation'!G168</f>
        <v>2.5473008503758342E-2</v>
      </c>
      <c r="H39" s="218"/>
      <c r="I39" s="220"/>
    </row>
    <row r="40" spans="1:9" ht="25.2" x14ac:dyDescent="0.2">
      <c r="A40" s="211" t="s">
        <v>79</v>
      </c>
      <c r="B40" s="211" t="s">
        <v>31</v>
      </c>
      <c r="C40" s="226" t="s">
        <v>80</v>
      </c>
      <c r="D40" s="224" t="s">
        <v>457</v>
      </c>
      <c r="E40" s="216">
        <v>2.7</v>
      </c>
      <c r="F40" s="216">
        <v>2.7</v>
      </c>
      <c r="G40" s="219">
        <f>+'Composite Rate Reconciliation'!G732</f>
        <v>2.5294956894924978E-2</v>
      </c>
      <c r="H40" s="218"/>
      <c r="I40" s="220"/>
    </row>
    <row r="41" spans="1:9" x14ac:dyDescent="0.2">
      <c r="A41" s="211" t="s">
        <v>81</v>
      </c>
      <c r="B41" s="211" t="s">
        <v>31</v>
      </c>
      <c r="C41" s="226" t="s">
        <v>8</v>
      </c>
      <c r="D41" s="215"/>
      <c r="E41" s="216">
        <v>2.5</v>
      </c>
      <c r="F41" s="216">
        <v>2.5</v>
      </c>
      <c r="G41" s="219">
        <f>+'Composite Rate Reconciliation'!G839</f>
        <v>2.5094128728092944E-2</v>
      </c>
      <c r="H41" s="218"/>
      <c r="I41" s="220"/>
    </row>
    <row r="42" spans="1:9" x14ac:dyDescent="0.2">
      <c r="A42" s="211" t="s">
        <v>501</v>
      </c>
      <c r="E42" s="221"/>
      <c r="F42" s="221"/>
      <c r="G42" s="222"/>
      <c r="H42" s="218"/>
      <c r="I42" s="220"/>
    </row>
    <row r="43" spans="1:9" x14ac:dyDescent="0.2">
      <c r="A43" s="211" t="s">
        <v>502</v>
      </c>
      <c r="B43" s="211" t="s">
        <v>31</v>
      </c>
      <c r="C43" s="226" t="s">
        <v>82</v>
      </c>
      <c r="D43" s="215"/>
      <c r="E43" s="223">
        <v>0</v>
      </c>
      <c r="F43" s="223">
        <v>0</v>
      </c>
      <c r="G43" s="219"/>
      <c r="H43" s="218"/>
      <c r="I43" s="220"/>
    </row>
    <row r="44" spans="1:9" x14ac:dyDescent="0.2">
      <c r="A44" s="211" t="s">
        <v>503</v>
      </c>
      <c r="E44" s="221"/>
      <c r="F44" s="221"/>
      <c r="G44" s="222"/>
      <c r="H44" s="218"/>
      <c r="I44" s="220"/>
    </row>
    <row r="45" spans="1:9" x14ac:dyDescent="0.2">
      <c r="A45" s="211" t="s">
        <v>504</v>
      </c>
      <c r="B45" s="212" t="s">
        <v>31</v>
      </c>
      <c r="C45" s="225" t="s">
        <v>9</v>
      </c>
      <c r="D45" s="213"/>
      <c r="E45" s="223"/>
      <c r="F45" s="223"/>
      <c r="G45" s="219"/>
      <c r="H45" s="218"/>
      <c r="I45" s="220"/>
    </row>
    <row r="46" spans="1:9" x14ac:dyDescent="0.2">
      <c r="A46" s="211" t="s">
        <v>505</v>
      </c>
      <c r="B46" s="211" t="s">
        <v>31</v>
      </c>
      <c r="C46" s="226" t="s">
        <v>83</v>
      </c>
      <c r="D46" s="215"/>
      <c r="E46" s="216">
        <v>1.8</v>
      </c>
      <c r="F46" s="216">
        <v>1.8</v>
      </c>
      <c r="G46" s="219">
        <f>+'Composite Rate Reconciliation'!G849</f>
        <v>1.7999999999999999E-2</v>
      </c>
      <c r="H46" s="218"/>
      <c r="I46" s="220"/>
    </row>
    <row r="47" spans="1:9" x14ac:dyDescent="0.2">
      <c r="A47" s="211" t="s">
        <v>506</v>
      </c>
      <c r="B47" s="211" t="s">
        <v>31</v>
      </c>
      <c r="C47" s="226" t="s">
        <v>84</v>
      </c>
      <c r="D47" s="215"/>
      <c r="E47" s="216">
        <v>2.2000000000000002</v>
      </c>
      <c r="F47" s="216">
        <v>2.2000000000000002</v>
      </c>
      <c r="G47" s="219">
        <f>+'Composite Rate Reconciliation'!G857</f>
        <v>2.2352617928168426E-2</v>
      </c>
      <c r="H47" s="218"/>
      <c r="I47" s="220"/>
    </row>
    <row r="48" spans="1:9" x14ac:dyDescent="0.2">
      <c r="A48" s="211" t="s">
        <v>507</v>
      </c>
      <c r="B48" s="211" t="s">
        <v>31</v>
      </c>
      <c r="C48" s="226" t="s">
        <v>85</v>
      </c>
      <c r="D48" s="215"/>
      <c r="E48" s="216">
        <v>2.2000000000000002</v>
      </c>
      <c r="F48" s="216">
        <v>2.2000000000000002</v>
      </c>
      <c r="G48" s="219">
        <f>+'Composite Rate Reconciliation'!G864</f>
        <v>2.242761574220823E-2</v>
      </c>
      <c r="H48" s="218"/>
      <c r="I48" s="220"/>
    </row>
    <row r="49" spans="1:9" x14ac:dyDescent="0.2">
      <c r="A49" s="211" t="s">
        <v>508</v>
      </c>
      <c r="B49" s="211" t="s">
        <v>31</v>
      </c>
      <c r="C49" s="226" t="s">
        <v>86</v>
      </c>
      <c r="D49" s="215"/>
      <c r="E49" s="216">
        <v>2.2000000000000002</v>
      </c>
      <c r="F49" s="216">
        <v>2.2000000000000002</v>
      </c>
      <c r="G49" s="219">
        <f>+'Composite Rate Reconciliation'!G864</f>
        <v>2.242761574220823E-2</v>
      </c>
      <c r="H49" s="218"/>
      <c r="I49" s="220"/>
    </row>
    <row r="50" spans="1:9" x14ac:dyDescent="0.2">
      <c r="A50" s="211" t="s">
        <v>509</v>
      </c>
      <c r="B50" s="211" t="s">
        <v>31</v>
      </c>
      <c r="C50" s="226" t="s">
        <v>87</v>
      </c>
      <c r="D50" s="215"/>
      <c r="E50" s="216">
        <v>2</v>
      </c>
      <c r="F50" s="216">
        <v>2</v>
      </c>
      <c r="G50" s="219">
        <f>+'Composite Rate Reconciliation'!G876</f>
        <v>2.0425689590824973E-2</v>
      </c>
      <c r="H50" s="218"/>
      <c r="I50" s="220"/>
    </row>
    <row r="51" spans="1:9" x14ac:dyDescent="0.2">
      <c r="A51" s="211" t="s">
        <v>510</v>
      </c>
      <c r="B51" s="211" t="s">
        <v>31</v>
      </c>
      <c r="C51" s="226" t="s">
        <v>88</v>
      </c>
      <c r="D51" s="215"/>
      <c r="E51" s="216">
        <v>2.2000000000000002</v>
      </c>
      <c r="F51" s="216">
        <v>2.2000000000000002</v>
      </c>
      <c r="G51" s="219">
        <f>+'Composite Rate Reconciliation'!G883</f>
        <v>2.2387176439174001E-2</v>
      </c>
      <c r="H51" s="218"/>
      <c r="I51" s="220"/>
    </row>
    <row r="52" spans="1:9" x14ac:dyDescent="0.2">
      <c r="A52" s="211" t="s">
        <v>511</v>
      </c>
      <c r="B52" s="211" t="s">
        <v>31</v>
      </c>
      <c r="C52" s="226" t="s">
        <v>89</v>
      </c>
      <c r="D52" s="215"/>
      <c r="E52" s="216">
        <v>2.2000000000000002</v>
      </c>
      <c r="F52" s="216">
        <v>2.2000000000000002</v>
      </c>
      <c r="G52" s="219">
        <f>+'Composite Rate Reconciliation'!G883</f>
        <v>2.2387176439174001E-2</v>
      </c>
      <c r="H52" s="218"/>
      <c r="I52" s="220"/>
    </row>
    <row r="53" spans="1:9" x14ac:dyDescent="0.2">
      <c r="A53" s="211" t="s">
        <v>512</v>
      </c>
      <c r="B53" s="211" t="s">
        <v>31</v>
      </c>
      <c r="C53" s="226" t="s">
        <v>90</v>
      </c>
      <c r="D53" s="215"/>
      <c r="E53" s="216">
        <v>2.1</v>
      </c>
      <c r="F53" s="216">
        <v>2.1</v>
      </c>
      <c r="G53" s="219">
        <f>+'Composite Rate Reconciliation'!G242</f>
        <v>2.0997730668400962E-2</v>
      </c>
      <c r="H53" s="218"/>
      <c r="I53" s="220"/>
    </row>
    <row r="54" spans="1:9" ht="25.2" x14ac:dyDescent="0.2">
      <c r="A54" s="211" t="s">
        <v>513</v>
      </c>
      <c r="B54" s="211" t="s">
        <v>31</v>
      </c>
      <c r="C54" s="226" t="s">
        <v>91</v>
      </c>
      <c r="D54" s="224" t="s">
        <v>458</v>
      </c>
      <c r="E54" s="216">
        <v>1.9</v>
      </c>
      <c r="F54" s="216">
        <v>1.9</v>
      </c>
      <c r="G54" s="219">
        <f>'Composite Rate Reconciliation'!G734</f>
        <v>2.1636479527206653E-2</v>
      </c>
      <c r="H54" s="218"/>
      <c r="I54" s="220"/>
    </row>
    <row r="55" spans="1:9" x14ac:dyDescent="0.2">
      <c r="A55" s="211" t="s">
        <v>514</v>
      </c>
      <c r="B55" s="211" t="s">
        <v>31</v>
      </c>
      <c r="C55" s="226" t="s">
        <v>92</v>
      </c>
      <c r="D55" s="215"/>
      <c r="E55" s="216">
        <v>2.2000000000000002</v>
      </c>
      <c r="F55" s="216">
        <v>2.2000000000000002</v>
      </c>
      <c r="G55" s="219">
        <f>+'Composite Rate Reconciliation'!G866</f>
        <v>2.2376358464834087E-2</v>
      </c>
      <c r="H55" s="218"/>
      <c r="I55" s="220"/>
    </row>
    <row r="56" spans="1:9" x14ac:dyDescent="0.2">
      <c r="A56" s="211" t="s">
        <v>515</v>
      </c>
      <c r="B56" s="211" t="s">
        <v>31</v>
      </c>
      <c r="C56" s="226" t="s">
        <v>93</v>
      </c>
      <c r="D56" s="215"/>
      <c r="E56" s="216">
        <v>2.7</v>
      </c>
      <c r="F56" s="216">
        <v>2.7</v>
      </c>
      <c r="G56" s="219">
        <f>+'Composite Rate Reconciliation'!G188</f>
        <v>2.6977081392371025E-2</v>
      </c>
      <c r="H56" s="218"/>
      <c r="I56" s="220"/>
    </row>
    <row r="57" spans="1:9" ht="12" x14ac:dyDescent="0.2">
      <c r="A57" s="211" t="s">
        <v>516</v>
      </c>
      <c r="B57" s="211" t="s">
        <v>31</v>
      </c>
      <c r="C57" s="226" t="s">
        <v>94</v>
      </c>
      <c r="D57" s="215"/>
      <c r="E57" s="216">
        <v>0.01</v>
      </c>
      <c r="F57" s="216">
        <v>0.01</v>
      </c>
      <c r="G57" s="217" t="s">
        <v>492</v>
      </c>
      <c r="H57" s="218"/>
      <c r="I57" s="220"/>
    </row>
    <row r="58" spans="1:9" x14ac:dyDescent="0.2">
      <c r="A58" s="211" t="s">
        <v>517</v>
      </c>
      <c r="B58" s="211" t="s">
        <v>31</v>
      </c>
      <c r="C58" s="226" t="s">
        <v>95</v>
      </c>
      <c r="D58" s="215"/>
      <c r="E58" s="216">
        <v>2</v>
      </c>
      <c r="F58" s="216">
        <v>2</v>
      </c>
      <c r="G58" s="219">
        <f>+'Composite Rate Reconciliation'!G197</f>
        <v>1.9836432384169458E-2</v>
      </c>
      <c r="H58" s="218"/>
      <c r="I58" s="220"/>
    </row>
    <row r="59" spans="1:9" ht="12" x14ac:dyDescent="0.2">
      <c r="A59" s="211" t="s">
        <v>518</v>
      </c>
      <c r="B59" s="211" t="s">
        <v>31</v>
      </c>
      <c r="C59" s="226" t="s">
        <v>96</v>
      </c>
      <c r="D59" s="215"/>
      <c r="E59" s="216">
        <v>0.01</v>
      </c>
      <c r="F59" s="216">
        <v>0.01</v>
      </c>
      <c r="G59" s="217" t="s">
        <v>492</v>
      </c>
      <c r="H59" s="218"/>
      <c r="I59" s="220"/>
    </row>
    <row r="60" spans="1:9" x14ac:dyDescent="0.2">
      <c r="A60" s="211" t="s">
        <v>519</v>
      </c>
      <c r="B60" s="211" t="s">
        <v>31</v>
      </c>
      <c r="C60" s="226" t="s">
        <v>97</v>
      </c>
      <c r="D60" s="215"/>
      <c r="E60" s="216">
        <v>2</v>
      </c>
      <c r="F60" s="216">
        <v>2</v>
      </c>
      <c r="G60" s="219">
        <f>+'Composite Rate Reconciliation'!G206</f>
        <v>1.9660902090246544E-2</v>
      </c>
      <c r="H60" s="218"/>
      <c r="I60" s="220"/>
    </row>
    <row r="61" spans="1:9" x14ac:dyDescent="0.2">
      <c r="A61" s="211" t="s">
        <v>520</v>
      </c>
      <c r="B61" s="211" t="s">
        <v>31</v>
      </c>
      <c r="C61" s="226" t="s">
        <v>98</v>
      </c>
      <c r="D61" s="215"/>
      <c r="E61" s="216">
        <v>2.1</v>
      </c>
      <c r="F61" s="216">
        <v>2.1</v>
      </c>
      <c r="G61" s="219">
        <f>+'Composite Rate Reconciliation'!G240</f>
        <v>2.0974823826522937E-2</v>
      </c>
      <c r="H61" s="218"/>
      <c r="I61" s="220"/>
    </row>
    <row r="62" spans="1:9" x14ac:dyDescent="0.2">
      <c r="A62" s="211" t="s">
        <v>521</v>
      </c>
      <c r="B62" s="211" t="s">
        <v>31</v>
      </c>
      <c r="C62" s="226" t="s">
        <v>10</v>
      </c>
      <c r="D62" s="215"/>
      <c r="E62" s="216">
        <v>2.4</v>
      </c>
      <c r="F62" s="216">
        <v>2.4</v>
      </c>
      <c r="G62" s="219">
        <f>+'Composite Rate Reconciliation'!G222</f>
        <v>2.3797967364669076E-2</v>
      </c>
      <c r="H62" s="218"/>
      <c r="I62" s="220"/>
    </row>
    <row r="63" spans="1:9" ht="12" x14ac:dyDescent="0.2">
      <c r="A63" s="211" t="s">
        <v>522</v>
      </c>
      <c r="B63" s="211" t="s">
        <v>31</v>
      </c>
      <c r="C63" s="226" t="s">
        <v>99</v>
      </c>
      <c r="D63" s="215"/>
      <c r="E63" s="216">
        <v>0.01</v>
      </c>
      <c r="F63" s="216">
        <v>0.01</v>
      </c>
      <c r="G63" s="217" t="s">
        <v>492</v>
      </c>
      <c r="H63" s="218"/>
      <c r="I63" s="220"/>
    </row>
    <row r="64" spans="1:9" x14ac:dyDescent="0.2">
      <c r="A64" s="211" t="s">
        <v>523</v>
      </c>
      <c r="B64" s="211" t="s">
        <v>31</v>
      </c>
      <c r="C64" s="226" t="s">
        <v>11</v>
      </c>
      <c r="D64" s="215"/>
      <c r="E64" s="216">
        <v>2</v>
      </c>
      <c r="F64" s="216">
        <v>2</v>
      </c>
      <c r="G64" s="219">
        <f>+'Composite Rate Reconciliation'!G230</f>
        <v>1.9946349410092466E-2</v>
      </c>
      <c r="H64" s="218"/>
      <c r="I64" s="220"/>
    </row>
    <row r="65" spans="1:9" ht="12" x14ac:dyDescent="0.2">
      <c r="A65" s="211" t="s">
        <v>524</v>
      </c>
      <c r="B65" s="211" t="s">
        <v>31</v>
      </c>
      <c r="C65" s="226" t="s">
        <v>100</v>
      </c>
      <c r="D65" s="215"/>
      <c r="E65" s="216">
        <v>0.01</v>
      </c>
      <c r="F65" s="216">
        <v>0.01</v>
      </c>
      <c r="G65" s="217" t="s">
        <v>492</v>
      </c>
      <c r="H65" s="218"/>
      <c r="I65" s="220"/>
    </row>
    <row r="66" spans="1:9" x14ac:dyDescent="0.2">
      <c r="A66" s="211" t="s">
        <v>525</v>
      </c>
      <c r="B66" s="211" t="s">
        <v>31</v>
      </c>
      <c r="C66" s="226" t="s">
        <v>12</v>
      </c>
      <c r="D66" s="215"/>
      <c r="E66" s="216">
        <v>2</v>
      </c>
      <c r="F66" s="216">
        <v>2</v>
      </c>
      <c r="G66" s="219">
        <f>+'Composite Rate Reconciliation'!G238</f>
        <v>1.9877809308959542E-2</v>
      </c>
      <c r="H66" s="218"/>
      <c r="I66" s="220"/>
    </row>
    <row r="67" spans="1:9" x14ac:dyDescent="0.2">
      <c r="A67" s="211" t="s">
        <v>526</v>
      </c>
      <c r="B67" s="211" t="s">
        <v>31</v>
      </c>
      <c r="C67" s="226" t="s">
        <v>101</v>
      </c>
      <c r="D67" s="215"/>
      <c r="E67" s="223">
        <v>0</v>
      </c>
      <c r="F67" s="223">
        <v>0</v>
      </c>
      <c r="G67" s="219"/>
      <c r="H67" s="218"/>
      <c r="I67" s="220"/>
    </row>
    <row r="68" spans="1:9" x14ac:dyDescent="0.2">
      <c r="A68" s="211" t="s">
        <v>527</v>
      </c>
      <c r="E68" s="221"/>
      <c r="F68" s="221"/>
      <c r="G68" s="222"/>
      <c r="H68" s="218"/>
      <c r="I68" s="220"/>
    </row>
    <row r="69" spans="1:9" x14ac:dyDescent="0.2">
      <c r="A69" s="211" t="s">
        <v>528</v>
      </c>
      <c r="B69" s="212" t="s">
        <v>31</v>
      </c>
      <c r="C69" s="225" t="s">
        <v>13</v>
      </c>
      <c r="D69" s="213"/>
      <c r="E69" s="223"/>
      <c r="F69" s="223"/>
      <c r="G69" s="219"/>
      <c r="H69" s="218"/>
      <c r="I69" s="220"/>
    </row>
    <row r="70" spans="1:9" ht="12" x14ac:dyDescent="0.2">
      <c r="A70" s="211" t="s">
        <v>529</v>
      </c>
      <c r="B70" s="211" t="s">
        <v>31</v>
      </c>
      <c r="C70" s="226" t="s">
        <v>102</v>
      </c>
      <c r="D70" s="215"/>
      <c r="E70" s="216">
        <v>3.3</v>
      </c>
      <c r="F70" s="216">
        <v>3.3</v>
      </c>
      <c r="G70" s="217" t="s">
        <v>489</v>
      </c>
      <c r="H70" s="218"/>
      <c r="I70" s="220"/>
    </row>
    <row r="71" spans="1:9" s="204" customFormat="1" x14ac:dyDescent="0.2">
      <c r="A71" s="211" t="s">
        <v>530</v>
      </c>
      <c r="B71" s="221" t="s">
        <v>31</v>
      </c>
      <c r="C71" s="215" t="s">
        <v>103</v>
      </c>
      <c r="D71" s="215"/>
      <c r="E71" s="216">
        <v>3.3</v>
      </c>
      <c r="F71" s="216">
        <v>3.3</v>
      </c>
      <c r="G71" s="219">
        <f>+'Composite Rate Reconciliation'!G503</f>
        <v>3.304078866588845E-2</v>
      </c>
      <c r="H71" s="218"/>
      <c r="I71" s="220"/>
    </row>
    <row r="72" spans="1:9" ht="12" x14ac:dyDescent="0.2">
      <c r="A72" s="211" t="s">
        <v>531</v>
      </c>
      <c r="B72" s="211" t="s">
        <v>31</v>
      </c>
      <c r="C72" s="226" t="s">
        <v>104</v>
      </c>
      <c r="D72" s="215"/>
      <c r="E72" s="216">
        <v>3.3</v>
      </c>
      <c r="F72" s="216">
        <v>3.3</v>
      </c>
      <c r="G72" s="217" t="s">
        <v>489</v>
      </c>
      <c r="H72" s="218"/>
      <c r="I72" s="220"/>
    </row>
    <row r="73" spans="1:9" s="204" customFormat="1" x14ac:dyDescent="0.2">
      <c r="A73" s="211" t="s">
        <v>532</v>
      </c>
      <c r="B73" s="221" t="s">
        <v>31</v>
      </c>
      <c r="C73" s="215" t="s">
        <v>105</v>
      </c>
      <c r="D73" s="215"/>
      <c r="E73" s="216">
        <v>3.3</v>
      </c>
      <c r="F73" s="216">
        <v>3.3</v>
      </c>
      <c r="G73" s="219">
        <f>+'Composite Rate Reconciliation'!G587</f>
        <v>3.3150749947772437E-2</v>
      </c>
      <c r="H73" s="218"/>
      <c r="I73" s="220"/>
    </row>
    <row r="74" spans="1:9" x14ac:dyDescent="0.2">
      <c r="A74" s="211" t="s">
        <v>533</v>
      </c>
      <c r="E74" s="221"/>
      <c r="F74" s="221"/>
      <c r="G74" s="222"/>
      <c r="H74" s="218"/>
      <c r="I74" s="220"/>
    </row>
    <row r="75" spans="1:9" x14ac:dyDescent="0.2">
      <c r="A75" s="211" t="s">
        <v>534</v>
      </c>
      <c r="B75" s="211" t="s">
        <v>31</v>
      </c>
      <c r="C75" s="226" t="s">
        <v>106</v>
      </c>
      <c r="D75" s="215"/>
      <c r="E75" s="216">
        <v>4.0999999999999996</v>
      </c>
      <c r="F75" s="216">
        <v>4.0999999999999996</v>
      </c>
      <c r="G75" s="219">
        <f>+'Composite Rate Reconciliation'!G282</f>
        <v>4.137167949969086E-2</v>
      </c>
      <c r="H75" s="218"/>
      <c r="I75" s="220"/>
    </row>
    <row r="76" spans="1:9" x14ac:dyDescent="0.2">
      <c r="A76" s="211" t="s">
        <v>535</v>
      </c>
      <c r="B76" s="211" t="s">
        <v>31</v>
      </c>
      <c r="C76" s="226" t="s">
        <v>107</v>
      </c>
      <c r="D76" s="215"/>
      <c r="E76" s="216">
        <v>2.6</v>
      </c>
      <c r="F76" s="216">
        <v>2.6</v>
      </c>
      <c r="G76" s="219">
        <f>+'Composite Rate Reconciliation'!G552</f>
        <v>2.580984204096887E-2</v>
      </c>
      <c r="H76" s="218"/>
      <c r="I76" s="220"/>
    </row>
    <row r="77" spans="1:9" s="204" customFormat="1" x14ac:dyDescent="0.2">
      <c r="A77" s="211" t="s">
        <v>536</v>
      </c>
      <c r="B77" s="221" t="s">
        <v>31</v>
      </c>
      <c r="C77" s="215" t="s">
        <v>108</v>
      </c>
      <c r="D77" s="215"/>
      <c r="E77" s="216">
        <v>4.4000000000000004</v>
      </c>
      <c r="F77" s="216">
        <v>4.4000000000000004</v>
      </c>
      <c r="G77" s="219">
        <f>('Composite Rate Reconciliation'!G298+'Composite Rate Reconciliation'!G309)/2</f>
        <v>4.3817365586204048E-2</v>
      </c>
      <c r="H77" s="218"/>
      <c r="I77" s="220"/>
    </row>
    <row r="78" spans="1:9" x14ac:dyDescent="0.2">
      <c r="A78" s="211" t="s">
        <v>537</v>
      </c>
      <c r="B78" s="211" t="s">
        <v>31</v>
      </c>
      <c r="C78" s="226" t="s">
        <v>109</v>
      </c>
      <c r="D78" s="215"/>
      <c r="E78" s="216">
        <v>2.7</v>
      </c>
      <c r="F78" s="216">
        <v>2.7</v>
      </c>
      <c r="G78" s="219">
        <f>+'Composite Rate Reconciliation'!G562</f>
        <v>2.7047356047472368E-2</v>
      </c>
      <c r="H78" s="218"/>
      <c r="I78" s="220"/>
    </row>
    <row r="79" spans="1:9" x14ac:dyDescent="0.2">
      <c r="A79" s="211" t="s">
        <v>538</v>
      </c>
      <c r="B79" s="211" t="s">
        <v>31</v>
      </c>
      <c r="C79" s="226" t="s">
        <v>110</v>
      </c>
      <c r="D79" s="215"/>
      <c r="E79" s="216">
        <v>4.5999999999999996</v>
      </c>
      <c r="F79" s="216">
        <v>4.5999999999999996</v>
      </c>
      <c r="G79" s="219">
        <f>+'Composite Rate Reconciliation'!G319</f>
        <v>4.6263115123724781E-2</v>
      </c>
      <c r="H79" s="218"/>
      <c r="I79" s="220"/>
    </row>
    <row r="80" spans="1:9" s="204" customFormat="1" x14ac:dyDescent="0.2">
      <c r="A80" s="211" t="s">
        <v>539</v>
      </c>
      <c r="B80" s="221" t="s">
        <v>31</v>
      </c>
      <c r="C80" s="215" t="s">
        <v>111</v>
      </c>
      <c r="D80" s="224"/>
      <c r="E80" s="216">
        <v>4.4000000000000004</v>
      </c>
      <c r="F80" s="216">
        <v>4.4000000000000004</v>
      </c>
      <c r="G80" s="219">
        <f>('Composite Rate Reconciliation'!G298+'Composite Rate Reconciliation'!G309)/2</f>
        <v>4.3817365586204048E-2</v>
      </c>
      <c r="H80" s="218"/>
      <c r="I80" s="220"/>
    </row>
    <row r="81" spans="1:9" ht="12" x14ac:dyDescent="0.2">
      <c r="A81" s="211" t="s">
        <v>540</v>
      </c>
      <c r="B81" s="211" t="s">
        <v>31</v>
      </c>
      <c r="C81" s="226" t="s">
        <v>159</v>
      </c>
      <c r="D81" s="215"/>
      <c r="E81" s="216">
        <v>0.01</v>
      </c>
      <c r="F81" s="216">
        <v>0.01</v>
      </c>
      <c r="G81" s="217" t="s">
        <v>492</v>
      </c>
      <c r="H81" s="218"/>
      <c r="I81" s="220"/>
    </row>
    <row r="82" spans="1:9" ht="12" x14ac:dyDescent="0.2">
      <c r="A82" s="211" t="s">
        <v>541</v>
      </c>
      <c r="B82" s="211" t="s">
        <v>31</v>
      </c>
      <c r="C82" s="226" t="s">
        <v>112</v>
      </c>
      <c r="D82" s="215"/>
      <c r="E82" s="216">
        <v>3.3</v>
      </c>
      <c r="F82" s="216">
        <v>3.3</v>
      </c>
      <c r="G82" s="217" t="s">
        <v>489</v>
      </c>
      <c r="H82" s="218"/>
      <c r="I82" s="220"/>
    </row>
    <row r="83" spans="1:9" x14ac:dyDescent="0.2">
      <c r="A83" s="211" t="s">
        <v>542</v>
      </c>
      <c r="B83" s="211" t="s">
        <v>31</v>
      </c>
      <c r="C83" s="226" t="s">
        <v>113</v>
      </c>
      <c r="D83" s="215"/>
      <c r="E83" s="216">
        <v>4.0999999999999996</v>
      </c>
      <c r="F83" s="216">
        <v>4.0999999999999996</v>
      </c>
      <c r="G83" s="219">
        <f>+'Composite Rate Reconciliation'!G336</f>
        <v>4.0900480675964274E-2</v>
      </c>
      <c r="H83" s="218"/>
      <c r="I83" s="220"/>
    </row>
    <row r="84" spans="1:9" x14ac:dyDescent="0.2">
      <c r="A84" s="211" t="s">
        <v>543</v>
      </c>
      <c r="B84" s="211" t="s">
        <v>31</v>
      </c>
      <c r="C84" s="226" t="s">
        <v>114</v>
      </c>
      <c r="D84" s="224" t="s">
        <v>485</v>
      </c>
      <c r="E84" s="216">
        <v>3.9</v>
      </c>
      <c r="F84" s="216">
        <v>3.9</v>
      </c>
      <c r="G84" s="219">
        <f>('Composite Rate Reconciliation'!G352+'Composite Rate Reconciliation'!G362+'Composite Rate Reconciliation'!G372)/3</f>
        <v>3.9509909578765524E-2</v>
      </c>
      <c r="H84" s="218"/>
      <c r="I84" s="220"/>
    </row>
    <row r="85" spans="1:9" x14ac:dyDescent="0.2">
      <c r="A85" s="211" t="s">
        <v>544</v>
      </c>
      <c r="B85" s="211" t="s">
        <v>31</v>
      </c>
      <c r="C85" s="226" t="s">
        <v>115</v>
      </c>
      <c r="D85" s="215"/>
      <c r="E85" s="216">
        <v>3.3</v>
      </c>
      <c r="F85" s="216">
        <v>3.3</v>
      </c>
      <c r="G85" s="219">
        <f>+'Composite Rate Reconciliation'!G605</f>
        <v>3.3012176421282395E-2</v>
      </c>
      <c r="H85" s="218"/>
      <c r="I85" s="220"/>
    </row>
    <row r="86" spans="1:9" x14ac:dyDescent="0.2">
      <c r="A86" s="211" t="s">
        <v>545</v>
      </c>
      <c r="B86" s="211" t="s">
        <v>31</v>
      </c>
      <c r="C86" s="226" t="s">
        <v>116</v>
      </c>
      <c r="D86" s="215"/>
      <c r="E86" s="216">
        <v>4.0999999999999996</v>
      </c>
      <c r="F86" s="216">
        <v>4.0999999999999996</v>
      </c>
      <c r="G86" s="219">
        <f>+'Composite Rate Reconciliation'!G382</f>
        <v>4.0971136820587499E-2</v>
      </c>
      <c r="H86" s="218"/>
      <c r="I86" s="220"/>
    </row>
    <row r="87" spans="1:9" x14ac:dyDescent="0.2">
      <c r="A87" s="211" t="s">
        <v>546</v>
      </c>
      <c r="B87" s="211" t="s">
        <v>31</v>
      </c>
      <c r="C87" s="226" t="s">
        <v>117</v>
      </c>
      <c r="D87" s="215"/>
      <c r="E87" s="216">
        <v>3.8</v>
      </c>
      <c r="F87" s="216">
        <v>3.8</v>
      </c>
      <c r="G87" s="219">
        <f>+'Composite Rate Reconciliation'!G538</f>
        <v>3.791403640737482E-2</v>
      </c>
      <c r="H87" s="218"/>
      <c r="I87" s="220"/>
    </row>
    <row r="88" spans="1:9" x14ac:dyDescent="0.2">
      <c r="A88" s="211" t="s">
        <v>547</v>
      </c>
      <c r="B88" s="211" t="s">
        <v>31</v>
      </c>
      <c r="C88" s="226" t="s">
        <v>118</v>
      </c>
      <c r="D88" s="215"/>
      <c r="E88" s="216">
        <v>3.8</v>
      </c>
      <c r="F88" s="216">
        <v>3.8</v>
      </c>
      <c r="G88" s="219">
        <f>+'Composite Rate Reconciliation'!G538</f>
        <v>3.791403640737482E-2</v>
      </c>
      <c r="H88" s="218"/>
      <c r="I88" s="220"/>
    </row>
    <row r="89" spans="1:9" x14ac:dyDescent="0.2">
      <c r="A89" s="211" t="s">
        <v>548</v>
      </c>
      <c r="B89" s="211" t="s">
        <v>31</v>
      </c>
      <c r="C89" s="226" t="s">
        <v>119</v>
      </c>
      <c r="D89" s="215"/>
      <c r="E89" s="216">
        <v>3.3</v>
      </c>
      <c r="F89" s="216">
        <v>3.3</v>
      </c>
      <c r="G89" s="219">
        <f>+'Composite Rate Reconciliation'!G625</f>
        <v>3.3062352653380936E-2</v>
      </c>
      <c r="H89" s="218"/>
      <c r="I89" s="220"/>
    </row>
    <row r="90" spans="1:9" ht="12" x14ac:dyDescent="0.2">
      <c r="A90" s="211" t="s">
        <v>549</v>
      </c>
      <c r="B90" s="211" t="s">
        <v>31</v>
      </c>
      <c r="C90" s="226" t="s">
        <v>120</v>
      </c>
      <c r="D90" s="215"/>
      <c r="E90" s="216">
        <v>3.3</v>
      </c>
      <c r="F90" s="216">
        <v>3.3</v>
      </c>
      <c r="G90" s="217" t="s">
        <v>490</v>
      </c>
      <c r="H90" s="218"/>
      <c r="I90" s="220"/>
    </row>
    <row r="91" spans="1:9" ht="12" x14ac:dyDescent="0.2">
      <c r="A91" s="211" t="s">
        <v>550</v>
      </c>
      <c r="B91" s="211" t="s">
        <v>31</v>
      </c>
      <c r="C91" s="226" t="s">
        <v>121</v>
      </c>
      <c r="D91" s="215"/>
      <c r="E91" s="216">
        <v>0.01</v>
      </c>
      <c r="F91" s="216">
        <v>0.01</v>
      </c>
      <c r="G91" s="217" t="s">
        <v>491</v>
      </c>
      <c r="H91" s="218"/>
      <c r="I91" s="220"/>
    </row>
    <row r="92" spans="1:9" x14ac:dyDescent="0.2">
      <c r="A92" s="211" t="s">
        <v>551</v>
      </c>
      <c r="B92" s="211" t="s">
        <v>31</v>
      </c>
      <c r="C92" s="226" t="s">
        <v>122</v>
      </c>
      <c r="D92" s="215"/>
      <c r="E92" s="216">
        <v>3.3</v>
      </c>
      <c r="F92" s="216">
        <v>3.3</v>
      </c>
      <c r="G92" s="219">
        <f>+'Composite Rate Reconciliation'!G521</f>
        <v>3.3367040992224498E-2</v>
      </c>
      <c r="H92" s="218"/>
      <c r="I92" s="220"/>
    </row>
    <row r="93" spans="1:9" x14ac:dyDescent="0.2">
      <c r="A93" s="211" t="s">
        <v>552</v>
      </c>
      <c r="B93" s="211" t="s">
        <v>31</v>
      </c>
      <c r="C93" s="226" t="s">
        <v>123</v>
      </c>
      <c r="D93" s="215"/>
      <c r="E93" s="216">
        <v>4.2</v>
      </c>
      <c r="F93" s="216">
        <v>4.2</v>
      </c>
      <c r="G93" s="219">
        <f>+'Composite Rate Reconciliation'!G422</f>
        <v>4.2324783766601141E-2</v>
      </c>
      <c r="H93" s="218"/>
      <c r="I93" s="220"/>
    </row>
    <row r="94" spans="1:9" s="204" customFormat="1" x14ac:dyDescent="0.2">
      <c r="A94" s="211" t="s">
        <v>553</v>
      </c>
      <c r="B94" s="221" t="s">
        <v>31</v>
      </c>
      <c r="C94" s="215" t="s">
        <v>124</v>
      </c>
      <c r="D94" s="215"/>
      <c r="E94" s="216">
        <v>3.3</v>
      </c>
      <c r="F94" s="216">
        <v>3.3</v>
      </c>
      <c r="G94" s="219">
        <f>+'Composite Rate Reconciliation'!G596</f>
        <v>3.3193620115806351E-2</v>
      </c>
      <c r="H94" s="218"/>
      <c r="I94" s="220"/>
    </row>
    <row r="95" spans="1:9" x14ac:dyDescent="0.2">
      <c r="A95" s="211" t="s">
        <v>554</v>
      </c>
      <c r="B95" s="211" t="s">
        <v>31</v>
      </c>
      <c r="C95" s="226" t="s">
        <v>125</v>
      </c>
      <c r="D95" s="215"/>
      <c r="E95" s="216">
        <v>5.0999999999999996</v>
      </c>
      <c r="F95" s="216">
        <v>5.0999999999999996</v>
      </c>
      <c r="G95" s="219">
        <f>+'Composite Rate Reconciliation'!G437</f>
        <v>5.068478619091054E-2</v>
      </c>
      <c r="H95" s="218"/>
      <c r="I95" s="220"/>
    </row>
    <row r="96" spans="1:9" x14ac:dyDescent="0.2">
      <c r="A96" s="211" t="s">
        <v>555</v>
      </c>
      <c r="B96" s="211" t="s">
        <v>31</v>
      </c>
      <c r="C96" s="226" t="s">
        <v>126</v>
      </c>
      <c r="D96" s="215"/>
      <c r="E96" s="216">
        <v>3.3</v>
      </c>
      <c r="F96" s="216">
        <v>3.3</v>
      </c>
      <c r="G96" s="219">
        <f>AVERAGE('Composite Rate Reconciliation'!G463,'Composite Rate Reconciliation'!G473)</f>
        <v>3.3000000000000002E-2</v>
      </c>
      <c r="H96" s="218"/>
      <c r="I96" s="220"/>
    </row>
    <row r="97" spans="1:9" x14ac:dyDescent="0.2">
      <c r="A97" s="211" t="s">
        <v>556</v>
      </c>
      <c r="B97" s="211" t="s">
        <v>31</v>
      </c>
      <c r="C97" s="226" t="s">
        <v>127</v>
      </c>
      <c r="D97" s="215"/>
      <c r="E97" s="216">
        <v>3.3</v>
      </c>
      <c r="F97" s="216">
        <v>3.3</v>
      </c>
      <c r="G97" s="219">
        <f>+'Composite Rate Reconciliation'!G483</f>
        <v>3.3000000000000002E-2</v>
      </c>
      <c r="H97" s="218"/>
      <c r="I97" s="220"/>
    </row>
    <row r="98" spans="1:9" x14ac:dyDescent="0.2">
      <c r="A98" s="211" t="s">
        <v>557</v>
      </c>
      <c r="B98" s="211" t="s">
        <v>31</v>
      </c>
      <c r="C98" s="226" t="s">
        <v>128</v>
      </c>
      <c r="D98" s="215"/>
      <c r="E98" s="216">
        <v>3.5</v>
      </c>
      <c r="F98" s="216">
        <v>3.5</v>
      </c>
      <c r="G98" s="219">
        <f>+'Composite Rate Reconciliation'!G453</f>
        <v>3.5405603939687447E-2</v>
      </c>
      <c r="H98" s="218"/>
      <c r="I98" s="220"/>
    </row>
    <row r="99" spans="1:9" x14ac:dyDescent="0.2">
      <c r="A99" s="211" t="s">
        <v>558</v>
      </c>
      <c r="B99" s="211" t="s">
        <v>31</v>
      </c>
      <c r="C99" s="226" t="s">
        <v>129</v>
      </c>
      <c r="D99" s="215"/>
      <c r="E99" s="223">
        <v>0</v>
      </c>
      <c r="F99" s="223">
        <v>0</v>
      </c>
      <c r="G99" s="219"/>
      <c r="H99" s="218"/>
      <c r="I99" s="220"/>
    </row>
    <row r="100" spans="1:9" x14ac:dyDescent="0.2">
      <c r="A100" s="211" t="s">
        <v>559</v>
      </c>
      <c r="E100" s="221"/>
      <c r="F100" s="221"/>
      <c r="G100" s="222"/>
      <c r="H100" s="218"/>
      <c r="I100" s="220"/>
    </row>
    <row r="101" spans="1:9" x14ac:dyDescent="0.2">
      <c r="A101" s="211" t="s">
        <v>560</v>
      </c>
      <c r="B101" s="212" t="s">
        <v>31</v>
      </c>
      <c r="C101" s="225" t="s">
        <v>130</v>
      </c>
      <c r="D101" s="213"/>
      <c r="E101" s="223"/>
      <c r="F101" s="223"/>
      <c r="G101" s="219"/>
      <c r="H101" s="218"/>
      <c r="I101" s="220"/>
    </row>
    <row r="102" spans="1:9" ht="12" x14ac:dyDescent="0.2">
      <c r="A102" s="211" t="s">
        <v>561</v>
      </c>
      <c r="B102" s="211" t="s">
        <v>31</v>
      </c>
      <c r="C102" s="226" t="s">
        <v>131</v>
      </c>
      <c r="D102" s="224"/>
      <c r="E102" s="216">
        <v>0.01</v>
      </c>
      <c r="F102" s="216">
        <v>0.01</v>
      </c>
      <c r="G102" s="217" t="s">
        <v>494</v>
      </c>
      <c r="H102" s="218"/>
      <c r="I102" s="220"/>
    </row>
    <row r="103" spans="1:9" x14ac:dyDescent="0.2">
      <c r="A103" s="211" t="s">
        <v>562</v>
      </c>
      <c r="B103" s="211" t="s">
        <v>31</v>
      </c>
      <c r="C103" s="226" t="s">
        <v>132</v>
      </c>
      <c r="D103" s="215"/>
      <c r="E103" s="216">
        <v>2.8</v>
      </c>
      <c r="F103" s="216">
        <v>2.8</v>
      </c>
      <c r="G103" s="219">
        <f>+'Composite Rate Reconciliation'!G644</f>
        <v>2.7553118059588433E-2</v>
      </c>
      <c r="H103" s="218"/>
      <c r="I103" s="220"/>
    </row>
    <row r="104" spans="1:9" x14ac:dyDescent="0.2">
      <c r="A104" s="211" t="s">
        <v>563</v>
      </c>
      <c r="B104" s="211" t="s">
        <v>31</v>
      </c>
      <c r="C104" s="226" t="s">
        <v>133</v>
      </c>
      <c r="D104" s="224" t="s">
        <v>486</v>
      </c>
      <c r="E104" s="216">
        <v>2.7</v>
      </c>
      <c r="F104" s="216">
        <v>2.7</v>
      </c>
      <c r="G104" s="219">
        <f>+'Composite Rate Reconciliation'!G750</f>
        <v>2.7639371317359922E-2</v>
      </c>
      <c r="H104" s="218"/>
      <c r="I104" s="220"/>
    </row>
    <row r="105" spans="1:9" x14ac:dyDescent="0.2">
      <c r="A105" s="211" t="s">
        <v>564</v>
      </c>
      <c r="B105" s="211" t="s">
        <v>31</v>
      </c>
      <c r="C105" s="226" t="s">
        <v>134</v>
      </c>
      <c r="D105" s="215"/>
      <c r="E105" s="216">
        <v>2.5</v>
      </c>
      <c r="F105" s="216">
        <v>2.5</v>
      </c>
      <c r="G105" s="219">
        <f>+'Composite Rate Reconciliation'!G916</f>
        <v>2.5455632603066561E-2</v>
      </c>
      <c r="H105" s="218"/>
      <c r="I105" s="220"/>
    </row>
    <row r="106" spans="1:9" x14ac:dyDescent="0.2">
      <c r="A106" s="211" t="s">
        <v>565</v>
      </c>
      <c r="E106" s="221"/>
      <c r="F106" s="221"/>
      <c r="G106" s="222"/>
      <c r="H106" s="218"/>
      <c r="I106" s="220"/>
    </row>
    <row r="107" spans="1:9" x14ac:dyDescent="0.2">
      <c r="A107" s="211" t="s">
        <v>566</v>
      </c>
      <c r="B107" s="211" t="s">
        <v>31</v>
      </c>
      <c r="C107" s="226" t="s">
        <v>135</v>
      </c>
      <c r="D107" s="215"/>
      <c r="E107" s="216">
        <v>2.9</v>
      </c>
      <c r="F107" s="216">
        <v>2.9</v>
      </c>
      <c r="G107" s="219">
        <f>'Composite Rate Reconciliation'!G636</f>
        <v>2.9000000000000001E-2</v>
      </c>
      <c r="H107" s="218"/>
      <c r="I107" s="220"/>
    </row>
    <row r="108" spans="1:9" x14ac:dyDescent="0.2">
      <c r="A108" s="211" t="s">
        <v>567</v>
      </c>
      <c r="B108" s="211" t="s">
        <v>31</v>
      </c>
      <c r="C108" s="226" t="s">
        <v>136</v>
      </c>
      <c r="D108" s="215"/>
      <c r="E108" s="216">
        <v>3</v>
      </c>
      <c r="F108" s="216">
        <v>3</v>
      </c>
      <c r="G108" s="219">
        <f>+'Composite Rate Reconciliation'!G948</f>
        <v>2.9694454022744156E-2</v>
      </c>
      <c r="H108" s="218"/>
      <c r="I108" s="220"/>
    </row>
    <row r="109" spans="1:9" x14ac:dyDescent="0.2">
      <c r="A109" s="211" t="s">
        <v>568</v>
      </c>
      <c r="B109" s="211" t="s">
        <v>31</v>
      </c>
      <c r="C109" s="226" t="s">
        <v>137</v>
      </c>
      <c r="D109" s="215"/>
      <c r="E109" s="216">
        <v>2.9</v>
      </c>
      <c r="F109" s="216">
        <v>2.9</v>
      </c>
      <c r="G109" s="219">
        <f>+'Composite Rate Reconciliation'!G907</f>
        <v>2.8589433402807785E-2</v>
      </c>
      <c r="H109" s="218"/>
      <c r="I109" s="220"/>
    </row>
    <row r="110" spans="1:9" x14ac:dyDescent="0.2">
      <c r="A110" s="211" t="s">
        <v>569</v>
      </c>
      <c r="B110" s="211" t="s">
        <v>31</v>
      </c>
      <c r="C110" s="226" t="s">
        <v>138</v>
      </c>
      <c r="D110" s="215"/>
      <c r="E110" s="223">
        <v>0</v>
      </c>
      <c r="F110" s="223">
        <v>0</v>
      </c>
      <c r="G110" s="219"/>
      <c r="H110" s="218"/>
      <c r="I110" s="220"/>
    </row>
    <row r="111" spans="1:9" x14ac:dyDescent="0.2">
      <c r="A111" s="211" t="s">
        <v>570</v>
      </c>
      <c r="E111" s="221"/>
      <c r="F111" s="221"/>
      <c r="G111" s="222"/>
      <c r="H111" s="218"/>
      <c r="I111" s="220"/>
    </row>
    <row r="112" spans="1:9" x14ac:dyDescent="0.2">
      <c r="A112" s="211" t="s">
        <v>571</v>
      </c>
      <c r="B112" s="212" t="s">
        <v>31</v>
      </c>
      <c r="C112" s="225" t="s">
        <v>139</v>
      </c>
      <c r="D112" s="213"/>
      <c r="E112" s="223"/>
      <c r="F112" s="223"/>
      <c r="G112" s="219"/>
      <c r="H112" s="218"/>
      <c r="I112" s="220"/>
    </row>
    <row r="113" spans="1:9" ht="12" x14ac:dyDescent="0.2">
      <c r="A113" s="211" t="s">
        <v>572</v>
      </c>
      <c r="B113" s="227">
        <v>370.2</v>
      </c>
      <c r="C113" s="226" t="s">
        <v>140</v>
      </c>
      <c r="D113" s="215"/>
      <c r="E113" s="216">
        <v>0.01</v>
      </c>
      <c r="F113" s="216">
        <v>0.01</v>
      </c>
      <c r="G113" s="217" t="s">
        <v>492</v>
      </c>
      <c r="H113" s="218"/>
      <c r="I113" s="220"/>
    </row>
    <row r="114" spans="1:9" x14ac:dyDescent="0.2">
      <c r="A114" s="211" t="s">
        <v>573</v>
      </c>
      <c r="B114" s="227">
        <v>370.1</v>
      </c>
      <c r="C114" s="226" t="s">
        <v>141</v>
      </c>
      <c r="D114" s="215"/>
      <c r="E114" s="216">
        <v>6.5</v>
      </c>
      <c r="F114" s="216">
        <v>6.5</v>
      </c>
      <c r="G114" s="219">
        <f>'Composite Rate Reconciliation'!G663</f>
        <v>6.5000000000000002E-2</v>
      </c>
      <c r="H114" s="218"/>
      <c r="I114" s="220"/>
    </row>
    <row r="115" spans="1:9" x14ac:dyDescent="0.2">
      <c r="A115" s="211" t="s">
        <v>574</v>
      </c>
      <c r="B115" s="227">
        <v>371</v>
      </c>
      <c r="C115" s="226" t="s">
        <v>19</v>
      </c>
      <c r="D115" s="215"/>
      <c r="E115" s="216">
        <v>4</v>
      </c>
      <c r="F115" s="216">
        <v>4</v>
      </c>
      <c r="G115" s="219">
        <f>'Composite Rate Reconciliation'!G664</f>
        <v>0.04</v>
      </c>
      <c r="H115" s="218"/>
      <c r="I115" s="220"/>
    </row>
    <row r="116" spans="1:9" x14ac:dyDescent="0.2">
      <c r="A116" s="211" t="s">
        <v>575</v>
      </c>
      <c r="B116" s="227">
        <v>368</v>
      </c>
      <c r="C116" s="226" t="s">
        <v>21</v>
      </c>
      <c r="D116" s="215"/>
      <c r="E116" s="216">
        <v>3.8</v>
      </c>
      <c r="F116" s="216">
        <v>3.8</v>
      </c>
      <c r="G116" s="219">
        <f>'Composite Rate Reconciliation'!G659</f>
        <v>3.7999999999999999E-2</v>
      </c>
      <c r="H116" s="218"/>
      <c r="I116" s="220"/>
    </row>
    <row r="117" spans="1:9" x14ac:dyDescent="0.2">
      <c r="A117" s="211" t="s">
        <v>576</v>
      </c>
      <c r="B117" s="227">
        <v>370</v>
      </c>
      <c r="C117" s="226" t="s">
        <v>18</v>
      </c>
      <c r="D117" s="215"/>
      <c r="E117" s="216">
        <v>5.8</v>
      </c>
      <c r="F117" s="216">
        <v>5.8</v>
      </c>
      <c r="G117" s="219">
        <f>SUM('Composite Rate Reconciliation'!I662:I663)/SUM('Composite Rate Reconciliation'!E662:E663)</f>
        <v>5.7826238318036183E-2</v>
      </c>
      <c r="H117" s="218"/>
      <c r="I117" s="220"/>
    </row>
    <row r="118" spans="1:9" x14ac:dyDescent="0.2">
      <c r="A118" s="211" t="s">
        <v>577</v>
      </c>
      <c r="B118" s="227">
        <v>365</v>
      </c>
      <c r="C118" s="226" t="s">
        <v>15</v>
      </c>
      <c r="D118" s="215"/>
      <c r="E118" s="216">
        <v>3.9</v>
      </c>
      <c r="F118" s="216">
        <v>3.9</v>
      </c>
      <c r="G118" s="219">
        <f>'Composite Rate Reconciliation'!G652</f>
        <v>3.9E-2</v>
      </c>
      <c r="H118" s="218"/>
      <c r="I118" s="220"/>
    </row>
    <row r="119" spans="1:9" x14ac:dyDescent="0.2">
      <c r="A119" s="211" t="s">
        <v>578</v>
      </c>
      <c r="B119" s="227">
        <v>364</v>
      </c>
      <c r="C119" s="226" t="s">
        <v>17</v>
      </c>
      <c r="D119" s="215"/>
      <c r="E119" s="216">
        <v>4.0999999999999996</v>
      </c>
      <c r="F119" s="216">
        <v>4.0999999999999996</v>
      </c>
      <c r="G119" s="219">
        <f>+'Composite Rate Reconciliation'!G650</f>
        <v>4.1000000000000002E-2</v>
      </c>
      <c r="H119" s="218"/>
      <c r="I119" s="220"/>
    </row>
    <row r="120" spans="1:9" x14ac:dyDescent="0.2">
      <c r="A120" s="211" t="s">
        <v>579</v>
      </c>
      <c r="B120" s="227">
        <v>369</v>
      </c>
      <c r="C120" s="226" t="s">
        <v>142</v>
      </c>
      <c r="D120" s="215"/>
      <c r="E120" s="216">
        <v>2.7</v>
      </c>
      <c r="F120" s="216">
        <v>2.7</v>
      </c>
      <c r="G120" s="219">
        <f>SUM('Composite Rate Reconciliation'!I660:I661)/SUM('Composite Rate Reconciliation'!E660:E661)</f>
        <v>2.7393391335594926E-2</v>
      </c>
      <c r="H120" s="218"/>
      <c r="I120" s="220"/>
    </row>
    <row r="121" spans="1:9" x14ac:dyDescent="0.2">
      <c r="A121" s="211" t="s">
        <v>580</v>
      </c>
      <c r="B121" s="227">
        <v>362</v>
      </c>
      <c r="C121" s="226" t="s">
        <v>14</v>
      </c>
      <c r="D121" s="215"/>
      <c r="E121" s="216">
        <v>2.6</v>
      </c>
      <c r="F121" s="216">
        <v>2.6</v>
      </c>
      <c r="G121" s="219">
        <f>'Composite Rate Reconciliation'!G648</f>
        <v>2.5999999999999999E-2</v>
      </c>
      <c r="H121" s="218"/>
      <c r="I121" s="220"/>
    </row>
    <row r="122" spans="1:9" x14ac:dyDescent="0.2">
      <c r="A122" s="211" t="s">
        <v>581</v>
      </c>
      <c r="B122" s="227">
        <v>373</v>
      </c>
      <c r="C122" s="226" t="s">
        <v>20</v>
      </c>
      <c r="D122" s="215"/>
      <c r="E122" s="216">
        <v>4</v>
      </c>
      <c r="F122" s="216">
        <v>4</v>
      </c>
      <c r="G122" s="219">
        <f>'Composite Rate Reconciliation'!G668</f>
        <v>0.04</v>
      </c>
      <c r="H122" s="218"/>
      <c r="I122" s="220"/>
    </row>
    <row r="123" spans="1:9" x14ac:dyDescent="0.2">
      <c r="A123" s="211" t="s">
        <v>582</v>
      </c>
      <c r="B123" s="227">
        <v>361</v>
      </c>
      <c r="C123" s="226" t="s">
        <v>143</v>
      </c>
      <c r="D123" s="215"/>
      <c r="E123" s="216">
        <v>1.9</v>
      </c>
      <c r="F123" s="216">
        <v>1.9</v>
      </c>
      <c r="G123" s="219">
        <f>'Composite Rate Reconciliation'!G647</f>
        <v>1.9E-2</v>
      </c>
      <c r="H123" s="218"/>
      <c r="I123" s="220"/>
    </row>
    <row r="124" spans="1:9" x14ac:dyDescent="0.2">
      <c r="A124" s="211" t="s">
        <v>583</v>
      </c>
      <c r="B124" s="227">
        <v>367</v>
      </c>
      <c r="C124" s="226" t="s">
        <v>144</v>
      </c>
      <c r="D124" s="215"/>
      <c r="E124" s="216">
        <v>2.7</v>
      </c>
      <c r="F124" s="216">
        <v>2.7</v>
      </c>
      <c r="G124" s="219">
        <f>SUM('Composite Rate Reconciliation'!I655:I658)/SUM('Composite Rate Reconciliation'!E655:E658)</f>
        <v>2.6637284066729196E-2</v>
      </c>
      <c r="H124" s="218"/>
      <c r="I124" s="220"/>
    </row>
    <row r="125" spans="1:9" x14ac:dyDescent="0.2">
      <c r="A125" s="211" t="s">
        <v>584</v>
      </c>
      <c r="B125" s="227">
        <v>366</v>
      </c>
      <c r="C125" s="226" t="s">
        <v>16</v>
      </c>
      <c r="D125" s="215"/>
      <c r="E125" s="216">
        <v>1.5</v>
      </c>
      <c r="F125" s="216">
        <v>1.5</v>
      </c>
      <c r="G125" s="219">
        <f>+'Composite Rate Reconciliation'!G653</f>
        <v>1.4999999999999999E-2</v>
      </c>
      <c r="H125" s="218"/>
      <c r="I125" s="220"/>
    </row>
    <row r="126" spans="1:9" x14ac:dyDescent="0.2">
      <c r="A126" s="211" t="s">
        <v>585</v>
      </c>
      <c r="B126" s="211" t="s">
        <v>31</v>
      </c>
      <c r="C126" s="226" t="s">
        <v>145</v>
      </c>
      <c r="D126" s="215"/>
      <c r="E126" s="223">
        <v>0</v>
      </c>
      <c r="F126" s="223">
        <v>0</v>
      </c>
      <c r="G126" s="219"/>
      <c r="H126" s="218"/>
      <c r="I126" s="220"/>
    </row>
    <row r="127" spans="1:9" x14ac:dyDescent="0.2">
      <c r="A127" s="211" t="s">
        <v>586</v>
      </c>
      <c r="E127" s="221"/>
      <c r="F127" s="221"/>
      <c r="G127" s="222"/>
      <c r="H127" s="218"/>
      <c r="I127" s="220"/>
    </row>
    <row r="128" spans="1:9" x14ac:dyDescent="0.2">
      <c r="A128" s="211" t="s">
        <v>587</v>
      </c>
      <c r="B128" s="212" t="s">
        <v>31</v>
      </c>
      <c r="C128" s="225" t="s">
        <v>24</v>
      </c>
      <c r="D128" s="213"/>
      <c r="E128" s="223"/>
      <c r="F128" s="223"/>
      <c r="G128" s="219"/>
      <c r="H128" s="218"/>
      <c r="I128" s="220"/>
    </row>
    <row r="129" spans="1:9" x14ac:dyDescent="0.2">
      <c r="A129" s="211" t="s">
        <v>588</v>
      </c>
      <c r="B129" s="211" t="s">
        <v>31</v>
      </c>
      <c r="C129" s="226" t="s">
        <v>146</v>
      </c>
      <c r="D129" s="215"/>
      <c r="E129" s="216">
        <v>2.4</v>
      </c>
      <c r="F129" s="216">
        <v>2.4</v>
      </c>
      <c r="G129" s="219">
        <f>+'Composite Rate Reconciliation'!G777</f>
        <v>2.3604213961412889E-2</v>
      </c>
      <c r="H129" s="218"/>
      <c r="I129" s="220"/>
    </row>
    <row r="130" spans="1:9" x14ac:dyDescent="0.2">
      <c r="A130" s="211" t="s">
        <v>589</v>
      </c>
      <c r="B130" s="227">
        <v>371.5</v>
      </c>
      <c r="C130" s="226" t="s">
        <v>147</v>
      </c>
      <c r="D130" s="215"/>
      <c r="E130" s="216">
        <v>20</v>
      </c>
      <c r="F130" s="216">
        <v>20</v>
      </c>
      <c r="G130" s="219">
        <f>'Composite Rate Reconciliation'!G667</f>
        <v>0.2</v>
      </c>
      <c r="H130" s="218"/>
      <c r="I130" s="220"/>
    </row>
    <row r="131" spans="1:9" x14ac:dyDescent="0.2">
      <c r="A131" s="211" t="s">
        <v>590</v>
      </c>
      <c r="B131" s="227">
        <v>371.2</v>
      </c>
      <c r="C131" s="226" t="s">
        <v>148</v>
      </c>
      <c r="D131" s="215"/>
      <c r="E131" s="216">
        <v>20</v>
      </c>
      <c r="F131" s="216">
        <v>20</v>
      </c>
      <c r="G131" s="219">
        <f>'Composite Rate Reconciliation'!G665</f>
        <v>0.2</v>
      </c>
      <c r="H131" s="218"/>
      <c r="I131" s="220"/>
    </row>
    <row r="132" spans="1:9" x14ac:dyDescent="0.2">
      <c r="A132" s="211" t="s">
        <v>591</v>
      </c>
      <c r="B132" s="227">
        <v>362.9</v>
      </c>
      <c r="C132" s="226" t="s">
        <v>149</v>
      </c>
      <c r="D132" s="215"/>
      <c r="E132" s="216">
        <v>20</v>
      </c>
      <c r="F132" s="216">
        <v>20</v>
      </c>
      <c r="G132" s="219">
        <f>+'Composite Rate Reconciliation'!G649</f>
        <v>0.2</v>
      </c>
      <c r="H132" s="218"/>
      <c r="I132" s="220"/>
    </row>
    <row r="133" spans="1:9" x14ac:dyDescent="0.2">
      <c r="A133" s="211" t="s">
        <v>592</v>
      </c>
      <c r="B133" s="211" t="s">
        <v>31</v>
      </c>
      <c r="C133" s="226" t="s">
        <v>150</v>
      </c>
      <c r="D133" s="215"/>
      <c r="E133" s="223">
        <v>0</v>
      </c>
      <c r="F133" s="223">
        <v>0</v>
      </c>
      <c r="G133" s="219"/>
      <c r="H133" s="218"/>
      <c r="I133" s="220"/>
    </row>
    <row r="134" spans="1:9" x14ac:dyDescent="0.2">
      <c r="A134" s="211" t="s">
        <v>593</v>
      </c>
      <c r="E134" s="221"/>
      <c r="F134" s="221"/>
      <c r="G134" s="222"/>
      <c r="H134" s="218"/>
      <c r="I134" s="220"/>
    </row>
    <row r="135" spans="1:9" x14ac:dyDescent="0.2">
      <c r="A135" s="211" t="s">
        <v>594</v>
      </c>
      <c r="B135" s="211" t="s">
        <v>31</v>
      </c>
      <c r="C135" s="226" t="s">
        <v>151</v>
      </c>
      <c r="D135" s="215"/>
      <c r="E135" s="216">
        <v>0</v>
      </c>
      <c r="F135" s="216">
        <v>0</v>
      </c>
      <c r="G135" s="219"/>
      <c r="H135" s="218"/>
      <c r="I135" s="220"/>
    </row>
    <row r="136" spans="1:9" x14ac:dyDescent="0.2">
      <c r="A136" s="211" t="s">
        <v>595</v>
      </c>
      <c r="B136" s="212" t="s">
        <v>31</v>
      </c>
      <c r="C136" s="225" t="s">
        <v>31</v>
      </c>
      <c r="D136" s="213"/>
      <c r="E136" s="223"/>
      <c r="F136" s="223"/>
      <c r="G136" s="219"/>
      <c r="H136" s="218"/>
      <c r="I136" s="220"/>
    </row>
    <row r="137" spans="1:9" x14ac:dyDescent="0.2">
      <c r="A137" s="211" t="s">
        <v>596</v>
      </c>
      <c r="B137" s="212" t="s">
        <v>31</v>
      </c>
      <c r="C137" s="225" t="s">
        <v>152</v>
      </c>
      <c r="D137" s="213"/>
      <c r="E137" s="216">
        <v>2.1</v>
      </c>
      <c r="F137" s="216">
        <v>2.1</v>
      </c>
      <c r="G137" s="219">
        <f>+'Composite Rate Reconciliation'!G673</f>
        <v>2.1000000000000001E-2</v>
      </c>
      <c r="H137" s="218"/>
      <c r="I137" s="220"/>
    </row>
    <row r="138" spans="1:9" x14ac:dyDescent="0.2">
      <c r="A138" s="211" t="s">
        <v>597</v>
      </c>
      <c r="E138" s="221"/>
      <c r="F138" s="221"/>
      <c r="G138" s="222"/>
      <c r="H138" s="218"/>
      <c r="I138" s="220"/>
    </row>
    <row r="139" spans="1:9" x14ac:dyDescent="0.2">
      <c r="A139" s="211" t="s">
        <v>598</v>
      </c>
      <c r="B139" s="212" t="s">
        <v>31</v>
      </c>
      <c r="C139" s="225" t="s">
        <v>22</v>
      </c>
      <c r="D139" s="213"/>
      <c r="E139" s="223"/>
      <c r="F139" s="223"/>
      <c r="G139" s="222"/>
      <c r="H139" s="218"/>
      <c r="I139" s="220"/>
    </row>
    <row r="140" spans="1:9" x14ac:dyDescent="0.2">
      <c r="A140" s="211" t="s">
        <v>599</v>
      </c>
      <c r="B140" s="211" t="s">
        <v>31</v>
      </c>
      <c r="C140" s="226" t="s">
        <v>153</v>
      </c>
      <c r="D140" s="215"/>
      <c r="E140" s="216">
        <v>16.5</v>
      </c>
      <c r="F140" s="216">
        <v>16.5</v>
      </c>
      <c r="G140" s="219">
        <f>+'Composite Rate Reconciliation'!G799</f>
        <v>0.1646733255473736</v>
      </c>
      <c r="H140" s="218"/>
      <c r="I140" s="220"/>
    </row>
    <row r="141" spans="1:9" x14ac:dyDescent="0.2">
      <c r="A141" s="211" t="s">
        <v>600</v>
      </c>
      <c r="B141" s="211" t="s">
        <v>31</v>
      </c>
      <c r="C141" s="226" t="s">
        <v>27</v>
      </c>
      <c r="D141" s="215"/>
      <c r="E141" s="216">
        <v>17.399999999999999</v>
      </c>
      <c r="F141" s="216">
        <v>17.399999999999999</v>
      </c>
      <c r="G141" s="219">
        <f>+'Composite Rate Reconciliation'!G971</f>
        <v>0.17418632688078009</v>
      </c>
      <c r="H141" s="218"/>
      <c r="I141" s="220"/>
    </row>
    <row r="142" spans="1:9" x14ac:dyDescent="0.2">
      <c r="A142" s="211" t="s">
        <v>601</v>
      </c>
      <c r="B142" s="211" t="s">
        <v>31</v>
      </c>
      <c r="C142" s="226" t="s">
        <v>154</v>
      </c>
      <c r="D142" s="215"/>
      <c r="E142" s="216">
        <v>2.1</v>
      </c>
      <c r="F142" s="216">
        <v>2.1</v>
      </c>
      <c r="G142" s="219">
        <f>+'Composite Rate Reconciliation'!G673</f>
        <v>2.1000000000000001E-2</v>
      </c>
      <c r="H142" s="218"/>
      <c r="I142" s="220"/>
    </row>
    <row r="143" spans="1:9" x14ac:dyDescent="0.2">
      <c r="A143" s="211" t="s">
        <v>602</v>
      </c>
      <c r="B143" s="211" t="s">
        <v>31</v>
      </c>
      <c r="C143" s="226" t="s">
        <v>23</v>
      </c>
      <c r="D143" s="215"/>
      <c r="E143" s="223">
        <v>0</v>
      </c>
      <c r="F143" s="223">
        <v>0</v>
      </c>
      <c r="G143" s="219"/>
      <c r="H143" s="218"/>
      <c r="I143" s="220"/>
    </row>
    <row r="144" spans="1:9" x14ac:dyDescent="0.2">
      <c r="A144" s="211" t="s">
        <v>603</v>
      </c>
      <c r="B144" s="212" t="s">
        <v>31</v>
      </c>
      <c r="C144" s="225" t="s">
        <v>31</v>
      </c>
      <c r="D144" s="213"/>
      <c r="E144" s="223"/>
      <c r="F144" s="223"/>
      <c r="G144" s="222"/>
      <c r="H144" s="218"/>
      <c r="I144" s="220"/>
    </row>
    <row r="145" spans="1:9" ht="12" x14ac:dyDescent="0.2">
      <c r="A145" s="211" t="s">
        <v>604</v>
      </c>
      <c r="B145" s="212" t="s">
        <v>31</v>
      </c>
      <c r="C145" s="225" t="s">
        <v>25</v>
      </c>
      <c r="D145" s="213"/>
      <c r="E145" s="216">
        <v>20</v>
      </c>
      <c r="F145" s="216">
        <v>20</v>
      </c>
      <c r="G145" s="217" t="s">
        <v>493</v>
      </c>
      <c r="H145" s="218"/>
      <c r="I145" s="220"/>
    </row>
    <row r="146" spans="1:9" x14ac:dyDescent="0.2">
      <c r="A146" s="211" t="s">
        <v>605</v>
      </c>
      <c r="B146" s="212" t="s">
        <v>31</v>
      </c>
      <c r="C146" s="225" t="s">
        <v>31</v>
      </c>
      <c r="D146" s="213"/>
      <c r="E146" s="223"/>
      <c r="F146" s="223"/>
      <c r="G146" s="219"/>
      <c r="H146" s="218"/>
      <c r="I146" s="220"/>
    </row>
    <row r="147" spans="1:9" x14ac:dyDescent="0.2">
      <c r="A147" s="211" t="s">
        <v>606</v>
      </c>
      <c r="B147" s="212" t="s">
        <v>31</v>
      </c>
      <c r="C147" s="225" t="s">
        <v>155</v>
      </c>
      <c r="D147" s="213"/>
      <c r="E147" s="216">
        <v>7.5</v>
      </c>
      <c r="F147" s="216">
        <v>7.5</v>
      </c>
      <c r="G147" s="219">
        <f>SUM('Composite Rate Reconciliation'!I674:I680)/SUM('Composite Rate Reconciliation'!E674:E680)</f>
        <v>7.5062577776967246E-2</v>
      </c>
      <c r="H147" s="218"/>
      <c r="I147" s="220"/>
    </row>
    <row r="148" spans="1:9" x14ac:dyDescent="0.2">
      <c r="A148" s="211" t="s">
        <v>607</v>
      </c>
      <c r="B148" s="212" t="s">
        <v>31</v>
      </c>
      <c r="C148" s="225" t="s">
        <v>31</v>
      </c>
      <c r="D148" s="213"/>
      <c r="E148" s="223"/>
      <c r="F148" s="223"/>
      <c r="G148" s="219"/>
      <c r="H148" s="218"/>
      <c r="I148" s="220"/>
    </row>
    <row r="149" spans="1:9" x14ac:dyDescent="0.2">
      <c r="A149" s="211" t="s">
        <v>608</v>
      </c>
      <c r="B149" s="212" t="s">
        <v>31</v>
      </c>
      <c r="C149" s="225" t="s">
        <v>156</v>
      </c>
      <c r="D149" s="213"/>
      <c r="E149" s="216">
        <v>9.4</v>
      </c>
      <c r="F149" s="216">
        <v>9.4</v>
      </c>
      <c r="G149" s="219">
        <f>+'Composite Rate Reconciliation'!G812</f>
        <v>9.4074408218747893E-2</v>
      </c>
      <c r="H149" s="218"/>
      <c r="I149" s="220"/>
    </row>
    <row r="150" spans="1:9" x14ac:dyDescent="0.2">
      <c r="A150" s="211" t="s">
        <v>609</v>
      </c>
      <c r="E150" s="207"/>
      <c r="F150" s="207"/>
      <c r="G150" s="219"/>
      <c r="H150" s="245"/>
    </row>
    <row r="151" spans="1:9" x14ac:dyDescent="0.2">
      <c r="A151" s="211" t="s">
        <v>610</v>
      </c>
      <c r="B151" s="211" t="s">
        <v>31</v>
      </c>
      <c r="C151" s="226" t="s">
        <v>157</v>
      </c>
      <c r="D151" s="215"/>
      <c r="E151" s="214">
        <v>0</v>
      </c>
      <c r="F151" s="214"/>
      <c r="G151" s="186"/>
      <c r="H151" s="245"/>
    </row>
    <row r="152" spans="1:9" x14ac:dyDescent="0.2">
      <c r="A152" s="211"/>
      <c r="C152" s="228"/>
      <c r="D152" s="229"/>
    </row>
    <row r="153" spans="1:9" ht="12" x14ac:dyDescent="0.25">
      <c r="A153" s="234" t="s">
        <v>158</v>
      </c>
      <c r="D153" s="229"/>
    </row>
    <row r="154" spans="1:9" x14ac:dyDescent="0.2">
      <c r="A154" s="230" t="s">
        <v>626</v>
      </c>
      <c r="D154" s="229"/>
    </row>
    <row r="155" spans="1:9" x14ac:dyDescent="0.2">
      <c r="A155" s="228" t="s">
        <v>628</v>
      </c>
      <c r="D155" s="229"/>
    </row>
    <row r="156" spans="1:9" x14ac:dyDescent="0.2">
      <c r="A156" s="228" t="s">
        <v>638</v>
      </c>
      <c r="D156" s="229"/>
    </row>
    <row r="157" spans="1:9" x14ac:dyDescent="0.2">
      <c r="A157" s="230" t="s">
        <v>629</v>
      </c>
      <c r="D157" s="229"/>
    </row>
    <row r="158" spans="1:9" x14ac:dyDescent="0.2">
      <c r="A158" s="230" t="s">
        <v>630</v>
      </c>
      <c r="D158" s="229"/>
    </row>
    <row r="159" spans="1:9" x14ac:dyDescent="0.2">
      <c r="A159" s="228" t="s">
        <v>631</v>
      </c>
      <c r="D159" s="229"/>
    </row>
    <row r="160" spans="1:9" x14ac:dyDescent="0.2">
      <c r="A160" s="228" t="s">
        <v>497</v>
      </c>
      <c r="D160" s="229"/>
    </row>
    <row r="161" spans="1:4" x14ac:dyDescent="0.2">
      <c r="A161" s="228" t="s">
        <v>632</v>
      </c>
      <c r="D161" s="229"/>
    </row>
    <row r="162" spans="1:4" x14ac:dyDescent="0.2">
      <c r="A162" s="228" t="s">
        <v>498</v>
      </c>
      <c r="D162" s="229"/>
    </row>
    <row r="163" spans="1:4" x14ac:dyDescent="0.2">
      <c r="A163" s="230" t="s">
        <v>633</v>
      </c>
      <c r="D163" s="229"/>
    </row>
    <row r="164" spans="1:4" x14ac:dyDescent="0.2">
      <c r="A164" s="228" t="s">
        <v>612</v>
      </c>
      <c r="D164" s="229"/>
    </row>
    <row r="165" spans="1:4" x14ac:dyDescent="0.2">
      <c r="A165" s="209" t="s">
        <v>634</v>
      </c>
      <c r="D165" s="229"/>
    </row>
    <row r="166" spans="1:4" x14ac:dyDescent="0.2">
      <c r="A166" s="209" t="s">
        <v>635</v>
      </c>
    </row>
    <row r="167" spans="1:4" x14ac:dyDescent="0.2">
      <c r="A167" s="1" t="s">
        <v>636</v>
      </c>
    </row>
  </sheetData>
  <autoFilter ref="A10:H151"/>
  <pageMargins left="0.41" right="0.37" top="0.72" bottom="0.22" header="0.41" footer="0.34"/>
  <pageSetup paperSize="5" scale="75" orientation="landscape" r:id="rId1"/>
  <headerFooter>
    <oddHeader>&amp;L&amp;"Arial,Bold"&amp;12 160021 - OPC 5th INT No. 166 - Attachment No.1&amp;C&amp;"Arial,Bold"In Reference To Schedule B-7: &amp;"Arial,Regular"PLANT BALANCES BY ACCOUNT AND SUB-ACCOUNT&amp;R Page &amp;P of &amp;N</oddHeader>
    <oddFooter>&amp;L&amp;"Arial"&amp;10 Supporting Schedules: B-11&amp;R&amp;"Arial"&amp;10 Recap Schedules: B-6</oddFooter>
  </headerFooter>
  <rowBreaks count="4" manualBreakCount="4">
    <brk id="42" max="16383" man="1"/>
    <brk id="74" max="16383" man="1"/>
    <brk id="106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3"/>
  <sheetViews>
    <sheetView zoomScaleNormal="100" zoomScaleSheetLayoutView="70" workbookViewId="0">
      <pane ySplit="17" topLeftCell="A18" activePane="bottomLeft" state="frozen"/>
      <selection pane="bottomLeft" activeCell="A7" sqref="A7"/>
    </sheetView>
  </sheetViews>
  <sheetFormatPr defaultColWidth="9.109375" defaultRowHeight="10.199999999999999" x14ac:dyDescent="0.2"/>
  <cols>
    <col min="1" max="1" width="7" style="3" customWidth="1"/>
    <col min="2" max="2" width="43.33203125" style="3" bestFit="1" customWidth="1"/>
    <col min="3" max="3" width="12.109375" style="3" customWidth="1"/>
    <col min="4" max="4" width="2.6640625" style="3" customWidth="1"/>
    <col min="5" max="5" width="13.5546875" style="3" customWidth="1"/>
    <col min="6" max="6" width="2.6640625" style="3" customWidth="1"/>
    <col min="7" max="7" width="12.33203125" style="3" bestFit="1" customWidth="1"/>
    <col min="8" max="8" width="2.6640625" style="3" customWidth="1"/>
    <col min="9" max="9" width="11.5546875" style="3" bestFit="1" customWidth="1"/>
    <col min="10" max="10" width="2.6640625" style="61" customWidth="1"/>
    <col min="11" max="11" width="8" style="3" bestFit="1" customWidth="1"/>
    <col min="12" max="12" width="62.44140625" style="3" bestFit="1" customWidth="1"/>
    <col min="13" max="14" width="13.33203125" style="3" bestFit="1" customWidth="1"/>
    <col min="15" max="16384" width="9.109375" style="3"/>
  </cols>
  <sheetData>
    <row r="1" spans="1:10" x14ac:dyDescent="0.2">
      <c r="A1" s="13" t="s">
        <v>639</v>
      </c>
    </row>
    <row r="2" spans="1:10" x14ac:dyDescent="0.2">
      <c r="A2" s="13" t="s">
        <v>640</v>
      </c>
    </row>
    <row r="3" spans="1:10" x14ac:dyDescent="0.2">
      <c r="A3" s="13" t="s">
        <v>641</v>
      </c>
    </row>
    <row r="4" spans="1:10" x14ac:dyDescent="0.2">
      <c r="A4" s="13" t="s">
        <v>642</v>
      </c>
    </row>
    <row r="5" spans="1:10" x14ac:dyDescent="0.2">
      <c r="A5" s="13" t="s">
        <v>643</v>
      </c>
    </row>
    <row r="6" spans="1:10" x14ac:dyDescent="0.2">
      <c r="A6" s="13" t="s">
        <v>645</v>
      </c>
    </row>
    <row r="10" spans="1:10" ht="14.4" x14ac:dyDescent="0.3">
      <c r="A10" s="244" t="s">
        <v>624</v>
      </c>
    </row>
    <row r="11" spans="1:10" ht="14.4" x14ac:dyDescent="0.3">
      <c r="A11" s="244"/>
    </row>
    <row r="12" spans="1:10" s="2" customFormat="1" x14ac:dyDescent="0.2">
      <c r="C12" s="10">
        <v>-1</v>
      </c>
      <c r="E12" s="10">
        <v>-2</v>
      </c>
      <c r="G12" s="10">
        <v>-3</v>
      </c>
      <c r="I12" s="10" t="s">
        <v>620</v>
      </c>
      <c r="J12" s="246"/>
    </row>
    <row r="13" spans="1:10" s="2" customFormat="1" ht="10.35" customHeight="1" x14ac:dyDescent="0.2">
      <c r="C13" s="236" t="s">
        <v>613</v>
      </c>
      <c r="E13" s="10"/>
      <c r="G13" s="10"/>
      <c r="I13" s="10"/>
      <c r="J13" s="246"/>
    </row>
    <row r="14" spans="1:10" s="2" customFormat="1" ht="10.35" customHeight="1" x14ac:dyDescent="0.2">
      <c r="C14" s="4" t="s">
        <v>160</v>
      </c>
      <c r="I14" s="236" t="s">
        <v>619</v>
      </c>
      <c r="J14" s="246"/>
    </row>
    <row r="15" spans="1:10" x14ac:dyDescent="0.2">
      <c r="A15" s="235"/>
      <c r="B15" s="235"/>
      <c r="C15" s="6" t="s">
        <v>614</v>
      </c>
      <c r="E15" s="236" t="s">
        <v>617</v>
      </c>
      <c r="G15" s="4" t="s">
        <v>160</v>
      </c>
      <c r="I15" s="5" t="s">
        <v>160</v>
      </c>
      <c r="J15" s="5"/>
    </row>
    <row r="16" spans="1:10" x14ac:dyDescent="0.2">
      <c r="A16" s="4"/>
      <c r="B16" s="4"/>
      <c r="C16" s="4" t="s">
        <v>615</v>
      </c>
      <c r="E16" s="4" t="s">
        <v>618</v>
      </c>
      <c r="G16" s="4" t="s">
        <v>161</v>
      </c>
      <c r="I16" s="5" t="s">
        <v>161</v>
      </c>
      <c r="J16" s="5"/>
    </row>
    <row r="17" spans="1:12" x14ac:dyDescent="0.2">
      <c r="A17" s="4"/>
      <c r="B17" s="4"/>
      <c r="C17" s="7" t="s">
        <v>623</v>
      </c>
      <c r="E17" s="9">
        <v>42247</v>
      </c>
      <c r="G17" s="7" t="s">
        <v>162</v>
      </c>
      <c r="I17" s="8" t="s">
        <v>163</v>
      </c>
      <c r="J17" s="5"/>
      <c r="K17" s="8" t="s">
        <v>616</v>
      </c>
    </row>
    <row r="18" spans="1:12" x14ac:dyDescent="0.2">
      <c r="E18" s="12"/>
      <c r="G18" s="12"/>
    </row>
    <row r="19" spans="1:12" x14ac:dyDescent="0.2">
      <c r="A19" s="13" t="s">
        <v>164</v>
      </c>
    </row>
    <row r="21" spans="1:12" s="15" customFormat="1" x14ac:dyDescent="0.2">
      <c r="A21" s="14" t="s">
        <v>165</v>
      </c>
      <c r="C21" s="17"/>
      <c r="E21" s="16"/>
      <c r="G21" s="16"/>
      <c r="J21" s="66"/>
    </row>
    <row r="22" spans="1:12" x14ac:dyDescent="0.2">
      <c r="C22" s="19"/>
    </row>
    <row r="23" spans="1:12" s="15" customFormat="1" x14ac:dyDescent="0.2">
      <c r="A23" s="15" t="s">
        <v>31</v>
      </c>
      <c r="B23" s="15" t="s">
        <v>166</v>
      </c>
      <c r="C23" s="17"/>
      <c r="J23" s="66"/>
    </row>
    <row r="24" spans="1:12" x14ac:dyDescent="0.2">
      <c r="A24" s="3">
        <v>311</v>
      </c>
      <c r="B24" s="3" t="s">
        <v>167</v>
      </c>
      <c r="C24" s="20">
        <v>2.1</v>
      </c>
      <c r="E24" s="21">
        <v>93014556.780000001</v>
      </c>
      <c r="G24" s="22">
        <v>2.1000000000000001E-2</v>
      </c>
      <c r="I24" s="23">
        <f t="shared" ref="I24:I31" si="0">E24*G24</f>
        <v>1953305.6923800001</v>
      </c>
      <c r="J24" s="26"/>
      <c r="K24" s="24">
        <f>(C24/100)-G24</f>
        <v>0</v>
      </c>
    </row>
    <row r="25" spans="1:12" x14ac:dyDescent="0.2">
      <c r="A25" s="3">
        <v>312</v>
      </c>
      <c r="B25" s="3" t="s">
        <v>168</v>
      </c>
      <c r="C25" s="20">
        <v>2.6</v>
      </c>
      <c r="E25" s="21">
        <v>6331230.209999999</v>
      </c>
      <c r="G25" s="22">
        <v>2.6000000000000002E-2</v>
      </c>
      <c r="I25" s="23">
        <f t="shared" si="0"/>
        <v>164611.98546</v>
      </c>
      <c r="J25" s="26"/>
      <c r="K25" s="24">
        <f>(C25/100)-G25</f>
        <v>0</v>
      </c>
    </row>
    <row r="26" spans="1:12" x14ac:dyDescent="0.2">
      <c r="A26" s="3">
        <v>314</v>
      </c>
      <c r="B26" s="3" t="s">
        <v>169</v>
      </c>
      <c r="C26" s="20">
        <v>2.6</v>
      </c>
      <c r="E26" s="21">
        <v>9412247.75</v>
      </c>
      <c r="G26" s="22">
        <v>2.6000000000000002E-2</v>
      </c>
      <c r="I26" s="23">
        <f t="shared" si="0"/>
        <v>244718.44150000002</v>
      </c>
      <c r="J26" s="26"/>
      <c r="K26" s="24">
        <f>(C26/100)-G26</f>
        <v>0</v>
      </c>
    </row>
    <row r="27" spans="1:12" x14ac:dyDescent="0.2">
      <c r="A27" s="3">
        <v>315</v>
      </c>
      <c r="B27" s="3" t="s">
        <v>170</v>
      </c>
      <c r="C27" s="20">
        <v>2.4</v>
      </c>
      <c r="E27" s="21">
        <v>9402022.5999999996</v>
      </c>
      <c r="G27" s="22">
        <v>2.4E-2</v>
      </c>
      <c r="I27" s="23">
        <f t="shared" si="0"/>
        <v>225648.54240000001</v>
      </c>
      <c r="J27" s="26"/>
      <c r="K27" s="24">
        <f>(C27/100)-G27</f>
        <v>0</v>
      </c>
    </row>
    <row r="28" spans="1:12" x14ac:dyDescent="0.2">
      <c r="A28" s="3">
        <v>316</v>
      </c>
      <c r="B28" s="3" t="s">
        <v>171</v>
      </c>
      <c r="C28" s="20">
        <v>2.4</v>
      </c>
      <c r="E28" s="21">
        <v>2395194.9900000002</v>
      </c>
      <c r="G28" s="22">
        <v>2.4E-2</v>
      </c>
      <c r="I28" s="23">
        <f t="shared" si="0"/>
        <v>57484.679760000006</v>
      </c>
      <c r="J28" s="26"/>
      <c r="K28" s="24">
        <f>(C28/100)-G28</f>
        <v>0</v>
      </c>
    </row>
    <row r="29" spans="1:12" s="11" customFormat="1" x14ac:dyDescent="0.2">
      <c r="A29" s="27">
        <v>316.3</v>
      </c>
      <c r="B29" s="28" t="s">
        <v>172</v>
      </c>
      <c r="C29" s="29" t="s">
        <v>173</v>
      </c>
      <c r="E29" s="21">
        <v>243505.34</v>
      </c>
      <c r="G29" s="30">
        <v>0.33329999999999999</v>
      </c>
      <c r="I29" s="31">
        <f t="shared" si="0"/>
        <v>81160.329822</v>
      </c>
      <c r="J29" s="26"/>
      <c r="K29" s="32" t="s">
        <v>173</v>
      </c>
      <c r="L29" s="11" t="s">
        <v>174</v>
      </c>
    </row>
    <row r="30" spans="1:12" s="11" customFormat="1" x14ac:dyDescent="0.2">
      <c r="A30" s="27">
        <v>316.5</v>
      </c>
      <c r="B30" s="28" t="s">
        <v>175</v>
      </c>
      <c r="C30" s="29" t="s">
        <v>173</v>
      </c>
      <c r="E30" s="21">
        <v>152038.25</v>
      </c>
      <c r="G30" s="30">
        <v>0.2</v>
      </c>
      <c r="I30" s="31">
        <f t="shared" si="0"/>
        <v>30407.65</v>
      </c>
      <c r="J30" s="26"/>
      <c r="K30" s="32" t="s">
        <v>173</v>
      </c>
      <c r="L30" s="11" t="s">
        <v>174</v>
      </c>
    </row>
    <row r="31" spans="1:12" s="11" customFormat="1" x14ac:dyDescent="0.2">
      <c r="A31" s="27">
        <v>316.7</v>
      </c>
      <c r="B31" s="28" t="s">
        <v>176</v>
      </c>
      <c r="C31" s="29" t="s">
        <v>173</v>
      </c>
      <c r="E31" s="33">
        <v>1757535.55</v>
      </c>
      <c r="G31" s="30">
        <v>0.1429</v>
      </c>
      <c r="I31" s="34">
        <f t="shared" si="0"/>
        <v>251151.83009500001</v>
      </c>
      <c r="J31" s="26"/>
      <c r="K31" s="32" t="s">
        <v>173</v>
      </c>
      <c r="L31" s="11" t="s">
        <v>174</v>
      </c>
    </row>
    <row r="32" spans="1:12" s="15" customFormat="1" x14ac:dyDescent="0.2">
      <c r="A32" s="15" t="s">
        <v>31</v>
      </c>
      <c r="B32" s="15" t="s">
        <v>177</v>
      </c>
      <c r="C32" s="35">
        <v>2.2000000000000002</v>
      </c>
      <c r="E32" s="16">
        <f>+SUBTOTAL(9,E24:E31)</f>
        <v>122708331.46999998</v>
      </c>
      <c r="G32" s="37">
        <f>(I32/E32)</f>
        <v>2.4517399229346731E-2</v>
      </c>
      <c r="I32" s="16">
        <f>+SUBTOTAL(9,I24:I31)</f>
        <v>3008489.1514170007</v>
      </c>
      <c r="J32" s="46"/>
      <c r="K32" s="24"/>
    </row>
    <row r="33" spans="1:11" x14ac:dyDescent="0.2">
      <c r="C33" s="19"/>
      <c r="E33" s="38"/>
      <c r="G33" s="39"/>
    </row>
    <row r="34" spans="1:11" s="15" customFormat="1" x14ac:dyDescent="0.2">
      <c r="A34" s="15" t="s">
        <v>31</v>
      </c>
      <c r="B34" s="15" t="s">
        <v>178</v>
      </c>
      <c r="C34" s="17"/>
      <c r="E34" s="38"/>
      <c r="G34" s="39"/>
      <c r="J34" s="66"/>
    </row>
    <row r="35" spans="1:11" s="11" customFormat="1" x14ac:dyDescent="0.2">
      <c r="A35" s="11">
        <v>311</v>
      </c>
      <c r="B35" s="11" t="s">
        <v>167</v>
      </c>
      <c r="C35" s="40">
        <v>2.1</v>
      </c>
      <c r="E35" s="21">
        <v>6625055.7800000003</v>
      </c>
      <c r="G35" s="41">
        <v>2.1000000000000001E-2</v>
      </c>
      <c r="I35" s="31">
        <f>E35*G35</f>
        <v>139126.17138000001</v>
      </c>
      <c r="J35" s="26"/>
      <c r="K35" s="42">
        <f>(C35/100)-G35</f>
        <v>0</v>
      </c>
    </row>
    <row r="36" spans="1:11" s="11" customFormat="1" x14ac:dyDescent="0.2">
      <c r="A36" s="11">
        <v>312</v>
      </c>
      <c r="B36" s="11" t="s">
        <v>168</v>
      </c>
      <c r="C36" s="40">
        <v>2.6</v>
      </c>
      <c r="E36" s="21">
        <v>94943877.710000008</v>
      </c>
      <c r="G36" s="41">
        <v>2.5999999999999999E-2</v>
      </c>
      <c r="I36" s="31">
        <f>E36*G36</f>
        <v>2468540.8204600001</v>
      </c>
      <c r="J36" s="26"/>
      <c r="K36" s="42">
        <f>(C36/100)-G36</f>
        <v>0</v>
      </c>
    </row>
    <row r="37" spans="1:11" s="11" customFormat="1" x14ac:dyDescent="0.2">
      <c r="A37" s="11">
        <v>314</v>
      </c>
      <c r="B37" s="11" t="s">
        <v>169</v>
      </c>
      <c r="C37" s="40">
        <v>2.6</v>
      </c>
      <c r="E37" s="21">
        <v>63864539.390000001</v>
      </c>
      <c r="G37" s="41">
        <v>2.5999999999999999E-2</v>
      </c>
      <c r="I37" s="31">
        <f>E37*G37</f>
        <v>1660478.0241399999</v>
      </c>
      <c r="J37" s="26"/>
      <c r="K37" s="42">
        <f>(C37/100)-G37</f>
        <v>0</v>
      </c>
    </row>
    <row r="38" spans="1:11" s="11" customFormat="1" x14ac:dyDescent="0.2">
      <c r="A38" s="11">
        <v>315</v>
      </c>
      <c r="B38" s="11" t="s">
        <v>170</v>
      </c>
      <c r="C38" s="40">
        <v>2.4</v>
      </c>
      <c r="E38" s="21">
        <v>9550222.7300000004</v>
      </c>
      <c r="G38" s="41">
        <v>2.4E-2</v>
      </c>
      <c r="I38" s="31">
        <f>E38*G38</f>
        <v>229205.34552</v>
      </c>
      <c r="J38" s="26"/>
      <c r="K38" s="42">
        <f>(C38/100)-G38</f>
        <v>0</v>
      </c>
    </row>
    <row r="39" spans="1:11" s="11" customFormat="1" x14ac:dyDescent="0.2">
      <c r="A39" s="11">
        <v>316</v>
      </c>
      <c r="B39" s="11" t="s">
        <v>171</v>
      </c>
      <c r="C39" s="40">
        <v>2.4</v>
      </c>
      <c r="E39" s="33">
        <v>2813600.99</v>
      </c>
      <c r="G39" s="41">
        <v>2.4E-2</v>
      </c>
      <c r="I39" s="34">
        <f>E39*G39</f>
        <v>67526.423760000005</v>
      </c>
      <c r="J39" s="26"/>
      <c r="K39" s="42">
        <f>(C39/100)-G39</f>
        <v>0</v>
      </c>
    </row>
    <row r="40" spans="1:11" s="18" customFormat="1" x14ac:dyDescent="0.2">
      <c r="A40" s="18" t="s">
        <v>31</v>
      </c>
      <c r="B40" s="18" t="s">
        <v>179</v>
      </c>
      <c r="C40" s="43">
        <v>2.6</v>
      </c>
      <c r="E40" s="36">
        <f>+SUBTOTAL(9,E35:E39)</f>
        <v>177797296.59999999</v>
      </c>
      <c r="G40" s="44">
        <f>(I40/E40)</f>
        <v>2.5674613014672797E-2</v>
      </c>
      <c r="I40" s="36">
        <f>+SUBTOTAL(9,I35:I39)</f>
        <v>4564876.7852599993</v>
      </c>
      <c r="J40" s="46"/>
      <c r="K40" s="42"/>
    </row>
    <row r="41" spans="1:11" x14ac:dyDescent="0.2">
      <c r="C41" s="19"/>
      <c r="E41" s="38"/>
      <c r="G41" s="41"/>
    </row>
    <row r="42" spans="1:11" s="15" customFormat="1" x14ac:dyDescent="0.2">
      <c r="A42" s="15" t="s">
        <v>31</v>
      </c>
      <c r="B42" s="15" t="s">
        <v>180</v>
      </c>
      <c r="C42" s="17"/>
      <c r="E42" s="38"/>
      <c r="G42" s="41"/>
      <c r="J42" s="66"/>
    </row>
    <row r="43" spans="1:11" x14ac:dyDescent="0.2">
      <c r="A43" s="3">
        <v>311</v>
      </c>
      <c r="B43" s="3" t="s">
        <v>167</v>
      </c>
      <c r="C43" s="20">
        <v>2.1</v>
      </c>
      <c r="E43" s="21">
        <v>4817462.5</v>
      </c>
      <c r="G43" s="41">
        <v>2.1000000000000001E-2</v>
      </c>
      <c r="I43" s="23">
        <f>E43*G43</f>
        <v>101166.71250000001</v>
      </c>
      <c r="J43" s="26"/>
      <c r="K43" s="42">
        <f>(C43/100)-G43</f>
        <v>0</v>
      </c>
    </row>
    <row r="44" spans="1:11" x14ac:dyDescent="0.2">
      <c r="A44" s="3">
        <v>312</v>
      </c>
      <c r="B44" s="3" t="s">
        <v>168</v>
      </c>
      <c r="C44" s="20">
        <v>2.6</v>
      </c>
      <c r="E44" s="21">
        <v>91394560.870000005</v>
      </c>
      <c r="G44" s="41">
        <v>2.5999999999999999E-2</v>
      </c>
      <c r="I44" s="23">
        <f>E44*G44</f>
        <v>2376258.58262</v>
      </c>
      <c r="J44" s="26"/>
      <c r="K44" s="42">
        <f>(C44/100)-G44</f>
        <v>0</v>
      </c>
    </row>
    <row r="45" spans="1:11" x14ac:dyDescent="0.2">
      <c r="A45" s="3">
        <v>314</v>
      </c>
      <c r="B45" s="3" t="s">
        <v>169</v>
      </c>
      <c r="C45" s="20">
        <v>2.6</v>
      </c>
      <c r="E45" s="21">
        <v>61174145.43</v>
      </c>
      <c r="G45" s="41">
        <v>2.5999999999999999E-2</v>
      </c>
      <c r="I45" s="23">
        <f>E45*G45</f>
        <v>1590527.7811799999</v>
      </c>
      <c r="J45" s="26"/>
      <c r="K45" s="42">
        <f>(C45/100)-G45</f>
        <v>0</v>
      </c>
    </row>
    <row r="46" spans="1:11" x14ac:dyDescent="0.2">
      <c r="A46" s="3">
        <v>315</v>
      </c>
      <c r="B46" s="3" t="s">
        <v>170</v>
      </c>
      <c r="C46" s="20">
        <v>2.4</v>
      </c>
      <c r="E46" s="21">
        <v>7333864.1800000006</v>
      </c>
      <c r="G46" s="41">
        <v>2.4E-2</v>
      </c>
      <c r="I46" s="23">
        <f>E46*G46</f>
        <v>176012.74032000001</v>
      </c>
      <c r="J46" s="26"/>
      <c r="K46" s="42">
        <f>(C46/100)-G46</f>
        <v>0</v>
      </c>
    </row>
    <row r="47" spans="1:11" x14ac:dyDescent="0.2">
      <c r="A47" s="3">
        <v>316</v>
      </c>
      <c r="B47" s="3" t="s">
        <v>171</v>
      </c>
      <c r="C47" s="20">
        <v>2.4</v>
      </c>
      <c r="E47" s="33">
        <v>2324001.5</v>
      </c>
      <c r="F47" s="11"/>
      <c r="G47" s="41">
        <v>2.4E-2</v>
      </c>
      <c r="H47" s="11"/>
      <c r="I47" s="34">
        <f>E47*G47</f>
        <v>55776.036</v>
      </c>
      <c r="J47" s="26"/>
      <c r="K47" s="42">
        <f>(C47/100)-G47</f>
        <v>0</v>
      </c>
    </row>
    <row r="48" spans="1:11" s="15" customFormat="1" x14ac:dyDescent="0.2">
      <c r="A48" s="15" t="s">
        <v>31</v>
      </c>
      <c r="B48" s="15" t="s">
        <v>181</v>
      </c>
      <c r="C48" s="35">
        <v>2.6</v>
      </c>
      <c r="E48" s="36">
        <f>+SUBTOTAL(9,E43:E47)</f>
        <v>167044034.48000002</v>
      </c>
      <c r="F48" s="18"/>
      <c r="G48" s="41">
        <f>(I48/E48)</f>
        <v>2.5740170045610355E-2</v>
      </c>
      <c r="H48" s="18"/>
      <c r="I48" s="36">
        <f>+SUBTOTAL(9,I43:I47)</f>
        <v>4299741.85262</v>
      </c>
      <c r="J48" s="46"/>
      <c r="K48" s="42"/>
    </row>
    <row r="49" spans="1:12" s="15" customFormat="1" x14ac:dyDescent="0.2">
      <c r="C49" s="17"/>
      <c r="E49" s="39"/>
      <c r="F49" s="18"/>
      <c r="G49" s="41"/>
      <c r="H49" s="18"/>
      <c r="I49" s="18"/>
      <c r="J49" s="46"/>
    </row>
    <row r="50" spans="1:12" s="15" customFormat="1" x14ac:dyDescent="0.2">
      <c r="A50" s="14" t="s">
        <v>182</v>
      </c>
      <c r="C50" s="47">
        <v>2.5</v>
      </c>
      <c r="E50" s="48">
        <f>+SUBTOTAL(9,E23:E49)</f>
        <v>467549662.55000001</v>
      </c>
      <c r="F50" s="18"/>
      <c r="G50" s="49">
        <f>(I50/E50)</f>
        <v>2.5394324368755772E-2</v>
      </c>
      <c r="H50" s="18"/>
      <c r="I50" s="48">
        <f>+SUBTOTAL(9,I23:I49)</f>
        <v>11873107.789297003</v>
      </c>
      <c r="J50" s="58"/>
    </row>
    <row r="51" spans="1:12" s="15" customFormat="1" x14ac:dyDescent="0.2">
      <c r="C51" s="17"/>
      <c r="E51" s="39"/>
      <c r="F51" s="18"/>
      <c r="G51" s="39"/>
      <c r="H51" s="18"/>
      <c r="I51" s="18"/>
      <c r="J51" s="46"/>
    </row>
    <row r="52" spans="1:12" s="15" customFormat="1" x14ac:dyDescent="0.2">
      <c r="C52" s="17"/>
      <c r="E52" s="39"/>
      <c r="F52" s="18"/>
      <c r="G52" s="39"/>
      <c r="H52" s="18"/>
      <c r="I52" s="18"/>
      <c r="J52" s="46"/>
    </row>
    <row r="53" spans="1:12" s="15" customFormat="1" x14ac:dyDescent="0.2">
      <c r="A53" s="14" t="s">
        <v>183</v>
      </c>
      <c r="C53" s="17"/>
      <c r="E53" s="39"/>
      <c r="F53" s="18"/>
      <c r="G53" s="39"/>
      <c r="H53" s="18"/>
      <c r="I53" s="18"/>
      <c r="J53" s="46"/>
    </row>
    <row r="54" spans="1:12" x14ac:dyDescent="0.2">
      <c r="C54" s="19"/>
      <c r="E54" s="39"/>
      <c r="F54" s="11"/>
      <c r="G54" s="41"/>
      <c r="H54" s="11"/>
      <c r="I54" s="11"/>
    </row>
    <row r="55" spans="1:12" s="15" customFormat="1" x14ac:dyDescent="0.2">
      <c r="A55" s="15" t="s">
        <v>31</v>
      </c>
      <c r="B55" s="15" t="s">
        <v>184</v>
      </c>
      <c r="C55" s="17"/>
      <c r="E55" s="39"/>
      <c r="F55" s="18"/>
      <c r="G55" s="41"/>
      <c r="H55" s="18"/>
      <c r="I55" s="18"/>
      <c r="J55" s="66"/>
    </row>
    <row r="56" spans="1:12" x14ac:dyDescent="0.2">
      <c r="A56" s="3">
        <v>311</v>
      </c>
      <c r="B56" s="3" t="s">
        <v>167</v>
      </c>
      <c r="C56" s="20">
        <v>2.1</v>
      </c>
      <c r="E56" s="21">
        <v>232567881</v>
      </c>
      <c r="F56" s="11"/>
      <c r="G56" s="41">
        <v>2.1000000000000001E-2</v>
      </c>
      <c r="H56" s="11"/>
      <c r="I56" s="31">
        <f t="shared" ref="I56:I63" si="1">E56*G56</f>
        <v>4883925.5010000002</v>
      </c>
      <c r="J56" s="26"/>
      <c r="K56" s="42">
        <f>(C56/100)-G56</f>
        <v>0</v>
      </c>
    </row>
    <row r="57" spans="1:12" x14ac:dyDescent="0.2">
      <c r="A57" s="3">
        <v>312</v>
      </c>
      <c r="B57" s="3" t="s">
        <v>168</v>
      </c>
      <c r="C57" s="20">
        <v>2.6</v>
      </c>
      <c r="E57" s="21">
        <v>6244190.5999999996</v>
      </c>
      <c r="F57" s="11"/>
      <c r="G57" s="41">
        <v>2.5999999999999999E-2</v>
      </c>
      <c r="H57" s="11"/>
      <c r="I57" s="31">
        <f t="shared" si="1"/>
        <v>162348.95559999999</v>
      </c>
      <c r="J57" s="26"/>
      <c r="K57" s="42">
        <f>(C57/100)-G57</f>
        <v>0</v>
      </c>
    </row>
    <row r="58" spans="1:12" x14ac:dyDescent="0.2">
      <c r="A58" s="3">
        <v>314</v>
      </c>
      <c r="B58" s="3" t="s">
        <v>169</v>
      </c>
      <c r="C58" s="20">
        <v>2.6</v>
      </c>
      <c r="E58" s="21">
        <v>26451013.07</v>
      </c>
      <c r="F58" s="11"/>
      <c r="G58" s="41">
        <v>2.5999999999999999E-2</v>
      </c>
      <c r="H58" s="11"/>
      <c r="I58" s="31">
        <f t="shared" si="1"/>
        <v>687726.33981999999</v>
      </c>
      <c r="J58" s="26"/>
      <c r="K58" s="42">
        <f>(C58/100)-G58</f>
        <v>0</v>
      </c>
    </row>
    <row r="59" spans="1:12" x14ac:dyDescent="0.2">
      <c r="A59" s="3">
        <v>315</v>
      </c>
      <c r="B59" s="3" t="s">
        <v>170</v>
      </c>
      <c r="C59" s="20">
        <v>2.4</v>
      </c>
      <c r="E59" s="21">
        <v>10040845.799999999</v>
      </c>
      <c r="F59" s="11"/>
      <c r="G59" s="41">
        <v>2.4E-2</v>
      </c>
      <c r="H59" s="11"/>
      <c r="I59" s="31">
        <f t="shared" si="1"/>
        <v>240980.29919999998</v>
      </c>
      <c r="J59" s="26"/>
      <c r="K59" s="42">
        <f>(C59/100)-G59</f>
        <v>0</v>
      </c>
    </row>
    <row r="60" spans="1:12" x14ac:dyDescent="0.2">
      <c r="A60" s="3">
        <v>316</v>
      </c>
      <c r="B60" s="3" t="s">
        <v>171</v>
      </c>
      <c r="C60" s="50">
        <v>2.4</v>
      </c>
      <c r="E60" s="21">
        <v>3780899.7800000003</v>
      </c>
      <c r="F60" s="11"/>
      <c r="G60" s="41">
        <v>2.4E-2</v>
      </c>
      <c r="H60" s="11"/>
      <c r="I60" s="31">
        <f t="shared" si="1"/>
        <v>90741.594720000008</v>
      </c>
      <c r="J60" s="26"/>
      <c r="K60" s="42">
        <f>(C60/100)-G60</f>
        <v>0</v>
      </c>
    </row>
    <row r="61" spans="1:12" s="11" customFormat="1" x14ac:dyDescent="0.2">
      <c r="A61" s="27">
        <v>316.3</v>
      </c>
      <c r="B61" s="28" t="s">
        <v>172</v>
      </c>
      <c r="C61" s="29" t="s">
        <v>173</v>
      </c>
      <c r="E61" s="21">
        <v>161236.18</v>
      </c>
      <c r="G61" s="41">
        <v>0.33329999999999999</v>
      </c>
      <c r="I61" s="31">
        <f t="shared" si="1"/>
        <v>53740.018793999996</v>
      </c>
      <c r="J61" s="26"/>
      <c r="K61" s="32" t="s">
        <v>173</v>
      </c>
      <c r="L61" s="11" t="s">
        <v>174</v>
      </c>
    </row>
    <row r="62" spans="1:12" s="11" customFormat="1" x14ac:dyDescent="0.2">
      <c r="A62" s="27">
        <v>316.5</v>
      </c>
      <c r="B62" s="28" t="s">
        <v>175</v>
      </c>
      <c r="C62" s="29" t="s">
        <v>173</v>
      </c>
      <c r="E62" s="21">
        <v>551771.79999999993</v>
      </c>
      <c r="G62" s="41">
        <v>0.2</v>
      </c>
      <c r="I62" s="31">
        <f t="shared" si="1"/>
        <v>110354.35999999999</v>
      </c>
      <c r="J62" s="26"/>
      <c r="K62" s="32" t="s">
        <v>173</v>
      </c>
      <c r="L62" s="11" t="s">
        <v>174</v>
      </c>
    </row>
    <row r="63" spans="1:12" s="11" customFormat="1" x14ac:dyDescent="0.2">
      <c r="A63" s="27">
        <v>316.7</v>
      </c>
      <c r="B63" s="28" t="s">
        <v>176</v>
      </c>
      <c r="C63" s="29" t="s">
        <v>173</v>
      </c>
      <c r="E63" s="33">
        <v>2416801.44</v>
      </c>
      <c r="G63" s="41">
        <v>0.1429</v>
      </c>
      <c r="I63" s="34">
        <f t="shared" si="1"/>
        <v>345360.92577600002</v>
      </c>
      <c r="J63" s="26"/>
      <c r="K63" s="32" t="s">
        <v>173</v>
      </c>
      <c r="L63" s="11" t="s">
        <v>174</v>
      </c>
    </row>
    <row r="64" spans="1:12" s="15" customFormat="1" x14ac:dyDescent="0.2">
      <c r="A64" s="15" t="s">
        <v>31</v>
      </c>
      <c r="B64" s="15" t="s">
        <v>185</v>
      </c>
      <c r="C64" s="35">
        <v>2.2000000000000002</v>
      </c>
      <c r="E64" s="36">
        <f>+SUBTOTAL(9,E56:E63)</f>
        <v>282214639.66999996</v>
      </c>
      <c r="F64" s="18"/>
      <c r="G64" s="44">
        <f>(I64/E64)</f>
        <v>2.3298500753180303E-2</v>
      </c>
      <c r="H64" s="18"/>
      <c r="I64" s="36">
        <f>+SUBTOTAL(9,I56:I63)</f>
        <v>6575177.9949100018</v>
      </c>
      <c r="J64" s="46"/>
      <c r="K64" s="42"/>
    </row>
    <row r="65" spans="1:12" x14ac:dyDescent="0.2">
      <c r="C65" s="19"/>
      <c r="E65" s="39"/>
      <c r="F65" s="11"/>
      <c r="G65" s="39"/>
      <c r="H65" s="11"/>
      <c r="I65" s="11"/>
    </row>
    <row r="66" spans="1:12" s="15" customFormat="1" x14ac:dyDescent="0.2">
      <c r="A66" s="15" t="s">
        <v>31</v>
      </c>
      <c r="B66" s="15" t="s">
        <v>186</v>
      </c>
      <c r="C66" s="17"/>
      <c r="E66" s="39"/>
      <c r="F66" s="18"/>
      <c r="G66" s="39"/>
      <c r="H66" s="18"/>
      <c r="I66" s="18"/>
      <c r="J66" s="66"/>
    </row>
    <row r="67" spans="1:12" x14ac:dyDescent="0.2">
      <c r="A67" s="3">
        <v>312</v>
      </c>
      <c r="B67" s="3" t="s">
        <v>168</v>
      </c>
      <c r="C67" s="20">
        <v>2.6</v>
      </c>
      <c r="E67" s="33">
        <v>370941.56</v>
      </c>
      <c r="F67" s="11"/>
      <c r="G67" s="51">
        <v>0</v>
      </c>
      <c r="H67" s="11"/>
      <c r="I67" s="34">
        <f t="shared" ref="I67" si="2">E67*G67</f>
        <v>0</v>
      </c>
      <c r="J67" s="26"/>
      <c r="K67" s="52">
        <f>(C67/100)-G67</f>
        <v>2.6000000000000002E-2</v>
      </c>
      <c r="L67" s="3" t="s">
        <v>187</v>
      </c>
    </row>
    <row r="68" spans="1:12" s="15" customFormat="1" x14ac:dyDescent="0.2">
      <c r="A68" s="15" t="s">
        <v>31</v>
      </c>
      <c r="B68" s="15" t="s">
        <v>188</v>
      </c>
      <c r="C68" s="35">
        <v>2.6</v>
      </c>
      <c r="E68" s="36">
        <f>+SUBTOTAL(9,E67)</f>
        <v>370941.56</v>
      </c>
      <c r="F68" s="18"/>
      <c r="G68" s="44">
        <f>(I68/E68)</f>
        <v>0</v>
      </c>
      <c r="H68" s="18"/>
      <c r="I68" s="36">
        <f>+SUBTOTAL(9,I67)</f>
        <v>0</v>
      </c>
      <c r="J68" s="46"/>
    </row>
    <row r="69" spans="1:12" x14ac:dyDescent="0.2">
      <c r="C69" s="19"/>
      <c r="E69" s="39"/>
      <c r="F69" s="11"/>
      <c r="G69" s="39"/>
      <c r="H69" s="11"/>
      <c r="I69" s="11"/>
    </row>
    <row r="70" spans="1:12" s="15" customFormat="1" x14ac:dyDescent="0.2">
      <c r="A70" s="15" t="s">
        <v>31</v>
      </c>
      <c r="B70" s="15" t="s">
        <v>189</v>
      </c>
      <c r="C70" s="17"/>
      <c r="E70" s="39"/>
      <c r="F70" s="18"/>
      <c r="G70" s="41"/>
      <c r="H70" s="18"/>
      <c r="I70" s="18"/>
      <c r="J70" s="66"/>
    </row>
    <row r="71" spans="1:12" x14ac:dyDescent="0.2">
      <c r="A71" s="3">
        <v>311</v>
      </c>
      <c r="B71" s="3" t="s">
        <v>167</v>
      </c>
      <c r="C71" s="20">
        <v>2.1</v>
      </c>
      <c r="E71" s="21">
        <v>15750167.109999999</v>
      </c>
      <c r="F71" s="11"/>
      <c r="G71" s="41">
        <v>2.1000000000000001E-2</v>
      </c>
      <c r="H71" s="11"/>
      <c r="I71" s="31">
        <f t="shared" ref="I71:I75" si="3">E71*G71</f>
        <v>330753.50930999999</v>
      </c>
      <c r="J71" s="26"/>
      <c r="K71" s="42">
        <f>(C71/100)-G71</f>
        <v>0</v>
      </c>
    </row>
    <row r="72" spans="1:12" x14ac:dyDescent="0.2">
      <c r="A72" s="3">
        <v>312</v>
      </c>
      <c r="B72" s="3" t="s">
        <v>168</v>
      </c>
      <c r="C72" s="20">
        <v>2.6</v>
      </c>
      <c r="E72" s="21">
        <v>141053128.48000002</v>
      </c>
      <c r="F72" s="11"/>
      <c r="G72" s="41">
        <v>2.5999999999999999E-2</v>
      </c>
      <c r="H72" s="11"/>
      <c r="I72" s="31">
        <f t="shared" si="3"/>
        <v>3667381.3404800002</v>
      </c>
      <c r="J72" s="26"/>
      <c r="K72" s="42">
        <f>(C72/100)-G72</f>
        <v>0</v>
      </c>
    </row>
    <row r="73" spans="1:12" x14ac:dyDescent="0.2">
      <c r="A73" s="3">
        <v>314</v>
      </c>
      <c r="B73" s="3" t="s">
        <v>169</v>
      </c>
      <c r="C73" s="20">
        <v>2.6</v>
      </c>
      <c r="E73" s="21">
        <v>80655879.340000004</v>
      </c>
      <c r="F73" s="11"/>
      <c r="G73" s="41">
        <v>2.5999999999999999E-2</v>
      </c>
      <c r="H73" s="11"/>
      <c r="I73" s="31">
        <f t="shared" si="3"/>
        <v>2097052.8628400001</v>
      </c>
      <c r="J73" s="26"/>
      <c r="K73" s="42">
        <f>(C73/100)-G73</f>
        <v>0</v>
      </c>
    </row>
    <row r="74" spans="1:12" x14ac:dyDescent="0.2">
      <c r="A74" s="3">
        <v>315</v>
      </c>
      <c r="B74" s="3" t="s">
        <v>170</v>
      </c>
      <c r="C74" s="20">
        <v>2.4</v>
      </c>
      <c r="E74" s="21">
        <v>19538976.600000001</v>
      </c>
      <c r="F74" s="11"/>
      <c r="G74" s="41">
        <v>2.4E-2</v>
      </c>
      <c r="H74" s="11"/>
      <c r="I74" s="31">
        <f t="shared" si="3"/>
        <v>468935.43840000004</v>
      </c>
      <c r="J74" s="26"/>
      <c r="K74" s="42">
        <f>(C74/100)-G74</f>
        <v>0</v>
      </c>
    </row>
    <row r="75" spans="1:12" x14ac:dyDescent="0.2">
      <c r="A75" s="3">
        <v>316</v>
      </c>
      <c r="B75" s="3" t="s">
        <v>171</v>
      </c>
      <c r="C75" s="20">
        <v>2.4</v>
      </c>
      <c r="E75" s="53">
        <v>2511374.08</v>
      </c>
      <c r="F75" s="11"/>
      <c r="G75" s="41">
        <v>2.4E-2</v>
      </c>
      <c r="H75" s="11"/>
      <c r="I75" s="54">
        <f t="shared" si="3"/>
        <v>60272.977920000005</v>
      </c>
      <c r="J75" s="26"/>
      <c r="K75" s="42">
        <f>(C75/100)-G75</f>
        <v>0</v>
      </c>
    </row>
    <row r="76" spans="1:12" s="15" customFormat="1" x14ac:dyDescent="0.2">
      <c r="A76" s="15" t="s">
        <v>31</v>
      </c>
      <c r="B76" s="15" t="s">
        <v>190</v>
      </c>
      <c r="C76" s="35">
        <v>2.6</v>
      </c>
      <c r="E76" s="36">
        <f>+SUBTOTAL(9,E71:E75)</f>
        <v>259509525.61000004</v>
      </c>
      <c r="F76" s="18"/>
      <c r="G76" s="44">
        <f>(I76/E76)</f>
        <v>2.552660105011087E-2</v>
      </c>
      <c r="H76" s="18"/>
      <c r="I76" s="36">
        <f>+SUBTOTAL(9,I71:I75)</f>
        <v>6624396.1289500007</v>
      </c>
      <c r="J76" s="46"/>
    </row>
    <row r="77" spans="1:12" x14ac:dyDescent="0.2">
      <c r="C77" s="19"/>
      <c r="E77" s="39"/>
      <c r="F77" s="11"/>
      <c r="G77" s="39"/>
      <c r="H77" s="11"/>
      <c r="I77" s="11"/>
    </row>
    <row r="78" spans="1:12" s="15" customFormat="1" x14ac:dyDescent="0.2">
      <c r="A78" s="15" t="s">
        <v>31</v>
      </c>
      <c r="B78" s="15" t="s">
        <v>191</v>
      </c>
      <c r="C78" s="17"/>
      <c r="E78" s="39"/>
      <c r="F78" s="18"/>
      <c r="G78" s="39"/>
      <c r="H78" s="18"/>
      <c r="I78" s="18"/>
      <c r="J78" s="66"/>
    </row>
    <row r="79" spans="1:12" x14ac:dyDescent="0.2">
      <c r="A79" s="3">
        <v>311</v>
      </c>
      <c r="B79" s="3" t="s">
        <v>167</v>
      </c>
      <c r="C79" s="20">
        <v>2.1</v>
      </c>
      <c r="E79" s="21">
        <v>10900218.99</v>
      </c>
      <c r="F79" s="11"/>
      <c r="G79" s="41">
        <v>2.1000000000000001E-2</v>
      </c>
      <c r="H79" s="11"/>
      <c r="I79" s="31">
        <f t="shared" ref="I79:I83" si="4">E79*G79</f>
        <v>228904.59879000002</v>
      </c>
      <c r="J79" s="26"/>
      <c r="K79" s="42">
        <f>(C79/100)-G79</f>
        <v>0</v>
      </c>
    </row>
    <row r="80" spans="1:12" x14ac:dyDescent="0.2">
      <c r="A80" s="3">
        <v>312</v>
      </c>
      <c r="B80" s="3" t="s">
        <v>168</v>
      </c>
      <c r="C80" s="20">
        <v>2.6</v>
      </c>
      <c r="E80" s="21">
        <v>140864110.26999998</v>
      </c>
      <c r="F80" s="11"/>
      <c r="G80" s="41">
        <v>2.5999999999999999E-2</v>
      </c>
      <c r="H80" s="11"/>
      <c r="I80" s="31">
        <f t="shared" si="4"/>
        <v>3662466.8670199993</v>
      </c>
      <c r="J80" s="26"/>
      <c r="K80" s="42">
        <f>(C80/100)-G80</f>
        <v>0</v>
      </c>
    </row>
    <row r="81" spans="1:12" x14ac:dyDescent="0.2">
      <c r="A81" s="3">
        <v>314</v>
      </c>
      <c r="B81" s="3" t="s">
        <v>169</v>
      </c>
      <c r="C81" s="20">
        <v>2.6</v>
      </c>
      <c r="E81" s="21">
        <v>73492180.479999989</v>
      </c>
      <c r="F81" s="11"/>
      <c r="G81" s="41">
        <v>2.5999999999999999E-2</v>
      </c>
      <c r="H81" s="11"/>
      <c r="I81" s="31">
        <f t="shared" si="4"/>
        <v>1910796.6924799997</v>
      </c>
      <c r="J81" s="26"/>
      <c r="K81" s="42">
        <f>(C81/100)-G81</f>
        <v>0</v>
      </c>
    </row>
    <row r="82" spans="1:12" x14ac:dyDescent="0.2">
      <c r="A82" s="3">
        <v>315</v>
      </c>
      <c r="B82" s="3" t="s">
        <v>170</v>
      </c>
      <c r="C82" s="20">
        <v>2.4</v>
      </c>
      <c r="E82" s="21">
        <v>18109134.630000003</v>
      </c>
      <c r="F82" s="11"/>
      <c r="G82" s="41">
        <v>2.4E-2</v>
      </c>
      <c r="H82" s="11"/>
      <c r="I82" s="31">
        <f t="shared" si="4"/>
        <v>434619.23112000007</v>
      </c>
      <c r="J82" s="26"/>
      <c r="K82" s="42">
        <f>(C82/100)-G82</f>
        <v>0</v>
      </c>
    </row>
    <row r="83" spans="1:12" x14ac:dyDescent="0.2">
      <c r="A83" s="3">
        <v>316</v>
      </c>
      <c r="B83" s="3" t="s">
        <v>171</v>
      </c>
      <c r="C83" s="20">
        <v>2.4</v>
      </c>
      <c r="E83" s="53">
        <v>2178555.85</v>
      </c>
      <c r="F83" s="11"/>
      <c r="G83" s="41">
        <v>2.4E-2</v>
      </c>
      <c r="H83" s="11"/>
      <c r="I83" s="54">
        <f t="shared" si="4"/>
        <v>52285.340400000001</v>
      </c>
      <c r="J83" s="26"/>
      <c r="K83" s="42">
        <f>(C83/100)-G83</f>
        <v>0</v>
      </c>
    </row>
    <row r="84" spans="1:12" s="15" customFormat="1" x14ac:dyDescent="0.2">
      <c r="A84" s="15" t="s">
        <v>31</v>
      </c>
      <c r="B84" s="15" t="s">
        <v>192</v>
      </c>
      <c r="C84" s="35">
        <v>2.6</v>
      </c>
      <c r="E84" s="36">
        <f>+SUBTOTAL(9,E79:E83)</f>
        <v>245544200.21999997</v>
      </c>
      <c r="F84" s="18"/>
      <c r="G84" s="44">
        <f>(I84/E84)</f>
        <v>2.5612792825793422E-2</v>
      </c>
      <c r="H84" s="18"/>
      <c r="I84" s="36">
        <f>+SUBTOTAL(9,I79:I83)</f>
        <v>6289072.7298099985</v>
      </c>
      <c r="J84" s="46"/>
    </row>
    <row r="85" spans="1:12" s="15" customFormat="1" x14ac:dyDescent="0.2">
      <c r="C85" s="17"/>
      <c r="E85" s="39"/>
      <c r="F85" s="18"/>
      <c r="G85" s="39"/>
      <c r="H85" s="18"/>
      <c r="I85" s="18"/>
      <c r="J85" s="46"/>
    </row>
    <row r="86" spans="1:12" s="15" customFormat="1" x14ac:dyDescent="0.2">
      <c r="A86" s="14" t="s">
        <v>193</v>
      </c>
      <c r="C86" s="47">
        <v>2.4</v>
      </c>
      <c r="E86" s="48">
        <f>+SUBTOTAL(9,E69:E85)+SUBTOTAL(9,E56:E64)</f>
        <v>787268365.5</v>
      </c>
      <c r="F86" s="18"/>
      <c r="G86" s="49">
        <f>(I86/E86)</f>
        <v>2.4754769412451388E-2</v>
      </c>
      <c r="H86" s="18"/>
      <c r="I86" s="48">
        <f>+SUBTOTAL(9,I69:I85)+SUBTOTAL(9,I56:I64)</f>
        <v>19488646.853670001</v>
      </c>
      <c r="J86" s="58"/>
    </row>
    <row r="87" spans="1:12" s="15" customFormat="1" x14ac:dyDescent="0.2">
      <c r="C87" s="17"/>
      <c r="E87" s="39"/>
      <c r="F87" s="18"/>
      <c r="G87" s="39"/>
      <c r="H87" s="18"/>
      <c r="I87" s="18"/>
      <c r="J87" s="46"/>
    </row>
    <row r="88" spans="1:12" s="15" customFormat="1" x14ac:dyDescent="0.2">
      <c r="C88" s="17"/>
      <c r="E88" s="39"/>
      <c r="F88" s="18"/>
      <c r="G88" s="39"/>
      <c r="H88" s="18"/>
      <c r="I88" s="18"/>
      <c r="J88" s="46"/>
    </row>
    <row r="89" spans="1:12" s="15" customFormat="1" x14ac:dyDescent="0.2">
      <c r="A89" s="14" t="s">
        <v>194</v>
      </c>
      <c r="C89" s="17"/>
      <c r="E89" s="39"/>
      <c r="F89" s="18"/>
      <c r="G89" s="39"/>
      <c r="H89" s="18"/>
      <c r="I89" s="18"/>
      <c r="J89" s="46"/>
    </row>
    <row r="90" spans="1:12" x14ac:dyDescent="0.2">
      <c r="C90" s="19"/>
      <c r="E90" s="39"/>
      <c r="F90" s="11"/>
      <c r="G90" s="39"/>
      <c r="H90" s="11"/>
      <c r="I90" s="11"/>
    </row>
    <row r="91" spans="1:12" s="15" customFormat="1" x14ac:dyDescent="0.2">
      <c r="A91" s="15" t="s">
        <v>31</v>
      </c>
      <c r="B91" s="15" t="s">
        <v>195</v>
      </c>
      <c r="C91" s="17"/>
      <c r="E91" s="39"/>
      <c r="F91" s="18"/>
      <c r="G91" s="39"/>
      <c r="H91" s="18"/>
      <c r="I91" s="18"/>
      <c r="J91" s="66"/>
    </row>
    <row r="92" spans="1:12" x14ac:dyDescent="0.2">
      <c r="A92" s="3">
        <v>312</v>
      </c>
      <c r="B92" s="3" t="s">
        <v>168</v>
      </c>
      <c r="C92" s="20">
        <v>2.6</v>
      </c>
      <c r="E92" s="33">
        <v>33149442.199999999</v>
      </c>
      <c r="F92" s="11"/>
      <c r="G92" s="51">
        <v>0</v>
      </c>
      <c r="H92" s="11"/>
      <c r="I92" s="34">
        <f t="shared" ref="I92" si="5">E92*G92</f>
        <v>0</v>
      </c>
      <c r="J92" s="26"/>
      <c r="K92" s="52">
        <f>(C92/100)-G92</f>
        <v>2.6000000000000002E-2</v>
      </c>
      <c r="L92" s="3" t="s">
        <v>196</v>
      </c>
    </row>
    <row r="93" spans="1:12" s="15" customFormat="1" x14ac:dyDescent="0.2">
      <c r="A93" s="15" t="s">
        <v>31</v>
      </c>
      <c r="B93" s="15" t="s">
        <v>197</v>
      </c>
      <c r="C93" s="35">
        <v>2.6</v>
      </c>
      <c r="E93" s="36">
        <f>+SUBTOTAL(9,E92:E92)</f>
        <v>33149442.199999999</v>
      </c>
      <c r="F93" s="18"/>
      <c r="G93" s="44">
        <f>(I93/E93)</f>
        <v>0</v>
      </c>
      <c r="H93" s="18"/>
      <c r="I93" s="36">
        <f>+SUBTOTAL(9,I92:I92)</f>
        <v>0</v>
      </c>
      <c r="J93" s="46"/>
    </row>
    <row r="94" spans="1:12" x14ac:dyDescent="0.2">
      <c r="C94" s="19"/>
      <c r="E94" s="39"/>
      <c r="F94" s="11"/>
      <c r="G94" s="39"/>
      <c r="H94" s="11"/>
      <c r="I94" s="11"/>
    </row>
    <row r="95" spans="1:12" s="15" customFormat="1" x14ac:dyDescent="0.2">
      <c r="A95" s="15" t="s">
        <v>31</v>
      </c>
      <c r="B95" s="15" t="s">
        <v>198</v>
      </c>
      <c r="C95" s="17"/>
      <c r="E95" s="39"/>
      <c r="F95" s="18"/>
      <c r="G95" s="39"/>
      <c r="H95" s="18"/>
      <c r="I95" s="18"/>
      <c r="J95" s="66"/>
    </row>
    <row r="96" spans="1:12" x14ac:dyDescent="0.2">
      <c r="A96" s="3">
        <v>311</v>
      </c>
      <c r="B96" s="3" t="s">
        <v>167</v>
      </c>
      <c r="C96" s="20">
        <v>2.1</v>
      </c>
      <c r="E96" s="21">
        <v>37858603.990000002</v>
      </c>
      <c r="F96" s="11"/>
      <c r="G96" s="41">
        <v>2.1000000000000001E-2</v>
      </c>
      <c r="H96" s="11"/>
      <c r="I96" s="31">
        <f t="shared" ref="I96:I101" si="6">E96*G96</f>
        <v>795030.68379000004</v>
      </c>
      <c r="J96" s="26"/>
      <c r="K96" s="42">
        <f>(C96/100)-G96</f>
        <v>0</v>
      </c>
    </row>
    <row r="97" spans="1:12" x14ac:dyDescent="0.2">
      <c r="A97" s="3">
        <v>312</v>
      </c>
      <c r="B97" s="3" t="s">
        <v>168</v>
      </c>
      <c r="C97" s="20">
        <v>2.6</v>
      </c>
      <c r="E97" s="21">
        <v>24853840.239999998</v>
      </c>
      <c r="F97" s="11"/>
      <c r="G97" s="41">
        <v>2.5999999999999999E-2</v>
      </c>
      <c r="H97" s="11"/>
      <c r="I97" s="31">
        <f t="shared" si="6"/>
        <v>646199.84623999998</v>
      </c>
      <c r="J97" s="26"/>
      <c r="K97" s="42">
        <f>(C97/100)-G97</f>
        <v>0</v>
      </c>
    </row>
    <row r="98" spans="1:12" x14ac:dyDescent="0.2">
      <c r="A98" s="3">
        <v>314</v>
      </c>
      <c r="B98" s="3" t="s">
        <v>169</v>
      </c>
      <c r="C98" s="20">
        <v>2.6</v>
      </c>
      <c r="E98" s="21">
        <v>4225034.6499999994</v>
      </c>
      <c r="F98" s="11"/>
      <c r="G98" s="41">
        <v>2.5999999999999999E-2</v>
      </c>
      <c r="H98" s="11"/>
      <c r="I98" s="31">
        <f t="shared" si="6"/>
        <v>109850.90089999998</v>
      </c>
      <c r="J98" s="26"/>
      <c r="K98" s="42">
        <f>(C98/100)-G98</f>
        <v>0</v>
      </c>
    </row>
    <row r="99" spans="1:12" x14ac:dyDescent="0.2">
      <c r="A99" s="3">
        <v>315</v>
      </c>
      <c r="B99" s="3" t="s">
        <v>170</v>
      </c>
      <c r="C99" s="20">
        <v>2.4</v>
      </c>
      <c r="E99" s="21">
        <v>1194871.8900000001</v>
      </c>
      <c r="F99" s="11"/>
      <c r="G99" s="41">
        <v>2.4E-2</v>
      </c>
      <c r="H99" s="11"/>
      <c r="I99" s="31">
        <f t="shared" si="6"/>
        <v>28676.925360000005</v>
      </c>
      <c r="J99" s="26"/>
      <c r="K99" s="42">
        <f>(C99/100)-G99</f>
        <v>0</v>
      </c>
    </row>
    <row r="100" spans="1:12" x14ac:dyDescent="0.2">
      <c r="A100" s="3">
        <v>316</v>
      </c>
      <c r="B100" s="3" t="s">
        <v>171</v>
      </c>
      <c r="C100" s="20">
        <v>2.4</v>
      </c>
      <c r="E100" s="21">
        <v>3566155.6</v>
      </c>
      <c r="F100" s="11"/>
      <c r="G100" s="41">
        <v>2.4E-2</v>
      </c>
      <c r="H100" s="11"/>
      <c r="I100" s="31">
        <f t="shared" si="6"/>
        <v>85587.734400000001</v>
      </c>
      <c r="J100" s="26"/>
      <c r="K100" s="42">
        <f>(C100/100)-G100</f>
        <v>0</v>
      </c>
    </row>
    <row r="101" spans="1:12" s="11" customFormat="1" x14ac:dyDescent="0.2">
      <c r="A101" s="27">
        <v>316.7</v>
      </c>
      <c r="B101" s="28" t="s">
        <v>176</v>
      </c>
      <c r="C101" s="29" t="s">
        <v>173</v>
      </c>
      <c r="E101" s="53">
        <v>20275.8</v>
      </c>
      <c r="G101" s="41">
        <v>0.1429</v>
      </c>
      <c r="I101" s="54">
        <f t="shared" si="6"/>
        <v>2897.4118199999998</v>
      </c>
      <c r="J101" s="26"/>
      <c r="K101" s="32" t="s">
        <v>173</v>
      </c>
      <c r="L101" s="11" t="s">
        <v>174</v>
      </c>
    </row>
    <row r="102" spans="1:12" s="15" customFormat="1" x14ac:dyDescent="0.2">
      <c r="A102" s="15" t="s">
        <v>31</v>
      </c>
      <c r="B102" s="15" t="s">
        <v>199</v>
      </c>
      <c r="C102" s="35">
        <v>2.2999999999999998</v>
      </c>
      <c r="E102" s="36">
        <f>+SUBTOTAL(9,E96:E101)</f>
        <v>71718782.169999987</v>
      </c>
      <c r="F102" s="18"/>
      <c r="G102" s="44">
        <f>(I102/E102)</f>
        <v>2.3260901147981669E-2</v>
      </c>
      <c r="H102" s="18"/>
      <c r="I102" s="36">
        <f>+SUBTOTAL(9,I96:I101)</f>
        <v>1668243.50251</v>
      </c>
      <c r="J102" s="46"/>
    </row>
    <row r="103" spans="1:12" x14ac:dyDescent="0.2">
      <c r="C103" s="19"/>
      <c r="E103" s="39"/>
      <c r="F103" s="11"/>
      <c r="G103" s="39"/>
      <c r="H103" s="11"/>
      <c r="I103" s="11"/>
    </row>
    <row r="104" spans="1:12" s="15" customFormat="1" x14ac:dyDescent="0.2">
      <c r="A104" s="15" t="s">
        <v>31</v>
      </c>
      <c r="B104" s="15" t="s">
        <v>200</v>
      </c>
      <c r="C104" s="17"/>
      <c r="E104" s="39"/>
      <c r="F104" s="18"/>
      <c r="G104" s="41"/>
      <c r="H104" s="18"/>
      <c r="I104" s="18"/>
      <c r="J104" s="66"/>
    </row>
    <row r="105" spans="1:12" x14ac:dyDescent="0.2">
      <c r="A105" s="3">
        <v>311</v>
      </c>
      <c r="B105" s="3" t="s">
        <v>167</v>
      </c>
      <c r="C105" s="20">
        <v>2.2000000000000002</v>
      </c>
      <c r="E105" s="21">
        <v>2922680.71</v>
      </c>
      <c r="F105" s="11"/>
      <c r="G105" s="41">
        <v>2.1999999999999999E-2</v>
      </c>
      <c r="H105" s="11"/>
      <c r="I105" s="31">
        <f t="shared" ref="I105:I108" si="7">E105*G105</f>
        <v>64298.975619999997</v>
      </c>
      <c r="J105" s="26"/>
      <c r="K105" s="42">
        <f>(C105/100)-G105</f>
        <v>0</v>
      </c>
    </row>
    <row r="106" spans="1:12" x14ac:dyDescent="0.2">
      <c r="A106" s="3">
        <v>312</v>
      </c>
      <c r="B106" s="3" t="s">
        <v>168</v>
      </c>
      <c r="C106" s="20">
        <v>2.7</v>
      </c>
      <c r="E106" s="21">
        <v>21093353.039999999</v>
      </c>
      <c r="F106" s="11"/>
      <c r="G106" s="41">
        <v>2.7E-2</v>
      </c>
      <c r="H106" s="11"/>
      <c r="I106" s="31">
        <f t="shared" si="7"/>
        <v>569520.53207999992</v>
      </c>
      <c r="J106" s="26"/>
      <c r="K106" s="42">
        <f>(C106/100)-G106</f>
        <v>0</v>
      </c>
    </row>
    <row r="107" spans="1:12" x14ac:dyDescent="0.2">
      <c r="A107" s="3">
        <v>314</v>
      </c>
      <c r="B107" s="3" t="s">
        <v>169</v>
      </c>
      <c r="C107" s="20">
        <v>2.6</v>
      </c>
      <c r="E107" s="21">
        <v>2087749.62</v>
      </c>
      <c r="F107" s="11"/>
      <c r="G107" s="41">
        <v>2.5999999999999999E-2</v>
      </c>
      <c r="H107" s="11"/>
      <c r="I107" s="31">
        <f t="shared" si="7"/>
        <v>54281.490120000002</v>
      </c>
      <c r="J107" s="26"/>
      <c r="K107" s="42">
        <f>(C107/100)-G107</f>
        <v>0</v>
      </c>
    </row>
    <row r="108" spans="1:12" x14ac:dyDescent="0.2">
      <c r="A108" s="3">
        <v>315</v>
      </c>
      <c r="B108" s="3" t="s">
        <v>170</v>
      </c>
      <c r="C108" s="20">
        <v>2.4</v>
      </c>
      <c r="E108" s="53">
        <v>2075488.38</v>
      </c>
      <c r="F108" s="11"/>
      <c r="G108" s="41">
        <v>2.4E-2</v>
      </c>
      <c r="H108" s="11"/>
      <c r="I108" s="54">
        <f t="shared" si="7"/>
        <v>49811.721120000002</v>
      </c>
      <c r="J108" s="26"/>
      <c r="K108" s="42">
        <f>(C108/100)-G108</f>
        <v>0</v>
      </c>
    </row>
    <row r="109" spans="1:12" s="15" customFormat="1" x14ac:dyDescent="0.2">
      <c r="A109" s="15" t="s">
        <v>31</v>
      </c>
      <c r="B109" s="15" t="s">
        <v>201</v>
      </c>
      <c r="C109" s="35">
        <v>2.6</v>
      </c>
      <c r="E109" s="36">
        <f>+SUBTOTAL(9,E105:E108)</f>
        <v>28179271.75</v>
      </c>
      <c r="F109" s="18"/>
      <c r="G109" s="44">
        <f>(I109/E109)</f>
        <v>2.6186365832537882E-2</v>
      </c>
      <c r="H109" s="18"/>
      <c r="I109" s="36">
        <f>+SUBTOTAL(9,I105:I108)</f>
        <v>737912.71893999993</v>
      </c>
      <c r="J109" s="46"/>
    </row>
    <row r="110" spans="1:12" x14ac:dyDescent="0.2">
      <c r="C110" s="19"/>
      <c r="E110" s="39"/>
      <c r="F110" s="11"/>
      <c r="G110" s="39"/>
      <c r="H110" s="11"/>
      <c r="I110" s="11"/>
    </row>
    <row r="111" spans="1:12" s="15" customFormat="1" x14ac:dyDescent="0.2">
      <c r="A111" s="15" t="s">
        <v>31</v>
      </c>
      <c r="B111" s="15" t="s">
        <v>202</v>
      </c>
      <c r="C111" s="17"/>
      <c r="E111" s="39"/>
      <c r="F111" s="18"/>
      <c r="G111" s="41"/>
      <c r="H111" s="18"/>
      <c r="I111" s="18"/>
      <c r="J111" s="66"/>
    </row>
    <row r="112" spans="1:12" x14ac:dyDescent="0.2">
      <c r="A112" s="3">
        <v>311</v>
      </c>
      <c r="B112" s="3" t="s">
        <v>167</v>
      </c>
      <c r="C112" s="20">
        <v>2.1</v>
      </c>
      <c r="E112" s="21">
        <v>72665570.010000005</v>
      </c>
      <c r="F112" s="11"/>
      <c r="G112" s="41">
        <v>2.1000000000000001E-2</v>
      </c>
      <c r="H112" s="11"/>
      <c r="I112" s="31">
        <f t="shared" ref="I112:I118" si="8">E112*G112</f>
        <v>1525976.9702100002</v>
      </c>
      <c r="J112" s="26"/>
      <c r="K112" s="42">
        <f>(C112/100)-G112</f>
        <v>0</v>
      </c>
    </row>
    <row r="113" spans="1:12" x14ac:dyDescent="0.2">
      <c r="A113" s="3">
        <v>312</v>
      </c>
      <c r="B113" s="3" t="s">
        <v>168</v>
      </c>
      <c r="C113" s="20">
        <v>2.6</v>
      </c>
      <c r="E113" s="21">
        <v>292486671.44</v>
      </c>
      <c r="F113" s="11"/>
      <c r="G113" s="41">
        <v>2.5999999999999999E-2</v>
      </c>
      <c r="H113" s="11"/>
      <c r="I113" s="31">
        <f t="shared" si="8"/>
        <v>7604653.45744</v>
      </c>
      <c r="J113" s="26"/>
      <c r="K113" s="42">
        <f>(C113/100)-G113</f>
        <v>0</v>
      </c>
    </row>
    <row r="114" spans="1:12" x14ac:dyDescent="0.2">
      <c r="A114" s="3">
        <v>314</v>
      </c>
      <c r="B114" s="3" t="s">
        <v>169</v>
      </c>
      <c r="C114" s="20">
        <v>2.6</v>
      </c>
      <c r="E114" s="21">
        <v>119803456.33</v>
      </c>
      <c r="F114" s="11"/>
      <c r="G114" s="41">
        <v>2.5999999999999999E-2</v>
      </c>
      <c r="H114" s="11"/>
      <c r="I114" s="31">
        <f t="shared" si="8"/>
        <v>3114889.8645799998</v>
      </c>
      <c r="J114" s="26"/>
      <c r="K114" s="42">
        <f>(C114/100)-G114</f>
        <v>0</v>
      </c>
    </row>
    <row r="115" spans="1:12" x14ac:dyDescent="0.2">
      <c r="A115" s="3">
        <v>315</v>
      </c>
      <c r="B115" s="3" t="s">
        <v>170</v>
      </c>
      <c r="C115" s="20">
        <v>2.4</v>
      </c>
      <c r="E115" s="21">
        <v>28495331.129999995</v>
      </c>
      <c r="F115" s="11"/>
      <c r="G115" s="41">
        <v>2.4E-2</v>
      </c>
      <c r="H115" s="11"/>
      <c r="I115" s="31">
        <f t="shared" si="8"/>
        <v>683887.94711999991</v>
      </c>
      <c r="J115" s="26"/>
      <c r="K115" s="42">
        <f>(C115/100)-G115</f>
        <v>0</v>
      </c>
    </row>
    <row r="116" spans="1:12" x14ac:dyDescent="0.2">
      <c r="A116" s="3">
        <v>316</v>
      </c>
      <c r="B116" s="3" t="s">
        <v>171</v>
      </c>
      <c r="C116" s="20">
        <v>2.4</v>
      </c>
      <c r="E116" s="21">
        <v>4586741.22</v>
      </c>
      <c r="F116" s="11"/>
      <c r="G116" s="41">
        <v>2.4E-2</v>
      </c>
      <c r="H116" s="11"/>
      <c r="I116" s="31">
        <f t="shared" si="8"/>
        <v>110081.78928</v>
      </c>
      <c r="J116" s="26"/>
      <c r="K116" s="42">
        <f>(C116/100)-G116</f>
        <v>0</v>
      </c>
    </row>
    <row r="117" spans="1:12" s="11" customFormat="1" x14ac:dyDescent="0.2">
      <c r="A117" s="27">
        <v>316.5</v>
      </c>
      <c r="B117" s="28" t="s">
        <v>175</v>
      </c>
      <c r="C117" s="29" t="s">
        <v>173</v>
      </c>
      <c r="E117" s="21">
        <v>6440.01</v>
      </c>
      <c r="G117" s="41">
        <v>0.2</v>
      </c>
      <c r="I117" s="31">
        <f t="shared" si="8"/>
        <v>1288.0020000000002</v>
      </c>
      <c r="J117" s="26"/>
      <c r="K117" s="32" t="s">
        <v>173</v>
      </c>
      <c r="L117" s="11" t="s">
        <v>174</v>
      </c>
    </row>
    <row r="118" spans="1:12" s="11" customFormat="1" x14ac:dyDescent="0.2">
      <c r="A118" s="27">
        <v>316.7</v>
      </c>
      <c r="B118" s="28" t="s">
        <v>176</v>
      </c>
      <c r="C118" s="29" t="s">
        <v>173</v>
      </c>
      <c r="E118" s="53">
        <v>481731.96</v>
      </c>
      <c r="G118" s="41">
        <v>0.1429</v>
      </c>
      <c r="I118" s="54">
        <f t="shared" si="8"/>
        <v>68839.497084000002</v>
      </c>
      <c r="J118" s="26"/>
      <c r="K118" s="32" t="s">
        <v>173</v>
      </c>
      <c r="L118" s="11" t="s">
        <v>174</v>
      </c>
    </row>
    <row r="119" spans="1:12" s="18" customFormat="1" x14ac:dyDescent="0.2">
      <c r="A119" s="18" t="s">
        <v>31</v>
      </c>
      <c r="B119" s="18" t="s">
        <v>203</v>
      </c>
      <c r="C119" s="43">
        <v>2.5</v>
      </c>
      <c r="E119" s="36">
        <f>+SUBTOTAL(9,E112:E118)</f>
        <v>518525942.09999996</v>
      </c>
      <c r="G119" s="44">
        <f>(I119/E119)</f>
        <v>2.5282471836646801E-2</v>
      </c>
      <c r="I119" s="36">
        <f>+SUBTOTAL(9,I112:I118)</f>
        <v>13109617.527713999</v>
      </c>
      <c r="J119" s="46"/>
    </row>
    <row r="120" spans="1:12" s="15" customFormat="1" x14ac:dyDescent="0.2">
      <c r="C120" s="17"/>
      <c r="E120" s="39"/>
      <c r="F120" s="18"/>
      <c r="G120" s="39"/>
      <c r="H120" s="18"/>
      <c r="I120" s="18"/>
      <c r="J120" s="46"/>
    </row>
    <row r="121" spans="1:12" s="15" customFormat="1" x14ac:dyDescent="0.2">
      <c r="A121" s="14" t="s">
        <v>204</v>
      </c>
      <c r="C121" s="47">
        <v>2.5</v>
      </c>
      <c r="E121" s="48">
        <f>+SUBTOTAL(9,E94:E120)</f>
        <v>618423996.0200001</v>
      </c>
      <c r="F121" s="18"/>
      <c r="G121" s="49">
        <f>(I121/E121)</f>
        <v>2.5089216862571762E-2</v>
      </c>
      <c r="H121" s="18"/>
      <c r="I121" s="48">
        <f>+SUBTOTAL(9,I94:I120)</f>
        <v>15515773.749163998</v>
      </c>
      <c r="J121" s="58"/>
    </row>
    <row r="122" spans="1:12" s="15" customFormat="1" x14ac:dyDescent="0.2">
      <c r="C122" s="17"/>
      <c r="E122" s="39"/>
      <c r="F122" s="18"/>
      <c r="G122" s="39"/>
      <c r="H122" s="18"/>
      <c r="I122" s="18"/>
      <c r="J122" s="46"/>
    </row>
    <row r="123" spans="1:12" s="15" customFormat="1" x14ac:dyDescent="0.2">
      <c r="C123" s="17"/>
      <c r="E123" s="39"/>
      <c r="F123" s="18"/>
      <c r="G123" s="39"/>
      <c r="H123" s="18"/>
      <c r="I123" s="18"/>
      <c r="J123" s="46"/>
    </row>
    <row r="124" spans="1:12" s="15" customFormat="1" x14ac:dyDescent="0.2">
      <c r="A124" s="14" t="s">
        <v>205</v>
      </c>
      <c r="C124" s="17"/>
      <c r="E124" s="39"/>
      <c r="F124" s="18"/>
      <c r="G124" s="39"/>
      <c r="H124" s="18"/>
      <c r="I124" s="18"/>
      <c r="J124" s="46"/>
    </row>
    <row r="125" spans="1:12" x14ac:dyDescent="0.2">
      <c r="C125" s="19"/>
      <c r="E125" s="39"/>
      <c r="F125" s="11"/>
      <c r="G125" s="39"/>
      <c r="H125" s="11"/>
      <c r="I125" s="11"/>
    </row>
    <row r="126" spans="1:12" s="15" customFormat="1" x14ac:dyDescent="0.2">
      <c r="A126" s="15" t="s">
        <v>31</v>
      </c>
      <c r="B126" s="15" t="s">
        <v>206</v>
      </c>
      <c r="C126" s="17"/>
      <c r="E126" s="39"/>
      <c r="F126" s="18"/>
      <c r="G126" s="41"/>
      <c r="H126" s="18"/>
      <c r="I126" s="18"/>
      <c r="J126" s="66"/>
    </row>
    <row r="127" spans="1:12" x14ac:dyDescent="0.2">
      <c r="A127" s="3">
        <v>311</v>
      </c>
      <c r="B127" s="3" t="s">
        <v>167</v>
      </c>
      <c r="C127" s="20">
        <v>2.1</v>
      </c>
      <c r="E127" s="31">
        <v>3591896.75</v>
      </c>
      <c r="F127" s="11"/>
      <c r="G127" s="41">
        <v>2.1000000000000001E-2</v>
      </c>
      <c r="H127" s="11"/>
      <c r="I127" s="31">
        <f t="shared" ref="I127:I130" si="9">E127*G127</f>
        <v>75429.831749999998</v>
      </c>
      <c r="J127" s="26"/>
      <c r="K127" s="42">
        <f>(C127/100)-G127</f>
        <v>0</v>
      </c>
    </row>
    <row r="128" spans="1:12" x14ac:dyDescent="0.2">
      <c r="A128" s="3">
        <v>312</v>
      </c>
      <c r="B128" s="3" t="s">
        <v>168</v>
      </c>
      <c r="C128" s="20">
        <v>2.6</v>
      </c>
      <c r="E128" s="31">
        <v>31120813.859999999</v>
      </c>
      <c r="F128" s="11"/>
      <c r="G128" s="41">
        <v>2.5999999999999999E-2</v>
      </c>
      <c r="H128" s="11"/>
      <c r="I128" s="31">
        <f t="shared" si="9"/>
        <v>809141.16035999998</v>
      </c>
      <c r="J128" s="26"/>
      <c r="K128" s="42">
        <f>(C128/100)-G128</f>
        <v>0</v>
      </c>
    </row>
    <row r="129" spans="1:12" x14ac:dyDescent="0.2">
      <c r="A129" s="3">
        <v>315</v>
      </c>
      <c r="B129" s="3" t="s">
        <v>170</v>
      </c>
      <c r="C129" s="20">
        <v>2.4</v>
      </c>
      <c r="E129" s="31">
        <v>3804504.37</v>
      </c>
      <c r="F129" s="11"/>
      <c r="G129" s="41">
        <v>2.4E-2</v>
      </c>
      <c r="H129" s="11"/>
      <c r="I129" s="31">
        <f t="shared" si="9"/>
        <v>91308.104879999999</v>
      </c>
      <c r="J129" s="26"/>
      <c r="K129" s="42">
        <f>(C129/100)-G129</f>
        <v>0</v>
      </c>
    </row>
    <row r="130" spans="1:12" x14ac:dyDescent="0.2">
      <c r="A130" s="3">
        <v>316</v>
      </c>
      <c r="B130" s="3" t="s">
        <v>171</v>
      </c>
      <c r="C130" s="20">
        <v>2.4</v>
      </c>
      <c r="E130" s="54">
        <v>302789.31</v>
      </c>
      <c r="F130" s="11"/>
      <c r="G130" s="41">
        <v>2.4E-2</v>
      </c>
      <c r="H130" s="11"/>
      <c r="I130" s="54">
        <f t="shared" si="9"/>
        <v>7266.94344</v>
      </c>
      <c r="J130" s="26"/>
      <c r="K130" s="42">
        <f>(C130/100)-G130</f>
        <v>0</v>
      </c>
    </row>
    <row r="131" spans="1:12" s="15" customFormat="1" x14ac:dyDescent="0.2">
      <c r="A131" s="15" t="s">
        <v>31</v>
      </c>
      <c r="B131" s="15" t="s">
        <v>207</v>
      </c>
      <c r="C131" s="35">
        <v>2.5</v>
      </c>
      <c r="E131" s="36">
        <f>+SUBTOTAL(9,E127:E130)</f>
        <v>38820004.289999999</v>
      </c>
      <c r="F131" s="18"/>
      <c r="G131" s="44">
        <f>(I131/E131)</f>
        <v>2.532575816029102E-2</v>
      </c>
      <c r="H131" s="18"/>
      <c r="I131" s="36">
        <f>+SUBTOTAL(9,I127:I130)</f>
        <v>983146.04042999994</v>
      </c>
      <c r="J131" s="46"/>
    </row>
    <row r="132" spans="1:12" x14ac:dyDescent="0.2">
      <c r="C132" s="19"/>
      <c r="E132" s="39"/>
      <c r="F132" s="11"/>
      <c r="G132" s="39"/>
      <c r="H132" s="11"/>
      <c r="I132" s="11"/>
    </row>
    <row r="133" spans="1:12" s="15" customFormat="1" x14ac:dyDescent="0.2">
      <c r="A133" s="15" t="s">
        <v>31</v>
      </c>
      <c r="B133" s="15" t="s">
        <v>208</v>
      </c>
      <c r="C133" s="17"/>
      <c r="E133" s="39"/>
      <c r="F133" s="18"/>
      <c r="G133" s="39"/>
      <c r="H133" s="18"/>
      <c r="I133" s="18"/>
      <c r="J133" s="66"/>
    </row>
    <row r="134" spans="1:12" x14ac:dyDescent="0.2">
      <c r="A134" s="3">
        <v>312</v>
      </c>
      <c r="B134" s="3" t="s">
        <v>168</v>
      </c>
      <c r="C134" s="20">
        <v>2.6</v>
      </c>
      <c r="E134" s="54">
        <v>52104.91</v>
      </c>
      <c r="F134" s="11"/>
      <c r="G134" s="41">
        <v>0</v>
      </c>
      <c r="H134" s="11"/>
      <c r="I134" s="54">
        <f t="shared" ref="I134" si="10">E134*G134</f>
        <v>0</v>
      </c>
      <c r="J134" s="26"/>
      <c r="K134" s="52">
        <f>(C134/100)-G134</f>
        <v>2.6000000000000002E-2</v>
      </c>
      <c r="L134" s="3" t="s">
        <v>196</v>
      </c>
    </row>
    <row r="135" spans="1:12" s="15" customFormat="1" x14ac:dyDescent="0.2">
      <c r="A135" s="15" t="s">
        <v>31</v>
      </c>
      <c r="B135" s="15" t="s">
        <v>209</v>
      </c>
      <c r="C135" s="35">
        <v>2.6</v>
      </c>
      <c r="E135" s="36">
        <f>+SUBTOTAL(9,E134)</f>
        <v>52104.91</v>
      </c>
      <c r="F135" s="18"/>
      <c r="G135" s="44">
        <f>(I135/E135)</f>
        <v>0</v>
      </c>
      <c r="H135" s="18"/>
      <c r="I135" s="36">
        <f>+SUBTOTAL(9,I134)</f>
        <v>0</v>
      </c>
      <c r="J135" s="46"/>
    </row>
    <row r="136" spans="1:12" x14ac:dyDescent="0.2">
      <c r="C136" s="19"/>
      <c r="E136" s="39"/>
      <c r="F136" s="11"/>
      <c r="G136" s="39"/>
      <c r="H136" s="11"/>
      <c r="I136" s="11"/>
    </row>
    <row r="137" spans="1:12" s="15" customFormat="1" x14ac:dyDescent="0.2">
      <c r="A137" s="15" t="s">
        <v>31</v>
      </c>
      <c r="B137" s="15" t="s">
        <v>210</v>
      </c>
      <c r="C137" s="17"/>
      <c r="E137" s="39"/>
      <c r="F137" s="18"/>
      <c r="G137" s="39"/>
      <c r="H137" s="18"/>
      <c r="I137" s="18"/>
      <c r="J137" s="66"/>
    </row>
    <row r="138" spans="1:12" x14ac:dyDescent="0.2">
      <c r="A138" s="3">
        <v>311</v>
      </c>
      <c r="B138" s="3" t="s">
        <v>167</v>
      </c>
      <c r="C138" s="20">
        <v>2.1</v>
      </c>
      <c r="E138" s="21">
        <v>32651890.18</v>
      </c>
      <c r="F138" s="11"/>
      <c r="G138" s="41">
        <v>2.1000000000000001E-2</v>
      </c>
      <c r="H138" s="11"/>
      <c r="I138" s="31">
        <f t="shared" ref="I138:I144" si="11">E138*G138</f>
        <v>685689.69378000009</v>
      </c>
      <c r="J138" s="26"/>
      <c r="K138" s="42">
        <f>(C138/100)-G138</f>
        <v>0</v>
      </c>
    </row>
    <row r="139" spans="1:12" x14ac:dyDescent="0.2">
      <c r="A139" s="3">
        <v>312</v>
      </c>
      <c r="B139" s="3" t="s">
        <v>168</v>
      </c>
      <c r="C139" s="20">
        <v>2.6</v>
      </c>
      <c r="E139" s="21">
        <v>3644019.9699999997</v>
      </c>
      <c r="F139" s="11"/>
      <c r="G139" s="41">
        <v>2.5999999999999999E-2</v>
      </c>
      <c r="H139" s="11"/>
      <c r="I139" s="31">
        <f t="shared" si="11"/>
        <v>94744.519219999987</v>
      </c>
      <c r="J139" s="26"/>
      <c r="K139" s="42">
        <f>(C139/100)-G139</f>
        <v>0</v>
      </c>
    </row>
    <row r="140" spans="1:12" x14ac:dyDescent="0.2">
      <c r="A140" s="3">
        <v>314</v>
      </c>
      <c r="B140" s="3" t="s">
        <v>169</v>
      </c>
      <c r="C140" s="20">
        <v>2.6</v>
      </c>
      <c r="E140" s="21">
        <v>2465068.96</v>
      </c>
      <c r="F140" s="11"/>
      <c r="G140" s="41">
        <v>2.5999999999999999E-2</v>
      </c>
      <c r="H140" s="11"/>
      <c r="I140" s="31">
        <f t="shared" si="11"/>
        <v>64091.792959999999</v>
      </c>
      <c r="J140" s="26"/>
      <c r="K140" s="42">
        <f>(C140/100)-G140</f>
        <v>0</v>
      </c>
    </row>
    <row r="141" spans="1:12" s="11" customFormat="1" x14ac:dyDescent="0.2">
      <c r="A141" s="11">
        <v>315</v>
      </c>
      <c r="B141" s="11" t="s">
        <v>170</v>
      </c>
      <c r="C141" s="40">
        <v>2.4</v>
      </c>
      <c r="E141" s="21">
        <v>5757074.4699999997</v>
      </c>
      <c r="G141" s="41">
        <v>2.4E-2</v>
      </c>
      <c r="I141" s="31">
        <f t="shared" si="11"/>
        <v>138169.78727999999</v>
      </c>
      <c r="J141" s="26"/>
      <c r="K141" s="42">
        <f>(C141/100)-G141</f>
        <v>0</v>
      </c>
    </row>
    <row r="142" spans="1:12" s="11" customFormat="1" x14ac:dyDescent="0.2">
      <c r="A142" s="11">
        <v>316</v>
      </c>
      <c r="B142" s="11" t="s">
        <v>171</v>
      </c>
      <c r="C142" s="40">
        <v>2.4</v>
      </c>
      <c r="E142" s="21">
        <v>1577861.63</v>
      </c>
      <c r="G142" s="41">
        <v>2.4E-2</v>
      </c>
      <c r="I142" s="31">
        <f t="shared" si="11"/>
        <v>37868.679120000001</v>
      </c>
      <c r="J142" s="26"/>
      <c r="K142" s="42">
        <f>(C142/100)-G142</f>
        <v>0</v>
      </c>
    </row>
    <row r="143" spans="1:12" s="11" customFormat="1" x14ac:dyDescent="0.2">
      <c r="A143" s="27">
        <v>316.5</v>
      </c>
      <c r="B143" s="28" t="s">
        <v>175</v>
      </c>
      <c r="C143" s="29" t="s">
        <v>173</v>
      </c>
      <c r="E143" s="21">
        <v>26299.200000000001</v>
      </c>
      <c r="G143" s="41">
        <v>0.2</v>
      </c>
      <c r="I143" s="31">
        <f t="shared" si="11"/>
        <v>5259.84</v>
      </c>
      <c r="J143" s="26"/>
      <c r="K143" s="32" t="s">
        <v>173</v>
      </c>
      <c r="L143" s="11" t="s">
        <v>174</v>
      </c>
    </row>
    <row r="144" spans="1:12" s="11" customFormat="1" x14ac:dyDescent="0.2">
      <c r="A144" s="27">
        <v>316.7</v>
      </c>
      <c r="B144" s="28" t="s">
        <v>176</v>
      </c>
      <c r="C144" s="29" t="s">
        <v>173</v>
      </c>
      <c r="E144" s="53">
        <v>290907.88</v>
      </c>
      <c r="G144" s="41">
        <v>0.1429</v>
      </c>
      <c r="I144" s="54">
        <f t="shared" si="11"/>
        <v>41570.736052</v>
      </c>
      <c r="J144" s="26"/>
      <c r="K144" s="32" t="s">
        <v>173</v>
      </c>
      <c r="L144" s="11" t="s">
        <v>174</v>
      </c>
    </row>
    <row r="145" spans="1:11" s="15" customFormat="1" x14ac:dyDescent="0.2">
      <c r="A145" s="15" t="s">
        <v>31</v>
      </c>
      <c r="B145" s="15" t="s">
        <v>211</v>
      </c>
      <c r="C145" s="35">
        <v>2.2000000000000002</v>
      </c>
      <c r="E145" s="36">
        <f>+SUBTOTAL(9,E138:E144)</f>
        <v>46413122.290000007</v>
      </c>
      <c r="F145" s="18"/>
      <c r="G145" s="44">
        <f>(I145/E145)</f>
        <v>2.2997699696707907E-2</v>
      </c>
      <c r="H145" s="18"/>
      <c r="I145" s="36">
        <f>+SUBTOTAL(9,I138:I144)</f>
        <v>1067395.0484120001</v>
      </c>
      <c r="J145" s="46"/>
    </row>
    <row r="146" spans="1:11" x14ac:dyDescent="0.2">
      <c r="C146" s="19"/>
      <c r="E146" s="39"/>
      <c r="F146" s="11"/>
      <c r="G146" s="39"/>
      <c r="H146" s="11"/>
      <c r="I146" s="11"/>
    </row>
    <row r="147" spans="1:11" s="15" customFormat="1" x14ac:dyDescent="0.2">
      <c r="A147" s="15" t="s">
        <v>31</v>
      </c>
      <c r="B147" s="15" t="s">
        <v>212</v>
      </c>
      <c r="C147" s="17"/>
      <c r="E147" s="39"/>
      <c r="F147" s="18"/>
      <c r="G147" s="39"/>
      <c r="H147" s="18"/>
      <c r="I147" s="18"/>
      <c r="J147" s="66"/>
    </row>
    <row r="148" spans="1:11" x14ac:dyDescent="0.2">
      <c r="A148" s="3">
        <v>311</v>
      </c>
      <c r="B148" s="3" t="s">
        <v>167</v>
      </c>
      <c r="C148" s="20">
        <v>2.1</v>
      </c>
      <c r="E148" s="21">
        <v>2190987.0299999998</v>
      </c>
      <c r="F148" s="11"/>
      <c r="G148" s="41">
        <v>2.1000000000000001E-2</v>
      </c>
      <c r="H148" s="11"/>
      <c r="I148" s="31">
        <f t="shared" ref="I148:I151" si="12">E148*G148</f>
        <v>46010.727630000001</v>
      </c>
      <c r="J148" s="26"/>
      <c r="K148" s="42">
        <f>(C148/100)-G148</f>
        <v>0</v>
      </c>
    </row>
    <row r="149" spans="1:11" x14ac:dyDescent="0.2">
      <c r="A149" s="3">
        <v>312</v>
      </c>
      <c r="B149" s="3" t="s">
        <v>168</v>
      </c>
      <c r="C149" s="20">
        <v>2.6</v>
      </c>
      <c r="E149" s="21">
        <v>17226768.039999999</v>
      </c>
      <c r="F149" s="11"/>
      <c r="G149" s="41">
        <v>2.5999999999999999E-2</v>
      </c>
      <c r="H149" s="11"/>
      <c r="I149" s="31">
        <f t="shared" si="12"/>
        <v>447895.96903999994</v>
      </c>
      <c r="J149" s="26"/>
      <c r="K149" s="42">
        <f>(C149/100)-G149</f>
        <v>0</v>
      </c>
    </row>
    <row r="150" spans="1:11" x14ac:dyDescent="0.2">
      <c r="A150" s="3">
        <v>315</v>
      </c>
      <c r="B150" s="3" t="s">
        <v>170</v>
      </c>
      <c r="C150" s="20">
        <v>2.4</v>
      </c>
      <c r="E150" s="21">
        <v>53006.590000000004</v>
      </c>
      <c r="F150" s="11"/>
      <c r="G150" s="41">
        <v>2.4E-2</v>
      </c>
      <c r="H150" s="11"/>
      <c r="I150" s="31">
        <f t="shared" si="12"/>
        <v>1272.1581600000002</v>
      </c>
      <c r="J150" s="26"/>
      <c r="K150" s="42">
        <f>(C150/100)-G150</f>
        <v>0</v>
      </c>
    </row>
    <row r="151" spans="1:11" x14ac:dyDescent="0.2">
      <c r="A151" s="3">
        <v>316</v>
      </c>
      <c r="B151" s="3" t="s">
        <v>171</v>
      </c>
      <c r="C151" s="20">
        <v>2.4</v>
      </c>
      <c r="E151" s="33">
        <v>156175</v>
      </c>
      <c r="F151" s="11"/>
      <c r="G151" s="41">
        <v>2.4E-2</v>
      </c>
      <c r="H151" s="11"/>
      <c r="I151" s="34">
        <f t="shared" si="12"/>
        <v>3748.2000000000003</v>
      </c>
      <c r="J151" s="26"/>
      <c r="K151" s="42">
        <f>(C151/100)-G151</f>
        <v>0</v>
      </c>
    </row>
    <row r="152" spans="1:11" s="15" customFormat="1" x14ac:dyDescent="0.2">
      <c r="A152" s="15" t="s">
        <v>31</v>
      </c>
      <c r="B152" s="15" t="s">
        <v>213</v>
      </c>
      <c r="C152" s="35">
        <v>2.5</v>
      </c>
      <c r="E152" s="46">
        <f>+SUBTOTAL(9,E148:E151)</f>
        <v>19626936.66</v>
      </c>
      <c r="F152" s="18"/>
      <c r="G152" s="55">
        <f>(I152/E152)</f>
        <v>2.54205260593122E-2</v>
      </c>
      <c r="H152" s="18"/>
      <c r="I152" s="36">
        <f>+SUBTOTAL(9,I148:I151)</f>
        <v>498927.05482999992</v>
      </c>
      <c r="J152" s="46"/>
    </row>
    <row r="153" spans="1:11" x14ac:dyDescent="0.2">
      <c r="A153" s="3" t="s">
        <v>31</v>
      </c>
      <c r="B153" s="3" t="s">
        <v>31</v>
      </c>
      <c r="C153" s="19"/>
      <c r="E153" s="39"/>
      <c r="F153" s="11"/>
      <c r="G153" s="39"/>
      <c r="H153" s="11"/>
      <c r="I153" s="11"/>
    </row>
    <row r="154" spans="1:11" s="18" customFormat="1" x14ac:dyDescent="0.2">
      <c r="A154" s="18" t="s">
        <v>31</v>
      </c>
      <c r="B154" s="18" t="s">
        <v>214</v>
      </c>
      <c r="C154" s="56"/>
      <c r="E154" s="39"/>
      <c r="G154" s="39"/>
      <c r="J154" s="66"/>
    </row>
    <row r="155" spans="1:11" s="11" customFormat="1" x14ac:dyDescent="0.2">
      <c r="A155" s="11">
        <v>311</v>
      </c>
      <c r="B155" s="11" t="s">
        <v>167</v>
      </c>
      <c r="C155" s="40">
        <v>2.1</v>
      </c>
      <c r="E155" s="21">
        <v>8930765.4199999999</v>
      </c>
      <c r="G155" s="51">
        <v>2.1000000000000001E-2</v>
      </c>
      <c r="I155" s="31">
        <f t="shared" ref="I155:I159" si="13">E155*G155</f>
        <v>187546.07382000002</v>
      </c>
      <c r="J155" s="26"/>
      <c r="K155" s="42">
        <f>(C155/100)-G155</f>
        <v>0</v>
      </c>
    </row>
    <row r="156" spans="1:11" s="11" customFormat="1" x14ac:dyDescent="0.2">
      <c r="A156" s="11">
        <v>312</v>
      </c>
      <c r="B156" s="11" t="s">
        <v>168</v>
      </c>
      <c r="C156" s="40">
        <v>2.6</v>
      </c>
      <c r="E156" s="21">
        <v>70595816.180000007</v>
      </c>
      <c r="G156" s="41">
        <v>2.5999999999999999E-2</v>
      </c>
      <c r="I156" s="31">
        <f t="shared" si="13"/>
        <v>1835491.22068</v>
      </c>
      <c r="J156" s="26"/>
      <c r="K156" s="42">
        <f>(C156/100)-G156</f>
        <v>0</v>
      </c>
    </row>
    <row r="157" spans="1:11" s="11" customFormat="1" x14ac:dyDescent="0.2">
      <c r="A157" s="11">
        <v>314</v>
      </c>
      <c r="B157" s="11" t="s">
        <v>169</v>
      </c>
      <c r="C157" s="40">
        <v>2.6</v>
      </c>
      <c r="E157" s="21">
        <v>32748552.530000001</v>
      </c>
      <c r="G157" s="41">
        <v>2.5999999999999999E-2</v>
      </c>
      <c r="I157" s="31">
        <f t="shared" si="13"/>
        <v>851462.36577999999</v>
      </c>
      <c r="J157" s="26"/>
      <c r="K157" s="42">
        <f>(C157/100)-G157</f>
        <v>0</v>
      </c>
    </row>
    <row r="158" spans="1:11" s="11" customFormat="1" x14ac:dyDescent="0.2">
      <c r="A158" s="11">
        <v>315</v>
      </c>
      <c r="B158" s="11" t="s">
        <v>170</v>
      </c>
      <c r="C158" s="40">
        <v>2.4</v>
      </c>
      <c r="E158" s="21">
        <v>11865279.35</v>
      </c>
      <c r="G158" s="41">
        <v>2.4E-2</v>
      </c>
      <c r="I158" s="31">
        <f t="shared" si="13"/>
        <v>284766.70439999999</v>
      </c>
      <c r="J158" s="26"/>
      <c r="K158" s="42">
        <f>(C158/100)-G158</f>
        <v>0</v>
      </c>
    </row>
    <row r="159" spans="1:11" s="11" customFormat="1" x14ac:dyDescent="0.2">
      <c r="A159" s="11">
        <v>316</v>
      </c>
      <c r="B159" s="11" t="s">
        <v>171</v>
      </c>
      <c r="C159" s="40">
        <v>2.4</v>
      </c>
      <c r="E159" s="33">
        <v>2002513.5799999998</v>
      </c>
      <c r="G159" s="41">
        <v>2.4E-2</v>
      </c>
      <c r="I159" s="34">
        <f t="shared" si="13"/>
        <v>48060.325919999996</v>
      </c>
      <c r="J159" s="26"/>
      <c r="K159" s="42">
        <f>(C159/100)-G159</f>
        <v>0</v>
      </c>
    </row>
    <row r="160" spans="1:11" s="18" customFormat="1" x14ac:dyDescent="0.2">
      <c r="A160" s="18" t="s">
        <v>31</v>
      </c>
      <c r="B160" s="18" t="s">
        <v>215</v>
      </c>
      <c r="C160" s="43">
        <v>2.6</v>
      </c>
      <c r="E160" s="46">
        <f>+SUBTOTAL(9,E155:E159)</f>
        <v>126142927.06</v>
      </c>
      <c r="G160" s="55">
        <f>(I160/E160)</f>
        <v>2.5426131812165992E-2</v>
      </c>
      <c r="I160" s="46">
        <f>+SUBTOTAL(9,I155:I159)</f>
        <v>3207326.6906000003</v>
      </c>
      <c r="J160" s="46"/>
    </row>
    <row r="161" spans="1:11" x14ac:dyDescent="0.2">
      <c r="A161" s="3" t="s">
        <v>31</v>
      </c>
      <c r="B161" s="3" t="s">
        <v>31</v>
      </c>
      <c r="C161" s="19"/>
      <c r="E161" s="39"/>
      <c r="F161" s="11"/>
      <c r="G161" s="39"/>
      <c r="H161" s="11"/>
      <c r="I161" s="11"/>
    </row>
    <row r="162" spans="1:11" s="15" customFormat="1" x14ac:dyDescent="0.2">
      <c r="A162" s="15" t="s">
        <v>31</v>
      </c>
      <c r="B162" s="15" t="s">
        <v>216</v>
      </c>
      <c r="C162" s="17"/>
      <c r="E162" s="39"/>
      <c r="F162" s="18"/>
      <c r="G162" s="39"/>
      <c r="H162" s="18"/>
      <c r="I162" s="18"/>
      <c r="J162" s="66"/>
    </row>
    <row r="163" spans="1:11" s="11" customFormat="1" x14ac:dyDescent="0.2">
      <c r="A163" s="11">
        <v>311</v>
      </c>
      <c r="B163" s="11" t="s">
        <v>167</v>
      </c>
      <c r="C163" s="40">
        <v>2.1</v>
      </c>
      <c r="E163" s="21">
        <v>7243999.54</v>
      </c>
      <c r="G163" s="41">
        <v>2.1000000000000001E-2</v>
      </c>
      <c r="I163" s="31">
        <f t="shared" ref="I163:I167" si="14">E163*G163</f>
        <v>152123.99034000002</v>
      </c>
      <c r="J163" s="26"/>
      <c r="K163" s="42">
        <f>(C163/100)-G163</f>
        <v>0</v>
      </c>
    </row>
    <row r="164" spans="1:11" s="11" customFormat="1" x14ac:dyDescent="0.2">
      <c r="A164" s="11">
        <v>312</v>
      </c>
      <c r="B164" s="11" t="s">
        <v>168</v>
      </c>
      <c r="C164" s="40">
        <v>2.6</v>
      </c>
      <c r="E164" s="21">
        <v>64470596.649999991</v>
      </c>
      <c r="G164" s="41">
        <v>2.5999999999999999E-2</v>
      </c>
      <c r="I164" s="31">
        <f t="shared" si="14"/>
        <v>1676235.5128999997</v>
      </c>
      <c r="J164" s="26"/>
      <c r="K164" s="42">
        <f>(C164/100)-G164</f>
        <v>0</v>
      </c>
    </row>
    <row r="165" spans="1:11" s="11" customFormat="1" x14ac:dyDescent="0.2">
      <c r="A165" s="11">
        <v>314</v>
      </c>
      <c r="B165" s="11" t="s">
        <v>169</v>
      </c>
      <c r="C165" s="40">
        <v>2.6</v>
      </c>
      <c r="E165" s="21">
        <v>28741812.399999999</v>
      </c>
      <c r="G165" s="41">
        <v>2.5999999999999999E-2</v>
      </c>
      <c r="I165" s="31">
        <f t="shared" si="14"/>
        <v>747287.12239999988</v>
      </c>
      <c r="J165" s="26"/>
      <c r="K165" s="42">
        <f>(C165/100)-G165</f>
        <v>0</v>
      </c>
    </row>
    <row r="166" spans="1:11" s="11" customFormat="1" x14ac:dyDescent="0.2">
      <c r="A166" s="11">
        <v>315</v>
      </c>
      <c r="B166" s="11" t="s">
        <v>170</v>
      </c>
      <c r="C166" s="40">
        <v>2.4</v>
      </c>
      <c r="E166" s="21">
        <v>9773826.8599999994</v>
      </c>
      <c r="G166" s="41">
        <v>2.4E-2</v>
      </c>
      <c r="I166" s="31">
        <f t="shared" si="14"/>
        <v>234571.84464</v>
      </c>
      <c r="J166" s="26"/>
      <c r="K166" s="42">
        <f>(C166/100)-G166</f>
        <v>0</v>
      </c>
    </row>
    <row r="167" spans="1:11" s="11" customFormat="1" x14ac:dyDescent="0.2">
      <c r="A167" s="11">
        <v>316</v>
      </c>
      <c r="B167" s="11" t="s">
        <v>171</v>
      </c>
      <c r="C167" s="40">
        <v>2.4</v>
      </c>
      <c r="E167" s="33">
        <v>1576871.61</v>
      </c>
      <c r="G167" s="41">
        <v>2.4E-2</v>
      </c>
      <c r="I167" s="34">
        <f t="shared" si="14"/>
        <v>37844.918640000004</v>
      </c>
      <c r="J167" s="26"/>
      <c r="K167" s="42">
        <f>(C167/100)-G167</f>
        <v>0</v>
      </c>
    </row>
    <row r="168" spans="1:11" s="15" customFormat="1" x14ac:dyDescent="0.2">
      <c r="A168" s="15" t="s">
        <v>31</v>
      </c>
      <c r="B168" s="15" t="s">
        <v>217</v>
      </c>
      <c r="C168" s="35">
        <v>2.6</v>
      </c>
      <c r="E168" s="46">
        <f>+SUBTOTAL(9,E163:E167)</f>
        <v>111807107.06</v>
      </c>
      <c r="F168" s="18"/>
      <c r="G168" s="55">
        <f>(I168/E168)</f>
        <v>2.5473008503758342E-2</v>
      </c>
      <c r="H168" s="18"/>
      <c r="I168" s="46">
        <f>+SUBTOTAL(9,I163:I167)</f>
        <v>2848063.3889199994</v>
      </c>
      <c r="J168" s="46"/>
    </row>
    <row r="169" spans="1:11" s="15" customFormat="1" x14ac:dyDescent="0.2">
      <c r="B169" s="15" t="s">
        <v>31</v>
      </c>
      <c r="C169" s="17"/>
      <c r="E169" s="39"/>
      <c r="F169" s="18"/>
      <c r="G169" s="39"/>
      <c r="H169" s="18"/>
      <c r="I169" s="18"/>
      <c r="J169" s="46"/>
    </row>
    <row r="170" spans="1:11" s="15" customFormat="1" x14ac:dyDescent="0.2">
      <c r="A170" s="14" t="s">
        <v>218</v>
      </c>
      <c r="C170" s="47">
        <v>2.5</v>
      </c>
      <c r="E170" s="57">
        <f>+SUBTOTAL(9,E126:E169)</f>
        <v>342862202.26999998</v>
      </c>
      <c r="F170" s="18"/>
      <c r="G170" s="49">
        <f>(I170/E170)</f>
        <v>2.5097132802103905E-2</v>
      </c>
      <c r="H170" s="18"/>
      <c r="I170" s="57">
        <f>+SUBTOTAL(9,I126:I169)</f>
        <v>8604858.2231920008</v>
      </c>
      <c r="J170" s="58"/>
    </row>
    <row r="171" spans="1:11" s="15" customFormat="1" x14ac:dyDescent="0.2">
      <c r="B171" s="15" t="s">
        <v>31</v>
      </c>
      <c r="C171" s="17"/>
      <c r="E171" s="39"/>
      <c r="F171" s="18"/>
      <c r="G171" s="39"/>
      <c r="H171" s="18"/>
      <c r="I171" s="18"/>
      <c r="J171" s="46"/>
    </row>
    <row r="172" spans="1:11" ht="10.8" thickBot="1" x14ac:dyDescent="0.25">
      <c r="A172" s="13" t="s">
        <v>82</v>
      </c>
      <c r="C172" s="47">
        <v>2.5</v>
      </c>
      <c r="E172" s="59">
        <f>+SUBTOTAL(9,E21:E171)</f>
        <v>2249624610.1000009</v>
      </c>
      <c r="F172" s="11"/>
      <c r="G172" s="49">
        <f>(I172/E172)</f>
        <v>2.4662953261725164E-2</v>
      </c>
      <c r="H172" s="11"/>
      <c r="I172" s="59">
        <f>+SUBTOTAL(9,I21:I171)</f>
        <v>55482386.615323015</v>
      </c>
      <c r="J172" s="60"/>
    </row>
    <row r="173" spans="1:11" ht="10.8" thickTop="1" x14ac:dyDescent="0.2">
      <c r="B173" s="3" t="s">
        <v>31</v>
      </c>
      <c r="C173" s="19"/>
      <c r="E173" s="39"/>
      <c r="F173" s="11"/>
      <c r="G173" s="39"/>
      <c r="H173" s="11"/>
      <c r="I173" s="90"/>
    </row>
    <row r="174" spans="1:11" x14ac:dyDescent="0.2">
      <c r="B174" s="3" t="s">
        <v>31</v>
      </c>
      <c r="C174" s="19"/>
      <c r="E174" s="39"/>
      <c r="F174" s="11"/>
      <c r="G174" s="11"/>
      <c r="H174" s="11"/>
      <c r="I174" s="89"/>
    </row>
    <row r="175" spans="1:11" x14ac:dyDescent="0.2">
      <c r="A175" s="13" t="s">
        <v>219</v>
      </c>
      <c r="C175" s="19"/>
      <c r="E175" s="39"/>
      <c r="F175" s="11"/>
      <c r="G175" s="11"/>
      <c r="H175" s="11"/>
      <c r="I175" s="11"/>
    </row>
    <row r="176" spans="1:11" x14ac:dyDescent="0.2">
      <c r="C176" s="19"/>
      <c r="E176" s="39"/>
      <c r="F176" s="11"/>
      <c r="G176" s="39"/>
      <c r="H176" s="11"/>
      <c r="I176" s="90"/>
    </row>
    <row r="177" spans="1:12" x14ac:dyDescent="0.2">
      <c r="A177" s="14" t="s">
        <v>220</v>
      </c>
      <c r="C177" s="19"/>
      <c r="E177" s="64"/>
      <c r="F177" s="11"/>
      <c r="G177" s="91"/>
      <c r="H177" s="11"/>
      <c r="I177" s="64"/>
    </row>
    <row r="178" spans="1:12" x14ac:dyDescent="0.2">
      <c r="B178" s="3" t="s">
        <v>31</v>
      </c>
      <c r="C178" s="19"/>
      <c r="E178" s="39"/>
      <c r="F178" s="11"/>
      <c r="G178" s="39"/>
      <c r="H178" s="11"/>
      <c r="I178" s="11"/>
    </row>
    <row r="179" spans="1:12" s="15" customFormat="1" x14ac:dyDescent="0.2">
      <c r="B179" s="15" t="s">
        <v>221</v>
      </c>
      <c r="C179" s="17"/>
      <c r="E179" s="39"/>
      <c r="F179" s="18"/>
      <c r="G179" s="39"/>
      <c r="H179" s="18"/>
      <c r="I179" s="18"/>
      <c r="J179" s="66"/>
    </row>
    <row r="180" spans="1:12" x14ac:dyDescent="0.2">
      <c r="A180" s="3">
        <v>321</v>
      </c>
      <c r="B180" s="3" t="s">
        <v>167</v>
      </c>
      <c r="C180" s="20">
        <v>1.8</v>
      </c>
      <c r="E180" s="21">
        <v>376111937.18000001</v>
      </c>
      <c r="F180" s="11"/>
      <c r="G180" s="41">
        <v>1.7999999999999999E-2</v>
      </c>
      <c r="H180" s="11"/>
      <c r="I180" s="31">
        <f t="shared" ref="I180:I187" si="15">E180*G180</f>
        <v>6770014.8692399999</v>
      </c>
      <c r="J180" s="26"/>
      <c r="K180" s="42">
        <f>(C180/100)-G180</f>
        <v>0</v>
      </c>
    </row>
    <row r="181" spans="1:12" x14ac:dyDescent="0.2">
      <c r="A181" s="3">
        <v>322</v>
      </c>
      <c r="B181" s="3" t="s">
        <v>222</v>
      </c>
      <c r="C181" s="20">
        <v>2</v>
      </c>
      <c r="E181" s="21">
        <v>55782884.660000004</v>
      </c>
      <c r="F181" s="11"/>
      <c r="G181" s="41">
        <v>0.02</v>
      </c>
      <c r="H181" s="11"/>
      <c r="I181" s="31">
        <f t="shared" si="15"/>
        <v>1115657.6932000001</v>
      </c>
      <c r="J181" s="26"/>
      <c r="K181" s="42">
        <f>(C181/100)-G181</f>
        <v>0</v>
      </c>
    </row>
    <row r="182" spans="1:12" x14ac:dyDescent="0.2">
      <c r="A182" s="3">
        <v>323</v>
      </c>
      <c r="B182" s="3" t="s">
        <v>169</v>
      </c>
      <c r="C182" s="20">
        <v>2.4</v>
      </c>
      <c r="E182" s="21">
        <v>11478439.109999999</v>
      </c>
      <c r="F182" s="11"/>
      <c r="G182" s="41">
        <v>2.4E-2</v>
      </c>
      <c r="H182" s="11"/>
      <c r="I182" s="31">
        <f t="shared" si="15"/>
        <v>275482.53863999998</v>
      </c>
      <c r="J182" s="26"/>
      <c r="K182" s="42">
        <f>(C182/100)-G182</f>
        <v>0</v>
      </c>
    </row>
    <row r="183" spans="1:12" x14ac:dyDescent="0.2">
      <c r="A183" s="3">
        <v>324</v>
      </c>
      <c r="B183" s="3" t="s">
        <v>170</v>
      </c>
      <c r="C183" s="20">
        <v>1.8</v>
      </c>
      <c r="E183" s="21">
        <v>34482215.880000003</v>
      </c>
      <c r="F183" s="11"/>
      <c r="G183" s="41">
        <v>1.7999999999999999E-2</v>
      </c>
      <c r="H183" s="11"/>
      <c r="I183" s="31">
        <f t="shared" si="15"/>
        <v>620679.88584</v>
      </c>
      <c r="J183" s="26"/>
      <c r="K183" s="42">
        <f>(C183/100)-G183</f>
        <v>0</v>
      </c>
    </row>
    <row r="184" spans="1:12" s="11" customFormat="1" x14ac:dyDescent="0.2">
      <c r="A184" s="11">
        <v>325</v>
      </c>
      <c r="B184" s="11" t="s">
        <v>171</v>
      </c>
      <c r="C184" s="40">
        <v>1.8</v>
      </c>
      <c r="E184" s="21">
        <v>19551043.129999999</v>
      </c>
      <c r="G184" s="41">
        <v>1.7999999999999999E-2</v>
      </c>
      <c r="I184" s="31">
        <f t="shared" si="15"/>
        <v>351918.77633999998</v>
      </c>
      <c r="J184" s="26"/>
      <c r="K184" s="42">
        <f>(C184/100)-G184</f>
        <v>0</v>
      </c>
    </row>
    <row r="185" spans="1:12" s="11" customFormat="1" x14ac:dyDescent="0.2">
      <c r="A185" s="27">
        <v>325.3</v>
      </c>
      <c r="B185" s="28" t="s">
        <v>172</v>
      </c>
      <c r="C185" s="29" t="s">
        <v>173</v>
      </c>
      <c r="E185" s="21">
        <v>196415.6</v>
      </c>
      <c r="G185" s="41">
        <v>0.33329999999999999</v>
      </c>
      <c r="I185" s="31">
        <f t="shared" si="15"/>
        <v>65465.319479999998</v>
      </c>
      <c r="J185" s="26"/>
      <c r="K185" s="32" t="s">
        <v>173</v>
      </c>
      <c r="L185" s="11" t="s">
        <v>174</v>
      </c>
    </row>
    <row r="186" spans="1:12" s="11" customFormat="1" x14ac:dyDescent="0.2">
      <c r="A186" s="27">
        <v>325.5</v>
      </c>
      <c r="B186" s="28" t="s">
        <v>175</v>
      </c>
      <c r="C186" s="29" t="s">
        <v>173</v>
      </c>
      <c r="E186" s="21">
        <v>217345.97</v>
      </c>
      <c r="G186" s="41">
        <v>0.2</v>
      </c>
      <c r="I186" s="31">
        <f t="shared" si="15"/>
        <v>43469.194000000003</v>
      </c>
      <c r="J186" s="26"/>
      <c r="K186" s="32" t="s">
        <v>173</v>
      </c>
      <c r="L186" s="11" t="s">
        <v>174</v>
      </c>
    </row>
    <row r="187" spans="1:12" s="11" customFormat="1" x14ac:dyDescent="0.2">
      <c r="A187" s="27">
        <v>325.7</v>
      </c>
      <c r="B187" s="28" t="s">
        <v>176</v>
      </c>
      <c r="C187" s="29" t="s">
        <v>173</v>
      </c>
      <c r="E187" s="33">
        <v>36119259.479999997</v>
      </c>
      <c r="G187" s="41">
        <v>0.1429</v>
      </c>
      <c r="I187" s="54">
        <f t="shared" si="15"/>
        <v>5161442.1796919992</v>
      </c>
      <c r="J187" s="26"/>
      <c r="K187" s="32" t="s">
        <v>173</v>
      </c>
      <c r="L187" s="11" t="s">
        <v>174</v>
      </c>
    </row>
    <row r="188" spans="1:12" s="18" customFormat="1" x14ac:dyDescent="0.2">
      <c r="A188" s="18" t="s">
        <v>31</v>
      </c>
      <c r="B188" s="18" t="s">
        <v>223</v>
      </c>
      <c r="C188" s="43">
        <v>1.8</v>
      </c>
      <c r="E188" s="46">
        <f>+SUBTOTAL(9,E180:E187)</f>
        <v>533939541.01000011</v>
      </c>
      <c r="G188" s="55">
        <f>(I188/E188)</f>
        <v>2.6977081392371025E-2</v>
      </c>
      <c r="I188" s="46">
        <f>+SUBTOTAL(9,I180:I187)</f>
        <v>14404130.456432</v>
      </c>
      <c r="J188" s="46"/>
    </row>
    <row r="189" spans="1:12" x14ac:dyDescent="0.2">
      <c r="A189" s="3" t="s">
        <v>31</v>
      </c>
      <c r="B189" s="3" t="s">
        <v>31</v>
      </c>
      <c r="C189" s="19"/>
      <c r="E189" s="39"/>
      <c r="F189" s="11"/>
      <c r="G189" s="39"/>
      <c r="H189" s="11"/>
      <c r="I189" s="11"/>
    </row>
    <row r="190" spans="1:12" s="15" customFormat="1" x14ac:dyDescent="0.2">
      <c r="A190" s="15" t="s">
        <v>31</v>
      </c>
      <c r="B190" s="15" t="s">
        <v>224</v>
      </c>
      <c r="C190" s="17"/>
      <c r="E190" s="39"/>
      <c r="F190" s="18"/>
      <c r="G190" s="39"/>
      <c r="H190" s="18"/>
      <c r="I190" s="18"/>
      <c r="J190" s="66"/>
    </row>
    <row r="191" spans="1:12" x14ac:dyDescent="0.2">
      <c r="A191" s="3">
        <v>321</v>
      </c>
      <c r="B191" s="3" t="s">
        <v>167</v>
      </c>
      <c r="C191" s="20">
        <v>1.8</v>
      </c>
      <c r="E191" s="21">
        <v>187791225.53999999</v>
      </c>
      <c r="F191" s="11"/>
      <c r="G191" s="41">
        <v>1.7999999999999999E-2</v>
      </c>
      <c r="H191" s="11"/>
      <c r="I191" s="31">
        <f t="shared" ref="I191:I196" si="16">E191*G191</f>
        <v>3380242.0597199998</v>
      </c>
      <c r="J191" s="26"/>
      <c r="K191" s="42">
        <f>(C191/100)-G191</f>
        <v>0</v>
      </c>
    </row>
    <row r="192" spans="1:12" x14ac:dyDescent="0.2">
      <c r="A192" s="3">
        <v>322</v>
      </c>
      <c r="B192" s="3" t="s">
        <v>222</v>
      </c>
      <c r="C192" s="20">
        <v>2</v>
      </c>
      <c r="E192" s="21">
        <v>642771414.21999991</v>
      </c>
      <c r="F192" s="11"/>
      <c r="G192" s="41">
        <v>0.02</v>
      </c>
      <c r="H192" s="11"/>
      <c r="I192" s="31">
        <f t="shared" si="16"/>
        <v>12855428.284399999</v>
      </c>
      <c r="J192" s="26"/>
      <c r="K192" s="42">
        <f>(C192/100)-G192</f>
        <v>0</v>
      </c>
    </row>
    <row r="193" spans="1:12" x14ac:dyDescent="0.2">
      <c r="A193" s="3">
        <v>323</v>
      </c>
      <c r="B193" s="3" t="s">
        <v>169</v>
      </c>
      <c r="C193" s="20">
        <v>2.4</v>
      </c>
      <c r="E193" s="21">
        <v>89987447.579999998</v>
      </c>
      <c r="F193" s="11"/>
      <c r="G193" s="41">
        <v>2.4E-2</v>
      </c>
      <c r="H193" s="11"/>
      <c r="I193" s="31">
        <f t="shared" si="16"/>
        <v>2159698.7419199999</v>
      </c>
      <c r="J193" s="26"/>
      <c r="K193" s="42">
        <f>(C193/100)-G193</f>
        <v>0</v>
      </c>
    </row>
    <row r="194" spans="1:12" x14ac:dyDescent="0.2">
      <c r="A194" s="3">
        <v>324</v>
      </c>
      <c r="B194" s="3" t="s">
        <v>170</v>
      </c>
      <c r="C194" s="20">
        <v>1.8</v>
      </c>
      <c r="E194" s="21">
        <v>86486329.390000001</v>
      </c>
      <c r="F194" s="11"/>
      <c r="G194" s="41">
        <v>1.7999999999999999E-2</v>
      </c>
      <c r="H194" s="11"/>
      <c r="I194" s="31">
        <f t="shared" si="16"/>
        <v>1556753.9290199999</v>
      </c>
      <c r="J194" s="26"/>
      <c r="K194" s="42">
        <f>(C194/100)-G194</f>
        <v>0</v>
      </c>
    </row>
    <row r="195" spans="1:12" x14ac:dyDescent="0.2">
      <c r="A195" s="3">
        <v>325</v>
      </c>
      <c r="B195" s="3" t="s">
        <v>171</v>
      </c>
      <c r="C195" s="50">
        <v>1.8</v>
      </c>
      <c r="E195" s="21">
        <v>10507601.869999999</v>
      </c>
      <c r="F195" s="11"/>
      <c r="G195" s="41">
        <v>1.7999999999999999E-2</v>
      </c>
      <c r="H195" s="11"/>
      <c r="I195" s="31">
        <f t="shared" si="16"/>
        <v>189136.83365999997</v>
      </c>
      <c r="J195" s="26"/>
      <c r="K195" s="42">
        <f>(C195/100)-G195</f>
        <v>0</v>
      </c>
    </row>
    <row r="196" spans="1:12" s="11" customFormat="1" x14ac:dyDescent="0.2">
      <c r="A196" s="27">
        <v>325.7</v>
      </c>
      <c r="B196" s="28" t="s">
        <v>176</v>
      </c>
      <c r="C196" s="29" t="s">
        <v>173</v>
      </c>
      <c r="E196" s="54">
        <v>350902.18</v>
      </c>
      <c r="G196" s="41">
        <v>0.1429</v>
      </c>
      <c r="I196" s="54">
        <f t="shared" si="16"/>
        <v>50143.921521999997</v>
      </c>
      <c r="J196" s="26"/>
      <c r="K196" s="32" t="s">
        <v>173</v>
      </c>
      <c r="L196" s="11" t="s">
        <v>174</v>
      </c>
    </row>
    <row r="197" spans="1:12" s="15" customFormat="1" x14ac:dyDescent="0.2">
      <c r="A197" s="15" t="s">
        <v>31</v>
      </c>
      <c r="B197" s="15" t="s">
        <v>225</v>
      </c>
      <c r="C197" s="35">
        <v>2.1</v>
      </c>
      <c r="E197" s="46">
        <f>+SUBTOTAL(9,E191:E196)</f>
        <v>1017894920.7799999</v>
      </c>
      <c r="F197" s="18"/>
      <c r="G197" s="55">
        <f>(I197/E197)</f>
        <v>1.9836432384169458E-2</v>
      </c>
      <c r="H197" s="18"/>
      <c r="I197" s="46">
        <f>+SUBTOTAL(9,I191:I196)</f>
        <v>20191403.770241994</v>
      </c>
      <c r="J197" s="46"/>
    </row>
    <row r="198" spans="1:12" x14ac:dyDescent="0.2">
      <c r="A198" s="3" t="s">
        <v>31</v>
      </c>
      <c r="B198" s="3" t="s">
        <v>31</v>
      </c>
      <c r="C198" s="19"/>
      <c r="E198" s="39"/>
      <c r="F198" s="11"/>
      <c r="G198" s="39"/>
      <c r="H198" s="11"/>
      <c r="I198" s="11"/>
    </row>
    <row r="199" spans="1:12" s="15" customFormat="1" x14ac:dyDescent="0.2">
      <c r="A199" s="15" t="s">
        <v>31</v>
      </c>
      <c r="B199" s="15" t="s">
        <v>226</v>
      </c>
      <c r="C199" s="17"/>
      <c r="E199" s="39"/>
      <c r="F199" s="18"/>
      <c r="G199" s="39"/>
      <c r="H199" s="18"/>
      <c r="I199" s="18"/>
      <c r="J199" s="66"/>
    </row>
    <row r="200" spans="1:12" x14ac:dyDescent="0.2">
      <c r="A200" s="3">
        <v>321</v>
      </c>
      <c r="B200" s="3" t="s">
        <v>167</v>
      </c>
      <c r="C200" s="20">
        <v>1.8</v>
      </c>
      <c r="E200" s="21">
        <v>283200712.37</v>
      </c>
      <c r="F200" s="11"/>
      <c r="G200" s="41">
        <v>1.7999999999999999E-2</v>
      </c>
      <c r="H200" s="11"/>
      <c r="I200" s="31">
        <f t="shared" ref="I200:I205" si="17">E200*G200</f>
        <v>5097612.8226600001</v>
      </c>
      <c r="J200" s="26"/>
      <c r="K200" s="42">
        <f>(C200/100)-G200</f>
        <v>0</v>
      </c>
    </row>
    <row r="201" spans="1:12" x14ac:dyDescent="0.2">
      <c r="A201" s="3">
        <v>322</v>
      </c>
      <c r="B201" s="3" t="s">
        <v>222</v>
      </c>
      <c r="C201" s="20">
        <v>2</v>
      </c>
      <c r="E201" s="21">
        <v>884220415.64999998</v>
      </c>
      <c r="F201" s="11"/>
      <c r="G201" s="41">
        <v>0.02</v>
      </c>
      <c r="H201" s="11"/>
      <c r="I201" s="31">
        <f t="shared" si="17"/>
        <v>17684408.313000001</v>
      </c>
      <c r="J201" s="26"/>
      <c r="K201" s="42">
        <f>(C201/100)-G201</f>
        <v>0</v>
      </c>
    </row>
    <row r="202" spans="1:12" x14ac:dyDescent="0.2">
      <c r="A202" s="3">
        <v>323</v>
      </c>
      <c r="B202" s="3" t="s">
        <v>169</v>
      </c>
      <c r="C202" s="20">
        <v>2.4</v>
      </c>
      <c r="E202" s="21">
        <v>110612867.05</v>
      </c>
      <c r="F202" s="11"/>
      <c r="G202" s="41">
        <v>2.4E-2</v>
      </c>
      <c r="H202" s="11"/>
      <c r="I202" s="31">
        <f t="shared" si="17"/>
        <v>2654708.8092</v>
      </c>
      <c r="J202" s="26"/>
      <c r="K202" s="42">
        <f>(C202/100)-G202</f>
        <v>0</v>
      </c>
    </row>
    <row r="203" spans="1:12" x14ac:dyDescent="0.2">
      <c r="A203" s="3">
        <v>324</v>
      </c>
      <c r="B203" s="3" t="s">
        <v>170</v>
      </c>
      <c r="C203" s="20">
        <v>1.8</v>
      </c>
      <c r="E203" s="21">
        <v>171777965.62</v>
      </c>
      <c r="F203" s="11"/>
      <c r="G203" s="41">
        <v>1.7999999999999999E-2</v>
      </c>
      <c r="H203" s="11"/>
      <c r="I203" s="31">
        <f t="shared" si="17"/>
        <v>3092003.3811599999</v>
      </c>
      <c r="J203" s="26"/>
      <c r="K203" s="42">
        <f>(C203/100)-G203</f>
        <v>0</v>
      </c>
    </row>
    <row r="204" spans="1:12" x14ac:dyDescent="0.2">
      <c r="A204" s="3">
        <v>325</v>
      </c>
      <c r="B204" s="3" t="s">
        <v>171</v>
      </c>
      <c r="C204" s="50">
        <v>1.8</v>
      </c>
      <c r="E204" s="21">
        <v>23287457.780000001</v>
      </c>
      <c r="F204" s="11"/>
      <c r="G204" s="41">
        <v>1.7999999999999999E-2</v>
      </c>
      <c r="H204" s="11"/>
      <c r="I204" s="31">
        <f t="shared" si="17"/>
        <v>419174.24004</v>
      </c>
      <c r="J204" s="26"/>
      <c r="K204" s="42">
        <f>(C204/100)-G204</f>
        <v>0</v>
      </c>
    </row>
    <row r="205" spans="1:12" s="11" customFormat="1" x14ac:dyDescent="0.2">
      <c r="A205" s="27">
        <v>325.7</v>
      </c>
      <c r="B205" s="28" t="s">
        <v>176</v>
      </c>
      <c r="C205" s="29" t="s">
        <v>173</v>
      </c>
      <c r="E205" s="33">
        <v>118110.81</v>
      </c>
      <c r="G205" s="41">
        <v>0.1429</v>
      </c>
      <c r="I205" s="54">
        <f t="shared" si="17"/>
        <v>16878.034748999999</v>
      </c>
      <c r="J205" s="26"/>
      <c r="K205" s="32" t="s">
        <v>173</v>
      </c>
      <c r="L205" s="11" t="s">
        <v>174</v>
      </c>
    </row>
    <row r="206" spans="1:12" s="15" customFormat="1" x14ac:dyDescent="0.2">
      <c r="A206" s="15" t="s">
        <v>31</v>
      </c>
      <c r="B206" s="15" t="s">
        <v>227</v>
      </c>
      <c r="C206" s="35">
        <v>2</v>
      </c>
      <c r="E206" s="46">
        <f>+SUBTOTAL(9,E200:E205)</f>
        <v>1473217529.28</v>
      </c>
      <c r="F206" s="18"/>
      <c r="G206" s="55">
        <f>(I206/E206)</f>
        <v>1.9660902090246544E-2</v>
      </c>
      <c r="H206" s="18"/>
      <c r="I206" s="46">
        <f>+SUBTOTAL(9,I200:I205)</f>
        <v>28964785.600809</v>
      </c>
      <c r="J206" s="46"/>
    </row>
    <row r="207" spans="1:12" s="15" customFormat="1" x14ac:dyDescent="0.2">
      <c r="B207" s="15" t="s">
        <v>31</v>
      </c>
      <c r="C207" s="17"/>
      <c r="E207" s="39"/>
      <c r="F207" s="18"/>
      <c r="G207" s="39"/>
      <c r="H207" s="18"/>
      <c r="I207" s="18"/>
      <c r="J207" s="46"/>
    </row>
    <row r="208" spans="1:12" s="15" customFormat="1" x14ac:dyDescent="0.2">
      <c r="A208" s="14" t="s">
        <v>228</v>
      </c>
      <c r="C208" s="47">
        <v>2</v>
      </c>
      <c r="E208" s="48">
        <f>+SUBTOTAL(9,E180:E207)</f>
        <v>3025051991.0700002</v>
      </c>
      <c r="F208" s="18"/>
      <c r="G208" s="49">
        <f>(I208/E208)</f>
        <v>2.1011314851815451E-2</v>
      </c>
      <c r="H208" s="18"/>
      <c r="I208" s="48">
        <f>+SUBTOTAL(9,I180:I207)</f>
        <v>63560319.827482998</v>
      </c>
      <c r="J208" s="58"/>
    </row>
    <row r="209" spans="1:12" s="15" customFormat="1" x14ac:dyDescent="0.2">
      <c r="A209" s="14"/>
      <c r="B209" s="15" t="s">
        <v>31</v>
      </c>
      <c r="C209" s="17"/>
      <c r="E209" s="39"/>
      <c r="F209" s="18"/>
      <c r="G209" s="39"/>
      <c r="H209" s="18"/>
      <c r="I209" s="18"/>
      <c r="J209" s="46"/>
    </row>
    <row r="210" spans="1:12" s="15" customFormat="1" x14ac:dyDescent="0.2">
      <c r="A210" s="14"/>
      <c r="B210" s="15" t="s">
        <v>31</v>
      </c>
      <c r="C210" s="17"/>
      <c r="E210" s="39"/>
      <c r="F210" s="18"/>
      <c r="G210" s="39"/>
      <c r="H210" s="18"/>
      <c r="I210" s="18"/>
      <c r="J210" s="46"/>
    </row>
    <row r="211" spans="1:12" s="15" customFormat="1" x14ac:dyDescent="0.2">
      <c r="A211" s="14" t="s">
        <v>229</v>
      </c>
      <c r="C211" s="17"/>
      <c r="E211" s="39"/>
      <c r="F211" s="18"/>
      <c r="G211" s="39"/>
      <c r="H211" s="18"/>
      <c r="I211" s="18"/>
      <c r="J211" s="46"/>
    </row>
    <row r="212" spans="1:12" x14ac:dyDescent="0.2">
      <c r="C212" s="19"/>
      <c r="E212" s="39"/>
      <c r="F212" s="11"/>
      <c r="G212" s="39"/>
      <c r="H212" s="11"/>
      <c r="I212" s="11"/>
    </row>
    <row r="213" spans="1:12" s="18" customFormat="1" x14ac:dyDescent="0.2">
      <c r="A213" s="18" t="s">
        <v>31</v>
      </c>
      <c r="B213" s="18" t="s">
        <v>230</v>
      </c>
      <c r="C213" s="56"/>
      <c r="E213" s="39"/>
      <c r="G213" s="39"/>
      <c r="J213" s="46"/>
    </row>
    <row r="214" spans="1:12" s="11" customFormat="1" x14ac:dyDescent="0.2">
      <c r="A214" s="11">
        <v>321</v>
      </c>
      <c r="B214" s="11" t="s">
        <v>167</v>
      </c>
      <c r="C214" s="40">
        <v>1.8</v>
      </c>
      <c r="E214" s="21">
        <v>276147154.04000002</v>
      </c>
      <c r="G214" s="41">
        <v>1.7999999999999999E-2</v>
      </c>
      <c r="I214" s="31">
        <f t="shared" ref="I214:I221" si="18">E214*G214</f>
        <v>4970648.7727199998</v>
      </c>
      <c r="J214" s="26"/>
      <c r="K214" s="42">
        <f>(C214/100)-G214</f>
        <v>0</v>
      </c>
    </row>
    <row r="215" spans="1:12" s="11" customFormat="1" x14ac:dyDescent="0.2">
      <c r="A215" s="11">
        <v>322</v>
      </c>
      <c r="B215" s="11" t="s">
        <v>222</v>
      </c>
      <c r="C215" s="40">
        <v>2</v>
      </c>
      <c r="E215" s="21">
        <v>104082435.91</v>
      </c>
      <c r="G215" s="41">
        <v>0.02</v>
      </c>
      <c r="I215" s="31">
        <f t="shared" si="18"/>
        <v>2081648.7182</v>
      </c>
      <c r="J215" s="26"/>
      <c r="K215" s="42">
        <f>(C215/100)-G215</f>
        <v>0</v>
      </c>
    </row>
    <row r="216" spans="1:12" s="11" customFormat="1" x14ac:dyDescent="0.2">
      <c r="A216" s="11">
        <v>323</v>
      </c>
      <c r="B216" s="11" t="s">
        <v>169</v>
      </c>
      <c r="C216" s="40">
        <v>2.4</v>
      </c>
      <c r="E216" s="21">
        <v>15247973.859999999</v>
      </c>
      <c r="G216" s="41">
        <v>2.4E-2</v>
      </c>
      <c r="I216" s="31">
        <f t="shared" si="18"/>
        <v>365951.37264000002</v>
      </c>
      <c r="J216" s="26"/>
      <c r="K216" s="42">
        <f>(C216/100)-G216</f>
        <v>0</v>
      </c>
    </row>
    <row r="217" spans="1:12" s="11" customFormat="1" x14ac:dyDescent="0.2">
      <c r="A217" s="11">
        <v>324</v>
      </c>
      <c r="B217" s="11" t="s">
        <v>170</v>
      </c>
      <c r="C217" s="62">
        <v>1.8</v>
      </c>
      <c r="E217" s="21">
        <v>44949839.32</v>
      </c>
      <c r="G217" s="41">
        <v>1.7999999999999999E-2</v>
      </c>
      <c r="I217" s="31">
        <f t="shared" si="18"/>
        <v>809097.10775999993</v>
      </c>
      <c r="J217" s="26"/>
      <c r="K217" s="42">
        <f>(C217/100)-G217</f>
        <v>0</v>
      </c>
    </row>
    <row r="218" spans="1:12" s="11" customFormat="1" x14ac:dyDescent="0.2">
      <c r="A218" s="11">
        <v>325</v>
      </c>
      <c r="B218" s="11" t="s">
        <v>171</v>
      </c>
      <c r="C218" s="62">
        <v>1.8</v>
      </c>
      <c r="E218" s="21">
        <v>30516154.16</v>
      </c>
      <c r="G218" s="41">
        <v>1.7999999999999999E-2</v>
      </c>
      <c r="I218" s="31">
        <f t="shared" si="18"/>
        <v>549290.77487999992</v>
      </c>
      <c r="J218" s="26"/>
      <c r="K218" s="42">
        <f>(C218/100)-G218</f>
        <v>0</v>
      </c>
    </row>
    <row r="219" spans="1:12" s="11" customFormat="1" x14ac:dyDescent="0.2">
      <c r="A219" s="27">
        <v>325.3</v>
      </c>
      <c r="B219" s="28" t="s">
        <v>172</v>
      </c>
      <c r="C219" s="29" t="s">
        <v>173</v>
      </c>
      <c r="E219" s="21">
        <v>233466.1</v>
      </c>
      <c r="G219" s="41">
        <v>0.33329999999999999</v>
      </c>
      <c r="I219" s="31">
        <f t="shared" si="18"/>
        <v>77814.251130000004</v>
      </c>
      <c r="J219" s="26"/>
      <c r="K219" s="32" t="s">
        <v>173</v>
      </c>
      <c r="L219" s="11" t="s">
        <v>174</v>
      </c>
    </row>
    <row r="220" spans="1:12" s="11" customFormat="1" x14ac:dyDescent="0.2">
      <c r="A220" s="27">
        <v>325.5</v>
      </c>
      <c r="B220" s="28" t="s">
        <v>175</v>
      </c>
      <c r="C220" s="29" t="s">
        <v>173</v>
      </c>
      <c r="E220" s="21">
        <v>267887.39</v>
      </c>
      <c r="G220" s="41">
        <v>0.2</v>
      </c>
      <c r="I220" s="31">
        <f t="shared" si="18"/>
        <v>53577.478000000003</v>
      </c>
      <c r="J220" s="26"/>
      <c r="K220" s="32" t="s">
        <v>173</v>
      </c>
      <c r="L220" s="11" t="s">
        <v>174</v>
      </c>
    </row>
    <row r="221" spans="1:12" s="11" customFormat="1" x14ac:dyDescent="0.2">
      <c r="A221" s="27">
        <v>325.7</v>
      </c>
      <c r="B221" s="28" t="s">
        <v>176</v>
      </c>
      <c r="C221" s="29" t="s">
        <v>173</v>
      </c>
      <c r="E221" s="33">
        <v>19406907.459999997</v>
      </c>
      <c r="G221" s="41">
        <v>0.1429</v>
      </c>
      <c r="I221" s="34">
        <f t="shared" si="18"/>
        <v>2773247.0760339997</v>
      </c>
      <c r="J221" s="26"/>
      <c r="K221" s="32" t="s">
        <v>173</v>
      </c>
      <c r="L221" s="11" t="s">
        <v>174</v>
      </c>
    </row>
    <row r="222" spans="1:12" s="18" customFormat="1" x14ac:dyDescent="0.2">
      <c r="A222" s="18" t="s">
        <v>31</v>
      </c>
      <c r="B222" s="18" t="s">
        <v>231</v>
      </c>
      <c r="C222" s="43">
        <v>1.9</v>
      </c>
      <c r="E222" s="46">
        <f>+SUBTOTAL(9,E214:E221)</f>
        <v>490851818.24000007</v>
      </c>
      <c r="G222" s="55">
        <f>(I222/E222)</f>
        <v>2.3797967364669076E-2</v>
      </c>
      <c r="I222" s="46">
        <f>+SUBTOTAL(9,I214:I221)</f>
        <v>11681275.551363999</v>
      </c>
      <c r="J222" s="46"/>
    </row>
    <row r="223" spans="1:12" x14ac:dyDescent="0.2">
      <c r="A223" s="3" t="s">
        <v>31</v>
      </c>
      <c r="B223" s="3" t="s">
        <v>31</v>
      </c>
      <c r="C223" s="19"/>
      <c r="E223" s="39"/>
      <c r="F223" s="11"/>
      <c r="G223" s="39"/>
      <c r="H223" s="11"/>
      <c r="I223" s="11"/>
    </row>
    <row r="224" spans="1:12" s="15" customFormat="1" x14ac:dyDescent="0.2">
      <c r="A224" s="15" t="s">
        <v>31</v>
      </c>
      <c r="B224" s="15" t="s">
        <v>232</v>
      </c>
      <c r="C224" s="17"/>
      <c r="E224" s="39"/>
      <c r="F224" s="18"/>
      <c r="G224" s="39"/>
      <c r="H224" s="18"/>
      <c r="I224" s="18"/>
      <c r="J224" s="66"/>
    </row>
    <row r="225" spans="1:11" x14ac:dyDescent="0.2">
      <c r="A225" s="3">
        <v>321</v>
      </c>
      <c r="B225" s="3" t="s">
        <v>167</v>
      </c>
      <c r="C225" s="20">
        <v>1.8</v>
      </c>
      <c r="E225" s="21">
        <v>76281733.400000006</v>
      </c>
      <c r="F225" s="11"/>
      <c r="G225" s="41">
        <v>1.7999999999999999E-2</v>
      </c>
      <c r="H225" s="11"/>
      <c r="I225" s="31">
        <f t="shared" ref="I225:I229" si="19">E225*G225</f>
        <v>1373071.2012</v>
      </c>
      <c r="J225" s="26"/>
      <c r="K225" s="42">
        <f>(C225/100)-G225</f>
        <v>0</v>
      </c>
    </row>
    <row r="226" spans="1:11" x14ac:dyDescent="0.2">
      <c r="A226" s="3">
        <v>322</v>
      </c>
      <c r="B226" s="3" t="s">
        <v>222</v>
      </c>
      <c r="C226" s="20">
        <v>2</v>
      </c>
      <c r="E226" s="21">
        <v>326530551.89999998</v>
      </c>
      <c r="F226" s="11"/>
      <c r="G226" s="41">
        <v>0.02</v>
      </c>
      <c r="H226" s="11"/>
      <c r="I226" s="31">
        <f t="shared" si="19"/>
        <v>6530611.0379999997</v>
      </c>
      <c r="J226" s="26"/>
      <c r="K226" s="42">
        <f>(C226/100)-G226</f>
        <v>0</v>
      </c>
    </row>
    <row r="227" spans="1:11" x14ac:dyDescent="0.2">
      <c r="A227" s="3">
        <v>323</v>
      </c>
      <c r="B227" s="3" t="s">
        <v>169</v>
      </c>
      <c r="C227" s="20">
        <v>2.4</v>
      </c>
      <c r="E227" s="21">
        <v>98129358.25</v>
      </c>
      <c r="F227" s="11"/>
      <c r="G227" s="41">
        <v>2.4E-2</v>
      </c>
      <c r="H227" s="11"/>
      <c r="I227" s="31">
        <f t="shared" si="19"/>
        <v>2355104.5980000002</v>
      </c>
      <c r="J227" s="26"/>
      <c r="K227" s="42">
        <f>(C227/100)-G227</f>
        <v>0</v>
      </c>
    </row>
    <row r="228" spans="1:11" x14ac:dyDescent="0.2">
      <c r="A228" s="3">
        <v>324</v>
      </c>
      <c r="B228" s="3" t="s">
        <v>170</v>
      </c>
      <c r="C228" s="20">
        <v>1.8</v>
      </c>
      <c r="E228" s="21">
        <v>122582927.15000001</v>
      </c>
      <c r="F228" s="11"/>
      <c r="G228" s="41">
        <v>1.7999999999999999E-2</v>
      </c>
      <c r="H228" s="11"/>
      <c r="I228" s="31">
        <f t="shared" si="19"/>
        <v>2206492.6886999998</v>
      </c>
      <c r="J228" s="26"/>
      <c r="K228" s="42">
        <f>(C228/100)-G228</f>
        <v>0</v>
      </c>
    </row>
    <row r="229" spans="1:11" x14ac:dyDescent="0.2">
      <c r="A229" s="3">
        <v>325</v>
      </c>
      <c r="B229" s="3" t="s">
        <v>171</v>
      </c>
      <c r="C229" s="20">
        <v>1.8</v>
      </c>
      <c r="E229" s="33">
        <v>14509508.310000001</v>
      </c>
      <c r="F229" s="11"/>
      <c r="G229" s="41">
        <v>1.7999999999999999E-2</v>
      </c>
      <c r="H229" s="11"/>
      <c r="I229" s="34">
        <f t="shared" si="19"/>
        <v>261171.14958</v>
      </c>
      <c r="J229" s="26"/>
      <c r="K229" s="42">
        <f>(C229/100)-G229</f>
        <v>0</v>
      </c>
    </row>
    <row r="230" spans="1:11" s="15" customFormat="1" x14ac:dyDescent="0.2">
      <c r="A230" s="15" t="s">
        <v>31</v>
      </c>
      <c r="B230" s="15" t="s">
        <v>233</v>
      </c>
      <c r="C230" s="35">
        <v>2.1</v>
      </c>
      <c r="E230" s="46">
        <f>+SUBTOTAL(9,E225:E229)</f>
        <v>638034079.00999987</v>
      </c>
      <c r="F230" s="18"/>
      <c r="G230" s="55">
        <f>(I230/E230)</f>
        <v>1.9946349410092466E-2</v>
      </c>
      <c r="H230" s="18"/>
      <c r="I230" s="46">
        <f>+SUBTOTAL(9,I225:I229)</f>
        <v>12726450.675480001</v>
      </c>
      <c r="J230" s="46"/>
    </row>
    <row r="231" spans="1:11" x14ac:dyDescent="0.2">
      <c r="A231" s="3" t="s">
        <v>31</v>
      </c>
      <c r="B231" s="3" t="s">
        <v>31</v>
      </c>
      <c r="C231" s="19"/>
      <c r="E231" s="39"/>
      <c r="F231" s="11"/>
      <c r="G231" s="39"/>
      <c r="H231" s="11"/>
      <c r="I231" s="11"/>
    </row>
    <row r="232" spans="1:11" s="15" customFormat="1" x14ac:dyDescent="0.2">
      <c r="A232" s="15" t="s">
        <v>31</v>
      </c>
      <c r="B232" s="15" t="s">
        <v>234</v>
      </c>
      <c r="C232" s="17"/>
      <c r="E232" s="39"/>
      <c r="F232" s="18"/>
      <c r="G232" s="39"/>
      <c r="H232" s="18"/>
      <c r="I232" s="18"/>
      <c r="J232" s="66"/>
    </row>
    <row r="233" spans="1:11" x14ac:dyDescent="0.2">
      <c r="A233" s="3">
        <v>321</v>
      </c>
      <c r="B233" s="3" t="s">
        <v>167</v>
      </c>
      <c r="C233" s="20">
        <v>1.8</v>
      </c>
      <c r="E233" s="21">
        <v>87101354.390000001</v>
      </c>
      <c r="F233" s="11"/>
      <c r="G233" s="41">
        <v>1.7999999999999999E-2</v>
      </c>
      <c r="H233" s="11"/>
      <c r="I233" s="31">
        <f t="shared" ref="I233:I237" si="20">E233*G233</f>
        <v>1567824.3790199999</v>
      </c>
      <c r="J233" s="26"/>
      <c r="K233" s="42">
        <f>(C233/100)-G233</f>
        <v>0</v>
      </c>
    </row>
    <row r="234" spans="1:11" x14ac:dyDescent="0.2">
      <c r="A234" s="3">
        <v>322</v>
      </c>
      <c r="B234" s="3" t="s">
        <v>222</v>
      </c>
      <c r="C234" s="20">
        <v>2</v>
      </c>
      <c r="E234" s="21">
        <v>301257262.91000003</v>
      </c>
      <c r="F234" s="11"/>
      <c r="G234" s="41">
        <v>0.02</v>
      </c>
      <c r="H234" s="11"/>
      <c r="I234" s="31">
        <f t="shared" si="20"/>
        <v>6025145.258200001</v>
      </c>
      <c r="J234" s="26"/>
      <c r="K234" s="42">
        <f>(C234/100)-G234</f>
        <v>0</v>
      </c>
    </row>
    <row r="235" spans="1:11" x14ac:dyDescent="0.2">
      <c r="A235" s="3">
        <v>323</v>
      </c>
      <c r="B235" s="3" t="s">
        <v>169</v>
      </c>
      <c r="C235" s="20">
        <v>2.4</v>
      </c>
      <c r="E235" s="21">
        <v>107712981.72</v>
      </c>
      <c r="F235" s="11"/>
      <c r="G235" s="41">
        <v>2.4E-2</v>
      </c>
      <c r="H235" s="11"/>
      <c r="I235" s="31">
        <f t="shared" si="20"/>
        <v>2585111.56128</v>
      </c>
      <c r="J235" s="26"/>
      <c r="K235" s="42">
        <f>(C235/100)-G235</f>
        <v>0</v>
      </c>
    </row>
    <row r="236" spans="1:11" x14ac:dyDescent="0.2">
      <c r="A236" s="3">
        <v>324</v>
      </c>
      <c r="B236" s="3" t="s">
        <v>170</v>
      </c>
      <c r="C236" s="20">
        <v>1.8</v>
      </c>
      <c r="E236" s="21">
        <v>160327418.78999999</v>
      </c>
      <c r="F236" s="11"/>
      <c r="G236" s="41">
        <v>1.7999999999999999E-2</v>
      </c>
      <c r="H236" s="11"/>
      <c r="I236" s="31">
        <f t="shared" si="20"/>
        <v>2885893.5382199995</v>
      </c>
      <c r="J236" s="26"/>
      <c r="K236" s="42">
        <f>(C236/100)-G236</f>
        <v>0</v>
      </c>
    </row>
    <row r="237" spans="1:11" x14ac:dyDescent="0.2">
      <c r="A237" s="3">
        <v>325</v>
      </c>
      <c r="B237" s="3" t="s">
        <v>171</v>
      </c>
      <c r="C237" s="50">
        <v>1.8</v>
      </c>
      <c r="E237" s="33">
        <v>8627196.6100000013</v>
      </c>
      <c r="F237" s="11"/>
      <c r="G237" s="41">
        <v>1.7999999999999999E-2</v>
      </c>
      <c r="H237" s="11"/>
      <c r="I237" s="34">
        <f t="shared" si="20"/>
        <v>155289.53898000001</v>
      </c>
      <c r="J237" s="26"/>
      <c r="K237" s="42">
        <f>(C237/100)-G237</f>
        <v>0</v>
      </c>
    </row>
    <row r="238" spans="1:11" s="15" customFormat="1" x14ac:dyDescent="0.2">
      <c r="A238" s="15" t="s">
        <v>31</v>
      </c>
      <c r="B238" s="15" t="s">
        <v>235</v>
      </c>
      <c r="C238" s="35">
        <v>2.1</v>
      </c>
      <c r="E238" s="46">
        <f>+SUBTOTAL(9,E233:E237)</f>
        <v>665026214.41999996</v>
      </c>
      <c r="F238" s="18"/>
      <c r="G238" s="55">
        <f>(I238/E238)</f>
        <v>1.9877809308959542E-2</v>
      </c>
      <c r="H238" s="18"/>
      <c r="I238" s="46">
        <f>+SUBTOTAL(9,I233:I237)</f>
        <v>13219264.275699999</v>
      </c>
      <c r="J238" s="46"/>
    </row>
    <row r="239" spans="1:11" s="15" customFormat="1" x14ac:dyDescent="0.2">
      <c r="B239" s="15" t="s">
        <v>31</v>
      </c>
      <c r="C239" s="17"/>
      <c r="E239" s="39"/>
      <c r="F239" s="18"/>
      <c r="G239" s="39"/>
      <c r="H239" s="18"/>
      <c r="I239" s="18"/>
      <c r="J239" s="46"/>
    </row>
    <row r="240" spans="1:11" x14ac:dyDescent="0.2">
      <c r="A240" s="14" t="s">
        <v>236</v>
      </c>
      <c r="C240" s="47">
        <v>2.1</v>
      </c>
      <c r="E240" s="57">
        <f>+SUBTOTAL(9,E213:E239)</f>
        <v>1793912111.6700001</v>
      </c>
      <c r="F240" s="11"/>
      <c r="G240" s="49">
        <f>(I240/E240)</f>
        <v>2.0974823826522937E-2</v>
      </c>
      <c r="H240" s="11"/>
      <c r="I240" s="57">
        <f>+SUBTOTAL(9,I213:I239)</f>
        <v>37626990.502543993</v>
      </c>
      <c r="J240" s="58"/>
    </row>
    <row r="241" spans="1:12" x14ac:dyDescent="0.2">
      <c r="B241" s="3" t="s">
        <v>31</v>
      </c>
      <c r="C241" s="19"/>
      <c r="E241" s="39"/>
      <c r="F241" s="11"/>
      <c r="G241" s="39"/>
      <c r="H241" s="11"/>
      <c r="I241" s="11"/>
    </row>
    <row r="242" spans="1:12" s="13" customFormat="1" ht="10.8" thickBot="1" x14ac:dyDescent="0.25">
      <c r="A242" s="13" t="s">
        <v>237</v>
      </c>
      <c r="C242" s="47">
        <v>2</v>
      </c>
      <c r="E242" s="59">
        <f>+SUBTOTAL(9,E180:E241)</f>
        <v>4818964102.7399998</v>
      </c>
      <c r="F242" s="76"/>
      <c r="G242" s="49">
        <f>(I242/E242)</f>
        <v>2.0997730668400962E-2</v>
      </c>
      <c r="H242" s="76"/>
      <c r="I242" s="59">
        <f>+SUBTOTAL(9,I180:I241)</f>
        <v>101187310.33002701</v>
      </c>
      <c r="J242" s="60"/>
    </row>
    <row r="243" spans="1:12" ht="10.8" thickTop="1" x14ac:dyDescent="0.2">
      <c r="B243" s="3" t="s">
        <v>31</v>
      </c>
      <c r="C243" s="19"/>
      <c r="E243" s="39"/>
      <c r="F243" s="11"/>
      <c r="G243" s="39"/>
      <c r="H243" s="11"/>
      <c r="I243" s="90"/>
    </row>
    <row r="244" spans="1:12" x14ac:dyDescent="0.2">
      <c r="B244" s="3" t="s">
        <v>31</v>
      </c>
      <c r="C244" s="19"/>
      <c r="E244" s="39"/>
      <c r="F244" s="11"/>
      <c r="G244" s="11"/>
      <c r="H244" s="11"/>
      <c r="I244" s="89"/>
    </row>
    <row r="245" spans="1:12" x14ac:dyDescent="0.2">
      <c r="A245" s="13" t="s">
        <v>238</v>
      </c>
      <c r="C245" s="19"/>
      <c r="E245" s="39"/>
      <c r="F245" s="11"/>
      <c r="G245" s="11"/>
      <c r="H245" s="11"/>
      <c r="I245" s="11"/>
    </row>
    <row r="246" spans="1:12" x14ac:dyDescent="0.2">
      <c r="B246" s="3" t="s">
        <v>31</v>
      </c>
      <c r="C246" s="19"/>
      <c r="E246" s="39"/>
      <c r="F246" s="11"/>
      <c r="G246" s="39"/>
      <c r="H246" s="11"/>
      <c r="I246" s="90"/>
      <c r="J246" s="66"/>
    </row>
    <row r="247" spans="1:12" x14ac:dyDescent="0.2">
      <c r="A247" s="14" t="s">
        <v>239</v>
      </c>
      <c r="C247" s="19"/>
      <c r="E247" s="39"/>
      <c r="F247" s="11"/>
      <c r="G247" s="39"/>
      <c r="H247" s="11"/>
      <c r="I247" s="89"/>
      <c r="J247" s="66"/>
    </row>
    <row r="248" spans="1:12" x14ac:dyDescent="0.2">
      <c r="C248" s="19"/>
      <c r="E248" s="39"/>
      <c r="F248" s="11"/>
      <c r="G248" s="39"/>
      <c r="H248" s="11"/>
      <c r="I248" s="11"/>
      <c r="J248" s="66"/>
    </row>
    <row r="249" spans="1:12" s="15" customFormat="1" x14ac:dyDescent="0.2">
      <c r="B249" s="15" t="s">
        <v>240</v>
      </c>
      <c r="C249" s="17"/>
      <c r="E249" s="39"/>
      <c r="F249" s="18"/>
      <c r="G249" s="39"/>
      <c r="H249" s="18"/>
      <c r="I249" s="18"/>
      <c r="J249" s="26"/>
    </row>
    <row r="250" spans="1:12" s="11" customFormat="1" x14ac:dyDescent="0.2">
      <c r="A250" s="11">
        <v>341</v>
      </c>
      <c r="B250" s="11" t="s">
        <v>167</v>
      </c>
      <c r="C250" s="40">
        <v>3.5</v>
      </c>
      <c r="E250" s="21">
        <v>80803440.859999999</v>
      </c>
      <c r="G250" s="41">
        <v>3.5000000000000003E-2</v>
      </c>
      <c r="I250" s="31">
        <f t="shared" ref="I250:I259" si="21">E250*G250</f>
        <v>2828120.4301000005</v>
      </c>
      <c r="J250" s="26"/>
      <c r="K250" s="42">
        <f t="shared" ref="K250:K256" si="22">(C250/100)-G250</f>
        <v>0</v>
      </c>
    </row>
    <row r="251" spans="1:12" s="11" customFormat="1" x14ac:dyDescent="0.2">
      <c r="A251" s="11">
        <v>342</v>
      </c>
      <c r="B251" s="11" t="s">
        <v>241</v>
      </c>
      <c r="C251" s="40">
        <v>3.8</v>
      </c>
      <c r="E251" s="21">
        <v>8681355.9000000004</v>
      </c>
      <c r="G251" s="41">
        <v>3.7999999999999999E-2</v>
      </c>
      <c r="I251" s="31">
        <f t="shared" si="21"/>
        <v>329891.52419999999</v>
      </c>
      <c r="J251" s="26"/>
      <c r="K251" s="42">
        <f t="shared" si="22"/>
        <v>0</v>
      </c>
    </row>
    <row r="252" spans="1:12" s="11" customFormat="1" x14ac:dyDescent="0.2">
      <c r="A252" s="11">
        <v>343</v>
      </c>
      <c r="B252" s="11" t="s">
        <v>242</v>
      </c>
      <c r="C252" s="40">
        <v>6</v>
      </c>
      <c r="E252" s="21">
        <v>54971150.880000003</v>
      </c>
      <c r="G252" s="41">
        <v>0.06</v>
      </c>
      <c r="I252" s="31">
        <f t="shared" si="21"/>
        <v>3298269.0528000002</v>
      </c>
      <c r="J252" s="26"/>
      <c r="K252" s="42">
        <f t="shared" si="22"/>
        <v>0</v>
      </c>
    </row>
    <row r="253" spans="1:12" s="11" customFormat="1" x14ac:dyDescent="0.2">
      <c r="A253" s="11">
        <v>343.2</v>
      </c>
      <c r="B253" s="11" t="s">
        <v>243</v>
      </c>
      <c r="C253" s="40">
        <v>6</v>
      </c>
      <c r="E253" s="64">
        <v>0</v>
      </c>
      <c r="G253" s="65">
        <f>G252</f>
        <v>0.06</v>
      </c>
      <c r="I253" s="31">
        <f t="shared" si="21"/>
        <v>0</v>
      </c>
      <c r="J253" s="26"/>
      <c r="K253" s="52">
        <f t="shared" si="22"/>
        <v>0</v>
      </c>
      <c r="L253" s="11" t="s">
        <v>496</v>
      </c>
    </row>
    <row r="254" spans="1:12" s="11" customFormat="1" x14ac:dyDescent="0.2">
      <c r="A254" s="11">
        <v>344</v>
      </c>
      <c r="B254" s="11" t="s">
        <v>244</v>
      </c>
      <c r="C254" s="40">
        <v>3.4</v>
      </c>
      <c r="E254" s="21">
        <v>653607.68000000005</v>
      </c>
      <c r="G254" s="41">
        <v>3.4000000000000002E-2</v>
      </c>
      <c r="I254" s="31">
        <f t="shared" si="21"/>
        <v>22222.661120000004</v>
      </c>
      <c r="J254" s="26"/>
      <c r="K254" s="42">
        <f t="shared" si="22"/>
        <v>0</v>
      </c>
    </row>
    <row r="255" spans="1:12" s="11" customFormat="1" x14ac:dyDescent="0.2">
      <c r="A255" s="11">
        <v>345</v>
      </c>
      <c r="B255" s="11" t="s">
        <v>170</v>
      </c>
      <c r="C255" s="40">
        <v>3.4</v>
      </c>
      <c r="E255" s="21">
        <v>11608702.779999999</v>
      </c>
      <c r="G255" s="41">
        <v>3.4000000000000002E-2</v>
      </c>
      <c r="I255" s="31">
        <f t="shared" si="21"/>
        <v>394695.89452000003</v>
      </c>
      <c r="J255" s="26"/>
      <c r="K255" s="42">
        <f t="shared" si="22"/>
        <v>0</v>
      </c>
    </row>
    <row r="256" spans="1:12" s="18" customFormat="1" x14ac:dyDescent="0.2">
      <c r="A256" s="11">
        <v>346</v>
      </c>
      <c r="B256" s="11" t="s">
        <v>171</v>
      </c>
      <c r="C256" s="62">
        <v>3.4</v>
      </c>
      <c r="E256" s="21">
        <v>1185747.95</v>
      </c>
      <c r="G256" s="41">
        <v>3.4000000000000002E-2</v>
      </c>
      <c r="I256" s="31">
        <f t="shared" si="21"/>
        <v>40315.4303</v>
      </c>
      <c r="J256" s="26"/>
      <c r="K256" s="42">
        <f t="shared" si="22"/>
        <v>0</v>
      </c>
    </row>
    <row r="257" spans="1:12" s="11" customFormat="1" x14ac:dyDescent="0.2">
      <c r="A257" s="27">
        <v>346.3</v>
      </c>
      <c r="B257" s="28" t="s">
        <v>172</v>
      </c>
      <c r="C257" s="29" t="s">
        <v>173</v>
      </c>
      <c r="E257" s="21">
        <v>169516.06</v>
      </c>
      <c r="G257" s="41">
        <v>0.33329999999999999</v>
      </c>
      <c r="I257" s="31">
        <f t="shared" si="21"/>
        <v>56499.702797999998</v>
      </c>
      <c r="J257" s="26"/>
      <c r="K257" s="32" t="s">
        <v>173</v>
      </c>
      <c r="L257" s="11" t="s">
        <v>174</v>
      </c>
    </row>
    <row r="258" spans="1:12" s="11" customFormat="1" x14ac:dyDescent="0.2">
      <c r="A258" s="27">
        <v>346.5</v>
      </c>
      <c r="B258" s="28" t="s">
        <v>175</v>
      </c>
      <c r="C258" s="29" t="s">
        <v>173</v>
      </c>
      <c r="E258" s="21">
        <v>22698.12</v>
      </c>
      <c r="G258" s="41">
        <v>0.2</v>
      </c>
      <c r="I258" s="31">
        <f t="shared" si="21"/>
        <v>4539.6239999999998</v>
      </c>
      <c r="J258" s="26"/>
      <c r="K258" s="32" t="s">
        <v>173</v>
      </c>
      <c r="L258" s="11" t="s">
        <v>174</v>
      </c>
    </row>
    <row r="259" spans="1:12" s="11" customFormat="1" x14ac:dyDescent="0.2">
      <c r="A259" s="27">
        <v>346.7</v>
      </c>
      <c r="B259" s="28" t="s">
        <v>176</v>
      </c>
      <c r="C259" s="29" t="s">
        <v>173</v>
      </c>
      <c r="E259" s="67">
        <v>924136.1</v>
      </c>
      <c r="G259" s="41">
        <v>0.1429</v>
      </c>
      <c r="I259" s="34">
        <f t="shared" si="21"/>
        <v>132059.04869</v>
      </c>
      <c r="J259" s="26"/>
      <c r="K259" s="32" t="s">
        <v>173</v>
      </c>
      <c r="L259" s="11" t="s">
        <v>174</v>
      </c>
    </row>
    <row r="260" spans="1:12" s="11" customFormat="1" x14ac:dyDescent="0.2">
      <c r="A260" s="11" t="s">
        <v>31</v>
      </c>
      <c r="B260" s="18" t="s">
        <v>245</v>
      </c>
      <c r="C260" s="43">
        <v>4.4000000000000004</v>
      </c>
      <c r="E260" s="68">
        <f>+SUBTOTAL(9,E250:E259)</f>
        <v>159020356.33000001</v>
      </c>
      <c r="G260" s="55">
        <f>(I260/E260)</f>
        <v>4.4689960031156717E-2</v>
      </c>
      <c r="I260" s="46">
        <f>+SUBTOTAL(9,I250:I259)</f>
        <v>7106613.3685280001</v>
      </c>
      <c r="J260" s="46"/>
    </row>
    <row r="261" spans="1:12" s="15" customFormat="1" x14ac:dyDescent="0.2">
      <c r="B261" s="3"/>
      <c r="C261" s="17"/>
      <c r="E261" s="39"/>
      <c r="F261" s="18"/>
      <c r="G261" s="39"/>
      <c r="H261" s="18"/>
      <c r="I261" s="18"/>
      <c r="J261" s="61"/>
    </row>
    <row r="262" spans="1:12" x14ac:dyDescent="0.2">
      <c r="A262" s="15" t="s">
        <v>31</v>
      </c>
      <c r="B262" s="15" t="s">
        <v>246</v>
      </c>
      <c r="C262" s="19"/>
      <c r="E262" s="39"/>
      <c r="F262" s="11"/>
      <c r="G262" s="39"/>
      <c r="H262" s="11"/>
      <c r="I262" s="11"/>
      <c r="J262" s="26"/>
    </row>
    <row r="263" spans="1:12" x14ac:dyDescent="0.2">
      <c r="A263" s="3">
        <v>341</v>
      </c>
      <c r="B263" s="3" t="s">
        <v>167</v>
      </c>
      <c r="C263" s="20">
        <v>3.5</v>
      </c>
      <c r="E263" s="21">
        <v>4889855.59</v>
      </c>
      <c r="F263" s="11"/>
      <c r="G263" s="41">
        <v>3.5000000000000003E-2</v>
      </c>
      <c r="H263" s="11"/>
      <c r="I263" s="31">
        <f t="shared" ref="I263:I269" si="23">E263*G263</f>
        <v>171144.94565000001</v>
      </c>
      <c r="J263" s="26"/>
      <c r="K263" s="42">
        <f t="shared" ref="K263:K269" si="24">(C263/100)-G263</f>
        <v>0</v>
      </c>
    </row>
    <row r="264" spans="1:12" x14ac:dyDescent="0.2">
      <c r="A264" s="3">
        <v>342</v>
      </c>
      <c r="B264" s="3" t="s">
        <v>241</v>
      </c>
      <c r="C264" s="20">
        <v>3.8</v>
      </c>
      <c r="E264" s="21">
        <v>647062.59</v>
      </c>
      <c r="F264" s="11"/>
      <c r="G264" s="41">
        <v>3.7999999999999999E-2</v>
      </c>
      <c r="H264" s="11"/>
      <c r="I264" s="31">
        <f t="shared" si="23"/>
        <v>24588.378419999997</v>
      </c>
      <c r="J264" s="26"/>
      <c r="K264" s="42">
        <f t="shared" si="24"/>
        <v>0</v>
      </c>
    </row>
    <row r="265" spans="1:12" x14ac:dyDescent="0.2">
      <c r="A265" s="3">
        <v>343</v>
      </c>
      <c r="B265" s="3" t="s">
        <v>242</v>
      </c>
      <c r="C265" s="20">
        <v>4.3</v>
      </c>
      <c r="E265" s="21">
        <v>176733317.96000001</v>
      </c>
      <c r="F265" s="11"/>
      <c r="G265" s="41">
        <v>4.2999999999999997E-2</v>
      </c>
      <c r="H265" s="11"/>
      <c r="I265" s="31">
        <f t="shared" si="23"/>
        <v>7599532.6722799996</v>
      </c>
      <c r="J265" s="26"/>
      <c r="K265" s="42">
        <f t="shared" si="24"/>
        <v>0</v>
      </c>
    </row>
    <row r="266" spans="1:12" x14ac:dyDescent="0.2">
      <c r="A266" s="3">
        <v>343.2</v>
      </c>
      <c r="B266" s="3" t="s">
        <v>243</v>
      </c>
      <c r="C266" s="20">
        <v>4.3</v>
      </c>
      <c r="E266" s="64">
        <v>0</v>
      </c>
      <c r="F266" s="11"/>
      <c r="G266" s="65">
        <f>G265</f>
        <v>4.2999999999999997E-2</v>
      </c>
      <c r="H266" s="11"/>
      <c r="I266" s="31">
        <f t="shared" si="23"/>
        <v>0</v>
      </c>
      <c r="J266" s="26"/>
      <c r="K266" s="52">
        <f t="shared" si="24"/>
        <v>0</v>
      </c>
      <c r="L266" s="11" t="s">
        <v>496</v>
      </c>
    </row>
    <row r="267" spans="1:12" x14ac:dyDescent="0.2">
      <c r="A267" s="3">
        <v>344</v>
      </c>
      <c r="B267" s="3" t="s">
        <v>244</v>
      </c>
      <c r="C267" s="20">
        <v>3.4</v>
      </c>
      <c r="E267" s="21">
        <v>27663740.879999999</v>
      </c>
      <c r="F267" s="11"/>
      <c r="G267" s="41">
        <v>3.4000000000000002E-2</v>
      </c>
      <c r="H267" s="11"/>
      <c r="I267" s="31">
        <f t="shared" si="23"/>
        <v>940567.18992000003</v>
      </c>
      <c r="J267" s="26"/>
      <c r="K267" s="42">
        <f t="shared" si="24"/>
        <v>0</v>
      </c>
    </row>
    <row r="268" spans="1:12" s="15" customFormat="1" x14ac:dyDescent="0.2">
      <c r="A268" s="3">
        <v>345</v>
      </c>
      <c r="B268" s="3" t="s">
        <v>170</v>
      </c>
      <c r="C268" s="20">
        <v>3.4</v>
      </c>
      <c r="E268" s="21">
        <v>28635031.030000001</v>
      </c>
      <c r="F268" s="18"/>
      <c r="G268" s="41">
        <v>3.4000000000000002E-2</v>
      </c>
      <c r="H268" s="18"/>
      <c r="I268" s="31">
        <f t="shared" si="23"/>
        <v>973591.05502000009</v>
      </c>
      <c r="J268" s="26"/>
      <c r="K268" s="42">
        <f t="shared" si="24"/>
        <v>0</v>
      </c>
    </row>
    <row r="269" spans="1:12" x14ac:dyDescent="0.2">
      <c r="A269" s="3">
        <v>346</v>
      </c>
      <c r="B269" s="3" t="s">
        <v>171</v>
      </c>
      <c r="C269" s="20">
        <v>3.4</v>
      </c>
      <c r="E269" s="33">
        <v>2496639.8199999998</v>
      </c>
      <c r="F269" s="11"/>
      <c r="G269" s="41">
        <v>3.4000000000000002E-2</v>
      </c>
      <c r="H269" s="11"/>
      <c r="I269" s="34">
        <f t="shared" si="23"/>
        <v>84885.753880000004</v>
      </c>
      <c r="J269" s="26"/>
      <c r="K269" s="42">
        <f t="shared" si="24"/>
        <v>0</v>
      </c>
    </row>
    <row r="270" spans="1:12" s="15" customFormat="1" x14ac:dyDescent="0.2">
      <c r="A270" s="3" t="s">
        <v>31</v>
      </c>
      <c r="B270" s="15" t="s">
        <v>247</v>
      </c>
      <c r="C270" s="35">
        <v>4.0999999999999996</v>
      </c>
      <c r="E270" s="46">
        <f>+SUBTOTAL(9,E263:E269)</f>
        <v>241065647.87</v>
      </c>
      <c r="F270" s="18"/>
      <c r="G270" s="55">
        <f>(I270/E270)</f>
        <v>4.0629223125361269E-2</v>
      </c>
      <c r="H270" s="18"/>
      <c r="I270" s="46">
        <f>+SUBTOTAL(9,I263:I269)</f>
        <v>9794309.9951700009</v>
      </c>
      <c r="J270" s="46"/>
    </row>
    <row r="271" spans="1:12" x14ac:dyDescent="0.2">
      <c r="A271" s="3" t="s">
        <v>31</v>
      </c>
      <c r="B271" s="3" t="s">
        <v>31</v>
      </c>
      <c r="C271" s="19"/>
      <c r="E271" s="39"/>
      <c r="F271" s="11"/>
      <c r="G271" s="39"/>
      <c r="H271" s="11"/>
      <c r="I271" s="11"/>
    </row>
    <row r="272" spans="1:12" x14ac:dyDescent="0.2">
      <c r="A272" s="15" t="s">
        <v>31</v>
      </c>
      <c r="B272" s="15" t="s">
        <v>248</v>
      </c>
      <c r="C272" s="19"/>
      <c r="E272" s="39"/>
      <c r="F272" s="11"/>
      <c r="G272" s="39"/>
      <c r="H272" s="11"/>
      <c r="I272" s="11"/>
      <c r="J272" s="26"/>
    </row>
    <row r="273" spans="1:12" x14ac:dyDescent="0.2">
      <c r="A273" s="3">
        <v>341</v>
      </c>
      <c r="B273" s="3" t="s">
        <v>167</v>
      </c>
      <c r="C273" s="20">
        <v>3.5</v>
      </c>
      <c r="E273" s="21">
        <v>3076817.61</v>
      </c>
      <c r="F273" s="11"/>
      <c r="G273" s="41">
        <v>3.5000000000000003E-2</v>
      </c>
      <c r="H273" s="11"/>
      <c r="I273" s="31">
        <f t="shared" ref="I273:I279" si="25">E273*G273</f>
        <v>107688.61635000001</v>
      </c>
      <c r="J273" s="26"/>
      <c r="K273" s="42">
        <f t="shared" ref="K273:K279" si="26">(C273/100)-G273</f>
        <v>0</v>
      </c>
    </row>
    <row r="274" spans="1:12" x14ac:dyDescent="0.2">
      <c r="A274" s="3">
        <v>342</v>
      </c>
      <c r="B274" s="3" t="s">
        <v>241</v>
      </c>
      <c r="C274" s="20">
        <v>3.8</v>
      </c>
      <c r="E274" s="21">
        <v>713150.37</v>
      </c>
      <c r="F274" s="11"/>
      <c r="G274" s="41">
        <v>3.7999999999999999E-2</v>
      </c>
      <c r="H274" s="11"/>
      <c r="I274" s="31">
        <f t="shared" si="25"/>
        <v>27099.714059999998</v>
      </c>
      <c r="J274" s="26"/>
      <c r="K274" s="42">
        <f t="shared" si="26"/>
        <v>0</v>
      </c>
    </row>
    <row r="275" spans="1:12" x14ac:dyDescent="0.2">
      <c r="A275" s="3">
        <v>343</v>
      </c>
      <c r="B275" s="3" t="s">
        <v>242</v>
      </c>
      <c r="C275" s="20">
        <v>4.2</v>
      </c>
      <c r="E275" s="21">
        <v>139299269.91</v>
      </c>
      <c r="F275" s="11"/>
      <c r="G275" s="41">
        <v>4.2000000000000003E-2</v>
      </c>
      <c r="H275" s="11"/>
      <c r="I275" s="31">
        <f t="shared" si="25"/>
        <v>5850569.3362199999</v>
      </c>
      <c r="J275" s="26"/>
      <c r="K275" s="42">
        <f t="shared" si="26"/>
        <v>0</v>
      </c>
    </row>
    <row r="276" spans="1:12" x14ac:dyDescent="0.2">
      <c r="A276" s="3">
        <v>343.2</v>
      </c>
      <c r="B276" s="3" t="s">
        <v>243</v>
      </c>
      <c r="C276" s="20">
        <v>4.2</v>
      </c>
      <c r="E276" s="64">
        <v>0</v>
      </c>
      <c r="F276" s="11"/>
      <c r="G276" s="65">
        <f>G275</f>
        <v>4.2000000000000003E-2</v>
      </c>
      <c r="H276" s="11"/>
      <c r="I276" s="31">
        <f t="shared" si="25"/>
        <v>0</v>
      </c>
      <c r="J276" s="26"/>
      <c r="K276" s="52">
        <f t="shared" si="26"/>
        <v>0</v>
      </c>
      <c r="L276" s="11" t="s">
        <v>496</v>
      </c>
    </row>
    <row r="277" spans="1:12" s="15" customFormat="1" x14ac:dyDescent="0.2">
      <c r="A277" s="3">
        <v>344</v>
      </c>
      <c r="B277" s="3" t="s">
        <v>244</v>
      </c>
      <c r="C277" s="20">
        <v>3.4</v>
      </c>
      <c r="E277" s="21">
        <v>30514817.309999999</v>
      </c>
      <c r="F277" s="18"/>
      <c r="G277" s="41">
        <v>3.4000000000000002E-2</v>
      </c>
      <c r="H277" s="18"/>
      <c r="I277" s="31">
        <f t="shared" si="25"/>
        <v>1037503.78854</v>
      </c>
      <c r="J277" s="26"/>
      <c r="K277" s="42">
        <f t="shared" si="26"/>
        <v>0</v>
      </c>
    </row>
    <row r="278" spans="1:12" x14ac:dyDescent="0.2">
      <c r="A278" s="3">
        <v>345</v>
      </c>
      <c r="B278" s="3" t="s">
        <v>170</v>
      </c>
      <c r="C278" s="20">
        <v>3.4</v>
      </c>
      <c r="E278" s="21">
        <v>23935144.25</v>
      </c>
      <c r="F278" s="11"/>
      <c r="G278" s="41">
        <v>3.4000000000000002E-2</v>
      </c>
      <c r="H278" s="11"/>
      <c r="I278" s="31">
        <f t="shared" si="25"/>
        <v>813794.90450000006</v>
      </c>
      <c r="J278" s="26"/>
      <c r="K278" s="42">
        <f t="shared" si="26"/>
        <v>0</v>
      </c>
    </row>
    <row r="279" spans="1:12" s="15" customFormat="1" x14ac:dyDescent="0.2">
      <c r="A279" s="3">
        <v>346</v>
      </c>
      <c r="B279" s="3" t="s">
        <v>171</v>
      </c>
      <c r="C279" s="20">
        <v>3.4</v>
      </c>
      <c r="E279" s="33">
        <v>1739269.46</v>
      </c>
      <c r="F279" s="18"/>
      <c r="G279" s="41">
        <v>3.4000000000000002E-2</v>
      </c>
      <c r="H279" s="18"/>
      <c r="I279" s="34">
        <f t="shared" si="25"/>
        <v>59135.161640000006</v>
      </c>
      <c r="J279" s="26"/>
      <c r="K279" s="42">
        <f t="shared" si="26"/>
        <v>0</v>
      </c>
    </row>
    <row r="280" spans="1:12" x14ac:dyDescent="0.2">
      <c r="A280" s="3" t="s">
        <v>31</v>
      </c>
      <c r="B280" s="15" t="s">
        <v>249</v>
      </c>
      <c r="C280" s="35">
        <v>4</v>
      </c>
      <c r="E280" s="46">
        <f>+SUBTOTAL(9,E273:E279)</f>
        <v>199278468.91</v>
      </c>
      <c r="F280" s="11"/>
      <c r="G280" s="55">
        <f>(I280/E280)</f>
        <v>3.9621899769191678E-2</v>
      </c>
      <c r="H280" s="11"/>
      <c r="I280" s="46">
        <f>+SUBTOTAL(9,I273:I279)</f>
        <v>7895791.5213099997</v>
      </c>
      <c r="J280" s="46"/>
    </row>
    <row r="281" spans="1:12" x14ac:dyDescent="0.2">
      <c r="B281" s="15" t="s">
        <v>31</v>
      </c>
      <c r="C281" s="19"/>
      <c r="E281" s="39"/>
      <c r="F281" s="11"/>
      <c r="G281" s="39"/>
      <c r="H281" s="11"/>
      <c r="I281" s="11"/>
      <c r="J281" s="46"/>
    </row>
    <row r="282" spans="1:12" x14ac:dyDescent="0.2">
      <c r="A282" s="14" t="s">
        <v>250</v>
      </c>
      <c r="B282" s="15"/>
      <c r="C282" s="47">
        <v>4.0999999999999996</v>
      </c>
      <c r="E282" s="48">
        <f>+SUBTOTAL(9,E249:E281)</f>
        <v>599364473.11000001</v>
      </c>
      <c r="F282" s="11"/>
      <c r="G282" s="49">
        <f>(I282/E282)</f>
        <v>4.137167949969086E-2</v>
      </c>
      <c r="H282" s="11"/>
      <c r="I282" s="48">
        <f>+SUBTOTAL(9,I249:I281)</f>
        <v>24796714.885008</v>
      </c>
      <c r="J282" s="58"/>
    </row>
    <row r="283" spans="1:12" x14ac:dyDescent="0.2">
      <c r="C283" s="19"/>
      <c r="E283" s="39"/>
      <c r="F283" s="11"/>
      <c r="G283" s="39"/>
      <c r="H283" s="11"/>
      <c r="I283" s="11"/>
      <c r="J283" s="46"/>
    </row>
    <row r="284" spans="1:12" x14ac:dyDescent="0.2">
      <c r="C284" s="19"/>
      <c r="E284" s="39"/>
      <c r="F284" s="11"/>
      <c r="G284" s="39"/>
      <c r="H284" s="11"/>
      <c r="I284" s="11"/>
      <c r="J284" s="46"/>
    </row>
    <row r="285" spans="1:12" x14ac:dyDescent="0.2">
      <c r="A285" s="14" t="s">
        <v>251</v>
      </c>
      <c r="B285" s="15"/>
      <c r="C285" s="19"/>
      <c r="E285" s="39"/>
      <c r="F285" s="11"/>
      <c r="G285" s="39"/>
      <c r="H285" s="11"/>
      <c r="I285" s="11"/>
      <c r="J285" s="46"/>
    </row>
    <row r="286" spans="1:12" x14ac:dyDescent="0.2">
      <c r="A286" s="3" t="s">
        <v>31</v>
      </c>
      <c r="B286" s="3" t="s">
        <v>31</v>
      </c>
      <c r="C286" s="19"/>
      <c r="E286" s="39"/>
      <c r="F286" s="11"/>
      <c r="G286" s="39"/>
      <c r="H286" s="11"/>
      <c r="I286" s="11"/>
    </row>
    <row r="287" spans="1:12" x14ac:dyDescent="0.2">
      <c r="A287" s="15" t="s">
        <v>31</v>
      </c>
      <c r="B287" s="15" t="s">
        <v>252</v>
      </c>
      <c r="C287" s="19"/>
      <c r="E287" s="39"/>
      <c r="F287" s="11"/>
      <c r="G287" s="39"/>
      <c r="H287" s="11"/>
      <c r="I287" s="11"/>
      <c r="J287" s="26"/>
    </row>
    <row r="288" spans="1:12" x14ac:dyDescent="0.2">
      <c r="A288" s="3">
        <v>341</v>
      </c>
      <c r="B288" s="3" t="s">
        <v>167</v>
      </c>
      <c r="C288" s="20">
        <v>3.5</v>
      </c>
      <c r="E288" s="21">
        <v>8169758.3200000003</v>
      </c>
      <c r="F288" s="11"/>
      <c r="G288" s="41">
        <v>3.5000000000000003E-2</v>
      </c>
      <c r="H288" s="11"/>
      <c r="I288" s="31">
        <f t="shared" ref="I288:I297" si="27">E288*G288</f>
        <v>285941.54120000004</v>
      </c>
      <c r="J288" s="26"/>
      <c r="K288" s="42">
        <f t="shared" ref="K288:K294" si="28">(C288/100)-G288</f>
        <v>0</v>
      </c>
    </row>
    <row r="289" spans="1:12" x14ac:dyDescent="0.2">
      <c r="A289" s="3">
        <v>342</v>
      </c>
      <c r="B289" s="3" t="s">
        <v>241</v>
      </c>
      <c r="C289" s="20">
        <v>3.8</v>
      </c>
      <c r="E289" s="21">
        <v>738072.53</v>
      </c>
      <c r="F289" s="11"/>
      <c r="G289" s="41">
        <v>3.7999999999999999E-2</v>
      </c>
      <c r="H289" s="11"/>
      <c r="I289" s="31">
        <f t="shared" si="27"/>
        <v>28046.756140000001</v>
      </c>
      <c r="J289" s="26"/>
      <c r="K289" s="42">
        <f t="shared" si="28"/>
        <v>0</v>
      </c>
    </row>
    <row r="290" spans="1:12" x14ac:dyDescent="0.2">
      <c r="A290" s="3">
        <v>343</v>
      </c>
      <c r="B290" s="3" t="s">
        <v>242</v>
      </c>
      <c r="C290" s="20">
        <v>5.8</v>
      </c>
      <c r="E290" s="21">
        <v>3613798.96</v>
      </c>
      <c r="F290" s="11"/>
      <c r="G290" s="41">
        <v>5.8000000000000003E-2</v>
      </c>
      <c r="H290" s="11"/>
      <c r="I290" s="31">
        <f t="shared" si="27"/>
        <v>209600.33968</v>
      </c>
      <c r="J290" s="26"/>
      <c r="K290" s="42">
        <f t="shared" si="28"/>
        <v>0</v>
      </c>
    </row>
    <row r="291" spans="1:12" s="15" customFormat="1" x14ac:dyDescent="0.2">
      <c r="A291" s="3">
        <v>343.2</v>
      </c>
      <c r="B291" s="3" t="s">
        <v>243</v>
      </c>
      <c r="C291" s="20">
        <v>5.8</v>
      </c>
      <c r="E291" s="64">
        <v>0</v>
      </c>
      <c r="F291" s="11"/>
      <c r="G291" s="65">
        <f>G290</f>
        <v>5.8000000000000003E-2</v>
      </c>
      <c r="H291" s="18"/>
      <c r="I291" s="31">
        <f t="shared" si="27"/>
        <v>0</v>
      </c>
      <c r="J291" s="26"/>
      <c r="K291" s="52">
        <f t="shared" si="28"/>
        <v>0</v>
      </c>
      <c r="L291" s="11" t="s">
        <v>496</v>
      </c>
    </row>
    <row r="292" spans="1:12" x14ac:dyDescent="0.2">
      <c r="A292" s="3">
        <v>344</v>
      </c>
      <c r="B292" s="3" t="s">
        <v>244</v>
      </c>
      <c r="C292" s="20">
        <v>3.4</v>
      </c>
      <c r="E292" s="21">
        <v>214463.7</v>
      </c>
      <c r="F292" s="11"/>
      <c r="G292" s="41">
        <v>3.4000000000000002E-2</v>
      </c>
      <c r="H292" s="11"/>
      <c r="I292" s="31">
        <f t="shared" si="27"/>
        <v>7291.765800000001</v>
      </c>
      <c r="J292" s="26"/>
      <c r="K292" s="42">
        <f t="shared" si="28"/>
        <v>0</v>
      </c>
    </row>
    <row r="293" spans="1:12" s="15" customFormat="1" x14ac:dyDescent="0.2">
      <c r="A293" s="3">
        <v>345</v>
      </c>
      <c r="B293" s="3" t="s">
        <v>170</v>
      </c>
      <c r="C293" s="50">
        <v>3.4</v>
      </c>
      <c r="E293" s="21">
        <v>1081303.99</v>
      </c>
      <c r="F293" s="18"/>
      <c r="G293" s="41">
        <v>3.4000000000000002E-2</v>
      </c>
      <c r="H293" s="18"/>
      <c r="I293" s="31">
        <f t="shared" si="27"/>
        <v>36764.335660000004</v>
      </c>
      <c r="J293" s="26"/>
      <c r="K293" s="42">
        <f t="shared" si="28"/>
        <v>0</v>
      </c>
    </row>
    <row r="294" spans="1:12" x14ac:dyDescent="0.2">
      <c r="A294" s="3">
        <v>346</v>
      </c>
      <c r="B294" s="3" t="s">
        <v>171</v>
      </c>
      <c r="C294" s="50">
        <v>3.4</v>
      </c>
      <c r="E294" s="21">
        <v>714617.02</v>
      </c>
      <c r="F294" s="11"/>
      <c r="G294" s="41">
        <v>3.4000000000000002E-2</v>
      </c>
      <c r="H294" s="11"/>
      <c r="I294" s="31">
        <f t="shared" si="27"/>
        <v>24296.978680000004</v>
      </c>
      <c r="J294" s="26"/>
      <c r="K294" s="42">
        <f t="shared" si="28"/>
        <v>0</v>
      </c>
    </row>
    <row r="295" spans="1:12" s="11" customFormat="1" x14ac:dyDescent="0.2">
      <c r="A295" s="27">
        <v>346.3</v>
      </c>
      <c r="B295" s="28" t="s">
        <v>172</v>
      </c>
      <c r="C295" s="29" t="s">
        <v>173</v>
      </c>
      <c r="E295" s="21">
        <v>63729.440000000002</v>
      </c>
      <c r="G295" s="41">
        <v>0.33329999999999999</v>
      </c>
      <c r="I295" s="31">
        <f t="shared" si="27"/>
        <v>21241.022352</v>
      </c>
      <c r="J295" s="26"/>
      <c r="K295" s="32" t="s">
        <v>173</v>
      </c>
      <c r="L295" s="11" t="s">
        <v>174</v>
      </c>
    </row>
    <row r="296" spans="1:12" s="11" customFormat="1" x14ac:dyDescent="0.2">
      <c r="A296" s="27">
        <v>346.5</v>
      </c>
      <c r="B296" s="28" t="s">
        <v>175</v>
      </c>
      <c r="C296" s="29" t="s">
        <v>173</v>
      </c>
      <c r="E296" s="21">
        <v>39215.19</v>
      </c>
      <c r="G296" s="41">
        <v>0.2</v>
      </c>
      <c r="I296" s="31">
        <f t="shared" si="27"/>
        <v>7843.0380000000005</v>
      </c>
      <c r="J296" s="26"/>
      <c r="K296" s="32" t="s">
        <v>173</v>
      </c>
      <c r="L296" s="11" t="s">
        <v>174</v>
      </c>
    </row>
    <row r="297" spans="1:12" s="11" customFormat="1" x14ac:dyDescent="0.2">
      <c r="A297" s="27">
        <v>346.7</v>
      </c>
      <c r="B297" s="28" t="s">
        <v>176</v>
      </c>
      <c r="C297" s="29" t="s">
        <v>173</v>
      </c>
      <c r="E297" s="33">
        <v>754256.20000000007</v>
      </c>
      <c r="G297" s="41">
        <v>0.1429</v>
      </c>
      <c r="I297" s="34">
        <f t="shared" si="27"/>
        <v>107783.21098</v>
      </c>
      <c r="J297" s="26"/>
      <c r="K297" s="32" t="s">
        <v>173</v>
      </c>
      <c r="L297" s="11" t="s">
        <v>174</v>
      </c>
    </row>
    <row r="298" spans="1:12" s="11" customFormat="1" x14ac:dyDescent="0.2">
      <c r="A298" s="11" t="s">
        <v>31</v>
      </c>
      <c r="B298" s="18" t="s">
        <v>253</v>
      </c>
      <c r="C298" s="43">
        <v>4.0999999999999996</v>
      </c>
      <c r="E298" s="46">
        <f>+SUBTOTAL(9,E288:E297)</f>
        <v>15389215.349999996</v>
      </c>
      <c r="G298" s="55">
        <f>(I298/E298)</f>
        <v>4.7358424189703756E-2</v>
      </c>
      <c r="I298" s="46">
        <f>+SUBTOTAL(9,I288:I297)</f>
        <v>728808.98849200015</v>
      </c>
      <c r="J298" s="46"/>
    </row>
    <row r="299" spans="1:12" s="11" customFormat="1" x14ac:dyDescent="0.2">
      <c r="A299" s="18" t="s">
        <v>31</v>
      </c>
      <c r="B299" s="18" t="s">
        <v>31</v>
      </c>
      <c r="C299" s="70"/>
      <c r="E299" s="39"/>
      <c r="G299" s="39"/>
      <c r="J299" s="61"/>
    </row>
    <row r="300" spans="1:12" x14ac:dyDescent="0.2">
      <c r="A300" s="15" t="s">
        <v>31</v>
      </c>
      <c r="B300" s="15" t="s">
        <v>254</v>
      </c>
      <c r="C300" s="19"/>
      <c r="E300" s="39"/>
      <c r="F300" s="11"/>
      <c r="G300" s="39"/>
      <c r="H300" s="11"/>
      <c r="I300" s="11"/>
      <c r="J300" s="26"/>
    </row>
    <row r="301" spans="1:12" x14ac:dyDescent="0.2">
      <c r="A301" s="3">
        <v>341</v>
      </c>
      <c r="B301" s="3" t="s">
        <v>167</v>
      </c>
      <c r="C301" s="20">
        <v>3.5</v>
      </c>
      <c r="E301" s="21">
        <v>26718414.719999999</v>
      </c>
      <c r="F301" s="11"/>
      <c r="G301" s="41">
        <v>3.5000000000000003E-2</v>
      </c>
      <c r="H301" s="11"/>
      <c r="I301" s="31">
        <f t="shared" ref="I301:I308" si="29">E301*G301</f>
        <v>935144.51520000002</v>
      </c>
      <c r="J301" s="26"/>
      <c r="K301" s="42">
        <f t="shared" ref="K301:K307" si="30">(C301/100)-G301</f>
        <v>0</v>
      </c>
    </row>
    <row r="302" spans="1:12" x14ac:dyDescent="0.2">
      <c r="A302" s="3">
        <v>342</v>
      </c>
      <c r="B302" s="3" t="s">
        <v>241</v>
      </c>
      <c r="C302" s="20">
        <v>3.8</v>
      </c>
      <c r="E302" s="21">
        <v>5757514.3600000003</v>
      </c>
      <c r="F302" s="11"/>
      <c r="G302" s="41">
        <v>3.7999999999999999E-2</v>
      </c>
      <c r="H302" s="11"/>
      <c r="I302" s="31">
        <f t="shared" si="29"/>
        <v>218785.54568000001</v>
      </c>
      <c r="J302" s="26"/>
      <c r="K302" s="42">
        <f t="shared" si="30"/>
        <v>0</v>
      </c>
    </row>
    <row r="303" spans="1:12" s="15" customFormat="1" x14ac:dyDescent="0.2">
      <c r="A303" s="3">
        <v>343</v>
      </c>
      <c r="B303" s="3" t="s">
        <v>242</v>
      </c>
      <c r="C303" s="20">
        <v>4.2</v>
      </c>
      <c r="E303" s="21">
        <v>476854489.50999999</v>
      </c>
      <c r="F303" s="18"/>
      <c r="G303" s="41">
        <v>4.2000000000000003E-2</v>
      </c>
      <c r="H303" s="18"/>
      <c r="I303" s="31">
        <f t="shared" si="29"/>
        <v>20027888.559420001</v>
      </c>
      <c r="J303" s="26"/>
      <c r="K303" s="42">
        <f t="shared" si="30"/>
        <v>0</v>
      </c>
    </row>
    <row r="304" spans="1:12" x14ac:dyDescent="0.2">
      <c r="A304" s="3">
        <v>343.2</v>
      </c>
      <c r="B304" s="3" t="s">
        <v>243</v>
      </c>
      <c r="C304" s="20">
        <v>4.2</v>
      </c>
      <c r="E304" s="64">
        <v>0</v>
      </c>
      <c r="F304" s="11"/>
      <c r="G304" s="65">
        <f>G303</f>
        <v>4.2000000000000003E-2</v>
      </c>
      <c r="H304" s="11"/>
      <c r="I304" s="31">
        <f t="shared" si="29"/>
        <v>0</v>
      </c>
      <c r="J304" s="26"/>
      <c r="K304" s="52">
        <f t="shared" si="30"/>
        <v>0</v>
      </c>
      <c r="L304" s="11" t="s">
        <v>496</v>
      </c>
    </row>
    <row r="305" spans="1:12" s="15" customFormat="1" x14ac:dyDescent="0.2">
      <c r="A305" s="3">
        <v>344</v>
      </c>
      <c r="B305" s="3" t="s">
        <v>244</v>
      </c>
      <c r="C305" s="20">
        <v>3.4</v>
      </c>
      <c r="E305" s="21">
        <v>52761212.390000001</v>
      </c>
      <c r="F305" s="18"/>
      <c r="G305" s="41">
        <v>3.4000000000000002E-2</v>
      </c>
      <c r="H305" s="18"/>
      <c r="I305" s="31">
        <f t="shared" si="29"/>
        <v>1793881.2212600003</v>
      </c>
      <c r="J305" s="26"/>
      <c r="K305" s="42">
        <f t="shared" si="30"/>
        <v>0</v>
      </c>
    </row>
    <row r="306" spans="1:12" x14ac:dyDescent="0.2">
      <c r="A306" s="3">
        <v>345</v>
      </c>
      <c r="B306" s="3" t="s">
        <v>170</v>
      </c>
      <c r="C306" s="20">
        <v>3.4</v>
      </c>
      <c r="E306" s="21">
        <v>51690374.170000002</v>
      </c>
      <c r="F306" s="11"/>
      <c r="G306" s="41">
        <v>3.4000000000000002E-2</v>
      </c>
      <c r="H306" s="11"/>
      <c r="I306" s="31">
        <f t="shared" si="29"/>
        <v>1757472.7217800003</v>
      </c>
      <c r="J306" s="26"/>
      <c r="K306" s="42">
        <f t="shared" si="30"/>
        <v>0</v>
      </c>
    </row>
    <row r="307" spans="1:12" x14ac:dyDescent="0.2">
      <c r="A307" s="3">
        <v>346</v>
      </c>
      <c r="B307" s="3" t="s">
        <v>171</v>
      </c>
      <c r="C307" s="50">
        <v>3.4</v>
      </c>
      <c r="E307" s="21">
        <v>3289959.44</v>
      </c>
      <c r="F307" s="11"/>
      <c r="G307" s="41">
        <v>3.4000000000000002E-2</v>
      </c>
      <c r="H307" s="11"/>
      <c r="I307" s="31">
        <f t="shared" si="29"/>
        <v>111858.62096</v>
      </c>
      <c r="J307" s="26"/>
      <c r="K307" s="42">
        <f t="shared" si="30"/>
        <v>0</v>
      </c>
    </row>
    <row r="308" spans="1:12" s="11" customFormat="1" x14ac:dyDescent="0.2">
      <c r="A308" s="27">
        <v>346.5</v>
      </c>
      <c r="B308" s="28" t="s">
        <v>175</v>
      </c>
      <c r="C308" s="29" t="s">
        <v>173</v>
      </c>
      <c r="E308" s="33">
        <v>52269.590000000004</v>
      </c>
      <c r="G308" s="41">
        <v>0.2</v>
      </c>
      <c r="I308" s="34">
        <f t="shared" si="29"/>
        <v>10453.918000000001</v>
      </c>
      <c r="J308" s="26"/>
      <c r="K308" s="32" t="s">
        <v>173</v>
      </c>
      <c r="L308" s="11" t="s">
        <v>174</v>
      </c>
    </row>
    <row r="309" spans="1:12" x14ac:dyDescent="0.2">
      <c r="A309" s="3" t="s">
        <v>31</v>
      </c>
      <c r="B309" s="15" t="s">
        <v>255</v>
      </c>
      <c r="C309" s="35">
        <v>4.0999999999999996</v>
      </c>
      <c r="E309" s="46">
        <f>+SUBTOTAL(9,E301:E308)</f>
        <v>617124234.18000007</v>
      </c>
      <c r="F309" s="11"/>
      <c r="G309" s="55">
        <f>(I309/E309)</f>
        <v>4.0276306982704339E-2</v>
      </c>
      <c r="H309" s="11"/>
      <c r="I309" s="46">
        <f>+SUBTOTAL(9,I301:I308)</f>
        <v>24855485.102300003</v>
      </c>
      <c r="J309" s="46"/>
    </row>
    <row r="310" spans="1:12" x14ac:dyDescent="0.2">
      <c r="B310" s="15"/>
      <c r="C310" s="35"/>
      <c r="E310" s="46"/>
      <c r="F310" s="11"/>
      <c r="G310" s="55"/>
      <c r="H310" s="11"/>
      <c r="I310" s="46"/>
      <c r="J310" s="46"/>
    </row>
    <row r="311" spans="1:12" x14ac:dyDescent="0.2">
      <c r="A311" s="15" t="s">
        <v>31</v>
      </c>
      <c r="B311" s="15" t="s">
        <v>256</v>
      </c>
      <c r="C311" s="19"/>
      <c r="E311" s="39"/>
      <c r="F311" s="11"/>
      <c r="G311" s="39"/>
      <c r="H311" s="11"/>
      <c r="I311" s="11"/>
      <c r="J311" s="26"/>
    </row>
    <row r="312" spans="1:12" x14ac:dyDescent="0.2">
      <c r="A312" s="3">
        <v>341</v>
      </c>
      <c r="B312" s="3" t="s">
        <v>167</v>
      </c>
      <c r="C312" s="20">
        <v>3.5</v>
      </c>
      <c r="E312" s="21">
        <v>3000334.13</v>
      </c>
      <c r="F312" s="11"/>
      <c r="G312" s="41">
        <v>3.5000000000000003E-2</v>
      </c>
      <c r="H312" s="11"/>
      <c r="I312" s="31">
        <f t="shared" ref="I312:I318" si="31">E312*G312</f>
        <v>105011.69455</v>
      </c>
      <c r="J312" s="26"/>
      <c r="K312" s="42">
        <f t="shared" ref="K312:K318" si="32">(C312/100)-G312</f>
        <v>0</v>
      </c>
    </row>
    <row r="313" spans="1:12" s="15" customFormat="1" x14ac:dyDescent="0.2">
      <c r="A313" s="3">
        <v>342</v>
      </c>
      <c r="B313" s="3" t="s">
        <v>241</v>
      </c>
      <c r="C313" s="20">
        <v>3.8</v>
      </c>
      <c r="E313" s="21">
        <v>3837884.26</v>
      </c>
      <c r="F313" s="18"/>
      <c r="G313" s="41">
        <v>3.7999999999999999E-2</v>
      </c>
      <c r="H313" s="18"/>
      <c r="I313" s="31">
        <f t="shared" si="31"/>
        <v>145839.60188</v>
      </c>
      <c r="J313" s="26"/>
      <c r="K313" s="42">
        <f t="shared" si="32"/>
        <v>0</v>
      </c>
    </row>
    <row r="314" spans="1:12" x14ac:dyDescent="0.2">
      <c r="A314" s="3">
        <v>343</v>
      </c>
      <c r="B314" s="3" t="s">
        <v>242</v>
      </c>
      <c r="C314" s="20">
        <v>5.2</v>
      </c>
      <c r="E314" s="21">
        <v>61510493.490000002</v>
      </c>
      <c r="F314" s="11"/>
      <c r="G314" s="41">
        <v>5.1999999999999998E-2</v>
      </c>
      <c r="H314" s="11"/>
      <c r="I314" s="31">
        <f t="shared" si="31"/>
        <v>3198545.6614799998</v>
      </c>
      <c r="J314" s="26"/>
      <c r="K314" s="42">
        <f t="shared" si="32"/>
        <v>0</v>
      </c>
    </row>
    <row r="315" spans="1:12" s="15" customFormat="1" x14ac:dyDescent="0.2">
      <c r="A315" s="3">
        <v>343.2</v>
      </c>
      <c r="B315" s="3" t="s">
        <v>243</v>
      </c>
      <c r="C315" s="20">
        <v>5.2</v>
      </c>
      <c r="E315" s="64">
        <v>0</v>
      </c>
      <c r="F315" s="11"/>
      <c r="G315" s="65">
        <f>G314</f>
        <v>5.1999999999999998E-2</v>
      </c>
      <c r="H315" s="18"/>
      <c r="I315" s="31">
        <f t="shared" si="31"/>
        <v>0</v>
      </c>
      <c r="J315" s="26"/>
      <c r="K315" s="52">
        <f t="shared" si="32"/>
        <v>0</v>
      </c>
      <c r="L315" s="11" t="s">
        <v>496</v>
      </c>
    </row>
    <row r="316" spans="1:12" s="15" customFormat="1" x14ac:dyDescent="0.2">
      <c r="A316" s="3">
        <v>344</v>
      </c>
      <c r="B316" s="3" t="s">
        <v>244</v>
      </c>
      <c r="C316" s="20">
        <v>3.4</v>
      </c>
      <c r="E316" s="21">
        <v>13479192.99</v>
      </c>
      <c r="F316" s="18"/>
      <c r="G316" s="41">
        <v>3.4000000000000002E-2</v>
      </c>
      <c r="H316" s="18"/>
      <c r="I316" s="31">
        <f t="shared" si="31"/>
        <v>458292.56166000006</v>
      </c>
      <c r="J316" s="26"/>
      <c r="K316" s="42">
        <f t="shared" si="32"/>
        <v>0</v>
      </c>
    </row>
    <row r="317" spans="1:12" s="15" customFormat="1" x14ac:dyDescent="0.2">
      <c r="A317" s="3">
        <v>345</v>
      </c>
      <c r="B317" s="3" t="s">
        <v>170</v>
      </c>
      <c r="C317" s="20">
        <v>3.4</v>
      </c>
      <c r="E317" s="21">
        <v>9456367.1500000004</v>
      </c>
      <c r="F317" s="18"/>
      <c r="G317" s="41">
        <v>3.4000000000000002E-2</v>
      </c>
      <c r="H317" s="18"/>
      <c r="I317" s="31">
        <f t="shared" si="31"/>
        <v>321516.48310000001</v>
      </c>
      <c r="J317" s="26"/>
      <c r="K317" s="42">
        <f t="shared" si="32"/>
        <v>0</v>
      </c>
    </row>
    <row r="318" spans="1:12" s="15" customFormat="1" x14ac:dyDescent="0.2">
      <c r="A318" s="3">
        <v>346</v>
      </c>
      <c r="B318" s="3" t="s">
        <v>171</v>
      </c>
      <c r="C318" s="20">
        <v>3.4</v>
      </c>
      <c r="E318" s="33">
        <v>498341.34</v>
      </c>
      <c r="F318" s="18"/>
      <c r="G318" s="41">
        <v>3.4000000000000002E-2</v>
      </c>
      <c r="H318" s="18"/>
      <c r="I318" s="34">
        <f t="shared" si="31"/>
        <v>16943.605560000004</v>
      </c>
      <c r="J318" s="26"/>
      <c r="K318" s="42">
        <f t="shared" si="32"/>
        <v>0</v>
      </c>
    </row>
    <row r="319" spans="1:12" s="15" customFormat="1" x14ac:dyDescent="0.2">
      <c r="A319" s="3" t="s">
        <v>31</v>
      </c>
      <c r="B319" s="15" t="s">
        <v>257</v>
      </c>
      <c r="C319" s="35">
        <v>4.5999999999999996</v>
      </c>
      <c r="E319" s="46">
        <f>+SUBTOTAL(9,E312:E318)</f>
        <v>91782613.359999999</v>
      </c>
      <c r="F319" s="18"/>
      <c r="G319" s="55">
        <f>(I319/E319)</f>
        <v>4.6263115123724781E-2</v>
      </c>
      <c r="H319" s="18"/>
      <c r="I319" s="46">
        <f>+SUBTOTAL(9,I312:I318)</f>
        <v>4246149.6082300004</v>
      </c>
      <c r="J319" s="46"/>
    </row>
    <row r="320" spans="1:12" s="15" customFormat="1" x14ac:dyDescent="0.2">
      <c r="A320" s="3"/>
      <c r="B320" s="15" t="s">
        <v>31</v>
      </c>
      <c r="C320" s="17"/>
      <c r="E320" s="39"/>
      <c r="F320" s="18"/>
      <c r="G320" s="39"/>
      <c r="H320" s="18"/>
      <c r="I320" s="18"/>
      <c r="J320" s="46"/>
    </row>
    <row r="321" spans="1:12" s="15" customFormat="1" x14ac:dyDescent="0.2">
      <c r="A321" s="14" t="s">
        <v>258</v>
      </c>
      <c r="C321" s="47">
        <v>4.2</v>
      </c>
      <c r="E321" s="48">
        <f>+SUBTOTAL(9,E286:E320)</f>
        <v>724296062.8900001</v>
      </c>
      <c r="F321" s="18"/>
      <c r="G321" s="49">
        <f>(I321/E321)</f>
        <v>4.1185428483479676E-2</v>
      </c>
      <c r="H321" s="18"/>
      <c r="I321" s="48">
        <f>+SUBTOTAL(9,I286:I320)</f>
        <v>29830443.699021999</v>
      </c>
      <c r="J321" s="58"/>
    </row>
    <row r="322" spans="1:12" s="15" customFormat="1" x14ac:dyDescent="0.2">
      <c r="A322" s="14"/>
      <c r="B322" s="15" t="s">
        <v>31</v>
      </c>
      <c r="C322" s="17"/>
      <c r="E322" s="39"/>
      <c r="F322" s="18"/>
      <c r="G322" s="39"/>
      <c r="H322" s="18"/>
      <c r="I322" s="18"/>
      <c r="J322" s="58"/>
    </row>
    <row r="323" spans="1:12" s="15" customFormat="1" x14ac:dyDescent="0.2">
      <c r="A323" s="14" t="s">
        <v>259</v>
      </c>
      <c r="C323" s="17"/>
      <c r="E323" s="39"/>
      <c r="F323" s="18"/>
      <c r="G323" s="39"/>
      <c r="H323" s="18"/>
      <c r="I323" s="18"/>
      <c r="J323" s="61"/>
    </row>
    <row r="324" spans="1:12" s="15" customFormat="1" x14ac:dyDescent="0.2">
      <c r="C324" s="17"/>
      <c r="E324" s="39"/>
      <c r="F324" s="18"/>
      <c r="G324" s="39"/>
      <c r="H324" s="18"/>
      <c r="I324" s="18"/>
      <c r="J324" s="61"/>
    </row>
    <row r="325" spans="1:12" s="15" customFormat="1" x14ac:dyDescent="0.2">
      <c r="A325" s="15" t="s">
        <v>31</v>
      </c>
      <c r="B325" s="15" t="s">
        <v>260</v>
      </c>
      <c r="C325" s="17"/>
      <c r="E325" s="39"/>
      <c r="F325" s="18"/>
      <c r="G325" s="39"/>
      <c r="H325" s="18"/>
      <c r="I325" s="18"/>
      <c r="J325" s="26"/>
    </row>
    <row r="326" spans="1:12" x14ac:dyDescent="0.2">
      <c r="A326" s="3">
        <v>341</v>
      </c>
      <c r="B326" s="3" t="s">
        <v>167</v>
      </c>
      <c r="C326" s="20">
        <v>3.5</v>
      </c>
      <c r="E326" s="21">
        <v>28965243.690000001</v>
      </c>
      <c r="F326" s="11"/>
      <c r="G326" s="41">
        <v>3.5000000000000003E-2</v>
      </c>
      <c r="H326" s="11"/>
      <c r="I326" s="31">
        <f t="shared" ref="I326:I335" si="33">E326*G326</f>
        <v>1013783.5291500002</v>
      </c>
      <c r="J326" s="26"/>
      <c r="K326" s="42">
        <f t="shared" ref="K326:K332" si="34">(C326/100)-G326</f>
        <v>0</v>
      </c>
    </row>
    <row r="327" spans="1:12" s="15" customFormat="1" x14ac:dyDescent="0.2">
      <c r="A327" s="3">
        <v>342</v>
      </c>
      <c r="B327" s="3" t="s">
        <v>241</v>
      </c>
      <c r="C327" s="20">
        <v>3.8</v>
      </c>
      <c r="E327" s="21">
        <v>3997843.92</v>
      </c>
      <c r="F327" s="18"/>
      <c r="G327" s="41">
        <v>3.7999999999999999E-2</v>
      </c>
      <c r="H327" s="18"/>
      <c r="I327" s="31">
        <f t="shared" si="33"/>
        <v>151918.06896</v>
      </c>
      <c r="J327" s="26"/>
      <c r="K327" s="42">
        <f t="shared" si="34"/>
        <v>0</v>
      </c>
    </row>
    <row r="328" spans="1:12" x14ac:dyDescent="0.2">
      <c r="A328" s="3">
        <v>343</v>
      </c>
      <c r="B328" s="3" t="s">
        <v>242</v>
      </c>
      <c r="C328" s="20">
        <v>4.3</v>
      </c>
      <c r="E328" s="21">
        <v>383387974.49000001</v>
      </c>
      <c r="F328" s="11"/>
      <c r="G328" s="41">
        <v>4.2999999999999997E-2</v>
      </c>
      <c r="H328" s="11"/>
      <c r="I328" s="31">
        <f t="shared" si="33"/>
        <v>16485682.903069999</v>
      </c>
      <c r="J328" s="26"/>
      <c r="K328" s="42">
        <f t="shared" si="34"/>
        <v>0</v>
      </c>
    </row>
    <row r="329" spans="1:12" x14ac:dyDescent="0.2">
      <c r="A329" s="3">
        <v>343.2</v>
      </c>
      <c r="B329" s="3" t="s">
        <v>243</v>
      </c>
      <c r="C329" s="20">
        <v>4.3</v>
      </c>
      <c r="E329" s="64">
        <v>0</v>
      </c>
      <c r="F329" s="11"/>
      <c r="G329" s="65">
        <f>G328</f>
        <v>4.2999999999999997E-2</v>
      </c>
      <c r="H329" s="11"/>
      <c r="I329" s="31">
        <f t="shared" si="33"/>
        <v>0</v>
      </c>
      <c r="J329" s="26"/>
      <c r="K329" s="52">
        <f t="shared" si="34"/>
        <v>0</v>
      </c>
      <c r="L329" s="11" t="s">
        <v>496</v>
      </c>
    </row>
    <row r="330" spans="1:12" x14ac:dyDescent="0.2">
      <c r="A330" s="3">
        <v>344</v>
      </c>
      <c r="B330" s="3" t="s">
        <v>244</v>
      </c>
      <c r="C330" s="20">
        <v>3.4</v>
      </c>
      <c r="E330" s="21">
        <v>41471327.810000002</v>
      </c>
      <c r="F330" s="11"/>
      <c r="G330" s="41">
        <v>3.4000000000000002E-2</v>
      </c>
      <c r="H330" s="11"/>
      <c r="I330" s="31">
        <f t="shared" si="33"/>
        <v>1410025.1455400002</v>
      </c>
      <c r="J330" s="26"/>
      <c r="K330" s="42">
        <f t="shared" si="34"/>
        <v>0</v>
      </c>
    </row>
    <row r="331" spans="1:12" x14ac:dyDescent="0.2">
      <c r="A331" s="3">
        <v>345</v>
      </c>
      <c r="B331" s="3" t="s">
        <v>170</v>
      </c>
      <c r="C331" s="20">
        <v>3.4</v>
      </c>
      <c r="E331" s="21">
        <v>45168337.210000001</v>
      </c>
      <c r="F331" s="11"/>
      <c r="G331" s="41">
        <v>3.4000000000000002E-2</v>
      </c>
      <c r="H331" s="11"/>
      <c r="I331" s="31">
        <f t="shared" si="33"/>
        <v>1535723.4651400002</v>
      </c>
      <c r="J331" s="26"/>
      <c r="K331" s="42">
        <f t="shared" si="34"/>
        <v>0</v>
      </c>
    </row>
    <row r="332" spans="1:12" x14ac:dyDescent="0.2">
      <c r="A332" s="3">
        <v>346</v>
      </c>
      <c r="B332" s="3" t="s">
        <v>171</v>
      </c>
      <c r="C332" s="50">
        <v>3.4</v>
      </c>
      <c r="E332" s="21">
        <v>10990415.02</v>
      </c>
      <c r="F332" s="11"/>
      <c r="G332" s="41">
        <v>3.4000000000000002E-2</v>
      </c>
      <c r="H332" s="11"/>
      <c r="I332" s="31">
        <f t="shared" si="33"/>
        <v>373674.11067999998</v>
      </c>
      <c r="J332" s="26"/>
      <c r="K332" s="42">
        <f t="shared" si="34"/>
        <v>0</v>
      </c>
    </row>
    <row r="333" spans="1:12" s="11" customFormat="1" x14ac:dyDescent="0.2">
      <c r="A333" s="27">
        <v>346.3</v>
      </c>
      <c r="B333" s="28" t="s">
        <v>172</v>
      </c>
      <c r="C333" s="29" t="s">
        <v>173</v>
      </c>
      <c r="E333" s="21">
        <v>44749.58</v>
      </c>
      <c r="G333" s="41">
        <v>0.33329999999999999</v>
      </c>
      <c r="I333" s="31">
        <f t="shared" si="33"/>
        <v>14915.035013999999</v>
      </c>
      <c r="J333" s="26"/>
      <c r="K333" s="32" t="s">
        <v>173</v>
      </c>
      <c r="L333" s="11" t="s">
        <v>174</v>
      </c>
    </row>
    <row r="334" spans="1:12" s="11" customFormat="1" x14ac:dyDescent="0.2">
      <c r="A334" s="27">
        <v>346.5</v>
      </c>
      <c r="B334" s="28" t="s">
        <v>175</v>
      </c>
      <c r="C334" s="29" t="s">
        <v>173</v>
      </c>
      <c r="E334" s="21">
        <v>20259.36</v>
      </c>
      <c r="G334" s="41">
        <v>0.2</v>
      </c>
      <c r="I334" s="31">
        <f t="shared" si="33"/>
        <v>4051.8720000000003</v>
      </c>
      <c r="J334" s="26"/>
      <c r="K334" s="32" t="s">
        <v>173</v>
      </c>
      <c r="L334" s="11" t="s">
        <v>174</v>
      </c>
    </row>
    <row r="335" spans="1:12" s="11" customFormat="1" x14ac:dyDescent="0.2">
      <c r="A335" s="27">
        <v>346.7</v>
      </c>
      <c r="B335" s="28" t="s">
        <v>176</v>
      </c>
      <c r="C335" s="29" t="s">
        <v>173</v>
      </c>
      <c r="E335" s="67">
        <v>342752</v>
      </c>
      <c r="G335" s="41">
        <v>0.1429</v>
      </c>
      <c r="I335" s="34">
        <f t="shared" si="33"/>
        <v>48979.260799999996</v>
      </c>
      <c r="J335" s="26"/>
      <c r="K335" s="32" t="s">
        <v>173</v>
      </c>
      <c r="L335" s="11" t="s">
        <v>174</v>
      </c>
    </row>
    <row r="336" spans="1:12" x14ac:dyDescent="0.2">
      <c r="A336" s="3" t="s">
        <v>31</v>
      </c>
      <c r="B336" s="15" t="s">
        <v>261</v>
      </c>
      <c r="C336" s="35">
        <v>4.0999999999999996</v>
      </c>
      <c r="E336" s="68">
        <f>+SUBTOTAL(9,E326:E335)</f>
        <v>514388903.07999998</v>
      </c>
      <c r="F336" s="11"/>
      <c r="G336" s="55">
        <f>(I336/E336)</f>
        <v>4.0900480675964274E-2</v>
      </c>
      <c r="H336" s="11"/>
      <c r="I336" s="46">
        <f>+SUBTOTAL(9,I326:I335)</f>
        <v>21038753.390354</v>
      </c>
      <c r="J336" s="46"/>
    </row>
    <row r="337" spans="1:12" x14ac:dyDescent="0.2">
      <c r="B337" s="15" t="s">
        <v>31</v>
      </c>
      <c r="C337" s="19"/>
      <c r="E337" s="39"/>
      <c r="F337" s="11"/>
      <c r="G337" s="39"/>
      <c r="H337" s="11"/>
      <c r="I337" s="11"/>
      <c r="J337" s="46"/>
    </row>
    <row r="338" spans="1:12" x14ac:dyDescent="0.2">
      <c r="A338" s="14" t="s">
        <v>262</v>
      </c>
      <c r="B338" s="15"/>
      <c r="C338" s="47">
        <v>4.0999999999999996</v>
      </c>
      <c r="E338" s="48">
        <f>+SUBTOTAL(9,E325:E337)</f>
        <v>514388903.07999998</v>
      </c>
      <c r="F338" s="11"/>
      <c r="G338" s="49">
        <f>(I338/E338)</f>
        <v>4.0900480675964274E-2</v>
      </c>
      <c r="H338" s="11"/>
      <c r="I338" s="48">
        <f>+SUBTOTAL(9,I325:I337)</f>
        <v>21038753.390354</v>
      </c>
      <c r="J338" s="58"/>
    </row>
    <row r="339" spans="1:12" x14ac:dyDescent="0.2">
      <c r="A339" s="14"/>
      <c r="B339" s="15" t="s">
        <v>31</v>
      </c>
      <c r="C339" s="19"/>
      <c r="E339" s="39"/>
      <c r="F339" s="11"/>
      <c r="G339" s="39"/>
      <c r="H339" s="11"/>
      <c r="I339" s="11"/>
      <c r="J339" s="46"/>
    </row>
    <row r="340" spans="1:12" x14ac:dyDescent="0.2">
      <c r="A340" s="14"/>
      <c r="B340" s="15" t="s">
        <v>31</v>
      </c>
      <c r="C340" s="19"/>
      <c r="E340" s="39"/>
      <c r="F340" s="11"/>
      <c r="G340" s="39"/>
      <c r="H340" s="11"/>
      <c r="I340" s="11"/>
      <c r="J340" s="46"/>
    </row>
    <row r="341" spans="1:12" x14ac:dyDescent="0.2">
      <c r="A341" s="14" t="s">
        <v>263</v>
      </c>
      <c r="B341" s="15"/>
      <c r="C341" s="19"/>
      <c r="E341" s="39"/>
      <c r="F341" s="11"/>
      <c r="G341" s="39"/>
      <c r="H341" s="11"/>
      <c r="I341" s="11"/>
      <c r="J341" s="46"/>
    </row>
    <row r="342" spans="1:12" s="15" customFormat="1" x14ac:dyDescent="0.2">
      <c r="B342" s="3"/>
      <c r="C342" s="17"/>
      <c r="E342" s="39"/>
      <c r="F342" s="18"/>
      <c r="G342" s="39"/>
      <c r="H342" s="18"/>
      <c r="I342" s="18"/>
      <c r="J342" s="61"/>
    </row>
    <row r="343" spans="1:12" x14ac:dyDescent="0.2">
      <c r="A343" s="15" t="s">
        <v>31</v>
      </c>
      <c r="B343" s="15" t="s">
        <v>184</v>
      </c>
      <c r="C343" s="19"/>
      <c r="E343" s="39"/>
      <c r="F343" s="11"/>
      <c r="G343" s="39"/>
      <c r="H343" s="11"/>
      <c r="I343" s="11"/>
      <c r="J343" s="26"/>
    </row>
    <row r="344" spans="1:12" s="15" customFormat="1" x14ac:dyDescent="0.2">
      <c r="A344" s="3">
        <v>341</v>
      </c>
      <c r="B344" s="3" t="s">
        <v>167</v>
      </c>
      <c r="C344" s="20">
        <v>3.5</v>
      </c>
      <c r="E344" s="21">
        <v>44964303.130000003</v>
      </c>
      <c r="F344" s="18"/>
      <c r="G344" s="41">
        <v>3.5000000000000003E-2</v>
      </c>
      <c r="H344" s="18"/>
      <c r="I344" s="92">
        <f t="shared" ref="I344:I351" si="35">E344*G344</f>
        <v>1573750.6095500002</v>
      </c>
      <c r="J344" s="26"/>
      <c r="K344" s="42">
        <f t="shared" ref="K344:K349" si="36">(C344/100)-G344</f>
        <v>0</v>
      </c>
    </row>
    <row r="345" spans="1:12" x14ac:dyDescent="0.2">
      <c r="A345" s="3">
        <v>342</v>
      </c>
      <c r="B345" s="3" t="s">
        <v>241</v>
      </c>
      <c r="C345" s="20">
        <v>3.8</v>
      </c>
      <c r="E345" s="21">
        <v>3993813.86</v>
      </c>
      <c r="F345" s="11"/>
      <c r="G345" s="41">
        <v>3.7999999999999999E-2</v>
      </c>
      <c r="H345" s="11"/>
      <c r="I345" s="92">
        <f t="shared" si="35"/>
        <v>151764.92668</v>
      </c>
      <c r="J345" s="26"/>
      <c r="K345" s="42">
        <f t="shared" si="36"/>
        <v>0</v>
      </c>
    </row>
    <row r="346" spans="1:12" x14ac:dyDescent="0.2">
      <c r="A346" s="3">
        <v>343</v>
      </c>
      <c r="B346" s="3" t="s">
        <v>242</v>
      </c>
      <c r="C346" s="20">
        <v>4.3</v>
      </c>
      <c r="E346" s="21">
        <v>22977697.98</v>
      </c>
      <c r="F346" s="11"/>
      <c r="G346" s="41">
        <v>4.2999999999999997E-2</v>
      </c>
      <c r="H346" s="11"/>
      <c r="I346" s="92">
        <f t="shared" si="35"/>
        <v>988041.01313999994</v>
      </c>
      <c r="J346" s="26"/>
      <c r="K346" s="42">
        <f t="shared" si="36"/>
        <v>0</v>
      </c>
    </row>
    <row r="347" spans="1:12" x14ac:dyDescent="0.2">
      <c r="A347" s="3">
        <v>343.2</v>
      </c>
      <c r="B347" s="3" t="s">
        <v>243</v>
      </c>
      <c r="C347" s="20">
        <v>4.3</v>
      </c>
      <c r="E347" s="64">
        <v>0</v>
      </c>
      <c r="F347" s="11"/>
      <c r="G347" s="65">
        <f>G346</f>
        <v>4.2999999999999997E-2</v>
      </c>
      <c r="H347" s="11"/>
      <c r="I347" s="92">
        <f t="shared" si="35"/>
        <v>0</v>
      </c>
      <c r="J347" s="26"/>
      <c r="K347" s="52">
        <f t="shared" si="36"/>
        <v>0</v>
      </c>
      <c r="L347" s="11" t="s">
        <v>496</v>
      </c>
    </row>
    <row r="348" spans="1:12" x14ac:dyDescent="0.2">
      <c r="A348" s="3">
        <v>345</v>
      </c>
      <c r="B348" s="3" t="s">
        <v>170</v>
      </c>
      <c r="C348" s="20">
        <v>3.4</v>
      </c>
      <c r="E348" s="21">
        <v>4676011.41</v>
      </c>
      <c r="F348" s="11"/>
      <c r="G348" s="41">
        <v>3.4000000000000002E-2</v>
      </c>
      <c r="H348" s="11"/>
      <c r="I348" s="92">
        <f t="shared" si="35"/>
        <v>158984.38794000002</v>
      </c>
      <c r="J348" s="26"/>
      <c r="K348" s="42">
        <f t="shared" si="36"/>
        <v>0</v>
      </c>
    </row>
    <row r="349" spans="1:12" x14ac:dyDescent="0.2">
      <c r="A349" s="3">
        <v>346</v>
      </c>
      <c r="B349" s="3" t="s">
        <v>171</v>
      </c>
      <c r="C349" s="50">
        <v>3.4</v>
      </c>
      <c r="E349" s="21">
        <v>3915478.35</v>
      </c>
      <c r="F349" s="11"/>
      <c r="G349" s="41">
        <v>3.4000000000000002E-2</v>
      </c>
      <c r="H349" s="11"/>
      <c r="I349" s="92">
        <f t="shared" si="35"/>
        <v>133126.26390000002</v>
      </c>
      <c r="J349" s="26"/>
      <c r="K349" s="42">
        <f t="shared" si="36"/>
        <v>0</v>
      </c>
    </row>
    <row r="350" spans="1:12" s="11" customFormat="1" x14ac:dyDescent="0.2">
      <c r="A350" s="27">
        <v>346.5</v>
      </c>
      <c r="B350" s="28" t="s">
        <v>175</v>
      </c>
      <c r="C350" s="29" t="s">
        <v>173</v>
      </c>
      <c r="E350" s="21">
        <v>317084.47000000003</v>
      </c>
      <c r="G350" s="41">
        <v>0.2</v>
      </c>
      <c r="I350" s="71">
        <f t="shared" si="35"/>
        <v>63416.894000000008</v>
      </c>
      <c r="J350" s="26"/>
      <c r="K350" s="32" t="s">
        <v>173</v>
      </c>
      <c r="L350" s="11" t="s">
        <v>174</v>
      </c>
    </row>
    <row r="351" spans="1:12" s="11" customFormat="1" x14ac:dyDescent="0.2">
      <c r="A351" s="27">
        <v>346.7</v>
      </c>
      <c r="B351" s="28" t="s">
        <v>176</v>
      </c>
      <c r="C351" s="29" t="s">
        <v>173</v>
      </c>
      <c r="E351" s="33">
        <v>37090.71</v>
      </c>
      <c r="G351" s="41">
        <v>0.1429</v>
      </c>
      <c r="I351" s="34">
        <f t="shared" si="35"/>
        <v>5300.2624589999996</v>
      </c>
      <c r="J351" s="26"/>
      <c r="K351" s="32" t="s">
        <v>173</v>
      </c>
      <c r="L351" s="11" t="s">
        <v>174</v>
      </c>
    </row>
    <row r="352" spans="1:12" s="15" customFormat="1" x14ac:dyDescent="0.2">
      <c r="A352" s="3" t="s">
        <v>31</v>
      </c>
      <c r="B352" s="15" t="s">
        <v>185</v>
      </c>
      <c r="C352" s="35">
        <v>3.7</v>
      </c>
      <c r="E352" s="46">
        <f>+SUBTOTAL(9,E344:E351)</f>
        <v>80881479.909999982</v>
      </c>
      <c r="F352" s="18"/>
      <c r="G352" s="55">
        <f>(I352/E352)</f>
        <v>3.8010980524713307E-2</v>
      </c>
      <c r="H352" s="18"/>
      <c r="I352" s="46">
        <f>+SUBTOTAL(9,I344:I351)</f>
        <v>3074384.357669</v>
      </c>
      <c r="J352" s="46"/>
    </row>
    <row r="353" spans="1:12" x14ac:dyDescent="0.2">
      <c r="A353" s="3" t="s">
        <v>31</v>
      </c>
      <c r="B353" s="3" t="s">
        <v>31</v>
      </c>
      <c r="C353" s="19"/>
      <c r="E353" s="39"/>
      <c r="F353" s="11"/>
      <c r="G353" s="39"/>
      <c r="H353" s="11"/>
      <c r="I353" s="11"/>
    </row>
    <row r="354" spans="1:12" x14ac:dyDescent="0.2">
      <c r="A354" s="15" t="s">
        <v>31</v>
      </c>
      <c r="B354" s="15" t="s">
        <v>264</v>
      </c>
      <c r="C354" s="19"/>
      <c r="E354" s="39"/>
      <c r="F354" s="11"/>
      <c r="G354" s="39"/>
      <c r="H354" s="11"/>
      <c r="I354" s="11"/>
      <c r="J354" s="26"/>
    </row>
    <row r="355" spans="1:12" x14ac:dyDescent="0.2">
      <c r="A355" s="3">
        <v>341</v>
      </c>
      <c r="B355" s="3" t="s">
        <v>167</v>
      </c>
      <c r="C355" s="20">
        <v>3.5</v>
      </c>
      <c r="E355" s="21">
        <v>1549770.0899999999</v>
      </c>
      <c r="F355" s="11"/>
      <c r="G355" s="41">
        <v>3.5000000000000003E-2</v>
      </c>
      <c r="H355" s="11"/>
      <c r="I355" s="71">
        <f t="shared" ref="I355:I361" si="37">E355*G355</f>
        <v>54241.953150000001</v>
      </c>
      <c r="J355" s="26"/>
      <c r="K355" s="42">
        <f t="shared" ref="K355:K361" si="38">(C355/100)-G355</f>
        <v>0</v>
      </c>
    </row>
    <row r="356" spans="1:12" x14ac:dyDescent="0.2">
      <c r="A356" s="3">
        <v>342</v>
      </c>
      <c r="B356" s="3" t="s">
        <v>241</v>
      </c>
      <c r="C356" s="20">
        <v>3.8</v>
      </c>
      <c r="E356" s="21">
        <v>166850.88</v>
      </c>
      <c r="F356" s="11"/>
      <c r="G356" s="41">
        <v>3.7999999999999999E-2</v>
      </c>
      <c r="H356" s="11"/>
      <c r="I356" s="71">
        <f t="shared" si="37"/>
        <v>6340.3334400000003</v>
      </c>
      <c r="J356" s="26"/>
      <c r="K356" s="42">
        <f t="shared" si="38"/>
        <v>0</v>
      </c>
    </row>
    <row r="357" spans="1:12" x14ac:dyDescent="0.2">
      <c r="A357" s="3">
        <v>343</v>
      </c>
      <c r="B357" s="3" t="s">
        <v>242</v>
      </c>
      <c r="C357" s="20">
        <v>4.2</v>
      </c>
      <c r="E357" s="21">
        <v>181338056.37</v>
      </c>
      <c r="F357" s="11"/>
      <c r="G357" s="41">
        <v>4.2000000000000003E-2</v>
      </c>
      <c r="H357" s="11"/>
      <c r="I357" s="71">
        <f t="shared" si="37"/>
        <v>7616198.3675400009</v>
      </c>
      <c r="J357" s="26"/>
      <c r="K357" s="42">
        <f t="shared" si="38"/>
        <v>0</v>
      </c>
    </row>
    <row r="358" spans="1:12" x14ac:dyDescent="0.2">
      <c r="A358" s="3">
        <v>343.2</v>
      </c>
      <c r="B358" s="3" t="s">
        <v>243</v>
      </c>
      <c r="C358" s="20">
        <v>4.2</v>
      </c>
      <c r="E358" s="64">
        <v>0</v>
      </c>
      <c r="F358" s="11"/>
      <c r="G358" s="65">
        <f>G357</f>
        <v>4.2000000000000003E-2</v>
      </c>
      <c r="H358" s="11"/>
      <c r="I358" s="71">
        <f t="shared" si="37"/>
        <v>0</v>
      </c>
      <c r="J358" s="26"/>
      <c r="K358" s="52">
        <f t="shared" si="38"/>
        <v>0</v>
      </c>
      <c r="L358" s="11" t="s">
        <v>496</v>
      </c>
    </row>
    <row r="359" spans="1:12" x14ac:dyDescent="0.2">
      <c r="A359" s="3">
        <v>344</v>
      </c>
      <c r="B359" s="3" t="s">
        <v>244</v>
      </c>
      <c r="C359" s="20">
        <v>3.4</v>
      </c>
      <c r="E359" s="21">
        <v>24812391.949999999</v>
      </c>
      <c r="F359" s="11"/>
      <c r="G359" s="41">
        <v>3.4000000000000002E-2</v>
      </c>
      <c r="H359" s="11"/>
      <c r="I359" s="71">
        <f t="shared" si="37"/>
        <v>843621.32630000007</v>
      </c>
      <c r="J359" s="26"/>
      <c r="K359" s="42">
        <f t="shared" si="38"/>
        <v>0</v>
      </c>
    </row>
    <row r="360" spans="1:12" s="15" customFormat="1" x14ac:dyDescent="0.2">
      <c r="A360" s="3">
        <v>345</v>
      </c>
      <c r="B360" s="3" t="s">
        <v>170</v>
      </c>
      <c r="C360" s="20">
        <v>3.4</v>
      </c>
      <c r="E360" s="21">
        <v>26551167.09</v>
      </c>
      <c r="F360" s="18"/>
      <c r="G360" s="41">
        <v>3.4000000000000002E-2</v>
      </c>
      <c r="H360" s="18"/>
      <c r="I360" s="71">
        <f t="shared" si="37"/>
        <v>902739.68106000009</v>
      </c>
      <c r="J360" s="26"/>
      <c r="K360" s="42">
        <f t="shared" si="38"/>
        <v>0</v>
      </c>
    </row>
    <row r="361" spans="1:12" x14ac:dyDescent="0.2">
      <c r="A361" s="3">
        <v>346</v>
      </c>
      <c r="B361" s="3" t="s">
        <v>171</v>
      </c>
      <c r="C361" s="20">
        <v>3.4</v>
      </c>
      <c r="E361" s="21">
        <v>531739.18000000005</v>
      </c>
      <c r="F361" s="11"/>
      <c r="G361" s="41">
        <v>3.4000000000000002E-2</v>
      </c>
      <c r="H361" s="11"/>
      <c r="I361" s="71">
        <f t="shared" si="37"/>
        <v>18079.132120000002</v>
      </c>
      <c r="J361" s="26"/>
      <c r="K361" s="42">
        <f t="shared" si="38"/>
        <v>0</v>
      </c>
    </row>
    <row r="362" spans="1:12" s="15" customFormat="1" x14ac:dyDescent="0.2">
      <c r="A362" s="3" t="s">
        <v>31</v>
      </c>
      <c r="B362" s="15" t="s">
        <v>265</v>
      </c>
      <c r="C362" s="35">
        <v>4</v>
      </c>
      <c r="E362" s="68">
        <f>+SUBTOTAL(9,E355:E361)</f>
        <v>234949975.56</v>
      </c>
      <c r="F362" s="18"/>
      <c r="G362" s="55">
        <f>(I362/E362)</f>
        <v>4.0183961590576814E-2</v>
      </c>
      <c r="H362" s="18"/>
      <c r="I362" s="68">
        <f>+SUBTOTAL(9,I355:I361)</f>
        <v>9441220.793610001</v>
      </c>
      <c r="J362" s="46"/>
    </row>
    <row r="363" spans="1:12" x14ac:dyDescent="0.2">
      <c r="A363" s="3" t="s">
        <v>31</v>
      </c>
      <c r="B363" s="3" t="s">
        <v>31</v>
      </c>
      <c r="C363" s="19"/>
      <c r="E363" s="39"/>
      <c r="F363" s="11"/>
      <c r="G363" s="39"/>
      <c r="H363" s="11"/>
      <c r="I363" s="11"/>
    </row>
    <row r="364" spans="1:12" x14ac:dyDescent="0.2">
      <c r="A364" s="15" t="s">
        <v>31</v>
      </c>
      <c r="B364" s="15" t="s">
        <v>266</v>
      </c>
      <c r="C364" s="19"/>
      <c r="E364" s="39"/>
      <c r="F364" s="11"/>
      <c r="G364" s="39"/>
      <c r="H364" s="11"/>
      <c r="I364" s="11"/>
      <c r="J364" s="26"/>
    </row>
    <row r="365" spans="1:12" x14ac:dyDescent="0.2">
      <c r="A365" s="3">
        <v>341</v>
      </c>
      <c r="B365" s="3" t="s">
        <v>167</v>
      </c>
      <c r="C365" s="20">
        <v>3.5</v>
      </c>
      <c r="E365" s="21">
        <v>1399147.98</v>
      </c>
      <c r="F365" s="11"/>
      <c r="G365" s="41">
        <v>3.5000000000000003E-2</v>
      </c>
      <c r="H365" s="11"/>
      <c r="I365" s="71">
        <f t="shared" ref="I365:I371" si="39">E365*G365</f>
        <v>48970.179300000003</v>
      </c>
      <c r="J365" s="26"/>
      <c r="K365" s="42">
        <f t="shared" ref="K365:K371" si="40">(C365/100)-G365</f>
        <v>0</v>
      </c>
    </row>
    <row r="366" spans="1:12" x14ac:dyDescent="0.2">
      <c r="A366" s="3">
        <v>342</v>
      </c>
      <c r="B366" s="3" t="s">
        <v>241</v>
      </c>
      <c r="C366" s="20">
        <v>3.8</v>
      </c>
      <c r="E366" s="21">
        <v>166470.99</v>
      </c>
      <c r="F366" s="11"/>
      <c r="G366" s="41">
        <v>3.7999999999999999E-2</v>
      </c>
      <c r="H366" s="11"/>
      <c r="I366" s="71">
        <f t="shared" si="39"/>
        <v>6325.8976199999997</v>
      </c>
      <c r="J366" s="26"/>
      <c r="K366" s="42">
        <f t="shared" si="40"/>
        <v>0</v>
      </c>
    </row>
    <row r="367" spans="1:12" x14ac:dyDescent="0.2">
      <c r="A367" s="3">
        <v>343</v>
      </c>
      <c r="B367" s="3" t="s">
        <v>242</v>
      </c>
      <c r="C367" s="20">
        <v>4.2</v>
      </c>
      <c r="E367" s="21">
        <v>214977970.42000002</v>
      </c>
      <c r="F367" s="11"/>
      <c r="G367" s="41">
        <v>4.2000000000000003E-2</v>
      </c>
      <c r="H367" s="11"/>
      <c r="I367" s="71">
        <f t="shared" si="39"/>
        <v>9029074.7576400004</v>
      </c>
      <c r="J367" s="26"/>
      <c r="K367" s="42">
        <f t="shared" si="40"/>
        <v>0</v>
      </c>
    </row>
    <row r="368" spans="1:12" x14ac:dyDescent="0.2">
      <c r="A368" s="3">
        <v>343.2</v>
      </c>
      <c r="B368" s="3" t="s">
        <v>243</v>
      </c>
      <c r="C368" s="20">
        <v>4.2</v>
      </c>
      <c r="E368" s="64">
        <v>0</v>
      </c>
      <c r="F368" s="11"/>
      <c r="G368" s="65">
        <f>G367</f>
        <v>4.2000000000000003E-2</v>
      </c>
      <c r="H368" s="11"/>
      <c r="I368" s="71">
        <f t="shared" si="39"/>
        <v>0</v>
      </c>
      <c r="J368" s="26"/>
      <c r="K368" s="52">
        <f t="shared" si="40"/>
        <v>0</v>
      </c>
      <c r="L368" s="11" t="s">
        <v>496</v>
      </c>
    </row>
    <row r="369" spans="1:12" s="15" customFormat="1" x14ac:dyDescent="0.2">
      <c r="A369" s="3">
        <v>344</v>
      </c>
      <c r="B369" s="3" t="s">
        <v>244</v>
      </c>
      <c r="C369" s="20">
        <v>3.4</v>
      </c>
      <c r="E369" s="21">
        <v>30633547.260000002</v>
      </c>
      <c r="F369" s="18"/>
      <c r="G369" s="41">
        <v>3.4000000000000002E-2</v>
      </c>
      <c r="H369" s="18"/>
      <c r="I369" s="71">
        <f t="shared" si="39"/>
        <v>1041540.6068400001</v>
      </c>
      <c r="J369" s="26"/>
      <c r="K369" s="42">
        <f t="shared" si="40"/>
        <v>0</v>
      </c>
    </row>
    <row r="370" spans="1:12" x14ac:dyDescent="0.2">
      <c r="A370" s="3">
        <v>345</v>
      </c>
      <c r="B370" s="3" t="s">
        <v>170</v>
      </c>
      <c r="C370" s="20">
        <v>3.4</v>
      </c>
      <c r="E370" s="21">
        <v>23866350.48</v>
      </c>
      <c r="F370" s="11"/>
      <c r="G370" s="41">
        <v>3.4000000000000002E-2</v>
      </c>
      <c r="H370" s="11"/>
      <c r="I370" s="71">
        <f t="shared" si="39"/>
        <v>811455.91632000008</v>
      </c>
      <c r="J370" s="26"/>
      <c r="K370" s="42">
        <f t="shared" si="40"/>
        <v>0</v>
      </c>
    </row>
    <row r="371" spans="1:12" s="15" customFormat="1" x14ac:dyDescent="0.2">
      <c r="A371" s="3">
        <v>346</v>
      </c>
      <c r="B371" s="3" t="s">
        <v>171</v>
      </c>
      <c r="C371" s="20">
        <v>3.4</v>
      </c>
      <c r="E371" s="21">
        <v>771318.69000000006</v>
      </c>
      <c r="F371" s="18"/>
      <c r="G371" s="41">
        <v>3.4000000000000002E-2</v>
      </c>
      <c r="H371" s="18"/>
      <c r="I371" s="71">
        <f t="shared" si="39"/>
        <v>26224.835460000006</v>
      </c>
      <c r="J371" s="26"/>
      <c r="K371" s="42">
        <f t="shared" si="40"/>
        <v>0</v>
      </c>
    </row>
    <row r="372" spans="1:12" x14ac:dyDescent="0.2">
      <c r="A372" s="3" t="s">
        <v>31</v>
      </c>
      <c r="B372" s="15" t="s">
        <v>267</v>
      </c>
      <c r="C372" s="35">
        <v>4</v>
      </c>
      <c r="E372" s="68">
        <f>+SUBTOTAL(9,E365:E371)</f>
        <v>271814805.81999999</v>
      </c>
      <c r="F372" s="11"/>
      <c r="G372" s="55">
        <f>(I372/E372)</f>
        <v>4.0334786621006445E-2</v>
      </c>
      <c r="H372" s="11"/>
      <c r="I372" s="68">
        <f>+SUBTOTAL(9,I365:I371)</f>
        <v>10963592.19318</v>
      </c>
      <c r="J372" s="46"/>
    </row>
    <row r="373" spans="1:12" x14ac:dyDescent="0.2">
      <c r="A373" s="3" t="s">
        <v>31</v>
      </c>
      <c r="B373" s="3" t="s">
        <v>31</v>
      </c>
      <c r="C373" s="19"/>
      <c r="E373" s="39"/>
      <c r="F373" s="11"/>
      <c r="G373" s="39"/>
      <c r="H373" s="11"/>
      <c r="I373" s="11"/>
    </row>
    <row r="374" spans="1:12" x14ac:dyDescent="0.2">
      <c r="A374" s="15" t="s">
        <v>31</v>
      </c>
      <c r="B374" s="15" t="s">
        <v>268</v>
      </c>
      <c r="C374" s="19"/>
      <c r="E374" s="39"/>
      <c r="F374" s="11"/>
      <c r="G374" s="39"/>
      <c r="H374" s="11"/>
      <c r="I374" s="11"/>
      <c r="J374" s="26"/>
    </row>
    <row r="375" spans="1:12" x14ac:dyDescent="0.2">
      <c r="A375" s="3">
        <v>341</v>
      </c>
      <c r="B375" s="3" t="s">
        <v>167</v>
      </c>
      <c r="C375" s="20">
        <v>3.5</v>
      </c>
      <c r="E375" s="21">
        <v>23103982</v>
      </c>
      <c r="F375" s="11"/>
      <c r="G375" s="41">
        <v>3.5000000000000003E-2</v>
      </c>
      <c r="H375" s="11"/>
      <c r="I375" s="71">
        <f t="shared" ref="I375:I381" si="41">E375*G375</f>
        <v>808639.37000000011</v>
      </c>
      <c r="J375" s="26"/>
      <c r="K375" s="42">
        <f t="shared" ref="K375:K381" si="42">(C375/100)-G375</f>
        <v>0</v>
      </c>
    </row>
    <row r="376" spans="1:12" x14ac:dyDescent="0.2">
      <c r="A376" s="3">
        <v>342</v>
      </c>
      <c r="B376" s="3" t="s">
        <v>241</v>
      </c>
      <c r="C376" s="20">
        <v>3.8</v>
      </c>
      <c r="E376" s="21">
        <v>10901589.869999999</v>
      </c>
      <c r="F376" s="11"/>
      <c r="G376" s="41">
        <v>3.7999999999999999E-2</v>
      </c>
      <c r="H376" s="11"/>
      <c r="I376" s="71">
        <f t="shared" si="41"/>
        <v>414260.41505999997</v>
      </c>
      <c r="J376" s="26"/>
      <c r="K376" s="42">
        <f t="shared" si="42"/>
        <v>0</v>
      </c>
    </row>
    <row r="377" spans="1:12" x14ac:dyDescent="0.2">
      <c r="A377" s="3">
        <v>343</v>
      </c>
      <c r="B377" s="3" t="s">
        <v>242</v>
      </c>
      <c r="C377" s="20">
        <v>4.3</v>
      </c>
      <c r="E377" s="21">
        <v>410204013.94</v>
      </c>
      <c r="F377" s="11"/>
      <c r="G377" s="41">
        <v>4.2999999999999997E-2</v>
      </c>
      <c r="H377" s="11"/>
      <c r="I377" s="71">
        <f t="shared" si="41"/>
        <v>17638772.59942</v>
      </c>
      <c r="J377" s="26"/>
      <c r="K377" s="42">
        <f t="shared" si="42"/>
        <v>0</v>
      </c>
    </row>
    <row r="378" spans="1:12" s="15" customFormat="1" x14ac:dyDescent="0.2">
      <c r="A378" s="3">
        <v>343.2</v>
      </c>
      <c r="B378" s="3" t="s">
        <v>243</v>
      </c>
      <c r="C378" s="20">
        <v>4.3</v>
      </c>
      <c r="E378" s="64">
        <v>0</v>
      </c>
      <c r="F378" s="11"/>
      <c r="G378" s="65">
        <f>G377</f>
        <v>4.2999999999999997E-2</v>
      </c>
      <c r="H378" s="18"/>
      <c r="I378" s="71">
        <f t="shared" si="41"/>
        <v>0</v>
      </c>
      <c r="J378" s="26"/>
      <c r="K378" s="52">
        <f t="shared" si="42"/>
        <v>0</v>
      </c>
      <c r="L378" s="11" t="s">
        <v>496</v>
      </c>
    </row>
    <row r="379" spans="1:12" x14ac:dyDescent="0.2">
      <c r="A379" s="3">
        <v>344</v>
      </c>
      <c r="B379" s="3" t="s">
        <v>244</v>
      </c>
      <c r="C379" s="20">
        <v>3.4</v>
      </c>
      <c r="E379" s="21">
        <v>39944058.32</v>
      </c>
      <c r="F379" s="11"/>
      <c r="G379" s="41">
        <v>3.4000000000000002E-2</v>
      </c>
      <c r="H379" s="11"/>
      <c r="I379" s="71">
        <f t="shared" si="41"/>
        <v>1358097.98288</v>
      </c>
      <c r="J379" s="26"/>
      <c r="K379" s="42">
        <f t="shared" si="42"/>
        <v>0</v>
      </c>
    </row>
    <row r="380" spans="1:12" s="15" customFormat="1" x14ac:dyDescent="0.2">
      <c r="A380" s="3">
        <v>345</v>
      </c>
      <c r="B380" s="3" t="s">
        <v>170</v>
      </c>
      <c r="C380" s="20">
        <v>3.4</v>
      </c>
      <c r="E380" s="21">
        <v>50239962.109999999</v>
      </c>
      <c r="F380" s="18"/>
      <c r="G380" s="41">
        <v>3.4000000000000002E-2</v>
      </c>
      <c r="H380" s="18"/>
      <c r="I380" s="71">
        <f t="shared" si="41"/>
        <v>1708158.7117400002</v>
      </c>
      <c r="J380" s="26"/>
      <c r="K380" s="42">
        <f t="shared" si="42"/>
        <v>0</v>
      </c>
    </row>
    <row r="381" spans="1:12" x14ac:dyDescent="0.2">
      <c r="A381" s="3">
        <v>346</v>
      </c>
      <c r="B381" s="3" t="s">
        <v>171</v>
      </c>
      <c r="C381" s="20">
        <v>3.4</v>
      </c>
      <c r="E381" s="21">
        <v>4764720.97</v>
      </c>
      <c r="F381" s="11"/>
      <c r="G381" s="41">
        <v>3.4000000000000002E-2</v>
      </c>
      <c r="H381" s="11"/>
      <c r="I381" s="71">
        <f t="shared" si="41"/>
        <v>162000.51298</v>
      </c>
      <c r="J381" s="26"/>
      <c r="K381" s="42">
        <f t="shared" si="42"/>
        <v>0</v>
      </c>
    </row>
    <row r="382" spans="1:12" x14ac:dyDescent="0.2">
      <c r="A382" s="3" t="s">
        <v>31</v>
      </c>
      <c r="B382" s="15" t="s">
        <v>269</v>
      </c>
      <c r="C382" s="35">
        <v>4.0999999999999996</v>
      </c>
      <c r="E382" s="68">
        <f>+SUBTOTAL(9,E375:E381)</f>
        <v>539158327.21000004</v>
      </c>
      <c r="F382" s="11"/>
      <c r="G382" s="55">
        <f>(I382/E382)</f>
        <v>4.0971136820587499E-2</v>
      </c>
      <c r="H382" s="11"/>
      <c r="I382" s="68">
        <f>+SUBTOTAL(9,I375:I381)</f>
        <v>22089929.592079997</v>
      </c>
      <c r="J382" s="46"/>
    </row>
    <row r="383" spans="1:12" x14ac:dyDescent="0.2">
      <c r="B383" s="15" t="s">
        <v>31</v>
      </c>
      <c r="C383" s="19"/>
      <c r="E383" s="39"/>
      <c r="F383" s="11"/>
      <c r="G383" s="39"/>
      <c r="H383" s="11"/>
      <c r="I383" s="11"/>
      <c r="J383" s="46"/>
    </row>
    <row r="384" spans="1:12" ht="12.9" customHeight="1" x14ac:dyDescent="0.2">
      <c r="A384" s="14" t="s">
        <v>270</v>
      </c>
      <c r="B384" s="15"/>
      <c r="C384" s="47">
        <v>4.0999999999999996</v>
      </c>
      <c r="E384" s="48">
        <f>+SUBTOTAL(9,E343:E382)</f>
        <v>1126804588.5000002</v>
      </c>
      <c r="F384" s="11"/>
      <c r="G384" s="49">
        <f>(I384/E384)</f>
        <v>4.0441020032764077E-2</v>
      </c>
      <c r="H384" s="11"/>
      <c r="I384" s="48">
        <f>+SUBTOTAL(9,I343:I382)</f>
        <v>45569126.936538994</v>
      </c>
      <c r="J384" s="58"/>
    </row>
    <row r="385" spans="1:12" x14ac:dyDescent="0.2">
      <c r="C385" s="19"/>
      <c r="E385" s="39"/>
      <c r="F385" s="11"/>
      <c r="G385" s="39"/>
      <c r="H385" s="11"/>
      <c r="I385" s="11"/>
      <c r="J385" s="46"/>
    </row>
    <row r="386" spans="1:12" x14ac:dyDescent="0.2">
      <c r="A386" s="14" t="s">
        <v>271</v>
      </c>
      <c r="B386" s="15"/>
      <c r="C386" s="19"/>
      <c r="E386" s="39"/>
      <c r="F386" s="11"/>
      <c r="G386" s="39"/>
      <c r="H386" s="11"/>
      <c r="I386" s="11"/>
      <c r="J386" s="46"/>
    </row>
    <row r="387" spans="1:12" x14ac:dyDescent="0.2">
      <c r="A387" s="3" t="s">
        <v>31</v>
      </c>
      <c r="B387" s="3" t="s">
        <v>31</v>
      </c>
      <c r="C387" s="19"/>
      <c r="E387" s="39"/>
      <c r="F387" s="11"/>
      <c r="G387" s="39"/>
      <c r="H387" s="11"/>
      <c r="I387" s="11"/>
    </row>
    <row r="388" spans="1:12" s="15" customFormat="1" x14ac:dyDescent="0.2">
      <c r="A388" s="15" t="s">
        <v>31</v>
      </c>
      <c r="B388" s="15" t="s">
        <v>272</v>
      </c>
      <c r="C388" s="17"/>
      <c r="E388" s="39"/>
      <c r="F388" s="18"/>
      <c r="G388" s="39"/>
      <c r="H388" s="18"/>
      <c r="I388" s="18"/>
      <c r="J388" s="26"/>
    </row>
    <row r="389" spans="1:12" x14ac:dyDescent="0.2">
      <c r="A389" s="3">
        <v>341</v>
      </c>
      <c r="B389" s="3" t="s">
        <v>167</v>
      </c>
      <c r="C389" s="20">
        <v>3.5</v>
      </c>
      <c r="E389" s="21">
        <v>67902044.469999999</v>
      </c>
      <c r="F389" s="11"/>
      <c r="G389" s="41">
        <v>3.5000000000000003E-2</v>
      </c>
      <c r="H389" s="11"/>
      <c r="I389" s="31">
        <f t="shared" ref="I389:I397" si="43">E389*G389</f>
        <v>2376571.55645</v>
      </c>
      <c r="J389" s="26"/>
      <c r="K389" s="42">
        <f t="shared" ref="K389:K394" si="44">(C389/100)-G389</f>
        <v>0</v>
      </c>
    </row>
    <row r="390" spans="1:12" s="15" customFormat="1" x14ac:dyDescent="0.2">
      <c r="A390" s="3">
        <v>342</v>
      </c>
      <c r="B390" s="3" t="s">
        <v>241</v>
      </c>
      <c r="C390" s="20">
        <v>3.8</v>
      </c>
      <c r="E390" s="21">
        <v>84697.32</v>
      </c>
      <c r="F390" s="18"/>
      <c r="G390" s="41">
        <v>3.7999999999999999E-2</v>
      </c>
      <c r="H390" s="18"/>
      <c r="I390" s="31">
        <f t="shared" si="43"/>
        <v>3218.4981600000001</v>
      </c>
      <c r="J390" s="26"/>
      <c r="K390" s="42">
        <f t="shared" si="44"/>
        <v>0</v>
      </c>
    </row>
    <row r="391" spans="1:12" x14ac:dyDescent="0.2">
      <c r="A391" s="3">
        <v>343</v>
      </c>
      <c r="B391" s="3" t="s">
        <v>242</v>
      </c>
      <c r="C391" s="20">
        <v>4.5</v>
      </c>
      <c r="E391" s="21">
        <v>5533439.5999999996</v>
      </c>
      <c r="F391" s="11"/>
      <c r="G391" s="41">
        <v>4.4999999999999998E-2</v>
      </c>
      <c r="H391" s="11"/>
      <c r="I391" s="31">
        <f t="shared" si="43"/>
        <v>249004.78199999998</v>
      </c>
      <c r="J391" s="26"/>
      <c r="K391" s="42">
        <f t="shared" si="44"/>
        <v>0</v>
      </c>
    </row>
    <row r="392" spans="1:12" x14ac:dyDescent="0.2">
      <c r="A392" s="3">
        <v>344</v>
      </c>
      <c r="B392" s="3" t="s">
        <v>244</v>
      </c>
      <c r="C392" s="20">
        <v>3.4</v>
      </c>
      <c r="E392" s="21">
        <v>191076.28</v>
      </c>
      <c r="F392" s="11"/>
      <c r="G392" s="41">
        <v>3.4000000000000002E-2</v>
      </c>
      <c r="H392" s="11"/>
      <c r="I392" s="31">
        <f t="shared" si="43"/>
        <v>6496.5935200000004</v>
      </c>
      <c r="J392" s="26"/>
      <c r="K392" s="42">
        <f t="shared" si="44"/>
        <v>0</v>
      </c>
    </row>
    <row r="393" spans="1:12" x14ac:dyDescent="0.2">
      <c r="A393" s="3">
        <v>345</v>
      </c>
      <c r="B393" s="3" t="s">
        <v>170</v>
      </c>
      <c r="C393" s="20">
        <v>3.4</v>
      </c>
      <c r="E393" s="21">
        <v>1968306.83</v>
      </c>
      <c r="F393" s="11"/>
      <c r="G393" s="41">
        <v>3.4000000000000002E-2</v>
      </c>
      <c r="H393" s="11"/>
      <c r="I393" s="31">
        <f t="shared" si="43"/>
        <v>66922.432220000002</v>
      </c>
      <c r="J393" s="26"/>
      <c r="K393" s="42">
        <f t="shared" si="44"/>
        <v>0</v>
      </c>
    </row>
    <row r="394" spans="1:12" x14ac:dyDescent="0.2">
      <c r="A394" s="3">
        <v>346</v>
      </c>
      <c r="B394" s="3" t="s">
        <v>171</v>
      </c>
      <c r="C394" s="50">
        <v>3.4</v>
      </c>
      <c r="E394" s="21">
        <v>2128770.21</v>
      </c>
      <c r="F394" s="11"/>
      <c r="G394" s="41">
        <v>3.4000000000000002E-2</v>
      </c>
      <c r="H394" s="11"/>
      <c r="I394" s="31">
        <f t="shared" si="43"/>
        <v>72378.187140000009</v>
      </c>
      <c r="J394" s="26"/>
      <c r="K394" s="42">
        <f t="shared" si="44"/>
        <v>0</v>
      </c>
    </row>
    <row r="395" spans="1:12" s="11" customFormat="1" x14ac:dyDescent="0.2">
      <c r="A395" s="27">
        <v>346.3</v>
      </c>
      <c r="B395" s="28" t="s">
        <v>172</v>
      </c>
      <c r="C395" s="29" t="s">
        <v>173</v>
      </c>
      <c r="E395" s="21">
        <v>103816.67</v>
      </c>
      <c r="G395" s="41">
        <v>0.33329999999999999</v>
      </c>
      <c r="I395" s="31">
        <f t="shared" si="43"/>
        <v>34602.096110999999</v>
      </c>
      <c r="J395" s="26"/>
      <c r="K395" s="32" t="s">
        <v>173</v>
      </c>
      <c r="L395" s="11" t="s">
        <v>174</v>
      </c>
    </row>
    <row r="396" spans="1:12" s="11" customFormat="1" x14ac:dyDescent="0.2">
      <c r="A396" s="27">
        <v>346.5</v>
      </c>
      <c r="B396" s="28" t="s">
        <v>175</v>
      </c>
      <c r="C396" s="29" t="s">
        <v>173</v>
      </c>
      <c r="E396" s="21">
        <v>172476.06</v>
      </c>
      <c r="G396" s="41">
        <v>0.2</v>
      </c>
      <c r="I396" s="31">
        <f t="shared" si="43"/>
        <v>34495.212</v>
      </c>
      <c r="J396" s="26"/>
      <c r="K396" s="32" t="s">
        <v>173</v>
      </c>
      <c r="L396" s="11" t="s">
        <v>174</v>
      </c>
    </row>
    <row r="397" spans="1:12" s="11" customFormat="1" x14ac:dyDescent="0.2">
      <c r="A397" s="27">
        <v>346.7</v>
      </c>
      <c r="B397" s="28" t="s">
        <v>176</v>
      </c>
      <c r="C397" s="29" t="s">
        <v>173</v>
      </c>
      <c r="E397" s="21">
        <v>984576.22</v>
      </c>
      <c r="G397" s="41">
        <v>0.1429</v>
      </c>
      <c r="I397" s="34">
        <f t="shared" si="43"/>
        <v>140695.941838</v>
      </c>
      <c r="J397" s="26"/>
      <c r="K397" s="32" t="s">
        <v>173</v>
      </c>
      <c r="L397" s="11" t="s">
        <v>174</v>
      </c>
    </row>
    <row r="398" spans="1:12" s="11" customFormat="1" x14ac:dyDescent="0.2">
      <c r="A398" s="11" t="s">
        <v>31</v>
      </c>
      <c r="B398" s="18" t="s">
        <v>273</v>
      </c>
      <c r="C398" s="43">
        <v>3.6</v>
      </c>
      <c r="E398" s="68">
        <f>+SUBTOTAL(9,E389:E397)</f>
        <v>79069203.659999982</v>
      </c>
      <c r="G398" s="55">
        <f>(I398/E398)</f>
        <v>3.7743965555438609E-2</v>
      </c>
      <c r="I398" s="68">
        <f>+SUBTOTAL(9,I389:I397)</f>
        <v>2984385.299439</v>
      </c>
      <c r="J398" s="46"/>
    </row>
    <row r="399" spans="1:12" x14ac:dyDescent="0.2">
      <c r="A399" s="3" t="s">
        <v>31</v>
      </c>
      <c r="B399" s="3" t="s">
        <v>31</v>
      </c>
      <c r="C399" s="19"/>
      <c r="E399" s="39"/>
      <c r="F399" s="11"/>
      <c r="G399" s="39"/>
      <c r="H399" s="11"/>
      <c r="I399" s="11"/>
    </row>
    <row r="400" spans="1:12" x14ac:dyDescent="0.2">
      <c r="A400" s="15" t="s">
        <v>31</v>
      </c>
      <c r="B400" s="15" t="s">
        <v>274</v>
      </c>
      <c r="C400" s="19"/>
      <c r="E400" s="39"/>
      <c r="F400" s="11"/>
      <c r="G400" s="39"/>
      <c r="H400" s="11"/>
      <c r="I400" s="11"/>
      <c r="J400" s="26"/>
    </row>
    <row r="401" spans="1:12" x14ac:dyDescent="0.2">
      <c r="A401" s="3">
        <v>341</v>
      </c>
      <c r="B401" s="3" t="s">
        <v>167</v>
      </c>
      <c r="C401" s="20">
        <v>3.5</v>
      </c>
      <c r="D401" s="15"/>
      <c r="E401" s="21">
        <v>7075638.1500000004</v>
      </c>
      <c r="F401" s="18"/>
      <c r="G401" s="41">
        <v>3.5000000000000003E-2</v>
      </c>
      <c r="H401" s="18"/>
      <c r="I401" s="31">
        <f t="shared" ref="I401:I408" si="45">E401*G401</f>
        <v>247647.33525000003</v>
      </c>
      <c r="J401" s="26"/>
      <c r="K401" s="42">
        <f t="shared" ref="K401:K407" si="46">(C401/100)-G401</f>
        <v>0</v>
      </c>
    </row>
    <row r="402" spans="1:12" x14ac:dyDescent="0.2">
      <c r="A402" s="3">
        <v>342</v>
      </c>
      <c r="B402" s="3" t="s">
        <v>241</v>
      </c>
      <c r="C402" s="20">
        <v>3.8</v>
      </c>
      <c r="E402" s="21">
        <v>1718938.07</v>
      </c>
      <c r="F402" s="11"/>
      <c r="G402" s="41">
        <v>3.7999999999999999E-2</v>
      </c>
      <c r="H402" s="11"/>
      <c r="I402" s="31">
        <f t="shared" si="45"/>
        <v>65319.646659999999</v>
      </c>
      <c r="J402" s="26"/>
      <c r="K402" s="42">
        <f t="shared" si="46"/>
        <v>0</v>
      </c>
    </row>
    <row r="403" spans="1:12" x14ac:dyDescent="0.2">
      <c r="A403" s="3">
        <v>343</v>
      </c>
      <c r="B403" s="3" t="s">
        <v>242</v>
      </c>
      <c r="C403" s="20">
        <v>4.8</v>
      </c>
      <c r="D403" s="15"/>
      <c r="E403" s="21">
        <v>298520291.38999999</v>
      </c>
      <c r="F403" s="18"/>
      <c r="G403" s="41">
        <v>4.8000000000000001E-2</v>
      </c>
      <c r="H403" s="18"/>
      <c r="I403" s="31">
        <f t="shared" si="45"/>
        <v>14328973.986719999</v>
      </c>
      <c r="J403" s="26"/>
      <c r="K403" s="42">
        <f t="shared" si="46"/>
        <v>0</v>
      </c>
    </row>
    <row r="404" spans="1:12" x14ac:dyDescent="0.2">
      <c r="A404" s="3">
        <v>343.2</v>
      </c>
      <c r="B404" s="3" t="s">
        <v>243</v>
      </c>
      <c r="C404" s="20">
        <v>4.8</v>
      </c>
      <c r="E404" s="64">
        <v>0</v>
      </c>
      <c r="F404" s="11"/>
      <c r="G404" s="65">
        <f>G403</f>
        <v>4.8000000000000001E-2</v>
      </c>
      <c r="H404" s="11"/>
      <c r="I404" s="31">
        <f t="shared" si="45"/>
        <v>0</v>
      </c>
      <c r="J404" s="26"/>
      <c r="K404" s="52">
        <f t="shared" si="46"/>
        <v>0</v>
      </c>
      <c r="L404" s="11" t="s">
        <v>496</v>
      </c>
    </row>
    <row r="405" spans="1:12" x14ac:dyDescent="0.2">
      <c r="A405" s="3">
        <v>344</v>
      </c>
      <c r="B405" s="3" t="s">
        <v>244</v>
      </c>
      <c r="C405" s="20">
        <v>3.4</v>
      </c>
      <c r="E405" s="21">
        <v>31277821.760000002</v>
      </c>
      <c r="F405" s="11"/>
      <c r="G405" s="41">
        <v>3.4000000000000002E-2</v>
      </c>
      <c r="H405" s="11"/>
      <c r="I405" s="31">
        <f t="shared" si="45"/>
        <v>1063445.9398400001</v>
      </c>
      <c r="J405" s="26"/>
      <c r="K405" s="42">
        <f t="shared" si="46"/>
        <v>0</v>
      </c>
    </row>
    <row r="406" spans="1:12" x14ac:dyDescent="0.2">
      <c r="A406" s="3">
        <v>345</v>
      </c>
      <c r="B406" s="3" t="s">
        <v>170</v>
      </c>
      <c r="C406" s="20">
        <v>3.4</v>
      </c>
      <c r="E406" s="21">
        <v>33545995.109999999</v>
      </c>
      <c r="F406" s="11"/>
      <c r="G406" s="41">
        <v>3.4000000000000002E-2</v>
      </c>
      <c r="H406" s="11"/>
      <c r="I406" s="31">
        <f t="shared" si="45"/>
        <v>1140563.8337400001</v>
      </c>
      <c r="J406" s="26"/>
      <c r="K406" s="42">
        <f t="shared" si="46"/>
        <v>0</v>
      </c>
    </row>
    <row r="407" spans="1:12" x14ac:dyDescent="0.2">
      <c r="A407" s="3">
        <v>346</v>
      </c>
      <c r="B407" s="3" t="s">
        <v>171</v>
      </c>
      <c r="C407" s="50">
        <v>3.4</v>
      </c>
      <c r="E407" s="21">
        <v>3170293.07</v>
      </c>
      <c r="F407" s="11"/>
      <c r="G407" s="41">
        <v>3.4000000000000002E-2</v>
      </c>
      <c r="H407" s="11"/>
      <c r="I407" s="31">
        <f t="shared" si="45"/>
        <v>107789.96438</v>
      </c>
      <c r="J407" s="26"/>
      <c r="K407" s="42">
        <f t="shared" si="46"/>
        <v>0</v>
      </c>
    </row>
    <row r="408" spans="1:12" s="11" customFormat="1" x14ac:dyDescent="0.2">
      <c r="A408" s="27">
        <v>346.5</v>
      </c>
      <c r="B408" s="28" t="s">
        <v>175</v>
      </c>
      <c r="C408" s="29" t="s">
        <v>173</v>
      </c>
      <c r="E408" s="21">
        <v>20149.670000000002</v>
      </c>
      <c r="G408" s="41">
        <v>0.2</v>
      </c>
      <c r="I408" s="31">
        <f t="shared" si="45"/>
        <v>4029.9340000000007</v>
      </c>
      <c r="J408" s="26"/>
      <c r="K408" s="32" t="s">
        <v>173</v>
      </c>
      <c r="L408" s="11" t="s">
        <v>174</v>
      </c>
    </row>
    <row r="409" spans="1:12" x14ac:dyDescent="0.2">
      <c r="A409" s="3" t="s">
        <v>31</v>
      </c>
      <c r="B409" s="15" t="s">
        <v>275</v>
      </c>
      <c r="C409" s="35">
        <v>4.5999999999999996</v>
      </c>
      <c r="E409" s="68">
        <f>+SUBTOTAL(9,E401:E408)</f>
        <v>375329127.22000003</v>
      </c>
      <c r="F409" s="11"/>
      <c r="G409" s="55">
        <f>(I409/E409)</f>
        <v>4.5181067523837992E-2</v>
      </c>
      <c r="H409" s="11"/>
      <c r="I409" s="68">
        <f>+SUBTOTAL(9,I401:I408)</f>
        <v>16957770.640590001</v>
      </c>
      <c r="J409" s="46"/>
    </row>
    <row r="410" spans="1:12" x14ac:dyDescent="0.2">
      <c r="A410" s="3" t="s">
        <v>31</v>
      </c>
      <c r="B410" s="3" t="s">
        <v>31</v>
      </c>
      <c r="C410" s="19"/>
      <c r="E410" s="39"/>
      <c r="F410" s="11"/>
      <c r="G410" s="39"/>
      <c r="H410" s="11"/>
      <c r="I410" s="11"/>
    </row>
    <row r="411" spans="1:12" x14ac:dyDescent="0.2">
      <c r="A411" s="15" t="s">
        <v>31</v>
      </c>
      <c r="B411" s="15" t="s">
        <v>276</v>
      </c>
      <c r="C411" s="19"/>
      <c r="E411" s="39"/>
      <c r="F411" s="11"/>
      <c r="G411" s="39"/>
      <c r="H411" s="11"/>
      <c r="I411" s="11"/>
      <c r="J411" s="26"/>
    </row>
    <row r="412" spans="1:12" x14ac:dyDescent="0.2">
      <c r="A412" s="3">
        <v>341</v>
      </c>
      <c r="B412" s="3" t="s">
        <v>167</v>
      </c>
      <c r="C412" s="20">
        <v>3.5</v>
      </c>
      <c r="D412" s="15"/>
      <c r="E412" s="21">
        <v>6933967.8600000003</v>
      </c>
      <c r="F412" s="18"/>
      <c r="G412" s="41">
        <v>3.5000000000000003E-2</v>
      </c>
      <c r="H412" s="18"/>
      <c r="I412" s="31">
        <f t="shared" ref="I412:I419" si="47">E412*G412</f>
        <v>242688.87510000003</v>
      </c>
      <c r="J412" s="26"/>
      <c r="K412" s="42">
        <f t="shared" ref="K412:K418" si="48">(C412/100)-G412</f>
        <v>0</v>
      </c>
    </row>
    <row r="413" spans="1:12" x14ac:dyDescent="0.2">
      <c r="A413" s="3">
        <v>342</v>
      </c>
      <c r="B413" s="3" t="s">
        <v>241</v>
      </c>
      <c r="C413" s="20">
        <v>3.8</v>
      </c>
      <c r="E413" s="21">
        <v>1729477.56</v>
      </c>
      <c r="F413" s="11"/>
      <c r="G413" s="41">
        <v>3.7999999999999999E-2</v>
      </c>
      <c r="H413" s="11"/>
      <c r="I413" s="31">
        <f t="shared" si="47"/>
        <v>65720.147280000005</v>
      </c>
      <c r="J413" s="26"/>
      <c r="K413" s="42">
        <f t="shared" si="48"/>
        <v>0</v>
      </c>
    </row>
    <row r="414" spans="1:12" x14ac:dyDescent="0.2">
      <c r="A414" s="3">
        <v>343</v>
      </c>
      <c r="B414" s="3" t="s">
        <v>242</v>
      </c>
      <c r="C414" s="20">
        <v>4.2</v>
      </c>
      <c r="D414" s="15"/>
      <c r="E414" s="21">
        <v>302642112.06999999</v>
      </c>
      <c r="F414" s="11"/>
      <c r="G414" s="41">
        <v>4.2000000000000003E-2</v>
      </c>
      <c r="H414" s="11"/>
      <c r="I414" s="31">
        <f t="shared" si="47"/>
        <v>12710968.706940001</v>
      </c>
      <c r="J414" s="26"/>
      <c r="K414" s="42">
        <f t="shared" si="48"/>
        <v>0</v>
      </c>
    </row>
    <row r="415" spans="1:12" x14ac:dyDescent="0.2">
      <c r="A415" s="3">
        <v>343.2</v>
      </c>
      <c r="B415" s="3" t="s">
        <v>243</v>
      </c>
      <c r="C415" s="20">
        <v>4.2</v>
      </c>
      <c r="E415" s="64">
        <v>0</v>
      </c>
      <c r="F415" s="11"/>
      <c r="G415" s="65">
        <f>G414</f>
        <v>4.2000000000000003E-2</v>
      </c>
      <c r="H415" s="11"/>
      <c r="I415" s="31">
        <f t="shared" si="47"/>
        <v>0</v>
      </c>
      <c r="J415" s="26"/>
      <c r="K415" s="52">
        <f t="shared" si="48"/>
        <v>0</v>
      </c>
      <c r="L415" s="11" t="s">
        <v>496</v>
      </c>
    </row>
    <row r="416" spans="1:12" x14ac:dyDescent="0.2">
      <c r="A416" s="3">
        <v>344</v>
      </c>
      <c r="B416" s="3" t="s">
        <v>244</v>
      </c>
      <c r="C416" s="20">
        <v>3.4</v>
      </c>
      <c r="E416" s="21">
        <v>31067801.949999999</v>
      </c>
      <c r="F416" s="11"/>
      <c r="G416" s="41">
        <v>3.4000000000000002E-2</v>
      </c>
      <c r="H416" s="11"/>
      <c r="I416" s="31">
        <f t="shared" si="47"/>
        <v>1056305.2663</v>
      </c>
      <c r="J416" s="26"/>
      <c r="K416" s="42">
        <f t="shared" si="48"/>
        <v>0</v>
      </c>
    </row>
    <row r="417" spans="1:12" x14ac:dyDescent="0.2">
      <c r="A417" s="3">
        <v>345</v>
      </c>
      <c r="B417" s="3" t="s">
        <v>170</v>
      </c>
      <c r="C417" s="20">
        <v>3.4</v>
      </c>
      <c r="E417" s="21">
        <v>33035533.050000001</v>
      </c>
      <c r="F417" s="11"/>
      <c r="G417" s="41">
        <v>3.4000000000000002E-2</v>
      </c>
      <c r="H417" s="11"/>
      <c r="I417" s="31">
        <f t="shared" si="47"/>
        <v>1123208.1237000001</v>
      </c>
      <c r="J417" s="26"/>
      <c r="K417" s="42">
        <f t="shared" si="48"/>
        <v>0</v>
      </c>
    </row>
    <row r="418" spans="1:12" x14ac:dyDescent="0.2">
      <c r="A418" s="3">
        <v>346</v>
      </c>
      <c r="B418" s="3" t="s">
        <v>171</v>
      </c>
      <c r="C418" s="50">
        <v>3.4</v>
      </c>
      <c r="E418" s="21">
        <v>2763593.0300000003</v>
      </c>
      <c r="F418" s="11"/>
      <c r="G418" s="41">
        <v>3.4000000000000002E-2</v>
      </c>
      <c r="H418" s="11"/>
      <c r="I418" s="31">
        <f t="shared" si="47"/>
        <v>93962.163020000022</v>
      </c>
      <c r="J418" s="26"/>
      <c r="K418" s="42">
        <f t="shared" si="48"/>
        <v>0</v>
      </c>
    </row>
    <row r="419" spans="1:12" s="11" customFormat="1" x14ac:dyDescent="0.2">
      <c r="A419" s="27">
        <v>346.5</v>
      </c>
      <c r="B419" s="28" t="s">
        <v>175</v>
      </c>
      <c r="C419" s="29" t="s">
        <v>173</v>
      </c>
      <c r="E419" s="21">
        <v>21376.55</v>
      </c>
      <c r="G419" s="41">
        <v>0.2</v>
      </c>
      <c r="I419" s="31">
        <f t="shared" si="47"/>
        <v>4275.3100000000004</v>
      </c>
      <c r="J419" s="26"/>
      <c r="K419" s="32" t="s">
        <v>173</v>
      </c>
      <c r="L419" s="11" t="s">
        <v>174</v>
      </c>
    </row>
    <row r="420" spans="1:12" s="15" customFormat="1" x14ac:dyDescent="0.2">
      <c r="A420" s="3" t="s">
        <v>31</v>
      </c>
      <c r="B420" s="15" t="s">
        <v>277</v>
      </c>
      <c r="C420" s="35">
        <v>4.0999999999999996</v>
      </c>
      <c r="D420" s="3"/>
      <c r="E420" s="68">
        <f>+SUBTOTAL(9,E412:E419)</f>
        <v>378193862.06999999</v>
      </c>
      <c r="F420" s="11"/>
      <c r="G420" s="55">
        <f>(I420/E420)</f>
        <v>4.0447849969359503E-2</v>
      </c>
      <c r="H420" s="11"/>
      <c r="I420" s="68">
        <f>+SUBTOTAL(9,I412:I419)</f>
        <v>15297128.592340002</v>
      </c>
      <c r="J420" s="46"/>
    </row>
    <row r="421" spans="1:12" s="15" customFormat="1" x14ac:dyDescent="0.2">
      <c r="A421" s="3"/>
      <c r="B421" s="15" t="s">
        <v>31</v>
      </c>
      <c r="C421" s="19"/>
      <c r="D421" s="3"/>
      <c r="E421" s="39"/>
      <c r="F421" s="11"/>
      <c r="G421" s="39"/>
      <c r="H421" s="11"/>
      <c r="I421" s="18"/>
      <c r="J421" s="46"/>
    </row>
    <row r="422" spans="1:12" s="15" customFormat="1" x14ac:dyDescent="0.2">
      <c r="A422" s="14" t="s">
        <v>278</v>
      </c>
      <c r="C422" s="47">
        <v>4.3</v>
      </c>
      <c r="D422" s="3"/>
      <c r="E422" s="48">
        <f>+SUBTOTAL(9,E388:E421)</f>
        <v>832592192.94999993</v>
      </c>
      <c r="F422" s="11"/>
      <c r="G422" s="49">
        <f>(I422/E422)</f>
        <v>4.2324783766601141E-2</v>
      </c>
      <c r="H422" s="11"/>
      <c r="I422" s="48">
        <f>+SUBTOTAL(9,I388:I421)</f>
        <v>35239284.532369003</v>
      </c>
      <c r="J422" s="58"/>
    </row>
    <row r="423" spans="1:12" s="15" customFormat="1" x14ac:dyDescent="0.2">
      <c r="A423" s="14"/>
      <c r="B423" s="15" t="s">
        <v>31</v>
      </c>
      <c r="C423" s="19"/>
      <c r="D423" s="3"/>
      <c r="E423" s="39"/>
      <c r="F423" s="11"/>
      <c r="G423" s="39"/>
      <c r="H423" s="11"/>
      <c r="I423" s="18"/>
      <c r="J423" s="46"/>
    </row>
    <row r="424" spans="1:12" s="15" customFormat="1" x14ac:dyDescent="0.2">
      <c r="A424" s="14"/>
      <c r="B424" s="15" t="s">
        <v>31</v>
      </c>
      <c r="C424" s="19"/>
      <c r="D424" s="3"/>
      <c r="E424" s="39"/>
      <c r="F424" s="11"/>
      <c r="G424" s="39"/>
      <c r="H424" s="11"/>
      <c r="I424" s="18"/>
      <c r="J424" s="46"/>
    </row>
    <row r="425" spans="1:12" s="15" customFormat="1" x14ac:dyDescent="0.2">
      <c r="A425" s="14" t="s">
        <v>279</v>
      </c>
      <c r="C425" s="19"/>
      <c r="D425" s="3"/>
      <c r="E425" s="39"/>
      <c r="F425" s="11"/>
      <c r="G425" s="39"/>
      <c r="H425" s="11"/>
      <c r="I425" s="18"/>
      <c r="J425" s="46"/>
    </row>
    <row r="426" spans="1:12" x14ac:dyDescent="0.2">
      <c r="A426" s="3" t="s">
        <v>31</v>
      </c>
      <c r="B426" s="3" t="s">
        <v>31</v>
      </c>
      <c r="C426" s="19"/>
      <c r="E426" s="39"/>
      <c r="F426" s="11"/>
      <c r="G426" s="39"/>
      <c r="H426" s="11"/>
      <c r="I426" s="11"/>
    </row>
    <row r="427" spans="1:12" s="15" customFormat="1" x14ac:dyDescent="0.2">
      <c r="A427" s="15" t="s">
        <v>31</v>
      </c>
      <c r="B427" s="15" t="s">
        <v>280</v>
      </c>
      <c r="C427" s="17"/>
      <c r="E427" s="39"/>
      <c r="F427" s="18"/>
      <c r="G427" s="39"/>
      <c r="H427" s="18"/>
      <c r="I427" s="18"/>
      <c r="J427" s="26"/>
    </row>
    <row r="428" spans="1:12" x14ac:dyDescent="0.2">
      <c r="A428" s="3">
        <v>341</v>
      </c>
      <c r="B428" s="3" t="s">
        <v>167</v>
      </c>
      <c r="C428" s="20">
        <v>3.5</v>
      </c>
      <c r="E428" s="21">
        <v>31588562.68</v>
      </c>
      <c r="F428" s="11"/>
      <c r="G428" s="41">
        <v>3.5000000000000003E-2</v>
      </c>
      <c r="H428" s="11"/>
      <c r="I428" s="31">
        <f t="shared" ref="I428:I436" si="49">E428*G428</f>
        <v>1105599.6938</v>
      </c>
      <c r="J428" s="26"/>
      <c r="K428" s="42">
        <f t="shared" ref="K428:K434" si="50">(C428/100)-G428</f>
        <v>0</v>
      </c>
    </row>
    <row r="429" spans="1:12" x14ac:dyDescent="0.2">
      <c r="A429" s="3">
        <v>342</v>
      </c>
      <c r="B429" s="3" t="s">
        <v>241</v>
      </c>
      <c r="C429" s="20">
        <v>3.8</v>
      </c>
      <c r="E429" s="21">
        <v>12280392.810000001</v>
      </c>
      <c r="F429" s="11"/>
      <c r="G429" s="41">
        <v>3.7999999999999999E-2</v>
      </c>
      <c r="H429" s="11"/>
      <c r="I429" s="31">
        <f t="shared" si="49"/>
        <v>466654.92677999998</v>
      </c>
      <c r="J429" s="26"/>
      <c r="K429" s="42">
        <f t="shared" si="50"/>
        <v>0</v>
      </c>
    </row>
    <row r="430" spans="1:12" x14ac:dyDescent="0.2">
      <c r="A430" s="3">
        <v>343</v>
      </c>
      <c r="B430" s="3" t="s">
        <v>242</v>
      </c>
      <c r="C430" s="20">
        <v>5.7</v>
      </c>
      <c r="E430" s="21">
        <v>374680397.58999997</v>
      </c>
      <c r="F430" s="11"/>
      <c r="G430" s="41">
        <v>5.7000000000000002E-2</v>
      </c>
      <c r="H430" s="11"/>
      <c r="I430" s="31">
        <f t="shared" si="49"/>
        <v>21356782.662629999</v>
      </c>
      <c r="J430" s="26"/>
      <c r="K430" s="42">
        <f t="shared" si="50"/>
        <v>0</v>
      </c>
    </row>
    <row r="431" spans="1:12" x14ac:dyDescent="0.2">
      <c r="A431" s="3">
        <v>343.2</v>
      </c>
      <c r="B431" s="3" t="s">
        <v>243</v>
      </c>
      <c r="C431" s="20">
        <v>5.7</v>
      </c>
      <c r="E431" s="64">
        <v>0</v>
      </c>
      <c r="F431" s="11"/>
      <c r="G431" s="65">
        <f>G430</f>
        <v>5.7000000000000002E-2</v>
      </c>
      <c r="H431" s="11"/>
      <c r="I431" s="31">
        <f t="shared" si="49"/>
        <v>0</v>
      </c>
      <c r="J431" s="26"/>
      <c r="K431" s="52">
        <f t="shared" si="50"/>
        <v>0</v>
      </c>
      <c r="L431" s="11" t="s">
        <v>496</v>
      </c>
    </row>
    <row r="432" spans="1:12" x14ac:dyDescent="0.2">
      <c r="A432" s="3">
        <v>344</v>
      </c>
      <c r="B432" s="3" t="s">
        <v>244</v>
      </c>
      <c r="C432" s="20">
        <v>3.4</v>
      </c>
      <c r="E432" s="21">
        <v>41233920.719999999</v>
      </c>
      <c r="F432" s="11"/>
      <c r="G432" s="41">
        <v>3.4000000000000002E-2</v>
      </c>
      <c r="H432" s="11"/>
      <c r="I432" s="31">
        <f t="shared" si="49"/>
        <v>1401953.3044800002</v>
      </c>
      <c r="J432" s="26"/>
      <c r="K432" s="42">
        <f t="shared" si="50"/>
        <v>0</v>
      </c>
    </row>
    <row r="433" spans="1:12" x14ac:dyDescent="0.2">
      <c r="A433" s="3">
        <v>345</v>
      </c>
      <c r="B433" s="3" t="s">
        <v>170</v>
      </c>
      <c r="C433" s="50">
        <v>3.4</v>
      </c>
      <c r="E433" s="21">
        <v>51437061.039999999</v>
      </c>
      <c r="F433" s="11"/>
      <c r="G433" s="41">
        <v>3.4000000000000002E-2</v>
      </c>
      <c r="H433" s="11"/>
      <c r="I433" s="31">
        <f t="shared" si="49"/>
        <v>1748860.0753600001</v>
      </c>
      <c r="J433" s="26"/>
      <c r="K433" s="42">
        <f t="shared" si="50"/>
        <v>0</v>
      </c>
    </row>
    <row r="434" spans="1:12" s="18" customFormat="1" x14ac:dyDescent="0.2">
      <c r="A434" s="11">
        <v>346</v>
      </c>
      <c r="B434" s="11" t="s">
        <v>171</v>
      </c>
      <c r="C434" s="62">
        <v>3.4</v>
      </c>
      <c r="E434" s="21">
        <v>12303818.73</v>
      </c>
      <c r="G434" s="41">
        <v>3.4000000000000002E-2</v>
      </c>
      <c r="I434" s="31">
        <f t="shared" si="49"/>
        <v>418329.83682000003</v>
      </c>
      <c r="J434" s="26"/>
      <c r="K434" s="42">
        <f t="shared" si="50"/>
        <v>0</v>
      </c>
    </row>
    <row r="435" spans="1:12" s="11" customFormat="1" x14ac:dyDescent="0.2">
      <c r="A435" s="27">
        <v>346.5</v>
      </c>
      <c r="B435" s="28" t="s">
        <v>175</v>
      </c>
      <c r="C435" s="29" t="s">
        <v>173</v>
      </c>
      <c r="E435" s="21">
        <v>227.38</v>
      </c>
      <c r="G435" s="41">
        <v>0.2</v>
      </c>
      <c r="I435" s="31">
        <f t="shared" si="49"/>
        <v>45.475999999999999</v>
      </c>
      <c r="J435" s="26"/>
      <c r="K435" s="32" t="s">
        <v>173</v>
      </c>
      <c r="L435" s="11" t="s">
        <v>174</v>
      </c>
    </row>
    <row r="436" spans="1:12" s="11" customFormat="1" x14ac:dyDescent="0.2">
      <c r="A436" s="27">
        <v>346.7</v>
      </c>
      <c r="B436" s="28" t="s">
        <v>176</v>
      </c>
      <c r="C436" s="29" t="s">
        <v>173</v>
      </c>
      <c r="E436" s="21">
        <v>395762.66000000003</v>
      </c>
      <c r="G436" s="41">
        <v>0.1429</v>
      </c>
      <c r="I436" s="34">
        <f t="shared" si="49"/>
        <v>56554.484114000006</v>
      </c>
      <c r="J436" s="26"/>
      <c r="K436" s="32" t="s">
        <v>173</v>
      </c>
      <c r="L436" s="11" t="s">
        <v>174</v>
      </c>
    </row>
    <row r="437" spans="1:12" s="18" customFormat="1" x14ac:dyDescent="0.2">
      <c r="A437" s="11" t="s">
        <v>31</v>
      </c>
      <c r="B437" s="18" t="s">
        <v>281</v>
      </c>
      <c r="C437" s="43">
        <v>5.0999999999999996</v>
      </c>
      <c r="E437" s="68">
        <f>+SUBTOTAL(9,E428:E436)</f>
        <v>523920143.61000001</v>
      </c>
      <c r="G437" s="55">
        <f>(I437/E437)</f>
        <v>5.068478619091054E-2</v>
      </c>
      <c r="I437" s="68">
        <f>+SUBTOTAL(9,I428:I436)</f>
        <v>26554780.459983997</v>
      </c>
      <c r="J437" s="46"/>
    </row>
    <row r="438" spans="1:12" s="15" customFormat="1" x14ac:dyDescent="0.2">
      <c r="A438" s="3"/>
      <c r="B438" s="15" t="s">
        <v>31</v>
      </c>
      <c r="C438" s="17"/>
      <c r="E438" s="39"/>
      <c r="F438" s="18"/>
      <c r="G438" s="39"/>
      <c r="H438" s="18"/>
      <c r="I438" s="18"/>
      <c r="J438" s="46"/>
    </row>
    <row r="439" spans="1:12" s="15" customFormat="1" x14ac:dyDescent="0.2">
      <c r="A439" s="14" t="s">
        <v>282</v>
      </c>
      <c r="C439" s="72">
        <v>5.0999999999999996</v>
      </c>
      <c r="E439" s="58">
        <f>+SUBTOTAL(9,E428:E438)</f>
        <v>523920143.61000001</v>
      </c>
      <c r="F439" s="18"/>
      <c r="G439" s="49">
        <f>(I439/E439)</f>
        <v>5.068478619091054E-2</v>
      </c>
      <c r="H439" s="18"/>
      <c r="I439" s="58">
        <f>+SUBTOTAL(9,I428:I438)</f>
        <v>26554780.459983997</v>
      </c>
      <c r="J439" s="58"/>
    </row>
    <row r="440" spans="1:12" s="15" customFormat="1" x14ac:dyDescent="0.2">
      <c r="A440" s="14"/>
      <c r="B440" s="15" t="s">
        <v>31</v>
      </c>
      <c r="C440" s="17"/>
      <c r="E440" s="39"/>
      <c r="F440" s="18"/>
      <c r="G440" s="39"/>
      <c r="H440" s="18"/>
      <c r="I440" s="18"/>
      <c r="J440" s="58"/>
    </row>
    <row r="441" spans="1:12" s="15" customFormat="1" x14ac:dyDescent="0.2">
      <c r="A441" s="14" t="s">
        <v>283</v>
      </c>
      <c r="C441" s="17"/>
      <c r="E441" s="39"/>
      <c r="F441" s="18"/>
      <c r="G441" s="39"/>
      <c r="H441" s="18"/>
      <c r="I441" s="18"/>
      <c r="J441" s="58"/>
    </row>
    <row r="442" spans="1:12" s="15" customFormat="1" x14ac:dyDescent="0.2">
      <c r="A442" s="3" t="s">
        <v>31</v>
      </c>
      <c r="B442" s="3" t="s">
        <v>31</v>
      </c>
      <c r="C442" s="17"/>
      <c r="E442" s="39"/>
      <c r="F442" s="18"/>
      <c r="G442" s="39"/>
      <c r="H442" s="18"/>
      <c r="I442" s="18"/>
      <c r="J442" s="58"/>
    </row>
    <row r="443" spans="1:12" s="15" customFormat="1" x14ac:dyDescent="0.2">
      <c r="B443" s="15" t="s">
        <v>284</v>
      </c>
      <c r="C443" s="17"/>
      <c r="E443" s="39"/>
      <c r="F443" s="18"/>
      <c r="G443" s="39"/>
      <c r="H443" s="18"/>
      <c r="I443" s="18"/>
      <c r="J443" s="58"/>
    </row>
    <row r="444" spans="1:12" s="15" customFormat="1" x14ac:dyDescent="0.2">
      <c r="A444" s="3">
        <v>341</v>
      </c>
      <c r="B444" s="3" t="s">
        <v>167</v>
      </c>
      <c r="C444" s="20">
        <v>3.3</v>
      </c>
      <c r="E444" s="21">
        <v>2986880.85</v>
      </c>
      <c r="F444" s="18"/>
      <c r="G444" s="41">
        <v>3.3000000000000002E-2</v>
      </c>
      <c r="H444" s="18"/>
      <c r="I444" s="31">
        <f t="shared" ref="I444:I452" si="51">E444*G444</f>
        <v>98567.068050000002</v>
      </c>
      <c r="J444" s="26"/>
      <c r="K444" s="42">
        <f t="shared" ref="K444:K449" si="52">(C444/100)-G444</f>
        <v>0</v>
      </c>
    </row>
    <row r="445" spans="1:12" s="15" customFormat="1" x14ac:dyDescent="0.2">
      <c r="A445" s="3">
        <v>342</v>
      </c>
      <c r="B445" s="3" t="s">
        <v>241</v>
      </c>
      <c r="C445" s="20">
        <v>3.3</v>
      </c>
      <c r="E445" s="21">
        <v>435708.75</v>
      </c>
      <c r="F445" s="18"/>
      <c r="G445" s="41">
        <v>3.3000000000000002E-2</v>
      </c>
      <c r="H445" s="18"/>
      <c r="I445" s="31">
        <f t="shared" si="51"/>
        <v>14378.38875</v>
      </c>
      <c r="J445" s="26"/>
      <c r="K445" s="42">
        <f t="shared" si="52"/>
        <v>0</v>
      </c>
    </row>
    <row r="446" spans="1:12" s="15" customFormat="1" x14ac:dyDescent="0.2">
      <c r="A446" s="3">
        <v>343</v>
      </c>
      <c r="B446" s="3" t="s">
        <v>242</v>
      </c>
      <c r="C446" s="20">
        <v>3.3</v>
      </c>
      <c r="E446" s="21">
        <v>150675653.13999999</v>
      </c>
      <c r="F446" s="18"/>
      <c r="G446" s="41">
        <v>3.3000000000000002E-2</v>
      </c>
      <c r="H446" s="18"/>
      <c r="I446" s="31">
        <f t="shared" si="51"/>
        <v>4972296.5536199994</v>
      </c>
      <c r="J446" s="26"/>
      <c r="K446" s="42">
        <f t="shared" si="52"/>
        <v>0</v>
      </c>
    </row>
    <row r="447" spans="1:12" s="15" customFormat="1" x14ac:dyDescent="0.2">
      <c r="A447" s="3">
        <v>343.2</v>
      </c>
      <c r="B447" s="3" t="s">
        <v>243</v>
      </c>
      <c r="C447" s="20">
        <v>3.3</v>
      </c>
      <c r="E447" s="64">
        <v>0</v>
      </c>
      <c r="F447" s="11"/>
      <c r="G447" s="65">
        <f>G446</f>
        <v>3.3000000000000002E-2</v>
      </c>
      <c r="H447" s="18"/>
      <c r="I447" s="31">
        <f t="shared" si="51"/>
        <v>0</v>
      </c>
      <c r="J447" s="26"/>
      <c r="K447" s="52">
        <f t="shared" si="52"/>
        <v>0</v>
      </c>
      <c r="L447" s="11" t="s">
        <v>496</v>
      </c>
    </row>
    <row r="448" spans="1:12" s="15" customFormat="1" x14ac:dyDescent="0.2">
      <c r="A448" s="3">
        <v>345</v>
      </c>
      <c r="B448" s="3" t="s">
        <v>170</v>
      </c>
      <c r="C448" s="20">
        <v>3.3</v>
      </c>
      <c r="E448" s="21">
        <v>1248654.25</v>
      </c>
      <c r="F448" s="18"/>
      <c r="G448" s="41">
        <v>3.3000000000000002E-2</v>
      </c>
      <c r="H448" s="18"/>
      <c r="I448" s="31">
        <f t="shared" si="51"/>
        <v>41205.590250000001</v>
      </c>
      <c r="J448" s="26"/>
      <c r="K448" s="42">
        <f t="shared" si="52"/>
        <v>0</v>
      </c>
    </row>
    <row r="449" spans="1:12" s="15" customFormat="1" x14ac:dyDescent="0.2">
      <c r="A449" s="3">
        <v>346</v>
      </c>
      <c r="B449" s="3" t="s">
        <v>171</v>
      </c>
      <c r="C449" s="50">
        <v>3.3</v>
      </c>
      <c r="E449" s="21">
        <v>808880.11</v>
      </c>
      <c r="F449" s="18"/>
      <c r="G449" s="41">
        <v>3.3000000000000002E-2</v>
      </c>
      <c r="H449" s="18"/>
      <c r="I449" s="31">
        <f t="shared" si="51"/>
        <v>26693.04363</v>
      </c>
      <c r="J449" s="26"/>
      <c r="K449" s="42">
        <f t="shared" si="52"/>
        <v>0</v>
      </c>
    </row>
    <row r="450" spans="1:12" s="11" customFormat="1" x14ac:dyDescent="0.2">
      <c r="A450" s="27">
        <v>346.3</v>
      </c>
      <c r="B450" s="28" t="s">
        <v>172</v>
      </c>
      <c r="C450" s="29" t="s">
        <v>173</v>
      </c>
      <c r="E450" s="21">
        <v>157732.14000000001</v>
      </c>
      <c r="G450" s="41">
        <v>0.33329999999999999</v>
      </c>
      <c r="I450" s="31">
        <f t="shared" si="51"/>
        <v>52572.122262000004</v>
      </c>
      <c r="J450" s="26"/>
      <c r="K450" s="32" t="s">
        <v>173</v>
      </c>
      <c r="L450" s="11" t="s">
        <v>174</v>
      </c>
    </row>
    <row r="451" spans="1:12" s="11" customFormat="1" x14ac:dyDescent="0.2">
      <c r="A451" s="27">
        <v>346.5</v>
      </c>
      <c r="B451" s="28" t="s">
        <v>175</v>
      </c>
      <c r="C451" s="29" t="s">
        <v>173</v>
      </c>
      <c r="E451" s="21">
        <v>225934.21</v>
      </c>
      <c r="G451" s="41">
        <v>0.2</v>
      </c>
      <c r="I451" s="31">
        <f t="shared" si="51"/>
        <v>45186.842000000004</v>
      </c>
      <c r="J451" s="26"/>
      <c r="K451" s="32" t="s">
        <v>173</v>
      </c>
      <c r="L451" s="11" t="s">
        <v>174</v>
      </c>
    </row>
    <row r="452" spans="1:12" s="11" customFormat="1" x14ac:dyDescent="0.2">
      <c r="A452" s="27">
        <v>346.7</v>
      </c>
      <c r="B452" s="28" t="s">
        <v>176</v>
      </c>
      <c r="C452" s="29" t="s">
        <v>173</v>
      </c>
      <c r="E452" s="21">
        <v>2711526.7199999997</v>
      </c>
      <c r="G452" s="41">
        <v>0.1429</v>
      </c>
      <c r="I452" s="34">
        <f t="shared" si="51"/>
        <v>387477.16828799999</v>
      </c>
      <c r="J452" s="26"/>
      <c r="K452" s="32" t="s">
        <v>173</v>
      </c>
      <c r="L452" s="11" t="s">
        <v>174</v>
      </c>
    </row>
    <row r="453" spans="1:12" s="15" customFormat="1" x14ac:dyDescent="0.2">
      <c r="A453" s="3" t="s">
        <v>31</v>
      </c>
      <c r="B453" s="15" t="s">
        <v>285</v>
      </c>
      <c r="C453" s="35">
        <v>3.3</v>
      </c>
      <c r="E453" s="68">
        <f>+SUBTOTAL(9,E444:E452)</f>
        <v>159250970.16999999</v>
      </c>
      <c r="F453" s="18"/>
      <c r="G453" s="55">
        <f>(I453/E453)</f>
        <v>3.5405603939687447E-2</v>
      </c>
      <c r="H453" s="18"/>
      <c r="I453" s="68">
        <f>+SUBTOTAL(9,I444:I452)</f>
        <v>5638376.77685</v>
      </c>
      <c r="J453" s="46"/>
    </row>
    <row r="454" spans="1:12" s="15" customFormat="1" x14ac:dyDescent="0.2">
      <c r="A454" s="3" t="s">
        <v>31</v>
      </c>
      <c r="B454" s="3" t="s">
        <v>31</v>
      </c>
      <c r="C454" s="20"/>
      <c r="E454" s="39"/>
      <c r="F454" s="18"/>
      <c r="G454" s="39"/>
      <c r="H454" s="18"/>
      <c r="I454" s="18"/>
      <c r="J454" s="58"/>
    </row>
    <row r="455" spans="1:12" s="15" customFormat="1" x14ac:dyDescent="0.2">
      <c r="A455" s="15" t="s">
        <v>31</v>
      </c>
      <c r="B455" s="15" t="s">
        <v>286</v>
      </c>
      <c r="C455" s="17"/>
      <c r="E455" s="39"/>
      <c r="F455" s="18"/>
      <c r="G455" s="39"/>
      <c r="H455" s="18"/>
      <c r="I455" s="18"/>
      <c r="J455" s="58"/>
    </row>
    <row r="456" spans="1:12" s="15" customFormat="1" x14ac:dyDescent="0.2">
      <c r="A456" s="3">
        <v>341</v>
      </c>
      <c r="B456" s="3" t="s">
        <v>167</v>
      </c>
      <c r="C456" s="20">
        <v>3.3</v>
      </c>
      <c r="E456" s="21">
        <v>106204942.8</v>
      </c>
      <c r="F456" s="18"/>
      <c r="G456" s="41">
        <v>3.3000000000000002E-2</v>
      </c>
      <c r="H456" s="18"/>
      <c r="I456" s="31">
        <f t="shared" ref="I456:I462" si="53">E456*G456</f>
        <v>3504763.1124</v>
      </c>
      <c r="J456" s="26"/>
      <c r="K456" s="42">
        <f t="shared" ref="K456:K462" si="54">(C456/100)-G456</f>
        <v>0</v>
      </c>
    </row>
    <row r="457" spans="1:12" s="15" customFormat="1" x14ac:dyDescent="0.2">
      <c r="A457" s="3">
        <v>342</v>
      </c>
      <c r="B457" s="3" t="s">
        <v>241</v>
      </c>
      <c r="C457" s="20">
        <v>3.3</v>
      </c>
      <c r="E457" s="21">
        <v>21085598.649999999</v>
      </c>
      <c r="F457" s="18"/>
      <c r="G457" s="41">
        <v>3.3000000000000002E-2</v>
      </c>
      <c r="H457" s="18"/>
      <c r="I457" s="31">
        <f t="shared" si="53"/>
        <v>695824.75544999994</v>
      </c>
      <c r="J457" s="26"/>
      <c r="K457" s="42">
        <f t="shared" si="54"/>
        <v>0</v>
      </c>
    </row>
    <row r="458" spans="1:12" s="15" customFormat="1" x14ac:dyDescent="0.2">
      <c r="A458" s="3">
        <v>343</v>
      </c>
      <c r="B458" s="3" t="s">
        <v>242</v>
      </c>
      <c r="C458" s="20">
        <v>3.3</v>
      </c>
      <c r="E458" s="21">
        <v>373445471.69</v>
      </c>
      <c r="F458" s="18"/>
      <c r="G458" s="41">
        <v>3.3000000000000002E-2</v>
      </c>
      <c r="H458" s="18"/>
      <c r="I458" s="31">
        <f t="shared" si="53"/>
        <v>12323700.56577</v>
      </c>
      <c r="J458" s="26"/>
      <c r="K458" s="42">
        <f t="shared" si="54"/>
        <v>0</v>
      </c>
    </row>
    <row r="459" spans="1:12" s="15" customFormat="1" x14ac:dyDescent="0.2">
      <c r="A459" s="3">
        <v>343.2</v>
      </c>
      <c r="B459" s="3" t="s">
        <v>243</v>
      </c>
      <c r="C459" s="20">
        <v>3.3</v>
      </c>
      <c r="E459" s="64">
        <v>0</v>
      </c>
      <c r="F459" s="11"/>
      <c r="G459" s="65">
        <f>G458</f>
        <v>3.3000000000000002E-2</v>
      </c>
      <c r="H459" s="18"/>
      <c r="I459" s="31">
        <f t="shared" si="53"/>
        <v>0</v>
      </c>
      <c r="J459" s="26"/>
      <c r="K459" s="52">
        <f t="shared" si="54"/>
        <v>0</v>
      </c>
      <c r="L459" s="11" t="s">
        <v>496</v>
      </c>
    </row>
    <row r="460" spans="1:12" s="15" customFormat="1" x14ac:dyDescent="0.2">
      <c r="A460" s="3">
        <v>344</v>
      </c>
      <c r="B460" s="3" t="s">
        <v>244</v>
      </c>
      <c r="C460" s="20">
        <v>3.3</v>
      </c>
      <c r="E460" s="21">
        <v>47833822.090000004</v>
      </c>
      <c r="F460" s="18"/>
      <c r="G460" s="41">
        <v>3.3000000000000002E-2</v>
      </c>
      <c r="H460" s="18"/>
      <c r="I460" s="31">
        <f t="shared" si="53"/>
        <v>1578516.1289700002</v>
      </c>
      <c r="J460" s="26"/>
      <c r="K460" s="42">
        <f t="shared" si="54"/>
        <v>0</v>
      </c>
    </row>
    <row r="461" spans="1:12" s="15" customFormat="1" x14ac:dyDescent="0.2">
      <c r="A461" s="3">
        <v>345</v>
      </c>
      <c r="B461" s="3" t="s">
        <v>170</v>
      </c>
      <c r="C461" s="20">
        <v>3.3</v>
      </c>
      <c r="E461" s="21">
        <v>69910020.530000001</v>
      </c>
      <c r="F461" s="18"/>
      <c r="G461" s="41">
        <v>3.3000000000000002E-2</v>
      </c>
      <c r="H461" s="18"/>
      <c r="I461" s="31">
        <f t="shared" si="53"/>
        <v>2307030.6774900001</v>
      </c>
      <c r="J461" s="26"/>
      <c r="K461" s="42">
        <f t="shared" si="54"/>
        <v>0</v>
      </c>
    </row>
    <row r="462" spans="1:12" s="15" customFormat="1" x14ac:dyDescent="0.2">
      <c r="A462" s="3">
        <v>346</v>
      </c>
      <c r="B462" s="3" t="s">
        <v>171</v>
      </c>
      <c r="C462" s="20">
        <v>3.3</v>
      </c>
      <c r="E462" s="21">
        <v>7776237.2199999997</v>
      </c>
      <c r="F462" s="18"/>
      <c r="G462" s="41">
        <v>3.3000000000000002E-2</v>
      </c>
      <c r="H462" s="18"/>
      <c r="I462" s="31">
        <f t="shared" si="53"/>
        <v>256615.82826000001</v>
      </c>
      <c r="J462" s="26"/>
      <c r="K462" s="42">
        <f t="shared" si="54"/>
        <v>0</v>
      </c>
    </row>
    <row r="463" spans="1:12" s="15" customFormat="1" x14ac:dyDescent="0.2">
      <c r="A463" s="3" t="s">
        <v>31</v>
      </c>
      <c r="B463" s="15" t="s">
        <v>287</v>
      </c>
      <c r="C463" s="35">
        <v>3.3</v>
      </c>
      <c r="E463" s="68">
        <f>+SUBTOTAL(9,E456:E462)</f>
        <v>626256092.98000002</v>
      </c>
      <c r="F463" s="18"/>
      <c r="G463" s="55">
        <f>(I463/E463)</f>
        <v>3.3000000000000002E-2</v>
      </c>
      <c r="H463" s="18"/>
      <c r="I463" s="68">
        <f>+SUBTOTAL(9,I456:I462)</f>
        <v>20666451.06834</v>
      </c>
      <c r="J463" s="46"/>
    </row>
    <row r="464" spans="1:12" s="15" customFormat="1" x14ac:dyDescent="0.2">
      <c r="A464" s="3" t="s">
        <v>31</v>
      </c>
      <c r="B464" s="3" t="s">
        <v>31</v>
      </c>
      <c r="C464" s="17"/>
      <c r="E464" s="39"/>
      <c r="F464" s="18"/>
      <c r="G464" s="39"/>
      <c r="H464" s="18"/>
      <c r="I464" s="18"/>
      <c r="J464" s="58"/>
    </row>
    <row r="465" spans="1:12" s="15" customFormat="1" x14ac:dyDescent="0.2">
      <c r="A465" s="15" t="s">
        <v>31</v>
      </c>
      <c r="B465" s="15" t="s">
        <v>288</v>
      </c>
      <c r="C465" s="17"/>
      <c r="E465" s="39"/>
      <c r="F465" s="18"/>
      <c r="G465" s="39"/>
      <c r="H465" s="18"/>
      <c r="I465" s="18"/>
      <c r="J465" s="58"/>
    </row>
    <row r="466" spans="1:12" s="15" customFormat="1" x14ac:dyDescent="0.2">
      <c r="A466" s="3">
        <v>341</v>
      </c>
      <c r="B466" s="3" t="s">
        <v>167</v>
      </c>
      <c r="C466" s="20">
        <v>3.3</v>
      </c>
      <c r="E466" s="21">
        <v>38348631.18</v>
      </c>
      <c r="F466" s="18"/>
      <c r="G466" s="41">
        <v>3.3000000000000002E-2</v>
      </c>
      <c r="H466" s="18"/>
      <c r="I466" s="31">
        <f t="shared" ref="I466:I472" si="55">E466*G466</f>
        <v>1265504.8289400002</v>
      </c>
      <c r="J466" s="26"/>
      <c r="K466" s="42">
        <f t="shared" ref="K466:K472" si="56">(C466/100)-G466</f>
        <v>0</v>
      </c>
    </row>
    <row r="467" spans="1:12" s="15" customFormat="1" x14ac:dyDescent="0.2">
      <c r="A467" s="3">
        <v>342</v>
      </c>
      <c r="B467" s="3" t="s">
        <v>241</v>
      </c>
      <c r="C467" s="20">
        <v>3.3</v>
      </c>
      <c r="E467" s="21">
        <v>7224475.7300000004</v>
      </c>
      <c r="F467" s="18"/>
      <c r="G467" s="41">
        <v>3.3000000000000002E-2</v>
      </c>
      <c r="H467" s="18"/>
      <c r="I467" s="31">
        <f t="shared" si="55"/>
        <v>238407.69909000004</v>
      </c>
      <c r="J467" s="26"/>
      <c r="K467" s="42">
        <f t="shared" si="56"/>
        <v>0</v>
      </c>
    </row>
    <row r="468" spans="1:12" s="15" customFormat="1" x14ac:dyDescent="0.2">
      <c r="A468" s="3">
        <v>343</v>
      </c>
      <c r="B468" s="3" t="s">
        <v>242</v>
      </c>
      <c r="C468" s="20">
        <v>3.3</v>
      </c>
      <c r="E468" s="21">
        <v>395530350.13</v>
      </c>
      <c r="F468" s="18"/>
      <c r="G468" s="41">
        <v>3.3000000000000002E-2</v>
      </c>
      <c r="H468" s="18"/>
      <c r="I468" s="31">
        <f t="shared" si="55"/>
        <v>13052501.55429</v>
      </c>
      <c r="J468" s="26"/>
      <c r="K468" s="42">
        <f t="shared" si="56"/>
        <v>0</v>
      </c>
    </row>
    <row r="469" spans="1:12" s="15" customFormat="1" x14ac:dyDescent="0.2">
      <c r="A469" s="3">
        <v>343.2</v>
      </c>
      <c r="B469" s="3" t="s">
        <v>243</v>
      </c>
      <c r="C469" s="20">
        <v>3.3</v>
      </c>
      <c r="E469" s="64">
        <v>0</v>
      </c>
      <c r="F469" s="11"/>
      <c r="G469" s="65">
        <f>G468</f>
        <v>3.3000000000000002E-2</v>
      </c>
      <c r="H469" s="18"/>
      <c r="I469" s="31">
        <f t="shared" si="55"/>
        <v>0</v>
      </c>
      <c r="J469" s="26"/>
      <c r="K469" s="52">
        <f t="shared" si="56"/>
        <v>0</v>
      </c>
      <c r="L469" s="11" t="s">
        <v>496</v>
      </c>
    </row>
    <row r="470" spans="1:12" s="15" customFormat="1" x14ac:dyDescent="0.2">
      <c r="A470" s="3">
        <v>344</v>
      </c>
      <c r="B470" s="3" t="s">
        <v>244</v>
      </c>
      <c r="C470" s="20">
        <v>3.3</v>
      </c>
      <c r="E470" s="21">
        <v>42157785.590000004</v>
      </c>
      <c r="F470" s="18"/>
      <c r="G470" s="41">
        <v>3.3000000000000002E-2</v>
      </c>
      <c r="H470" s="18"/>
      <c r="I470" s="31">
        <f t="shared" si="55"/>
        <v>1391206.9244700002</v>
      </c>
      <c r="J470" s="26"/>
      <c r="K470" s="42">
        <f t="shared" si="56"/>
        <v>0</v>
      </c>
    </row>
    <row r="471" spans="1:12" s="15" customFormat="1" x14ac:dyDescent="0.2">
      <c r="A471" s="3">
        <v>345</v>
      </c>
      <c r="B471" s="3" t="s">
        <v>170</v>
      </c>
      <c r="C471" s="20">
        <v>3.3</v>
      </c>
      <c r="E471" s="21">
        <v>32080410.850000001</v>
      </c>
      <c r="F471" s="18"/>
      <c r="G471" s="41">
        <v>3.3000000000000002E-2</v>
      </c>
      <c r="H471" s="18"/>
      <c r="I471" s="31">
        <f t="shared" si="55"/>
        <v>1058653.5580500001</v>
      </c>
      <c r="J471" s="26"/>
      <c r="K471" s="42">
        <f t="shared" si="56"/>
        <v>0</v>
      </c>
    </row>
    <row r="472" spans="1:12" s="15" customFormat="1" x14ac:dyDescent="0.2">
      <c r="A472" s="3">
        <v>346</v>
      </c>
      <c r="B472" s="3" t="s">
        <v>171</v>
      </c>
      <c r="C472" s="50">
        <v>3.3</v>
      </c>
      <c r="E472" s="21">
        <v>11500196.9</v>
      </c>
      <c r="F472" s="18"/>
      <c r="G472" s="41">
        <v>3.3000000000000002E-2</v>
      </c>
      <c r="H472" s="18"/>
      <c r="I472" s="31">
        <f t="shared" si="55"/>
        <v>379506.49770000001</v>
      </c>
      <c r="J472" s="26"/>
      <c r="K472" s="42">
        <f t="shared" si="56"/>
        <v>0</v>
      </c>
    </row>
    <row r="473" spans="1:12" s="15" customFormat="1" x14ac:dyDescent="0.2">
      <c r="A473" s="3" t="s">
        <v>31</v>
      </c>
      <c r="B473" s="15" t="s">
        <v>289</v>
      </c>
      <c r="C473" s="35">
        <v>3.3</v>
      </c>
      <c r="E473" s="68">
        <f>+SUBTOTAL(9,E466:E472)</f>
        <v>526841850.38</v>
      </c>
      <c r="F473" s="18"/>
      <c r="G473" s="55">
        <f>(I473/E473)</f>
        <v>3.2999999999999995E-2</v>
      </c>
      <c r="H473" s="18"/>
      <c r="I473" s="68">
        <f>+SUBTOTAL(9,I466:I472)</f>
        <v>17385781.062539998</v>
      </c>
      <c r="J473" s="46"/>
    </row>
    <row r="474" spans="1:12" s="15" customFormat="1" x14ac:dyDescent="0.2">
      <c r="A474" s="3" t="s">
        <v>31</v>
      </c>
      <c r="B474" s="15" t="s">
        <v>31</v>
      </c>
      <c r="C474" s="17"/>
      <c r="E474" s="39"/>
      <c r="F474" s="18"/>
      <c r="G474" s="39"/>
      <c r="H474" s="18"/>
      <c r="I474" s="18"/>
      <c r="J474" s="58"/>
    </row>
    <row r="475" spans="1:12" s="15" customFormat="1" x14ac:dyDescent="0.2">
      <c r="A475" s="3" t="s">
        <v>31</v>
      </c>
      <c r="B475" s="15" t="s">
        <v>290</v>
      </c>
      <c r="C475" s="17"/>
      <c r="E475" s="39"/>
      <c r="F475" s="18"/>
      <c r="G475" s="39"/>
      <c r="H475" s="18"/>
      <c r="I475" s="18"/>
      <c r="J475" s="58"/>
    </row>
    <row r="476" spans="1:12" s="15" customFormat="1" x14ac:dyDescent="0.2">
      <c r="A476" s="3">
        <v>341</v>
      </c>
      <c r="B476" s="3" t="s">
        <v>167</v>
      </c>
      <c r="C476" s="20">
        <v>3.3</v>
      </c>
      <c r="E476" s="21">
        <v>57184702.619999997</v>
      </c>
      <c r="F476" s="18"/>
      <c r="G476" s="41">
        <v>3.3000000000000002E-2</v>
      </c>
      <c r="H476" s="18"/>
      <c r="I476" s="31">
        <f t="shared" ref="I476:I482" si="57">E476*G476</f>
        <v>1887095.18646</v>
      </c>
      <c r="J476" s="26"/>
      <c r="K476" s="42">
        <f t="shared" ref="K476:K482" si="58">(C476/100)-G476</f>
        <v>0</v>
      </c>
    </row>
    <row r="477" spans="1:12" s="15" customFormat="1" x14ac:dyDescent="0.2">
      <c r="A477" s="3">
        <v>342</v>
      </c>
      <c r="B477" s="3" t="s">
        <v>241</v>
      </c>
      <c r="C477" s="20">
        <v>3.3</v>
      </c>
      <c r="E477" s="21">
        <v>10664125.68</v>
      </c>
      <c r="F477" s="18"/>
      <c r="G477" s="41">
        <v>3.3000000000000002E-2</v>
      </c>
      <c r="H477" s="18"/>
      <c r="I477" s="31">
        <f t="shared" si="57"/>
        <v>351916.14744000003</v>
      </c>
      <c r="J477" s="26"/>
      <c r="K477" s="42">
        <f t="shared" si="58"/>
        <v>0</v>
      </c>
    </row>
    <row r="478" spans="1:12" s="15" customFormat="1" x14ac:dyDescent="0.2">
      <c r="A478" s="3">
        <v>343</v>
      </c>
      <c r="B478" s="3" t="s">
        <v>242</v>
      </c>
      <c r="C478" s="20">
        <v>3.3</v>
      </c>
      <c r="E478" s="21">
        <v>577990276.73000002</v>
      </c>
      <c r="F478" s="18"/>
      <c r="G478" s="41">
        <v>3.3000000000000002E-2</v>
      </c>
      <c r="H478" s="18"/>
      <c r="I478" s="31">
        <f t="shared" si="57"/>
        <v>19073679.132090002</v>
      </c>
      <c r="J478" s="26"/>
      <c r="K478" s="42">
        <f t="shared" si="58"/>
        <v>0</v>
      </c>
    </row>
    <row r="479" spans="1:12" s="15" customFormat="1" x14ac:dyDescent="0.2">
      <c r="A479" s="3">
        <v>343.2</v>
      </c>
      <c r="B479" s="3" t="s">
        <v>243</v>
      </c>
      <c r="C479" s="20">
        <v>3.3</v>
      </c>
      <c r="E479" s="64">
        <v>0</v>
      </c>
      <c r="F479" s="11"/>
      <c r="G479" s="65">
        <f>G478</f>
        <v>3.3000000000000002E-2</v>
      </c>
      <c r="H479" s="18"/>
      <c r="I479" s="31">
        <f t="shared" si="57"/>
        <v>0</v>
      </c>
      <c r="J479" s="26"/>
      <c r="K479" s="52">
        <f t="shared" si="58"/>
        <v>0</v>
      </c>
      <c r="L479" s="11" t="s">
        <v>496</v>
      </c>
    </row>
    <row r="480" spans="1:12" s="15" customFormat="1" x14ac:dyDescent="0.2">
      <c r="A480" s="3">
        <v>344</v>
      </c>
      <c r="B480" s="3" t="s">
        <v>244</v>
      </c>
      <c r="C480" s="20">
        <v>3.3</v>
      </c>
      <c r="E480" s="21">
        <v>63980917.049999997</v>
      </c>
      <c r="F480" s="18"/>
      <c r="G480" s="41">
        <v>3.3000000000000002E-2</v>
      </c>
      <c r="H480" s="18"/>
      <c r="I480" s="31">
        <f t="shared" si="57"/>
        <v>2111370.2626499999</v>
      </c>
      <c r="J480" s="26"/>
      <c r="K480" s="42">
        <f t="shared" si="58"/>
        <v>0</v>
      </c>
    </row>
    <row r="481" spans="1:12" s="15" customFormat="1" x14ac:dyDescent="0.2">
      <c r="A481" s="3">
        <v>345</v>
      </c>
      <c r="B481" s="3" t="s">
        <v>170</v>
      </c>
      <c r="C481" s="20">
        <v>3.3</v>
      </c>
      <c r="E481" s="21">
        <v>47845529.939999998</v>
      </c>
      <c r="F481" s="18"/>
      <c r="G481" s="41">
        <v>3.3000000000000002E-2</v>
      </c>
      <c r="H481" s="18"/>
      <c r="I481" s="31">
        <f t="shared" si="57"/>
        <v>1578902.48802</v>
      </c>
      <c r="J481" s="26"/>
      <c r="K481" s="42">
        <f t="shared" si="58"/>
        <v>0</v>
      </c>
    </row>
    <row r="482" spans="1:12" s="15" customFormat="1" x14ac:dyDescent="0.2">
      <c r="A482" s="3">
        <v>346</v>
      </c>
      <c r="B482" s="3" t="s">
        <v>171</v>
      </c>
      <c r="C482" s="20">
        <v>3.3</v>
      </c>
      <c r="E482" s="21">
        <v>12349394.689999999</v>
      </c>
      <c r="F482" s="18"/>
      <c r="G482" s="41">
        <v>3.3000000000000002E-2</v>
      </c>
      <c r="H482" s="18"/>
      <c r="I482" s="31">
        <f t="shared" si="57"/>
        <v>407530.02477000002</v>
      </c>
      <c r="J482" s="26"/>
      <c r="K482" s="42">
        <f t="shared" si="58"/>
        <v>0</v>
      </c>
    </row>
    <row r="483" spans="1:12" s="15" customFormat="1" x14ac:dyDescent="0.2">
      <c r="A483" s="3" t="s">
        <v>31</v>
      </c>
      <c r="B483" s="15" t="s">
        <v>291</v>
      </c>
      <c r="C483" s="35">
        <v>3.3</v>
      </c>
      <c r="E483" s="68">
        <f>+SUBTOTAL(9,E476:E482)</f>
        <v>770014946.71000004</v>
      </c>
      <c r="F483" s="18"/>
      <c r="G483" s="55">
        <f>(I483/E483)</f>
        <v>3.3000000000000002E-2</v>
      </c>
      <c r="H483" s="18"/>
      <c r="I483" s="68">
        <f>+SUBTOTAL(9,I476:I482)</f>
        <v>25410493.241430003</v>
      </c>
      <c r="J483" s="46"/>
    </row>
    <row r="484" spans="1:12" s="15" customFormat="1" x14ac:dyDescent="0.2">
      <c r="A484" s="3" t="s">
        <v>31</v>
      </c>
      <c r="B484" s="15" t="s">
        <v>31</v>
      </c>
      <c r="C484" s="17"/>
      <c r="E484" s="39"/>
      <c r="F484" s="18"/>
      <c r="G484" s="39"/>
      <c r="H484" s="18"/>
      <c r="I484" s="18"/>
      <c r="J484" s="58"/>
    </row>
    <row r="485" spans="1:12" s="15" customFormat="1" x14ac:dyDescent="0.2">
      <c r="A485" s="14" t="s">
        <v>292</v>
      </c>
      <c r="C485" s="47">
        <v>3.3</v>
      </c>
      <c r="E485" s="58">
        <f>+SUBTOTAL(9,E443:E484)</f>
        <v>2082363860.24</v>
      </c>
      <c r="F485" s="18"/>
      <c r="G485" s="49">
        <f>(I485/E485)</f>
        <v>3.3183971095808326E-2</v>
      </c>
      <c r="H485" s="18"/>
      <c r="I485" s="58">
        <f>+SUBTOTAL(9,I443:I484)</f>
        <v>69101102.149160013</v>
      </c>
      <c r="J485" s="58"/>
    </row>
    <row r="486" spans="1:12" s="15" customFormat="1" x14ac:dyDescent="0.2">
      <c r="A486" s="14"/>
      <c r="B486" s="15" t="s">
        <v>31</v>
      </c>
      <c r="C486" s="17"/>
      <c r="E486" s="39"/>
      <c r="F486" s="18"/>
      <c r="G486" s="39"/>
      <c r="H486" s="18"/>
      <c r="I486" s="18"/>
      <c r="J486" s="58"/>
    </row>
    <row r="487" spans="1:12" s="15" customFormat="1" x14ac:dyDescent="0.2">
      <c r="A487" s="14"/>
      <c r="B487" s="15" t="s">
        <v>31</v>
      </c>
      <c r="C487" s="17"/>
      <c r="E487" s="39"/>
      <c r="F487" s="18"/>
      <c r="G487" s="39"/>
      <c r="H487" s="18"/>
      <c r="I487" s="18"/>
      <c r="J487" s="58"/>
    </row>
    <row r="488" spans="1:12" s="15" customFormat="1" x14ac:dyDescent="0.2">
      <c r="A488" s="14" t="s">
        <v>293</v>
      </c>
      <c r="C488" s="17"/>
      <c r="E488" s="39"/>
      <c r="F488" s="18"/>
      <c r="G488" s="39"/>
      <c r="H488" s="18"/>
      <c r="I488" s="18"/>
      <c r="J488" s="58"/>
    </row>
    <row r="489" spans="1:12" s="15" customFormat="1" x14ac:dyDescent="0.2">
      <c r="A489" s="14"/>
      <c r="B489" s="15" t="s">
        <v>31</v>
      </c>
      <c r="C489" s="17"/>
      <c r="E489" s="39"/>
      <c r="F489" s="18"/>
      <c r="G489" s="39"/>
      <c r="H489" s="18"/>
      <c r="I489" s="18"/>
      <c r="J489" s="58"/>
    </row>
    <row r="490" spans="1:12" s="15" customFormat="1" x14ac:dyDescent="0.2">
      <c r="A490" s="3" t="s">
        <v>31</v>
      </c>
      <c r="B490" s="15" t="s">
        <v>294</v>
      </c>
      <c r="C490" s="17"/>
      <c r="E490" s="39"/>
      <c r="F490" s="18"/>
      <c r="G490" s="39"/>
      <c r="H490" s="18"/>
      <c r="I490" s="18"/>
      <c r="J490" s="58"/>
    </row>
    <row r="491" spans="1:12" s="15" customFormat="1" x14ac:dyDescent="0.2">
      <c r="A491" s="3">
        <v>341</v>
      </c>
      <c r="B491" s="3" t="s">
        <v>167</v>
      </c>
      <c r="C491" s="20">
        <v>3.3</v>
      </c>
      <c r="E491" s="21">
        <v>80593884.969999999</v>
      </c>
      <c r="F491" s="18"/>
      <c r="G491" s="41">
        <v>3.3000000000000002E-2</v>
      </c>
      <c r="H491" s="18"/>
      <c r="I491" s="31">
        <f t="shared" ref="I491:I500" si="59">E491*G491</f>
        <v>2659598.20401</v>
      </c>
      <c r="J491" s="26"/>
      <c r="K491" s="42">
        <f t="shared" ref="K491:K497" si="60">(C491/100)-G491</f>
        <v>0</v>
      </c>
    </row>
    <row r="492" spans="1:12" s="15" customFormat="1" x14ac:dyDescent="0.2">
      <c r="A492" s="3">
        <v>342</v>
      </c>
      <c r="B492" s="3" t="s">
        <v>241</v>
      </c>
      <c r="C492" s="20">
        <v>3.3</v>
      </c>
      <c r="E492" s="21">
        <v>46852357.109999999</v>
      </c>
      <c r="F492" s="18"/>
      <c r="G492" s="41">
        <v>3.3000000000000002E-2</v>
      </c>
      <c r="H492" s="18"/>
      <c r="I492" s="31">
        <f t="shared" si="59"/>
        <v>1546127.7846300001</v>
      </c>
      <c r="J492" s="26"/>
      <c r="K492" s="42">
        <f t="shared" si="60"/>
        <v>0</v>
      </c>
    </row>
    <row r="493" spans="1:12" s="15" customFormat="1" x14ac:dyDescent="0.2">
      <c r="A493" s="3">
        <v>343</v>
      </c>
      <c r="B493" s="3" t="s">
        <v>242</v>
      </c>
      <c r="C493" s="20">
        <v>3.3</v>
      </c>
      <c r="E493" s="21">
        <v>571087880.16999996</v>
      </c>
      <c r="F493" s="18"/>
      <c r="G493" s="41">
        <v>3.3000000000000002E-2</v>
      </c>
      <c r="H493" s="18"/>
      <c r="I493" s="31">
        <f t="shared" si="59"/>
        <v>18845900.045609999</v>
      </c>
      <c r="J493" s="26"/>
      <c r="K493" s="42">
        <f t="shared" si="60"/>
        <v>0</v>
      </c>
    </row>
    <row r="494" spans="1:12" s="15" customFormat="1" x14ac:dyDescent="0.2">
      <c r="A494" s="3">
        <v>343.2</v>
      </c>
      <c r="B494" s="3" t="s">
        <v>243</v>
      </c>
      <c r="C494" s="20">
        <v>3.3</v>
      </c>
      <c r="E494" s="64">
        <v>0</v>
      </c>
      <c r="F494" s="11"/>
      <c r="G494" s="65">
        <f>G493</f>
        <v>3.3000000000000002E-2</v>
      </c>
      <c r="H494" s="18"/>
      <c r="I494" s="31">
        <f t="shared" si="59"/>
        <v>0</v>
      </c>
      <c r="J494" s="26"/>
      <c r="K494" s="52">
        <f t="shared" si="60"/>
        <v>0</v>
      </c>
      <c r="L494" s="11" t="s">
        <v>496</v>
      </c>
    </row>
    <row r="495" spans="1:12" s="15" customFormat="1" x14ac:dyDescent="0.2">
      <c r="A495" s="3">
        <v>344</v>
      </c>
      <c r="B495" s="3" t="s">
        <v>244</v>
      </c>
      <c r="C495" s="20">
        <v>3.3</v>
      </c>
      <c r="E495" s="21">
        <v>69024549.989999995</v>
      </c>
      <c r="F495" s="18"/>
      <c r="G495" s="41">
        <v>3.3000000000000002E-2</v>
      </c>
      <c r="H495" s="18"/>
      <c r="I495" s="31">
        <f t="shared" si="59"/>
        <v>2277810.1496699997</v>
      </c>
      <c r="J495" s="26"/>
      <c r="K495" s="42">
        <f t="shared" si="60"/>
        <v>0</v>
      </c>
    </row>
    <row r="496" spans="1:12" s="15" customFormat="1" x14ac:dyDescent="0.2">
      <c r="A496" s="3">
        <v>345</v>
      </c>
      <c r="B496" s="3" t="s">
        <v>170</v>
      </c>
      <c r="C496" s="20">
        <v>3.3</v>
      </c>
      <c r="E496" s="21">
        <v>109687484.11</v>
      </c>
      <c r="F496" s="18"/>
      <c r="G496" s="41">
        <v>3.3000000000000002E-2</v>
      </c>
      <c r="H496" s="18"/>
      <c r="I496" s="31">
        <f t="shared" si="59"/>
        <v>3619686.9756300002</v>
      </c>
      <c r="J496" s="26"/>
      <c r="K496" s="42">
        <f t="shared" si="60"/>
        <v>0</v>
      </c>
    </row>
    <row r="497" spans="1:12" s="15" customFormat="1" x14ac:dyDescent="0.2">
      <c r="A497" s="3">
        <v>346</v>
      </c>
      <c r="B497" s="3" t="s">
        <v>171</v>
      </c>
      <c r="C497" s="50">
        <v>3.3</v>
      </c>
      <c r="E497" s="21">
        <v>10126878.5</v>
      </c>
      <c r="F497" s="18"/>
      <c r="G497" s="41">
        <v>3.3000000000000002E-2</v>
      </c>
      <c r="H497" s="18"/>
      <c r="I497" s="31">
        <f t="shared" si="59"/>
        <v>334186.99050000001</v>
      </c>
      <c r="J497" s="26"/>
      <c r="K497" s="42">
        <f t="shared" si="60"/>
        <v>0</v>
      </c>
    </row>
    <row r="498" spans="1:12" s="11" customFormat="1" x14ac:dyDescent="0.2">
      <c r="A498" s="27">
        <v>346.3</v>
      </c>
      <c r="B498" s="28" t="s">
        <v>172</v>
      </c>
      <c r="C498" s="29" t="s">
        <v>173</v>
      </c>
      <c r="E498" s="21">
        <v>9402.51</v>
      </c>
      <c r="G498" s="41">
        <v>0.33329999999999999</v>
      </c>
      <c r="I498" s="31">
        <f t="shared" si="59"/>
        <v>3133.8565829999998</v>
      </c>
      <c r="J498" s="26"/>
      <c r="K498" s="32" t="s">
        <v>173</v>
      </c>
      <c r="L498" s="11" t="s">
        <v>174</v>
      </c>
    </row>
    <row r="499" spans="1:12" s="11" customFormat="1" x14ac:dyDescent="0.2">
      <c r="A499" s="27">
        <v>346.5</v>
      </c>
      <c r="B499" s="28" t="s">
        <v>175</v>
      </c>
      <c r="C499" s="29" t="s">
        <v>173</v>
      </c>
      <c r="E499" s="21">
        <v>7846.54</v>
      </c>
      <c r="G499" s="41">
        <v>0.2</v>
      </c>
      <c r="I499" s="31">
        <f t="shared" si="59"/>
        <v>1569.308</v>
      </c>
      <c r="J499" s="26"/>
      <c r="K499" s="32" t="s">
        <v>173</v>
      </c>
      <c r="L499" s="11" t="s">
        <v>174</v>
      </c>
    </row>
    <row r="500" spans="1:12" s="11" customFormat="1" x14ac:dyDescent="0.2">
      <c r="A500" s="27">
        <v>346.7</v>
      </c>
      <c r="B500" s="28" t="s">
        <v>176</v>
      </c>
      <c r="C500" s="29" t="s">
        <v>173</v>
      </c>
      <c r="E500" s="21">
        <v>291841.89</v>
      </c>
      <c r="G500" s="41">
        <v>0.1429</v>
      </c>
      <c r="I500" s="31">
        <f t="shared" si="59"/>
        <v>41704.206081000004</v>
      </c>
      <c r="J500" s="26"/>
      <c r="K500" s="32" t="s">
        <v>173</v>
      </c>
      <c r="L500" s="11" t="s">
        <v>174</v>
      </c>
    </row>
    <row r="501" spans="1:12" s="15" customFormat="1" x14ac:dyDescent="0.2">
      <c r="A501" s="3" t="s">
        <v>31</v>
      </c>
      <c r="B501" s="15" t="s">
        <v>295</v>
      </c>
      <c r="C501" s="35">
        <v>3.3</v>
      </c>
      <c r="E501" s="45">
        <f>+SUBTOTAL(9,E491:E500)</f>
        <v>887682125.78999996</v>
      </c>
      <c r="F501" s="18"/>
      <c r="G501" s="55">
        <f>(I501/E501)</f>
        <v>3.304078866588845E-2</v>
      </c>
      <c r="H501" s="18"/>
      <c r="I501" s="45">
        <f>+SUBTOTAL(9,I491:I500)</f>
        <v>29329717.520713996</v>
      </c>
      <c r="J501" s="46"/>
    </row>
    <row r="502" spans="1:12" s="15" customFormat="1" x14ac:dyDescent="0.2">
      <c r="A502" s="3"/>
      <c r="B502" s="15" t="s">
        <v>31</v>
      </c>
      <c r="C502" s="17"/>
      <c r="E502" s="39"/>
      <c r="F502" s="18"/>
      <c r="G502" s="39"/>
      <c r="H502" s="18"/>
      <c r="I502" s="18"/>
      <c r="J502" s="58"/>
    </row>
    <row r="503" spans="1:12" s="15" customFormat="1" x14ac:dyDescent="0.2">
      <c r="A503" s="14" t="s">
        <v>296</v>
      </c>
      <c r="C503" s="72">
        <v>3.3</v>
      </c>
      <c r="E503" s="58">
        <f>+SUBTOTAL(9,E490:E501)</f>
        <v>887682125.78999996</v>
      </c>
      <c r="F503" s="18"/>
      <c r="G503" s="49">
        <f>(I503/E503)</f>
        <v>3.304078866588845E-2</v>
      </c>
      <c r="H503" s="18"/>
      <c r="I503" s="58">
        <f>+SUBTOTAL(9,I490:I501)</f>
        <v>29329717.520713996</v>
      </c>
      <c r="J503" s="58"/>
    </row>
    <row r="504" spans="1:12" s="15" customFormat="1" x14ac:dyDescent="0.2">
      <c r="A504" s="14"/>
      <c r="B504" s="15" t="s">
        <v>31</v>
      </c>
      <c r="C504" s="17"/>
      <c r="E504" s="39"/>
      <c r="F504" s="18"/>
      <c r="G504" s="39"/>
      <c r="H504" s="18"/>
      <c r="I504" s="18"/>
      <c r="J504" s="58"/>
    </row>
    <row r="505" spans="1:12" s="15" customFormat="1" x14ac:dyDescent="0.2">
      <c r="A505" s="14"/>
      <c r="B505" s="15" t="s">
        <v>31</v>
      </c>
      <c r="C505" s="17"/>
      <c r="E505" s="39"/>
      <c r="F505" s="18"/>
      <c r="G505" s="39"/>
      <c r="H505" s="18"/>
      <c r="I505" s="18"/>
      <c r="J505" s="58"/>
    </row>
    <row r="506" spans="1:12" s="15" customFormat="1" x14ac:dyDescent="0.2">
      <c r="A506" s="14" t="s">
        <v>297</v>
      </c>
      <c r="C506" s="17"/>
      <c r="E506" s="39"/>
      <c r="F506" s="18"/>
      <c r="G506" s="39"/>
      <c r="H506" s="18"/>
      <c r="I506" s="18"/>
      <c r="J506" s="58"/>
    </row>
    <row r="507" spans="1:12" s="15" customFormat="1" x14ac:dyDescent="0.2">
      <c r="A507" s="14"/>
      <c r="B507" s="15" t="s">
        <v>31</v>
      </c>
      <c r="C507" s="17"/>
      <c r="E507" s="39"/>
      <c r="F507" s="18"/>
      <c r="G507" s="39"/>
      <c r="H507" s="18"/>
      <c r="I507" s="18"/>
      <c r="J507" s="58"/>
    </row>
    <row r="508" spans="1:12" s="15" customFormat="1" x14ac:dyDescent="0.2">
      <c r="A508" s="3" t="s">
        <v>31</v>
      </c>
      <c r="B508" s="15" t="s">
        <v>298</v>
      </c>
      <c r="C508" s="17"/>
      <c r="E508" s="93"/>
      <c r="F508" s="18"/>
      <c r="G508" s="39"/>
      <c r="H508" s="18"/>
      <c r="I508" s="18"/>
      <c r="J508" s="58"/>
    </row>
    <row r="509" spans="1:12" s="15" customFormat="1" x14ac:dyDescent="0.2">
      <c r="A509" s="3">
        <v>341</v>
      </c>
      <c r="B509" s="3" t="s">
        <v>167</v>
      </c>
      <c r="C509" s="20">
        <v>3.3</v>
      </c>
      <c r="E509" s="21">
        <v>79267119.549999997</v>
      </c>
      <c r="F509" s="18"/>
      <c r="G509" s="41">
        <v>3.3000000000000002E-2</v>
      </c>
      <c r="H509" s="18"/>
      <c r="I509" s="31">
        <f t="shared" ref="I509:I518" si="61">E509*G509</f>
        <v>2615814.94515</v>
      </c>
      <c r="J509" s="26"/>
      <c r="K509" s="42">
        <f t="shared" ref="K509:K515" si="62">(C509/100)-G509</f>
        <v>0</v>
      </c>
    </row>
    <row r="510" spans="1:12" s="15" customFormat="1" x14ac:dyDescent="0.2">
      <c r="A510" s="3">
        <v>342</v>
      </c>
      <c r="B510" s="3" t="s">
        <v>241</v>
      </c>
      <c r="C510" s="20">
        <v>3.3</v>
      </c>
      <c r="E510" s="21">
        <v>210395381.91999999</v>
      </c>
      <c r="F510" s="18"/>
      <c r="G510" s="41">
        <v>3.3000000000000002E-2</v>
      </c>
      <c r="H510" s="18"/>
      <c r="I510" s="31">
        <f t="shared" si="61"/>
        <v>6943047.6033600001</v>
      </c>
      <c r="J510" s="26"/>
      <c r="K510" s="42">
        <f t="shared" si="62"/>
        <v>0</v>
      </c>
    </row>
    <row r="511" spans="1:12" s="15" customFormat="1" x14ac:dyDescent="0.2">
      <c r="A511" s="3">
        <v>343</v>
      </c>
      <c r="B511" s="3" t="s">
        <v>242</v>
      </c>
      <c r="C511" s="20">
        <v>3.3</v>
      </c>
      <c r="E511" s="21">
        <v>640816700.12</v>
      </c>
      <c r="F511" s="18"/>
      <c r="G511" s="41">
        <v>3.3000000000000002E-2</v>
      </c>
      <c r="H511" s="18"/>
      <c r="I511" s="31">
        <f t="shared" si="61"/>
        <v>21146951.10396</v>
      </c>
      <c r="J511" s="26"/>
      <c r="K511" s="42">
        <f t="shared" si="62"/>
        <v>0</v>
      </c>
    </row>
    <row r="512" spans="1:12" s="15" customFormat="1" x14ac:dyDescent="0.2">
      <c r="A512" s="3">
        <v>343.2</v>
      </c>
      <c r="B512" s="3" t="s">
        <v>243</v>
      </c>
      <c r="C512" s="20">
        <v>3.3</v>
      </c>
      <c r="E512" s="64">
        <v>0</v>
      </c>
      <c r="F512" s="11"/>
      <c r="G512" s="65">
        <f>G511</f>
        <v>3.3000000000000002E-2</v>
      </c>
      <c r="H512" s="18"/>
      <c r="I512" s="31">
        <f t="shared" si="61"/>
        <v>0</v>
      </c>
      <c r="J512" s="26"/>
      <c r="K512" s="52">
        <f t="shared" si="62"/>
        <v>0</v>
      </c>
      <c r="L512" s="11" t="s">
        <v>496</v>
      </c>
    </row>
    <row r="513" spans="1:12" s="15" customFormat="1" x14ac:dyDescent="0.2">
      <c r="A513" s="3">
        <v>344</v>
      </c>
      <c r="B513" s="3" t="s">
        <v>244</v>
      </c>
      <c r="C513" s="20">
        <v>3.3</v>
      </c>
      <c r="E513" s="21">
        <v>77435983.799999997</v>
      </c>
      <c r="F513" s="18"/>
      <c r="G513" s="41">
        <v>3.3000000000000002E-2</v>
      </c>
      <c r="H513" s="18"/>
      <c r="I513" s="31">
        <f t="shared" si="61"/>
        <v>2555387.4654000001</v>
      </c>
      <c r="J513" s="26"/>
      <c r="K513" s="42">
        <f t="shared" si="62"/>
        <v>0</v>
      </c>
    </row>
    <row r="514" spans="1:12" s="15" customFormat="1" x14ac:dyDescent="0.2">
      <c r="A514" s="3">
        <v>345</v>
      </c>
      <c r="B514" s="3" t="s">
        <v>170</v>
      </c>
      <c r="C514" s="20">
        <v>3.3</v>
      </c>
      <c r="E514" s="21">
        <v>80169616.419999987</v>
      </c>
      <c r="F514" s="18"/>
      <c r="G514" s="41">
        <v>3.3000000000000002E-2</v>
      </c>
      <c r="H514" s="18"/>
      <c r="I514" s="31">
        <f t="shared" si="61"/>
        <v>2645597.3418599996</v>
      </c>
      <c r="J514" s="26"/>
      <c r="K514" s="42">
        <f t="shared" si="62"/>
        <v>0</v>
      </c>
    </row>
    <row r="515" spans="1:12" s="15" customFormat="1" x14ac:dyDescent="0.2">
      <c r="A515" s="3">
        <v>346</v>
      </c>
      <c r="B515" s="3" t="s">
        <v>171</v>
      </c>
      <c r="C515" s="50">
        <v>3.3</v>
      </c>
      <c r="E515" s="21">
        <v>11082893.09</v>
      </c>
      <c r="F515" s="18"/>
      <c r="G515" s="41">
        <v>3.3000000000000002E-2</v>
      </c>
      <c r="H515" s="18"/>
      <c r="I515" s="31">
        <f t="shared" si="61"/>
        <v>365735.47197000001</v>
      </c>
      <c r="J515" s="26"/>
      <c r="K515" s="42">
        <f t="shared" si="62"/>
        <v>0</v>
      </c>
    </row>
    <row r="516" spans="1:12" s="11" customFormat="1" x14ac:dyDescent="0.2">
      <c r="A516" s="27">
        <v>346.3</v>
      </c>
      <c r="B516" s="28" t="s">
        <v>172</v>
      </c>
      <c r="C516" s="75" t="s">
        <v>173</v>
      </c>
      <c r="E516" s="21">
        <v>765.21999999999991</v>
      </c>
      <c r="G516" s="41">
        <v>0.33329999999999999</v>
      </c>
      <c r="I516" s="31">
        <f t="shared" si="61"/>
        <v>255.04782599999996</v>
      </c>
      <c r="J516" s="26"/>
      <c r="K516" s="32" t="s">
        <v>173</v>
      </c>
      <c r="L516" s="11" t="s">
        <v>174</v>
      </c>
    </row>
    <row r="517" spans="1:12" s="11" customFormat="1" x14ac:dyDescent="0.2">
      <c r="A517" s="27">
        <v>346.5</v>
      </c>
      <c r="B517" s="28" t="s">
        <v>175</v>
      </c>
      <c r="C517" s="75" t="s">
        <v>173</v>
      </c>
      <c r="E517" s="21">
        <v>675832.09</v>
      </c>
      <c r="G517" s="41">
        <v>0.2</v>
      </c>
      <c r="I517" s="31">
        <f t="shared" si="61"/>
        <v>135166.41800000001</v>
      </c>
      <c r="J517" s="26"/>
      <c r="K517" s="32" t="s">
        <v>173</v>
      </c>
      <c r="L517" s="11" t="s">
        <v>174</v>
      </c>
    </row>
    <row r="518" spans="1:12" s="11" customFormat="1" x14ac:dyDescent="0.2">
      <c r="A518" s="27">
        <v>346.7</v>
      </c>
      <c r="B518" s="28" t="s">
        <v>176</v>
      </c>
      <c r="C518" s="75" t="s">
        <v>173</v>
      </c>
      <c r="E518" s="21">
        <v>2653029.63</v>
      </c>
      <c r="G518" s="41">
        <v>0.1429</v>
      </c>
      <c r="I518" s="31">
        <f t="shared" si="61"/>
        <v>379117.93412699999</v>
      </c>
      <c r="J518" s="26"/>
      <c r="K518" s="32" t="s">
        <v>173</v>
      </c>
      <c r="L518" s="11" t="s">
        <v>174</v>
      </c>
    </row>
    <row r="519" spans="1:12" s="18" customFormat="1" x14ac:dyDescent="0.2">
      <c r="A519" s="11" t="s">
        <v>31</v>
      </c>
      <c r="B519" s="18" t="s">
        <v>299</v>
      </c>
      <c r="C519" s="43">
        <v>3.3</v>
      </c>
      <c r="E519" s="45">
        <f>+SUBTOTAL(9,E509:E518)</f>
        <v>1102497321.8399999</v>
      </c>
      <c r="G519" s="55">
        <f>(I519/E519)</f>
        <v>3.3367040992224498E-2</v>
      </c>
      <c r="I519" s="45">
        <f>+SUBTOTAL(9,I509:I518)</f>
        <v>36787073.331652999</v>
      </c>
      <c r="J519" s="46"/>
    </row>
    <row r="520" spans="1:12" s="15" customFormat="1" x14ac:dyDescent="0.2">
      <c r="A520" s="3" t="s">
        <v>31</v>
      </c>
      <c r="B520" s="15" t="s">
        <v>31</v>
      </c>
      <c r="C520" s="17"/>
      <c r="E520" s="39"/>
      <c r="F520" s="18"/>
      <c r="G520" s="39"/>
      <c r="H520" s="18"/>
      <c r="I520" s="18"/>
      <c r="J520" s="58"/>
    </row>
    <row r="521" spans="1:12" s="15" customFormat="1" x14ac:dyDescent="0.2">
      <c r="A521" s="14" t="s">
        <v>300</v>
      </c>
      <c r="C521" s="72">
        <v>3.3</v>
      </c>
      <c r="E521" s="58">
        <f>+SUBTOTAL(9,E508:E519)</f>
        <v>1102497321.8399999</v>
      </c>
      <c r="F521" s="18"/>
      <c r="G521" s="49">
        <f>(I521/E521)</f>
        <v>3.3367040992224498E-2</v>
      </c>
      <c r="H521" s="18"/>
      <c r="I521" s="58">
        <f>+SUBTOTAL(9,I508:I519)</f>
        <v>36787073.331652999</v>
      </c>
      <c r="J521" s="58"/>
    </row>
    <row r="522" spans="1:12" s="15" customFormat="1" x14ac:dyDescent="0.2">
      <c r="A522" s="14"/>
      <c r="B522" s="15" t="s">
        <v>31</v>
      </c>
      <c r="C522" s="47"/>
      <c r="E522" s="39"/>
      <c r="F522" s="18"/>
      <c r="G522" s="39"/>
      <c r="H522" s="18"/>
      <c r="I522" s="18"/>
      <c r="J522" s="58"/>
    </row>
    <row r="523" spans="1:12" s="15" customFormat="1" x14ac:dyDescent="0.2">
      <c r="A523" s="14"/>
      <c r="B523" s="15" t="s">
        <v>31</v>
      </c>
      <c r="C523" s="47"/>
      <c r="E523" s="39"/>
      <c r="F523" s="18"/>
      <c r="G523" s="39"/>
      <c r="H523" s="18"/>
      <c r="I523" s="18"/>
      <c r="J523" s="58"/>
    </row>
    <row r="524" spans="1:12" s="15" customFormat="1" x14ac:dyDescent="0.2">
      <c r="A524" s="14" t="s">
        <v>301</v>
      </c>
      <c r="C524" s="17"/>
      <c r="E524" s="39"/>
      <c r="F524" s="18"/>
      <c r="G524" s="39"/>
      <c r="H524" s="18"/>
      <c r="I524" s="18"/>
      <c r="J524" s="58"/>
    </row>
    <row r="525" spans="1:12" s="15" customFormat="1" x14ac:dyDescent="0.2">
      <c r="A525" s="14"/>
      <c r="B525" s="15" t="s">
        <v>31</v>
      </c>
      <c r="C525" s="17"/>
      <c r="E525" s="39"/>
      <c r="F525" s="18"/>
      <c r="G525" s="39"/>
      <c r="H525" s="18"/>
      <c r="I525" s="18"/>
      <c r="J525" s="58"/>
    </row>
    <row r="526" spans="1:12" s="15" customFormat="1" x14ac:dyDescent="0.2">
      <c r="A526" s="3" t="s">
        <v>31</v>
      </c>
      <c r="B526" s="15" t="s">
        <v>302</v>
      </c>
      <c r="C526" s="17"/>
      <c r="E526" s="39"/>
      <c r="F526" s="18"/>
      <c r="G526" s="39"/>
      <c r="H526" s="18"/>
      <c r="I526" s="18"/>
      <c r="J526" s="58"/>
    </row>
    <row r="527" spans="1:12" s="15" customFormat="1" x14ac:dyDescent="0.2">
      <c r="A527" s="3">
        <v>341</v>
      </c>
      <c r="B527" s="3" t="s">
        <v>167</v>
      </c>
      <c r="C527" s="20">
        <v>3.3</v>
      </c>
      <c r="E527" s="94">
        <v>0</v>
      </c>
      <c r="F527" s="18"/>
      <c r="G527" s="41">
        <v>0</v>
      </c>
      <c r="H527" s="18"/>
      <c r="I527" s="31">
        <f t="shared" ref="I527:I533" si="63">E527*G527</f>
        <v>0</v>
      </c>
      <c r="J527" s="26"/>
      <c r="K527" s="52">
        <f t="shared" ref="K527:K533" si="64">(C527/100)-G527</f>
        <v>3.3000000000000002E-2</v>
      </c>
      <c r="L527" s="11" t="s">
        <v>303</v>
      </c>
    </row>
    <row r="528" spans="1:12" s="15" customFormat="1" x14ac:dyDescent="0.2">
      <c r="A528" s="3">
        <v>342</v>
      </c>
      <c r="B528" s="3" t="s">
        <v>241</v>
      </c>
      <c r="C528" s="20">
        <v>3.3</v>
      </c>
      <c r="E528" s="94">
        <v>0</v>
      </c>
      <c r="F528" s="18"/>
      <c r="G528" s="41">
        <v>0</v>
      </c>
      <c r="H528" s="18"/>
      <c r="I528" s="31">
        <f t="shared" si="63"/>
        <v>0</v>
      </c>
      <c r="J528" s="26"/>
      <c r="K528" s="52">
        <f t="shared" si="64"/>
        <v>3.3000000000000002E-2</v>
      </c>
      <c r="L528" s="11" t="s">
        <v>303</v>
      </c>
    </row>
    <row r="529" spans="1:12" s="15" customFormat="1" x14ac:dyDescent="0.2">
      <c r="A529" s="11">
        <v>343</v>
      </c>
      <c r="B529" s="11" t="s">
        <v>242</v>
      </c>
      <c r="C529" s="40">
        <v>3.3</v>
      </c>
      <c r="D529" s="18"/>
      <c r="E529" s="94">
        <v>0</v>
      </c>
      <c r="F529" s="18"/>
      <c r="G529" s="41">
        <v>0</v>
      </c>
      <c r="H529" s="18"/>
      <c r="I529" s="31">
        <f t="shared" si="63"/>
        <v>0</v>
      </c>
      <c r="J529" s="26"/>
      <c r="K529" s="52">
        <f t="shared" si="64"/>
        <v>3.3000000000000002E-2</v>
      </c>
      <c r="L529" s="11" t="s">
        <v>303</v>
      </c>
    </row>
    <row r="530" spans="1:12" s="15" customFormat="1" x14ac:dyDescent="0.2">
      <c r="A530" s="11">
        <v>343.2</v>
      </c>
      <c r="B530" s="11" t="s">
        <v>243</v>
      </c>
      <c r="C530" s="40">
        <v>3.3</v>
      </c>
      <c r="D530" s="18"/>
      <c r="E530" s="94">
        <v>0</v>
      </c>
      <c r="F530" s="18"/>
      <c r="G530" s="41">
        <v>0</v>
      </c>
      <c r="H530" s="18"/>
      <c r="I530" s="31">
        <f t="shared" si="63"/>
        <v>0</v>
      </c>
      <c r="J530" s="26"/>
      <c r="K530" s="52">
        <f t="shared" si="64"/>
        <v>3.3000000000000002E-2</v>
      </c>
      <c r="L530" s="11" t="s">
        <v>303</v>
      </c>
    </row>
    <row r="531" spans="1:12" s="15" customFormat="1" x14ac:dyDescent="0.2">
      <c r="A531" s="3">
        <v>344</v>
      </c>
      <c r="B531" s="3" t="s">
        <v>244</v>
      </c>
      <c r="C531" s="20">
        <v>3.3</v>
      </c>
      <c r="E531" s="94">
        <v>0</v>
      </c>
      <c r="F531" s="18"/>
      <c r="G531" s="41">
        <v>0</v>
      </c>
      <c r="H531" s="18"/>
      <c r="I531" s="31">
        <f t="shared" si="63"/>
        <v>0</v>
      </c>
      <c r="J531" s="26"/>
      <c r="K531" s="52">
        <f t="shared" si="64"/>
        <v>3.3000000000000002E-2</v>
      </c>
      <c r="L531" s="11" t="s">
        <v>303</v>
      </c>
    </row>
    <row r="532" spans="1:12" s="15" customFormat="1" x14ac:dyDescent="0.2">
      <c r="A532" s="3">
        <v>345</v>
      </c>
      <c r="B532" s="3" t="s">
        <v>170</v>
      </c>
      <c r="C532" s="20">
        <v>3.3</v>
      </c>
      <c r="E532" s="94">
        <v>0</v>
      </c>
      <c r="F532" s="18"/>
      <c r="G532" s="41">
        <v>0</v>
      </c>
      <c r="H532" s="18"/>
      <c r="I532" s="31">
        <f t="shared" si="63"/>
        <v>0</v>
      </c>
      <c r="J532" s="26"/>
      <c r="K532" s="52">
        <f t="shared" si="64"/>
        <v>3.3000000000000002E-2</v>
      </c>
      <c r="L532" s="11" t="s">
        <v>303</v>
      </c>
    </row>
    <row r="533" spans="1:12" s="15" customFormat="1" x14ac:dyDescent="0.2">
      <c r="A533" s="3">
        <v>346</v>
      </c>
      <c r="B533" s="3" t="s">
        <v>171</v>
      </c>
      <c r="C533" s="20">
        <v>3.3</v>
      </c>
      <c r="E533" s="94">
        <v>0</v>
      </c>
      <c r="F533" s="18"/>
      <c r="G533" s="41">
        <v>0</v>
      </c>
      <c r="H533" s="18"/>
      <c r="I533" s="31">
        <f t="shared" si="63"/>
        <v>0</v>
      </c>
      <c r="J533" s="26"/>
      <c r="K533" s="52">
        <f t="shared" si="64"/>
        <v>3.3000000000000002E-2</v>
      </c>
      <c r="L533" s="11" t="s">
        <v>303</v>
      </c>
    </row>
    <row r="534" spans="1:12" s="15" customFormat="1" x14ac:dyDescent="0.2">
      <c r="A534" s="3" t="s">
        <v>31</v>
      </c>
      <c r="B534" s="15" t="s">
        <v>304</v>
      </c>
      <c r="C534" s="35">
        <v>3.3</v>
      </c>
      <c r="E534" s="45">
        <f>+SUBTOTAL(9,E527:E533)</f>
        <v>0</v>
      </c>
      <c r="F534" s="18"/>
      <c r="G534" s="55">
        <v>0</v>
      </c>
      <c r="H534" s="18"/>
      <c r="I534" s="45">
        <f>+SUBTOTAL(9,I527:I533)</f>
        <v>0</v>
      </c>
      <c r="J534" s="46"/>
    </row>
    <row r="535" spans="1:12" s="15" customFormat="1" x14ac:dyDescent="0.2">
      <c r="A535" s="3" t="s">
        <v>31</v>
      </c>
      <c r="B535" s="15" t="s">
        <v>31</v>
      </c>
      <c r="C535" s="17"/>
      <c r="E535" s="39"/>
      <c r="F535" s="18"/>
      <c r="G535" s="39"/>
      <c r="H535" s="18"/>
      <c r="I535" s="18"/>
      <c r="J535" s="58"/>
    </row>
    <row r="536" spans="1:12" s="15" customFormat="1" x14ac:dyDescent="0.2">
      <c r="A536" s="14" t="s">
        <v>305</v>
      </c>
      <c r="C536" s="47">
        <v>3.3</v>
      </c>
      <c r="E536" s="57">
        <f>+SUBTOTAL(9,E526:E534)</f>
        <v>0</v>
      </c>
      <c r="F536" s="18"/>
      <c r="G536" s="39"/>
      <c r="H536" s="18"/>
      <c r="I536" s="57">
        <f>+SUBTOTAL(9,I526:I534)</f>
        <v>0</v>
      </c>
      <c r="J536" s="58"/>
    </row>
    <row r="537" spans="1:12" s="15" customFormat="1" x14ac:dyDescent="0.2">
      <c r="A537" s="14"/>
      <c r="B537" s="15" t="s">
        <v>31</v>
      </c>
      <c r="C537" s="17"/>
      <c r="E537" s="58"/>
      <c r="F537" s="18"/>
      <c r="G537" s="39"/>
      <c r="H537" s="18"/>
      <c r="I537" s="58"/>
      <c r="J537" s="58"/>
    </row>
    <row r="538" spans="1:12" ht="10.8" thickBot="1" x14ac:dyDescent="0.25">
      <c r="A538" s="13" t="s">
        <v>306</v>
      </c>
      <c r="C538" s="47">
        <v>3.8</v>
      </c>
      <c r="E538" s="59">
        <f>+SUBTOTAL(9,E250:E537)</f>
        <v>8393909672.0100031</v>
      </c>
      <c r="F538" s="11"/>
      <c r="G538" s="49">
        <f>(I538/E538)</f>
        <v>3.791403640737482E-2</v>
      </c>
      <c r="H538" s="11"/>
      <c r="I538" s="59">
        <f>+SUBTOTAL(9,I250:I537)</f>
        <v>318246996.90480286</v>
      </c>
      <c r="J538" s="60"/>
    </row>
    <row r="539" spans="1:12" ht="10.8" thickTop="1" x14ac:dyDescent="0.2">
      <c r="B539" s="3" t="s">
        <v>31</v>
      </c>
      <c r="C539" s="19"/>
      <c r="E539" s="94"/>
      <c r="F539" s="11"/>
      <c r="G539" s="39"/>
      <c r="H539" s="11"/>
      <c r="I539" s="11"/>
    </row>
    <row r="540" spans="1:12" x14ac:dyDescent="0.2">
      <c r="B540" s="3" t="s">
        <v>31</v>
      </c>
      <c r="C540" s="19"/>
      <c r="E540" s="11" t="s">
        <v>31</v>
      </c>
      <c r="F540" s="11"/>
      <c r="G540" s="11"/>
      <c r="H540" s="11"/>
      <c r="I540" s="11"/>
    </row>
    <row r="541" spans="1:12" x14ac:dyDescent="0.2">
      <c r="A541" s="76" t="s">
        <v>307</v>
      </c>
      <c r="B541" s="11"/>
      <c r="C541" s="19"/>
      <c r="E541" s="11" t="s">
        <v>31</v>
      </c>
      <c r="F541" s="11"/>
      <c r="G541" s="11"/>
      <c r="H541" s="11"/>
      <c r="I541" s="11"/>
    </row>
    <row r="542" spans="1:12" x14ac:dyDescent="0.2">
      <c r="B542" s="3" t="s">
        <v>31</v>
      </c>
      <c r="C542" s="19"/>
      <c r="E542" s="39"/>
      <c r="F542" s="11"/>
      <c r="G542" s="39"/>
      <c r="H542" s="11"/>
      <c r="I542" s="11"/>
      <c r="J542" s="66"/>
    </row>
    <row r="543" spans="1:12" s="15" customFormat="1" x14ac:dyDescent="0.2">
      <c r="A543" s="15" t="s">
        <v>31</v>
      </c>
      <c r="B543" s="15" t="s">
        <v>308</v>
      </c>
      <c r="C543" s="19"/>
      <c r="D543" s="3"/>
      <c r="E543" s="39"/>
      <c r="F543" s="11"/>
      <c r="G543" s="39"/>
      <c r="H543" s="11"/>
      <c r="I543" s="18"/>
      <c r="J543" s="26"/>
    </row>
    <row r="544" spans="1:12" x14ac:dyDescent="0.2">
      <c r="A544" s="3">
        <v>341</v>
      </c>
      <c r="B544" s="3" t="s">
        <v>167</v>
      </c>
      <c r="C544" s="20">
        <v>2.2000000000000002</v>
      </c>
      <c r="D544" s="15"/>
      <c r="E544" s="21">
        <v>7121931.7400000002</v>
      </c>
      <c r="F544" s="18"/>
      <c r="G544" s="41">
        <v>2.1999999999999999E-2</v>
      </c>
      <c r="H544" s="18"/>
      <c r="I544" s="31">
        <f t="shared" ref="I544:I551" si="65">E544*G544</f>
        <v>156682.49828</v>
      </c>
      <c r="J544" s="26"/>
      <c r="K544" s="42">
        <f t="shared" ref="K544:K550" si="66">(C544/100)-G544</f>
        <v>0</v>
      </c>
    </row>
    <row r="545" spans="1:12" x14ac:dyDescent="0.2">
      <c r="A545" s="3">
        <v>342</v>
      </c>
      <c r="B545" s="3" t="s">
        <v>241</v>
      </c>
      <c r="C545" s="20">
        <v>2.6</v>
      </c>
      <c r="E545" s="21">
        <v>1235462.6399999999</v>
      </c>
      <c r="F545" s="11"/>
      <c r="G545" s="41">
        <v>2.5999999999999999E-2</v>
      </c>
      <c r="H545" s="11"/>
      <c r="I545" s="31">
        <f t="shared" si="65"/>
        <v>32122.028639999997</v>
      </c>
      <c r="J545" s="26"/>
      <c r="K545" s="42">
        <f t="shared" si="66"/>
        <v>0</v>
      </c>
    </row>
    <row r="546" spans="1:12" x14ac:dyDescent="0.2">
      <c r="A546" s="3">
        <v>343</v>
      </c>
      <c r="B546" s="3" t="s">
        <v>242</v>
      </c>
      <c r="C546" s="20">
        <v>2.9</v>
      </c>
      <c r="D546" s="15"/>
      <c r="E546" s="21">
        <v>46537777.449999996</v>
      </c>
      <c r="F546" s="18"/>
      <c r="G546" s="41">
        <v>2.9000000000000001E-2</v>
      </c>
      <c r="H546" s="18"/>
      <c r="I546" s="31">
        <f t="shared" si="65"/>
        <v>1349595.54605</v>
      </c>
      <c r="J546" s="26"/>
      <c r="K546" s="42">
        <f t="shared" si="66"/>
        <v>0</v>
      </c>
    </row>
    <row r="547" spans="1:12" x14ac:dyDescent="0.2">
      <c r="A547" s="3">
        <v>343.2</v>
      </c>
      <c r="B547" s="3" t="s">
        <v>243</v>
      </c>
      <c r="C547" s="20">
        <v>2.9</v>
      </c>
      <c r="E547" s="64">
        <v>0</v>
      </c>
      <c r="F547" s="11"/>
      <c r="G547" s="65">
        <f>G546</f>
        <v>2.9000000000000001E-2</v>
      </c>
      <c r="H547" s="11"/>
      <c r="I547" s="31">
        <f t="shared" si="65"/>
        <v>0</v>
      </c>
      <c r="J547" s="26"/>
      <c r="K547" s="52">
        <f t="shared" si="66"/>
        <v>0</v>
      </c>
      <c r="L547" s="11" t="s">
        <v>496</v>
      </c>
    </row>
    <row r="548" spans="1:12" x14ac:dyDescent="0.2">
      <c r="A548" s="3">
        <v>344</v>
      </c>
      <c r="B548" s="3" t="s">
        <v>244</v>
      </c>
      <c r="C548" s="20">
        <v>2.1</v>
      </c>
      <c r="E548" s="21">
        <v>20977625.52</v>
      </c>
      <c r="F548" s="11"/>
      <c r="G548" s="41">
        <v>2.1000000000000001E-2</v>
      </c>
      <c r="H548" s="11"/>
      <c r="I548" s="31">
        <f t="shared" si="65"/>
        <v>440530.13592000003</v>
      </c>
      <c r="J548" s="26"/>
      <c r="K548" s="42">
        <f t="shared" si="66"/>
        <v>0</v>
      </c>
    </row>
    <row r="549" spans="1:12" x14ac:dyDescent="0.2">
      <c r="A549" s="3">
        <v>345</v>
      </c>
      <c r="B549" s="3" t="s">
        <v>170</v>
      </c>
      <c r="C549" s="20">
        <v>2.1</v>
      </c>
      <c r="E549" s="21">
        <v>5041285.74</v>
      </c>
      <c r="F549" s="11"/>
      <c r="G549" s="41">
        <v>2.1000000000000001E-2</v>
      </c>
      <c r="H549" s="11"/>
      <c r="I549" s="31">
        <f t="shared" si="65"/>
        <v>105867.00054000001</v>
      </c>
      <c r="J549" s="26"/>
      <c r="K549" s="42">
        <f t="shared" si="66"/>
        <v>0</v>
      </c>
    </row>
    <row r="550" spans="1:12" s="15" customFormat="1" x14ac:dyDescent="0.2">
      <c r="A550" s="3">
        <v>346</v>
      </c>
      <c r="B550" s="3" t="s">
        <v>171</v>
      </c>
      <c r="C550" s="20">
        <v>2.2000000000000002</v>
      </c>
      <c r="D550" s="3"/>
      <c r="E550" s="21">
        <v>251215.51</v>
      </c>
      <c r="F550" s="11"/>
      <c r="G550" s="41">
        <v>2.1999999999999999E-2</v>
      </c>
      <c r="H550" s="11"/>
      <c r="I550" s="31">
        <f t="shared" si="65"/>
        <v>5526.7412199999999</v>
      </c>
      <c r="J550" s="26"/>
      <c r="K550" s="42">
        <f t="shared" si="66"/>
        <v>0</v>
      </c>
    </row>
    <row r="551" spans="1:12" s="18" customFormat="1" x14ac:dyDescent="0.2">
      <c r="A551" s="27">
        <v>346.7</v>
      </c>
      <c r="B551" s="28" t="s">
        <v>176</v>
      </c>
      <c r="C551" s="29" t="s">
        <v>173</v>
      </c>
      <c r="D551" s="11"/>
      <c r="E551" s="21">
        <v>38770</v>
      </c>
      <c r="F551" s="11"/>
      <c r="G551" s="41">
        <v>0.1429</v>
      </c>
      <c r="H551" s="11"/>
      <c r="I551" s="31">
        <f t="shared" si="65"/>
        <v>5540.2330000000002</v>
      </c>
      <c r="J551" s="26"/>
      <c r="K551" s="32" t="s">
        <v>173</v>
      </c>
      <c r="L551" s="11" t="s">
        <v>174</v>
      </c>
    </row>
    <row r="552" spans="1:12" x14ac:dyDescent="0.2">
      <c r="A552" s="3" t="s">
        <v>31</v>
      </c>
      <c r="B552" s="15" t="s">
        <v>309</v>
      </c>
      <c r="C552" s="35">
        <v>2.8</v>
      </c>
      <c r="E552" s="45">
        <f>+SUBTOTAL(9,E544:E551)</f>
        <v>81204068.599999994</v>
      </c>
      <c r="F552" s="11"/>
      <c r="G552" s="55">
        <f>(I552/E552)</f>
        <v>2.580984204096887E-2</v>
      </c>
      <c r="H552" s="11"/>
      <c r="I552" s="45">
        <f>+SUBTOTAL(9,I544:I551)</f>
        <v>2095864.18365</v>
      </c>
      <c r="J552" s="46"/>
    </row>
    <row r="553" spans="1:12" s="15" customFormat="1" x14ac:dyDescent="0.2">
      <c r="A553" s="3" t="s">
        <v>31</v>
      </c>
      <c r="B553" s="3" t="s">
        <v>31</v>
      </c>
      <c r="C553" s="19"/>
      <c r="D553" s="3"/>
      <c r="E553" s="39"/>
      <c r="F553" s="11"/>
      <c r="G553" s="39"/>
      <c r="H553" s="11"/>
      <c r="I553" s="18"/>
      <c r="J553" s="61"/>
    </row>
    <row r="554" spans="1:12" x14ac:dyDescent="0.2">
      <c r="A554" s="15" t="s">
        <v>31</v>
      </c>
      <c r="B554" s="15" t="s">
        <v>310</v>
      </c>
      <c r="C554" s="19"/>
      <c r="E554" s="39"/>
      <c r="F554" s="11"/>
      <c r="G554" s="39"/>
      <c r="H554" s="11"/>
      <c r="I554" s="11"/>
      <c r="J554" s="26"/>
    </row>
    <row r="555" spans="1:12" x14ac:dyDescent="0.2">
      <c r="A555" s="3">
        <v>341</v>
      </c>
      <c r="B555" s="3" t="s">
        <v>167</v>
      </c>
      <c r="C555" s="20">
        <v>2.2999999999999998</v>
      </c>
      <c r="D555" s="15"/>
      <c r="E555" s="21">
        <v>3730817.41</v>
      </c>
      <c r="F555" s="18"/>
      <c r="G555" s="41">
        <v>2.3E-2</v>
      </c>
      <c r="H555" s="18"/>
      <c r="I555" s="31">
        <f t="shared" ref="I555:I561" si="67">E555*G555</f>
        <v>85808.800430000003</v>
      </c>
      <c r="J555" s="26"/>
      <c r="K555" s="42">
        <f t="shared" ref="K555:K561" si="68">(C555/100)-G555</f>
        <v>0</v>
      </c>
    </row>
    <row r="556" spans="1:12" x14ac:dyDescent="0.2">
      <c r="A556" s="3">
        <v>342</v>
      </c>
      <c r="B556" s="3" t="s">
        <v>241</v>
      </c>
      <c r="C556" s="20">
        <v>2.7</v>
      </c>
      <c r="E556" s="21">
        <v>2183961.46</v>
      </c>
      <c r="F556" s="11"/>
      <c r="G556" s="41">
        <v>2.7E-2</v>
      </c>
      <c r="H556" s="11"/>
      <c r="I556" s="31">
        <f t="shared" si="67"/>
        <v>58966.959419999999</v>
      </c>
      <c r="J556" s="26"/>
      <c r="K556" s="42">
        <f t="shared" si="68"/>
        <v>0</v>
      </c>
    </row>
    <row r="557" spans="1:12" x14ac:dyDescent="0.2">
      <c r="A557" s="3">
        <v>343</v>
      </c>
      <c r="B557" s="3" t="s">
        <v>242</v>
      </c>
      <c r="C557" s="20">
        <v>3.1</v>
      </c>
      <c r="D557" s="15"/>
      <c r="E557" s="21">
        <v>45760291.590000004</v>
      </c>
      <c r="F557" s="18"/>
      <c r="G557" s="41">
        <v>3.1E-2</v>
      </c>
      <c r="H557" s="18"/>
      <c r="I557" s="31">
        <f t="shared" si="67"/>
        <v>1418569.03929</v>
      </c>
      <c r="J557" s="26"/>
      <c r="K557" s="42">
        <f t="shared" si="68"/>
        <v>0</v>
      </c>
    </row>
    <row r="558" spans="1:12" x14ac:dyDescent="0.2">
      <c r="A558" s="3">
        <v>343.2</v>
      </c>
      <c r="B558" s="3" t="s">
        <v>243</v>
      </c>
      <c r="C558" s="20">
        <v>3.1</v>
      </c>
      <c r="E558" s="64">
        <v>0</v>
      </c>
      <c r="F558" s="11"/>
      <c r="G558" s="65">
        <f>G557</f>
        <v>3.1E-2</v>
      </c>
      <c r="H558" s="11"/>
      <c r="I558" s="31">
        <f t="shared" si="67"/>
        <v>0</v>
      </c>
      <c r="J558" s="26"/>
      <c r="K558" s="52">
        <f t="shared" si="68"/>
        <v>0</v>
      </c>
      <c r="L558" s="11" t="s">
        <v>496</v>
      </c>
    </row>
    <row r="559" spans="1:12" x14ac:dyDescent="0.2">
      <c r="A559" s="3">
        <v>344</v>
      </c>
      <c r="B559" s="3" t="s">
        <v>244</v>
      </c>
      <c r="C559" s="20">
        <v>2.2000000000000002</v>
      </c>
      <c r="E559" s="21">
        <v>18726733.109999999</v>
      </c>
      <c r="F559" s="11"/>
      <c r="G559" s="41">
        <v>2.1999999999999999E-2</v>
      </c>
      <c r="H559" s="11"/>
      <c r="I559" s="31">
        <f t="shared" si="67"/>
        <v>411988.12841999996</v>
      </c>
      <c r="J559" s="26"/>
      <c r="K559" s="42">
        <f t="shared" si="68"/>
        <v>0</v>
      </c>
    </row>
    <row r="560" spans="1:12" s="15" customFormat="1" x14ac:dyDescent="0.2">
      <c r="A560" s="3">
        <v>345</v>
      </c>
      <c r="B560" s="3" t="s">
        <v>170</v>
      </c>
      <c r="C560" s="20">
        <v>2.2000000000000002</v>
      </c>
      <c r="D560" s="3"/>
      <c r="E560" s="21">
        <v>14028229.66</v>
      </c>
      <c r="F560" s="11"/>
      <c r="G560" s="41">
        <v>2.1999999999999999E-2</v>
      </c>
      <c r="H560" s="11"/>
      <c r="I560" s="31">
        <f t="shared" si="67"/>
        <v>308621.05251999997</v>
      </c>
      <c r="J560" s="26"/>
      <c r="K560" s="42">
        <f t="shared" si="68"/>
        <v>0</v>
      </c>
    </row>
    <row r="561" spans="1:12" x14ac:dyDescent="0.2">
      <c r="A561" s="3">
        <v>346</v>
      </c>
      <c r="B561" s="3" t="s">
        <v>171</v>
      </c>
      <c r="C561" s="20">
        <v>2.2999999999999998</v>
      </c>
      <c r="E561" s="21">
        <v>85193.94</v>
      </c>
      <c r="F561" s="11"/>
      <c r="G561" s="41">
        <v>2.3E-2</v>
      </c>
      <c r="H561" s="11"/>
      <c r="I561" s="31">
        <f t="shared" si="67"/>
        <v>1959.4606200000001</v>
      </c>
      <c r="J561" s="26"/>
      <c r="K561" s="42">
        <f t="shared" si="68"/>
        <v>0</v>
      </c>
    </row>
    <row r="562" spans="1:12" x14ac:dyDescent="0.2">
      <c r="C562" s="20"/>
      <c r="E562" s="45">
        <f>+SUBTOTAL(9,E555:E561)</f>
        <v>84515227.169999987</v>
      </c>
      <c r="F562" s="11"/>
      <c r="G562" s="55">
        <f>(I562/E562)</f>
        <v>2.7047356047472368E-2</v>
      </c>
      <c r="H562" s="11"/>
      <c r="I562" s="45">
        <f>+SUBTOTAL(9,I555:I561)</f>
        <v>2285913.4407000002</v>
      </c>
      <c r="J562" s="26"/>
    </row>
    <row r="563" spans="1:12" s="15" customFormat="1" x14ac:dyDescent="0.2">
      <c r="A563" s="15" t="s">
        <v>31</v>
      </c>
      <c r="B563" s="15" t="s">
        <v>311</v>
      </c>
      <c r="C563" s="17"/>
      <c r="E563" s="39"/>
      <c r="F563" s="18"/>
      <c r="G563" s="39"/>
      <c r="H563" s="18"/>
      <c r="I563" s="18"/>
      <c r="J563" s="58"/>
    </row>
    <row r="564" spans="1:12" s="18" customFormat="1" x14ac:dyDescent="0.2">
      <c r="A564" s="11">
        <v>341</v>
      </c>
      <c r="B564" s="11" t="s">
        <v>167</v>
      </c>
      <c r="C564" s="40">
        <v>3.3</v>
      </c>
      <c r="E564" s="21">
        <v>0</v>
      </c>
      <c r="G564" s="41">
        <v>0</v>
      </c>
      <c r="I564" s="31">
        <f t="shared" ref="I564:I572" si="69">E564*G564</f>
        <v>0</v>
      </c>
      <c r="J564" s="26"/>
      <c r="K564" s="52">
        <f t="shared" ref="K564:K570" si="70">(C564/100)-G564</f>
        <v>3.3000000000000002E-2</v>
      </c>
      <c r="L564" s="11" t="s">
        <v>303</v>
      </c>
    </row>
    <row r="565" spans="1:12" s="18" customFormat="1" x14ac:dyDescent="0.2">
      <c r="A565" s="11">
        <v>342</v>
      </c>
      <c r="B565" s="11" t="s">
        <v>241</v>
      </c>
      <c r="C565" s="40">
        <v>3.3</v>
      </c>
      <c r="E565" s="21">
        <v>0</v>
      </c>
      <c r="G565" s="41">
        <v>0</v>
      </c>
      <c r="I565" s="31">
        <f t="shared" si="69"/>
        <v>0</v>
      </c>
      <c r="J565" s="26"/>
      <c r="K565" s="52">
        <f t="shared" si="70"/>
        <v>3.3000000000000002E-2</v>
      </c>
      <c r="L565" s="11" t="s">
        <v>303</v>
      </c>
    </row>
    <row r="566" spans="1:12" s="18" customFormat="1" x14ac:dyDescent="0.2">
      <c r="A566" s="11">
        <v>343</v>
      </c>
      <c r="B566" s="11" t="s">
        <v>242</v>
      </c>
      <c r="C566" s="40">
        <v>3.3</v>
      </c>
      <c r="E566" s="21">
        <v>0</v>
      </c>
      <c r="G566" s="41">
        <v>0</v>
      </c>
      <c r="I566" s="31">
        <f t="shared" si="69"/>
        <v>0</v>
      </c>
      <c r="J566" s="26"/>
      <c r="K566" s="52">
        <f t="shared" si="70"/>
        <v>3.3000000000000002E-2</v>
      </c>
      <c r="L566" s="11" t="s">
        <v>303</v>
      </c>
    </row>
    <row r="567" spans="1:12" s="18" customFormat="1" x14ac:dyDescent="0.2">
      <c r="A567" s="11">
        <v>343.2</v>
      </c>
      <c r="B567" s="11" t="s">
        <v>243</v>
      </c>
      <c r="C567" s="40">
        <v>3.3</v>
      </c>
      <c r="E567" s="21">
        <v>0</v>
      </c>
      <c r="G567" s="41">
        <v>0</v>
      </c>
      <c r="I567" s="31">
        <f t="shared" si="69"/>
        <v>0</v>
      </c>
      <c r="J567" s="26"/>
      <c r="K567" s="52">
        <f t="shared" si="70"/>
        <v>3.3000000000000002E-2</v>
      </c>
      <c r="L567" s="11" t="s">
        <v>303</v>
      </c>
    </row>
    <row r="568" spans="1:12" s="18" customFormat="1" x14ac:dyDescent="0.2">
      <c r="A568" s="11">
        <v>344</v>
      </c>
      <c r="B568" s="11" t="s">
        <v>244</v>
      </c>
      <c r="C568" s="40">
        <v>3.3</v>
      </c>
      <c r="E568" s="21">
        <v>0</v>
      </c>
      <c r="G568" s="41">
        <v>0</v>
      </c>
      <c r="I568" s="31">
        <f t="shared" si="69"/>
        <v>0</v>
      </c>
      <c r="J568" s="26"/>
      <c r="K568" s="52">
        <f t="shared" si="70"/>
        <v>3.3000000000000002E-2</v>
      </c>
      <c r="L568" s="11" t="s">
        <v>303</v>
      </c>
    </row>
    <row r="569" spans="1:12" s="18" customFormat="1" x14ac:dyDescent="0.2">
      <c r="A569" s="11">
        <v>345</v>
      </c>
      <c r="B569" s="11" t="s">
        <v>170</v>
      </c>
      <c r="C569" s="40">
        <v>3.3</v>
      </c>
      <c r="E569" s="21">
        <v>0</v>
      </c>
      <c r="G569" s="41">
        <v>0</v>
      </c>
      <c r="I569" s="31">
        <f t="shared" si="69"/>
        <v>0</v>
      </c>
      <c r="J569" s="26"/>
      <c r="K569" s="52">
        <f t="shared" si="70"/>
        <v>3.3000000000000002E-2</v>
      </c>
      <c r="L569" s="11" t="s">
        <v>303</v>
      </c>
    </row>
    <row r="570" spans="1:12" s="18" customFormat="1" x14ac:dyDescent="0.2">
      <c r="A570" s="11">
        <v>346</v>
      </c>
      <c r="B570" s="11" t="s">
        <v>171</v>
      </c>
      <c r="C570" s="62">
        <v>3.3</v>
      </c>
      <c r="E570" s="21">
        <v>0</v>
      </c>
      <c r="G570" s="41">
        <v>0</v>
      </c>
      <c r="I570" s="31">
        <f t="shared" si="69"/>
        <v>0</v>
      </c>
      <c r="J570" s="26"/>
      <c r="K570" s="52">
        <f t="shared" si="70"/>
        <v>3.3000000000000002E-2</v>
      </c>
      <c r="L570" s="11" t="s">
        <v>303</v>
      </c>
    </row>
    <row r="571" spans="1:12" s="18" customFormat="1" x14ac:dyDescent="0.2">
      <c r="A571" s="27">
        <v>346.3</v>
      </c>
      <c r="B571" s="28" t="s">
        <v>172</v>
      </c>
      <c r="C571" s="29" t="s">
        <v>173</v>
      </c>
      <c r="D571" s="11"/>
      <c r="E571" s="21">
        <v>0</v>
      </c>
      <c r="F571" s="11"/>
      <c r="G571" s="41">
        <v>0</v>
      </c>
      <c r="H571" s="11"/>
      <c r="I571" s="31">
        <f t="shared" si="69"/>
        <v>0</v>
      </c>
      <c r="J571" s="26"/>
      <c r="K571" s="32" t="s">
        <v>173</v>
      </c>
      <c r="L571" s="11" t="s">
        <v>174</v>
      </c>
    </row>
    <row r="572" spans="1:12" s="18" customFormat="1" x14ac:dyDescent="0.2">
      <c r="A572" s="27">
        <v>346.7</v>
      </c>
      <c r="B572" s="28" t="s">
        <v>176</v>
      </c>
      <c r="C572" s="29" t="s">
        <v>173</v>
      </c>
      <c r="D572" s="11"/>
      <c r="E572" s="21">
        <v>0</v>
      </c>
      <c r="F572" s="11"/>
      <c r="G572" s="41">
        <v>0</v>
      </c>
      <c r="H572" s="11"/>
      <c r="I572" s="31">
        <f t="shared" si="69"/>
        <v>0</v>
      </c>
      <c r="J572" s="26"/>
      <c r="K572" s="32" t="s">
        <v>173</v>
      </c>
      <c r="L572" s="11" t="s">
        <v>174</v>
      </c>
    </row>
    <row r="573" spans="1:12" s="18" customFormat="1" x14ac:dyDescent="0.2">
      <c r="A573" s="11" t="s">
        <v>31</v>
      </c>
      <c r="B573" s="18" t="s">
        <v>312</v>
      </c>
      <c r="C573" s="43">
        <v>3.3</v>
      </c>
      <c r="E573" s="45">
        <f>+SUBTOTAL(9,E564:E572)</f>
        <v>0</v>
      </c>
      <c r="G573" s="55">
        <v>0</v>
      </c>
      <c r="I573" s="45">
        <f>+SUBTOTAL(9,I564:I572)</f>
        <v>0</v>
      </c>
      <c r="J573" s="46"/>
    </row>
    <row r="574" spans="1:12" s="11" customFormat="1" x14ac:dyDescent="0.2">
      <c r="A574" s="11" t="s">
        <v>31</v>
      </c>
      <c r="C574" s="70"/>
      <c r="E574" s="39"/>
      <c r="G574" s="39"/>
      <c r="J574" s="61"/>
    </row>
    <row r="575" spans="1:12" s="11" customFormat="1" ht="10.8" thickBot="1" x14ac:dyDescent="0.25">
      <c r="A575" s="76" t="s">
        <v>313</v>
      </c>
      <c r="C575" s="77">
        <v>3.3</v>
      </c>
      <c r="E575" s="59">
        <f>+SUBTOTAL(9,E544:E574)</f>
        <v>165719295.76999998</v>
      </c>
      <c r="G575" s="49">
        <f>(I575/E575)</f>
        <v>2.6440962134134469E-2</v>
      </c>
      <c r="I575" s="59">
        <f>+SUBTOTAL(9,I544:I574)</f>
        <v>4381777.6243500002</v>
      </c>
      <c r="J575" s="60"/>
    </row>
    <row r="576" spans="1:12" ht="10.8" thickTop="1" x14ac:dyDescent="0.2">
      <c r="C576" s="19"/>
      <c r="E576" s="39"/>
      <c r="F576" s="11"/>
      <c r="G576" s="39"/>
      <c r="H576" s="11"/>
      <c r="I576" s="11"/>
      <c r="J576" s="60"/>
    </row>
    <row r="577" spans="1:12" x14ac:dyDescent="0.2">
      <c r="C577" s="19"/>
      <c r="E577" s="11"/>
      <c r="F577" s="11"/>
      <c r="G577" s="11"/>
      <c r="H577" s="11"/>
      <c r="I577" s="11"/>
      <c r="J577" s="60"/>
    </row>
    <row r="578" spans="1:12" x14ac:dyDescent="0.2">
      <c r="A578" s="13" t="s">
        <v>314</v>
      </c>
      <c r="C578" s="19"/>
      <c r="E578" s="11"/>
      <c r="F578" s="11"/>
      <c r="G578" s="11"/>
      <c r="H578" s="11"/>
      <c r="I578" s="11"/>
      <c r="J578" s="60"/>
    </row>
    <row r="579" spans="1:12" x14ac:dyDescent="0.2">
      <c r="A579" s="13"/>
      <c r="B579" s="3" t="s">
        <v>31</v>
      </c>
      <c r="C579" s="19"/>
      <c r="E579" s="39"/>
      <c r="F579" s="11"/>
      <c r="G579" s="39"/>
      <c r="H579" s="11"/>
      <c r="I579" s="11"/>
      <c r="J579" s="60"/>
    </row>
    <row r="580" spans="1:12" x14ac:dyDescent="0.2">
      <c r="A580" s="15"/>
      <c r="B580" s="15" t="s">
        <v>315</v>
      </c>
      <c r="C580" s="19"/>
      <c r="E580" s="39"/>
      <c r="F580" s="11"/>
      <c r="G580" s="39"/>
      <c r="H580" s="11"/>
      <c r="I580" s="11"/>
      <c r="J580" s="60"/>
    </row>
    <row r="581" spans="1:12" x14ac:dyDescent="0.2">
      <c r="A581" s="3">
        <v>341</v>
      </c>
      <c r="B581" s="3" t="s">
        <v>167</v>
      </c>
      <c r="C581" s="20">
        <v>3.3</v>
      </c>
      <c r="E581" s="21">
        <v>4502770.01</v>
      </c>
      <c r="F581" s="11"/>
      <c r="G581" s="41">
        <v>3.3000000000000002E-2</v>
      </c>
      <c r="H581" s="11"/>
      <c r="I581" s="31">
        <f t="shared" ref="I581:I586" si="71">E581*G581</f>
        <v>148591.41033000001</v>
      </c>
      <c r="J581" s="26"/>
      <c r="K581" s="42">
        <f>(C581/100)-G581</f>
        <v>0</v>
      </c>
    </row>
    <row r="582" spans="1:12" s="11" customFormat="1" x14ac:dyDescent="0.2">
      <c r="A582" s="11">
        <v>343</v>
      </c>
      <c r="B582" s="11" t="s">
        <v>242</v>
      </c>
      <c r="C582" s="62">
        <v>3.3</v>
      </c>
      <c r="E582" s="21">
        <v>115297907.67</v>
      </c>
      <c r="G582" s="41">
        <v>3.3000000000000002E-2</v>
      </c>
      <c r="I582" s="31">
        <f t="shared" si="71"/>
        <v>3804830.9531100001</v>
      </c>
      <c r="J582" s="26"/>
      <c r="K582" s="42">
        <f>(C582/100)-G582</f>
        <v>0</v>
      </c>
    </row>
    <row r="583" spans="1:12" s="11" customFormat="1" x14ac:dyDescent="0.2">
      <c r="A583" s="11">
        <v>345</v>
      </c>
      <c r="B583" s="11" t="s">
        <v>170</v>
      </c>
      <c r="C583" s="62">
        <v>3.3</v>
      </c>
      <c r="E583" s="21">
        <v>26746265.879999999</v>
      </c>
      <c r="G583" s="41">
        <v>3.3000000000000002E-2</v>
      </c>
      <c r="I583" s="31">
        <f t="shared" si="71"/>
        <v>882626.77404000005</v>
      </c>
      <c r="J583" s="26"/>
      <c r="K583" s="42">
        <f>(C583/100)-G583</f>
        <v>0</v>
      </c>
    </row>
    <row r="584" spans="1:12" s="11" customFormat="1" x14ac:dyDescent="0.2">
      <c r="A584" s="27">
        <v>346.3</v>
      </c>
      <c r="B584" s="28" t="s">
        <v>172</v>
      </c>
      <c r="C584" s="29" t="s">
        <v>173</v>
      </c>
      <c r="E584" s="21">
        <v>20537</v>
      </c>
      <c r="G584" s="41">
        <v>0.33329999999999999</v>
      </c>
      <c r="I584" s="31">
        <f t="shared" si="71"/>
        <v>6844.9820999999993</v>
      </c>
      <c r="J584" s="26"/>
      <c r="K584" s="32" t="s">
        <v>173</v>
      </c>
      <c r="L584" s="11" t="s">
        <v>174</v>
      </c>
    </row>
    <row r="585" spans="1:12" s="11" customFormat="1" x14ac:dyDescent="0.2">
      <c r="A585" s="27">
        <v>346.5</v>
      </c>
      <c r="B585" s="28" t="s">
        <v>175</v>
      </c>
      <c r="C585" s="29" t="s">
        <v>173</v>
      </c>
      <c r="E585" s="21">
        <v>28661.33</v>
      </c>
      <c r="G585" s="41">
        <v>0.2</v>
      </c>
      <c r="I585" s="31">
        <f t="shared" si="71"/>
        <v>5732.2660000000005</v>
      </c>
      <c r="J585" s="26"/>
      <c r="K585" s="32" t="s">
        <v>173</v>
      </c>
      <c r="L585" s="11" t="s">
        <v>174</v>
      </c>
    </row>
    <row r="586" spans="1:12" s="11" customFormat="1" x14ac:dyDescent="0.2">
      <c r="A586" s="27">
        <v>346.7</v>
      </c>
      <c r="B586" s="28" t="s">
        <v>176</v>
      </c>
      <c r="C586" s="29" t="s">
        <v>173</v>
      </c>
      <c r="E586" s="33">
        <v>101555.66</v>
      </c>
      <c r="G586" s="41">
        <v>0.1429</v>
      </c>
      <c r="I586" s="31">
        <f t="shared" si="71"/>
        <v>14512.303814000001</v>
      </c>
      <c r="J586" s="26"/>
      <c r="K586" s="32" t="s">
        <v>173</v>
      </c>
      <c r="L586" s="11" t="s">
        <v>174</v>
      </c>
    </row>
    <row r="587" spans="1:12" x14ac:dyDescent="0.2">
      <c r="B587" s="15" t="s">
        <v>316</v>
      </c>
      <c r="C587" s="35">
        <v>3.3</v>
      </c>
      <c r="E587" s="68">
        <f>+SUBTOTAL(9,E581:E586)</f>
        <v>146697697.55000001</v>
      </c>
      <c r="F587" s="11"/>
      <c r="G587" s="55">
        <f>(I587/E587)</f>
        <v>3.3150749947772437E-2</v>
      </c>
      <c r="H587" s="11"/>
      <c r="I587" s="68">
        <f>+SUBTOTAL(9,I581:I586)</f>
        <v>4863138.689394</v>
      </c>
      <c r="J587" s="46"/>
    </row>
    <row r="588" spans="1:12" x14ac:dyDescent="0.2">
      <c r="A588" s="13"/>
      <c r="B588" s="3" t="s">
        <v>31</v>
      </c>
      <c r="C588" s="19"/>
      <c r="E588" s="39"/>
      <c r="F588" s="11"/>
      <c r="G588" s="39"/>
      <c r="H588" s="11"/>
      <c r="I588" s="11"/>
      <c r="J588" s="46"/>
    </row>
    <row r="589" spans="1:12" x14ac:dyDescent="0.2">
      <c r="A589" s="15"/>
      <c r="B589" s="15" t="s">
        <v>317</v>
      </c>
      <c r="C589" s="19"/>
      <c r="E589" s="39"/>
      <c r="F589" s="11"/>
      <c r="G589" s="39"/>
      <c r="H589" s="11"/>
      <c r="I589" s="11"/>
      <c r="J589" s="60"/>
    </row>
    <row r="590" spans="1:12" x14ac:dyDescent="0.2">
      <c r="A590" s="3">
        <v>341</v>
      </c>
      <c r="B590" s="3" t="s">
        <v>167</v>
      </c>
      <c r="C590" s="20">
        <v>3.3</v>
      </c>
      <c r="E590" s="21">
        <v>3888725.58</v>
      </c>
      <c r="F590" s="11"/>
      <c r="G590" s="41">
        <v>3.3000000000000002E-2</v>
      </c>
      <c r="H590" s="11"/>
      <c r="I590" s="31">
        <f t="shared" ref="I590:I595" si="72">E590*G590</f>
        <v>128327.94414000001</v>
      </c>
      <c r="J590" s="26"/>
      <c r="K590" s="42">
        <f>(C590/100)-G590</f>
        <v>0</v>
      </c>
    </row>
    <row r="591" spans="1:12" x14ac:dyDescent="0.2">
      <c r="A591" s="3">
        <v>343</v>
      </c>
      <c r="B591" s="3" t="s">
        <v>242</v>
      </c>
      <c r="C591" s="20">
        <v>3.3</v>
      </c>
      <c r="E591" s="21">
        <v>51556083.219999999</v>
      </c>
      <c r="F591" s="11"/>
      <c r="G591" s="41">
        <v>3.3000000000000002E-2</v>
      </c>
      <c r="H591" s="11"/>
      <c r="I591" s="31">
        <f t="shared" si="72"/>
        <v>1701350.7462599999</v>
      </c>
      <c r="J591" s="26"/>
      <c r="K591" s="42">
        <f>(C591/100)-G591</f>
        <v>0</v>
      </c>
    </row>
    <row r="592" spans="1:12" x14ac:dyDescent="0.2">
      <c r="A592" s="3">
        <v>345</v>
      </c>
      <c r="B592" s="3" t="s">
        <v>170</v>
      </c>
      <c r="C592" s="50">
        <v>3.3</v>
      </c>
      <c r="E592" s="21">
        <v>6126698.7599999998</v>
      </c>
      <c r="F592" s="11"/>
      <c r="G592" s="41">
        <v>3.3000000000000002E-2</v>
      </c>
      <c r="H592" s="11"/>
      <c r="I592" s="31">
        <f t="shared" si="72"/>
        <v>202181.05908000001</v>
      </c>
      <c r="J592" s="26"/>
      <c r="K592" s="42">
        <f>(C592/100)-G592</f>
        <v>0</v>
      </c>
    </row>
    <row r="593" spans="1:12" s="11" customFormat="1" x14ac:dyDescent="0.2">
      <c r="A593" s="27">
        <v>346.3</v>
      </c>
      <c r="B593" s="28" t="s">
        <v>172</v>
      </c>
      <c r="C593" s="29" t="s">
        <v>173</v>
      </c>
      <c r="E593" s="21">
        <v>1309.53</v>
      </c>
      <c r="G593" s="41">
        <v>0.33329999999999999</v>
      </c>
      <c r="I593" s="31">
        <f t="shared" si="72"/>
        <v>436.46634899999998</v>
      </c>
      <c r="J593" s="26"/>
      <c r="K593" s="32" t="s">
        <v>173</v>
      </c>
      <c r="L593" s="11" t="s">
        <v>174</v>
      </c>
    </row>
    <row r="594" spans="1:12" s="11" customFormat="1" x14ac:dyDescent="0.2">
      <c r="A594" s="27">
        <v>346.5</v>
      </c>
      <c r="B594" s="28" t="s">
        <v>175</v>
      </c>
      <c r="C594" s="29" t="s">
        <v>173</v>
      </c>
      <c r="E594" s="21">
        <v>35202.340000000004</v>
      </c>
      <c r="G594" s="41">
        <v>0.2</v>
      </c>
      <c r="I594" s="31">
        <f t="shared" si="72"/>
        <v>7040.4680000000008</v>
      </c>
      <c r="J594" s="26"/>
      <c r="K594" s="32" t="s">
        <v>173</v>
      </c>
      <c r="L594" s="11" t="s">
        <v>174</v>
      </c>
    </row>
    <row r="595" spans="1:12" s="11" customFormat="1" x14ac:dyDescent="0.2">
      <c r="A595" s="27">
        <v>346.7</v>
      </c>
      <c r="B595" s="28" t="s">
        <v>176</v>
      </c>
      <c r="C595" s="29" t="s">
        <v>173</v>
      </c>
      <c r="E595" s="33">
        <v>51560.44</v>
      </c>
      <c r="G595" s="41">
        <v>0.1429</v>
      </c>
      <c r="I595" s="31">
        <f t="shared" si="72"/>
        <v>7367.9868759999999</v>
      </c>
      <c r="J595" s="26"/>
      <c r="K595" s="32" t="s">
        <v>173</v>
      </c>
      <c r="L595" s="11" t="s">
        <v>174</v>
      </c>
    </row>
    <row r="596" spans="1:12" x14ac:dyDescent="0.2">
      <c r="B596" s="15" t="s">
        <v>318</v>
      </c>
      <c r="C596" s="35">
        <v>3.3</v>
      </c>
      <c r="E596" s="68">
        <f>+SUBTOTAL(9,E590:E595)</f>
        <v>61659579.869999997</v>
      </c>
      <c r="F596" s="11"/>
      <c r="G596" s="55">
        <f>(I596/E596)</f>
        <v>3.3193620115806351E-2</v>
      </c>
      <c r="H596" s="11"/>
      <c r="I596" s="68">
        <f>+SUBTOTAL(9,I590:I595)</f>
        <v>2046704.6707050002</v>
      </c>
      <c r="J596" s="46"/>
    </row>
    <row r="597" spans="1:12" x14ac:dyDescent="0.2">
      <c r="A597" s="13"/>
      <c r="B597" s="3" t="s">
        <v>31</v>
      </c>
      <c r="C597" s="19"/>
      <c r="E597" s="39"/>
      <c r="F597" s="11"/>
      <c r="G597" s="39"/>
      <c r="H597" s="11"/>
      <c r="I597" s="11"/>
      <c r="J597" s="46"/>
    </row>
    <row r="598" spans="1:12" x14ac:dyDescent="0.2">
      <c r="A598" s="15"/>
      <c r="B598" s="15" t="s">
        <v>319</v>
      </c>
      <c r="C598" s="19"/>
      <c r="E598" s="39"/>
      <c r="F598" s="11"/>
      <c r="G598" s="39"/>
      <c r="H598" s="11"/>
      <c r="I598" s="11"/>
      <c r="J598" s="60"/>
    </row>
    <row r="599" spans="1:12" x14ac:dyDescent="0.2">
      <c r="A599" s="3">
        <v>341</v>
      </c>
      <c r="B599" s="3" t="s">
        <v>167</v>
      </c>
      <c r="C599" s="20">
        <v>3.3</v>
      </c>
      <c r="E599" s="21">
        <v>20746646.280000001</v>
      </c>
      <c r="F599" s="11"/>
      <c r="G599" s="41">
        <v>3.3000000000000002E-2</v>
      </c>
      <c r="H599" s="11"/>
      <c r="I599" s="31">
        <f t="shared" ref="I599:I604" si="73">E599*G599</f>
        <v>684639.32724000013</v>
      </c>
      <c r="J599" s="26"/>
      <c r="K599" s="42">
        <f>(C599/100)-G599</f>
        <v>0</v>
      </c>
    </row>
    <row r="600" spans="1:12" x14ac:dyDescent="0.2">
      <c r="A600" s="3">
        <v>343</v>
      </c>
      <c r="B600" s="3" t="s">
        <v>242</v>
      </c>
      <c r="C600" s="20">
        <v>3.3</v>
      </c>
      <c r="E600" s="21">
        <v>394838198.50999999</v>
      </c>
      <c r="F600" s="11"/>
      <c r="G600" s="41">
        <v>3.3000000000000002E-2</v>
      </c>
      <c r="H600" s="11"/>
      <c r="I600" s="31">
        <f t="shared" si="73"/>
        <v>13029660.550830001</v>
      </c>
      <c r="J600" s="26"/>
      <c r="K600" s="42">
        <f>(C600/100)-G600</f>
        <v>0</v>
      </c>
    </row>
    <row r="601" spans="1:12" s="11" customFormat="1" x14ac:dyDescent="0.2">
      <c r="A601" s="11">
        <v>345</v>
      </c>
      <c r="B601" s="11" t="s">
        <v>170</v>
      </c>
      <c r="C601" s="40">
        <v>3.3</v>
      </c>
      <c r="E601" s="21">
        <v>4125203.93</v>
      </c>
      <c r="G601" s="41">
        <v>3.3000000000000002E-2</v>
      </c>
      <c r="I601" s="31">
        <f t="shared" si="73"/>
        <v>136131.72969000001</v>
      </c>
      <c r="J601" s="26"/>
      <c r="K601" s="42">
        <f>(C601/100)-G601</f>
        <v>0</v>
      </c>
    </row>
    <row r="602" spans="1:12" s="11" customFormat="1" x14ac:dyDescent="0.2">
      <c r="A602" s="11">
        <v>346</v>
      </c>
      <c r="B602" s="11" t="s">
        <v>171</v>
      </c>
      <c r="C602" s="62">
        <v>3.3</v>
      </c>
      <c r="E602" s="21">
        <v>1299.31</v>
      </c>
      <c r="G602" s="41">
        <v>3.3000000000000002E-2</v>
      </c>
      <c r="I602" s="31">
        <f t="shared" si="73"/>
        <v>42.877229999999997</v>
      </c>
      <c r="J602" s="26"/>
      <c r="K602" s="42">
        <f>(C602/100)-G602</f>
        <v>0</v>
      </c>
    </row>
    <row r="603" spans="1:12" s="11" customFormat="1" x14ac:dyDescent="0.2">
      <c r="A603" s="27">
        <v>346.5</v>
      </c>
      <c r="B603" s="28" t="s">
        <v>175</v>
      </c>
      <c r="C603" s="29" t="s">
        <v>173</v>
      </c>
      <c r="E603" s="21">
        <v>11177.7</v>
      </c>
      <c r="G603" s="41">
        <v>0.2</v>
      </c>
      <c r="I603" s="31">
        <f t="shared" si="73"/>
        <v>2235.5400000000004</v>
      </c>
      <c r="J603" s="26"/>
      <c r="K603" s="32" t="s">
        <v>173</v>
      </c>
      <c r="L603" s="11" t="s">
        <v>174</v>
      </c>
    </row>
    <row r="604" spans="1:12" s="11" customFormat="1" x14ac:dyDescent="0.2">
      <c r="A604" s="27">
        <v>346.7</v>
      </c>
      <c r="B604" s="28" t="s">
        <v>176</v>
      </c>
      <c r="C604" s="29" t="s">
        <v>173</v>
      </c>
      <c r="E604" s="33">
        <v>29521.4</v>
      </c>
      <c r="G604" s="41">
        <v>0.1429</v>
      </c>
      <c r="I604" s="31">
        <f t="shared" si="73"/>
        <v>4218.6080600000005</v>
      </c>
      <c r="J604" s="26"/>
      <c r="K604" s="32" t="s">
        <v>173</v>
      </c>
      <c r="L604" s="11" t="s">
        <v>174</v>
      </c>
    </row>
    <row r="605" spans="1:12" x14ac:dyDescent="0.2">
      <c r="B605" s="15" t="s">
        <v>320</v>
      </c>
      <c r="C605" s="35">
        <v>3.3</v>
      </c>
      <c r="E605" s="68">
        <f>+SUBTOTAL(9,E599:E604)</f>
        <v>419752047.12999994</v>
      </c>
      <c r="F605" s="11"/>
      <c r="G605" s="55">
        <f>(I605/E605)</f>
        <v>3.3012176421282395E-2</v>
      </c>
      <c r="H605" s="11"/>
      <c r="I605" s="68">
        <f>+SUBTOTAL(9,I599:I604)</f>
        <v>13856928.63305</v>
      </c>
      <c r="J605" s="46"/>
    </row>
    <row r="606" spans="1:12" x14ac:dyDescent="0.2">
      <c r="B606" s="15" t="s">
        <v>31</v>
      </c>
      <c r="C606" s="35"/>
      <c r="E606" s="39"/>
      <c r="F606" s="11"/>
      <c r="G606" s="39"/>
      <c r="H606" s="11"/>
      <c r="I606" s="11"/>
      <c r="J606" s="46"/>
    </row>
    <row r="607" spans="1:12" x14ac:dyDescent="0.2">
      <c r="A607" s="15"/>
      <c r="B607" s="15" t="s">
        <v>321</v>
      </c>
      <c r="C607" s="19"/>
      <c r="E607" s="39"/>
      <c r="F607" s="11"/>
      <c r="G607" s="41"/>
      <c r="H607" s="11"/>
      <c r="I607" s="31"/>
      <c r="J607" s="60"/>
    </row>
    <row r="608" spans="1:12" x14ac:dyDescent="0.2">
      <c r="A608" s="3">
        <v>341</v>
      </c>
      <c r="B608" s="3" t="s">
        <v>167</v>
      </c>
      <c r="C608" s="20">
        <v>3.3</v>
      </c>
      <c r="E608" s="21">
        <v>0</v>
      </c>
      <c r="F608" s="18"/>
      <c r="G608" s="41">
        <v>0</v>
      </c>
      <c r="H608" s="18"/>
      <c r="I608" s="31">
        <f t="shared" ref="I608:I610" si="74">E608*G608</f>
        <v>0</v>
      </c>
      <c r="J608" s="26"/>
      <c r="K608" s="52">
        <f>(C608/100)-G608</f>
        <v>3.3000000000000002E-2</v>
      </c>
      <c r="L608" s="11" t="s">
        <v>303</v>
      </c>
    </row>
    <row r="609" spans="1:12" x14ac:dyDescent="0.2">
      <c r="A609" s="3">
        <v>343</v>
      </c>
      <c r="B609" s="3" t="s">
        <v>242</v>
      </c>
      <c r="C609" s="20">
        <v>3.3</v>
      </c>
      <c r="E609" s="21">
        <v>0</v>
      </c>
      <c r="F609" s="18"/>
      <c r="G609" s="41">
        <v>0</v>
      </c>
      <c r="H609" s="18"/>
      <c r="I609" s="31">
        <f t="shared" si="74"/>
        <v>0</v>
      </c>
      <c r="J609" s="26"/>
      <c r="K609" s="52">
        <f>(C609/100)-G609</f>
        <v>3.3000000000000002E-2</v>
      </c>
      <c r="L609" s="11" t="s">
        <v>303</v>
      </c>
    </row>
    <row r="610" spans="1:12" x14ac:dyDescent="0.2">
      <c r="A610" s="3">
        <v>345</v>
      </c>
      <c r="B610" s="3" t="s">
        <v>170</v>
      </c>
      <c r="C610" s="20">
        <v>3.3</v>
      </c>
      <c r="E610" s="21">
        <v>0</v>
      </c>
      <c r="F610" s="18"/>
      <c r="G610" s="41">
        <v>0</v>
      </c>
      <c r="H610" s="18"/>
      <c r="I610" s="31">
        <f t="shared" si="74"/>
        <v>0</v>
      </c>
      <c r="J610" s="26"/>
      <c r="K610" s="52">
        <f>(C610/100)-G610</f>
        <v>3.3000000000000002E-2</v>
      </c>
      <c r="L610" s="11" t="s">
        <v>303</v>
      </c>
    </row>
    <row r="611" spans="1:12" x14ac:dyDescent="0.2">
      <c r="B611" s="15" t="s">
        <v>322</v>
      </c>
      <c r="C611" s="35">
        <v>3.3</v>
      </c>
      <c r="E611" s="68">
        <f>+SUBTOTAL(9,E608:E610)</f>
        <v>0</v>
      </c>
      <c r="F611" s="11"/>
      <c r="G611" s="41">
        <v>0</v>
      </c>
      <c r="H611" s="11"/>
      <c r="I611" s="68">
        <f>+SUBTOTAL(9,I608:I610)</f>
        <v>0</v>
      </c>
      <c r="J611" s="46"/>
    </row>
    <row r="612" spans="1:12" x14ac:dyDescent="0.2">
      <c r="A612" s="13"/>
      <c r="B612" s="3" t="s">
        <v>31</v>
      </c>
      <c r="C612" s="19"/>
      <c r="E612" s="39"/>
      <c r="F612" s="11"/>
      <c r="G612" s="39"/>
      <c r="H612" s="11"/>
      <c r="I612" s="11"/>
      <c r="J612" s="46"/>
    </row>
    <row r="613" spans="1:12" x14ac:dyDescent="0.2">
      <c r="A613" s="15"/>
      <c r="B613" s="15" t="s">
        <v>323</v>
      </c>
      <c r="C613" s="19"/>
      <c r="E613" s="39"/>
      <c r="F613" s="11"/>
      <c r="G613" s="39"/>
      <c r="H613" s="11"/>
      <c r="I613" s="11"/>
      <c r="J613" s="60"/>
    </row>
    <row r="614" spans="1:12" x14ac:dyDescent="0.2">
      <c r="A614" s="3">
        <v>341</v>
      </c>
      <c r="B614" s="3" t="s">
        <v>167</v>
      </c>
      <c r="C614" s="20">
        <v>3.3</v>
      </c>
      <c r="E614" s="21">
        <v>0</v>
      </c>
      <c r="F614" s="18"/>
      <c r="G614" s="41">
        <v>0</v>
      </c>
      <c r="H614" s="18"/>
      <c r="I614" s="31">
        <f t="shared" ref="I614:I616" si="75">E614*G614</f>
        <v>0</v>
      </c>
      <c r="J614" s="26"/>
      <c r="K614" s="52">
        <f>(C614/100)-G614</f>
        <v>3.3000000000000002E-2</v>
      </c>
      <c r="L614" s="11" t="s">
        <v>303</v>
      </c>
    </row>
    <row r="615" spans="1:12" x14ac:dyDescent="0.2">
      <c r="A615" s="3">
        <v>343</v>
      </c>
      <c r="B615" s="3" t="s">
        <v>242</v>
      </c>
      <c r="C615" s="20">
        <v>3.3</v>
      </c>
      <c r="E615" s="21">
        <v>0</v>
      </c>
      <c r="F615" s="18"/>
      <c r="G615" s="41">
        <v>0</v>
      </c>
      <c r="H615" s="18"/>
      <c r="I615" s="31">
        <f t="shared" si="75"/>
        <v>0</v>
      </c>
      <c r="J615" s="26"/>
      <c r="K615" s="52">
        <f>(C615/100)-G615</f>
        <v>3.3000000000000002E-2</v>
      </c>
      <c r="L615" s="11" t="s">
        <v>303</v>
      </c>
    </row>
    <row r="616" spans="1:12" x14ac:dyDescent="0.2">
      <c r="A616" s="3">
        <v>345</v>
      </c>
      <c r="B616" s="3" t="s">
        <v>170</v>
      </c>
      <c r="C616" s="20">
        <v>3.3</v>
      </c>
      <c r="E616" s="21">
        <v>0</v>
      </c>
      <c r="F616" s="18"/>
      <c r="G616" s="41">
        <v>0</v>
      </c>
      <c r="H616" s="18"/>
      <c r="I616" s="31">
        <f t="shared" si="75"/>
        <v>0</v>
      </c>
      <c r="J616" s="26"/>
      <c r="K616" s="52">
        <f>(C616/100)-G616</f>
        <v>3.3000000000000002E-2</v>
      </c>
      <c r="L616" s="11" t="s">
        <v>303</v>
      </c>
    </row>
    <row r="617" spans="1:12" x14ac:dyDescent="0.2">
      <c r="B617" s="15" t="s">
        <v>324</v>
      </c>
      <c r="C617" s="35">
        <v>3.3</v>
      </c>
      <c r="E617" s="68">
        <f>+SUBTOTAL(9,E614:E616)</f>
        <v>0</v>
      </c>
      <c r="F617" s="11"/>
      <c r="G617" s="41">
        <v>0</v>
      </c>
      <c r="H617" s="11"/>
      <c r="I617" s="68">
        <f>+SUBTOTAL(9,I614:I616)</f>
        <v>0</v>
      </c>
      <c r="J617" s="46"/>
    </row>
    <row r="618" spans="1:12" x14ac:dyDescent="0.2">
      <c r="A618" s="13"/>
      <c r="B618" s="3" t="s">
        <v>31</v>
      </c>
      <c r="C618" s="19"/>
      <c r="E618" s="39"/>
      <c r="F618" s="11"/>
      <c r="G618" s="39"/>
      <c r="H618" s="11"/>
      <c r="I618" s="11"/>
      <c r="J618" s="46"/>
    </row>
    <row r="619" spans="1:12" x14ac:dyDescent="0.2">
      <c r="A619" s="15"/>
      <c r="B619" s="15" t="s">
        <v>325</v>
      </c>
      <c r="C619" s="19"/>
      <c r="E619" s="39"/>
      <c r="F619" s="11"/>
      <c r="G619" s="39"/>
      <c r="H619" s="11"/>
      <c r="I619" s="11"/>
      <c r="J619" s="60"/>
    </row>
    <row r="620" spans="1:12" x14ac:dyDescent="0.2">
      <c r="A620" s="3">
        <v>341</v>
      </c>
      <c r="B620" s="3" t="s">
        <v>167</v>
      </c>
      <c r="C620" s="20">
        <v>3.3</v>
      </c>
      <c r="E620" s="21">
        <v>0</v>
      </c>
      <c r="F620" s="18"/>
      <c r="G620" s="41">
        <v>0</v>
      </c>
      <c r="H620" s="18"/>
      <c r="I620" s="31">
        <f t="shared" ref="I620:I622" si="76">E620*G620</f>
        <v>0</v>
      </c>
      <c r="J620" s="26"/>
      <c r="K620" s="52">
        <f>(C620/100)-G620</f>
        <v>3.3000000000000002E-2</v>
      </c>
      <c r="L620" s="11" t="s">
        <v>303</v>
      </c>
    </row>
    <row r="621" spans="1:12" x14ac:dyDescent="0.2">
      <c r="A621" s="3">
        <v>343</v>
      </c>
      <c r="B621" s="3" t="s">
        <v>242</v>
      </c>
      <c r="C621" s="20">
        <v>3.3</v>
      </c>
      <c r="E621" s="21">
        <v>0</v>
      </c>
      <c r="F621" s="18"/>
      <c r="G621" s="41">
        <v>0</v>
      </c>
      <c r="H621" s="18"/>
      <c r="I621" s="31">
        <f t="shared" si="76"/>
        <v>0</v>
      </c>
      <c r="J621" s="26"/>
      <c r="K621" s="52">
        <f>(C621/100)-G621</f>
        <v>3.3000000000000002E-2</v>
      </c>
      <c r="L621" s="11" t="s">
        <v>303</v>
      </c>
    </row>
    <row r="622" spans="1:12" x14ac:dyDescent="0.2">
      <c r="A622" s="3">
        <v>345</v>
      </c>
      <c r="B622" s="3" t="s">
        <v>170</v>
      </c>
      <c r="C622" s="20">
        <v>3.3</v>
      </c>
      <c r="E622" s="21">
        <v>0</v>
      </c>
      <c r="F622" s="18"/>
      <c r="G622" s="41">
        <v>0</v>
      </c>
      <c r="H622" s="18"/>
      <c r="I622" s="31">
        <f t="shared" si="76"/>
        <v>0</v>
      </c>
      <c r="J622" s="26"/>
      <c r="K622" s="52">
        <f>(C622/100)-G622</f>
        <v>3.3000000000000002E-2</v>
      </c>
      <c r="L622" s="11" t="s">
        <v>303</v>
      </c>
    </row>
    <row r="623" spans="1:12" x14ac:dyDescent="0.2">
      <c r="B623" s="15" t="s">
        <v>326</v>
      </c>
      <c r="C623" s="35">
        <v>3.3</v>
      </c>
      <c r="E623" s="45">
        <f>+SUBTOTAL(9,E620:E622)</f>
        <v>0</v>
      </c>
      <c r="F623" s="11"/>
      <c r="G623" s="41">
        <v>0</v>
      </c>
      <c r="H623" s="11"/>
      <c r="I623" s="45">
        <f>+SUBTOTAL(9,I620:I622)</f>
        <v>0</v>
      </c>
      <c r="J623" s="46"/>
    </row>
    <row r="624" spans="1:12" x14ac:dyDescent="0.2">
      <c r="B624" s="15" t="s">
        <v>31</v>
      </c>
      <c r="C624" s="35"/>
      <c r="E624" s="39"/>
      <c r="F624" s="11"/>
      <c r="G624" s="39"/>
      <c r="H624" s="11"/>
      <c r="I624" s="11"/>
      <c r="J624" s="46"/>
    </row>
    <row r="625" spans="1:14" x14ac:dyDescent="0.2">
      <c r="A625" s="13" t="s">
        <v>327</v>
      </c>
      <c r="C625" s="47">
        <v>3.3</v>
      </c>
      <c r="E625" s="78">
        <f>+SUBTOTAL(9,E581:E624)</f>
        <v>628109324.54999995</v>
      </c>
      <c r="F625" s="11"/>
      <c r="G625" s="49">
        <f>(I625/E625)</f>
        <v>3.3062352653380936E-2</v>
      </c>
      <c r="H625" s="11"/>
      <c r="I625" s="78">
        <f>+SUBTOTAL(9,I581:I624)</f>
        <v>20766771.993148997</v>
      </c>
      <c r="J625" s="60"/>
    </row>
    <row r="626" spans="1:14" x14ac:dyDescent="0.2">
      <c r="A626" s="13"/>
      <c r="B626" s="3" t="s">
        <v>31</v>
      </c>
      <c r="C626" s="19"/>
      <c r="E626" s="39"/>
      <c r="F626" s="11"/>
      <c r="G626" s="39"/>
      <c r="H626" s="11"/>
      <c r="I626" s="89"/>
      <c r="J626" s="60"/>
      <c r="M626" s="25"/>
      <c r="N626" s="25"/>
    </row>
    <row r="627" spans="1:14" ht="10.8" thickBot="1" x14ac:dyDescent="0.25">
      <c r="A627" s="13" t="s">
        <v>328</v>
      </c>
      <c r="C627" s="47">
        <v>3</v>
      </c>
      <c r="E627" s="59">
        <f>+SUBTOTAL(9,E21:E626)</f>
        <v>16256327005.169991</v>
      </c>
      <c r="F627" s="11"/>
      <c r="G627" s="49">
        <f>(I627/E627)</f>
        <v>3.0761268723778545E-2</v>
      </c>
      <c r="H627" s="11"/>
      <c r="I627" s="59">
        <f>+SUBTOTAL(9,I21:I626)</f>
        <v>500065243.4676522</v>
      </c>
      <c r="J627" s="60"/>
      <c r="M627" s="79"/>
      <c r="N627" s="73"/>
    </row>
    <row r="628" spans="1:14" ht="10.8" thickTop="1" x14ac:dyDescent="0.2">
      <c r="C628" s="19"/>
      <c r="E628" s="39"/>
      <c r="F628" s="11"/>
      <c r="G628" s="39"/>
      <c r="H628" s="11"/>
      <c r="I628" s="89"/>
      <c r="M628" s="80"/>
      <c r="N628" s="81"/>
    </row>
    <row r="629" spans="1:14" x14ac:dyDescent="0.2">
      <c r="C629" s="19"/>
      <c r="E629" s="11"/>
      <c r="F629" s="11"/>
      <c r="G629" s="11"/>
      <c r="H629" s="11"/>
      <c r="I629" s="11"/>
      <c r="M629" s="79"/>
      <c r="N629" s="25"/>
    </row>
    <row r="630" spans="1:14" x14ac:dyDescent="0.2">
      <c r="A630" s="13" t="s">
        <v>329</v>
      </c>
      <c r="C630" s="19"/>
      <c r="E630" s="11"/>
      <c r="F630" s="11"/>
      <c r="G630" s="11"/>
      <c r="H630" s="11"/>
      <c r="I630" s="11"/>
      <c r="J630" s="247"/>
      <c r="M630" s="79"/>
      <c r="N630" s="25"/>
    </row>
    <row r="631" spans="1:14" x14ac:dyDescent="0.2">
      <c r="B631" s="3" t="s">
        <v>31</v>
      </c>
      <c r="C631" s="19"/>
      <c r="E631" s="39"/>
      <c r="F631" s="11"/>
      <c r="G631" s="39"/>
      <c r="H631" s="11"/>
      <c r="I631" s="11"/>
      <c r="J631" s="247"/>
      <c r="M631" s="74"/>
      <c r="N631" s="81"/>
    </row>
    <row r="632" spans="1:14" x14ac:dyDescent="0.2">
      <c r="A632" s="13"/>
      <c r="B632" s="13" t="s">
        <v>330</v>
      </c>
      <c r="C632" s="19"/>
      <c r="E632" s="39"/>
      <c r="F632" s="11"/>
      <c r="G632" s="39"/>
      <c r="H632" s="11"/>
      <c r="I632" s="11"/>
      <c r="M632" s="82"/>
      <c r="N632" s="81"/>
    </row>
    <row r="633" spans="1:14" x14ac:dyDescent="0.2">
      <c r="A633" s="3">
        <v>350.2</v>
      </c>
      <c r="B633" s="3" t="s">
        <v>331</v>
      </c>
      <c r="C633" s="20">
        <v>1.3</v>
      </c>
      <c r="E633" s="21">
        <v>204989503.25999999</v>
      </c>
      <c r="F633" s="11"/>
      <c r="G633" s="95">
        <v>1.2999999999999999E-2</v>
      </c>
      <c r="H633" s="11"/>
      <c r="I633" s="31">
        <f t="shared" ref="I633:I642" si="77">E633*G633</f>
        <v>2664863.5423799995</v>
      </c>
      <c r="J633" s="26"/>
      <c r="K633" s="42">
        <f t="shared" ref="K633:K642" si="78">(C633/100)-G633</f>
        <v>0</v>
      </c>
      <c r="M633" s="79"/>
      <c r="N633" s="23"/>
    </row>
    <row r="634" spans="1:14" x14ac:dyDescent="0.2">
      <c r="A634" s="3">
        <v>352</v>
      </c>
      <c r="B634" s="3" t="s">
        <v>167</v>
      </c>
      <c r="C634" s="20">
        <v>1.9</v>
      </c>
      <c r="E634" s="21">
        <v>131442273.60999998</v>
      </c>
      <c r="F634" s="11"/>
      <c r="G634" s="95">
        <v>1.9E-2</v>
      </c>
      <c r="H634" s="11"/>
      <c r="I634" s="31">
        <f t="shared" si="77"/>
        <v>2497403.1985899997</v>
      </c>
      <c r="J634" s="26"/>
      <c r="K634" s="42">
        <f t="shared" si="78"/>
        <v>0</v>
      </c>
      <c r="M634" s="79"/>
      <c r="N634" s="23"/>
    </row>
    <row r="635" spans="1:14" x14ac:dyDescent="0.2">
      <c r="A635" s="3">
        <v>353</v>
      </c>
      <c r="B635" s="3" t="s">
        <v>332</v>
      </c>
      <c r="C635" s="20">
        <v>2.6</v>
      </c>
      <c r="E635" s="21">
        <v>1459737354.9799998</v>
      </c>
      <c r="F635" s="11"/>
      <c r="G635" s="95">
        <v>2.5999999999999999E-2</v>
      </c>
      <c r="H635" s="11"/>
      <c r="I635" s="31">
        <f t="shared" si="77"/>
        <v>37953171.229479991</v>
      </c>
      <c r="J635" s="26"/>
      <c r="K635" s="42">
        <f t="shared" si="78"/>
        <v>0</v>
      </c>
      <c r="M635" s="79"/>
      <c r="N635" s="83"/>
    </row>
    <row r="636" spans="1:14" x14ac:dyDescent="0.2">
      <c r="A636" s="3">
        <v>353.1</v>
      </c>
      <c r="B636" s="3" t="s">
        <v>333</v>
      </c>
      <c r="C636" s="20">
        <v>2.9</v>
      </c>
      <c r="E636" s="21">
        <v>349364631.74000001</v>
      </c>
      <c r="F636" s="11"/>
      <c r="G636" s="95">
        <v>2.9000000000000001E-2</v>
      </c>
      <c r="H636" s="11"/>
      <c r="I636" s="31">
        <f t="shared" si="77"/>
        <v>10131574.320460001</v>
      </c>
      <c r="J636" s="26"/>
      <c r="K636" s="42">
        <f t="shared" si="78"/>
        <v>0</v>
      </c>
      <c r="M636" s="25"/>
      <c r="N636" s="25"/>
    </row>
    <row r="637" spans="1:14" x14ac:dyDescent="0.2">
      <c r="A637" s="3">
        <v>354</v>
      </c>
      <c r="B637" s="3" t="s">
        <v>334</v>
      </c>
      <c r="C637" s="20">
        <v>2.2000000000000002</v>
      </c>
      <c r="E637" s="21">
        <v>297756670.91000003</v>
      </c>
      <c r="F637" s="11"/>
      <c r="G637" s="95">
        <v>2.1999999999999999E-2</v>
      </c>
      <c r="H637" s="11"/>
      <c r="I637" s="31">
        <f t="shared" si="77"/>
        <v>6550646.7600199999</v>
      </c>
      <c r="J637" s="26"/>
      <c r="K637" s="42">
        <f t="shared" si="78"/>
        <v>0</v>
      </c>
    </row>
    <row r="638" spans="1:14" x14ac:dyDescent="0.2">
      <c r="A638" s="3">
        <v>355</v>
      </c>
      <c r="B638" s="3" t="s">
        <v>335</v>
      </c>
      <c r="C638" s="20">
        <v>3.4</v>
      </c>
      <c r="E638" s="21">
        <v>1058761919.29</v>
      </c>
      <c r="F638" s="11"/>
      <c r="G638" s="95">
        <v>3.4000000000000002E-2</v>
      </c>
      <c r="H638" s="11"/>
      <c r="I638" s="31">
        <f t="shared" si="77"/>
        <v>35997905.255860001</v>
      </c>
      <c r="J638" s="26"/>
      <c r="K638" s="42">
        <f t="shared" si="78"/>
        <v>0</v>
      </c>
    </row>
    <row r="639" spans="1:14" x14ac:dyDescent="0.2">
      <c r="A639" s="3">
        <v>356</v>
      </c>
      <c r="B639" s="3" t="s">
        <v>336</v>
      </c>
      <c r="C639" s="20">
        <v>3.2</v>
      </c>
      <c r="E639" s="21">
        <v>731010809.68999994</v>
      </c>
      <c r="F639" s="11"/>
      <c r="G639" s="95">
        <v>3.2000000000000001E-2</v>
      </c>
      <c r="H639" s="11"/>
      <c r="I639" s="31">
        <f t="shared" si="77"/>
        <v>23392345.910079997</v>
      </c>
      <c r="J639" s="26"/>
      <c r="K639" s="42">
        <f t="shared" si="78"/>
        <v>0</v>
      </c>
    </row>
    <row r="640" spans="1:14" x14ac:dyDescent="0.2">
      <c r="A640" s="3">
        <v>357</v>
      </c>
      <c r="B640" s="3" t="s">
        <v>337</v>
      </c>
      <c r="C640" s="20">
        <v>1.7</v>
      </c>
      <c r="E640" s="21">
        <v>64496166.109999999</v>
      </c>
      <c r="F640" s="11"/>
      <c r="G640" s="95">
        <v>1.7000000000000001E-2</v>
      </c>
      <c r="H640" s="11"/>
      <c r="I640" s="31">
        <f t="shared" si="77"/>
        <v>1096434.82387</v>
      </c>
      <c r="J640" s="26"/>
      <c r="K640" s="42">
        <f t="shared" si="78"/>
        <v>0</v>
      </c>
    </row>
    <row r="641" spans="1:12" x14ac:dyDescent="0.2">
      <c r="A641" s="3">
        <v>358</v>
      </c>
      <c r="B641" s="3" t="s">
        <v>338</v>
      </c>
      <c r="C641" s="20">
        <v>1.8</v>
      </c>
      <c r="E641" s="21">
        <v>89216447.450000003</v>
      </c>
      <c r="F641" s="11"/>
      <c r="G641" s="95">
        <v>1.7999999999999999E-2</v>
      </c>
      <c r="H641" s="11"/>
      <c r="I641" s="31">
        <f t="shared" si="77"/>
        <v>1605896.0540999998</v>
      </c>
      <c r="J641" s="26"/>
      <c r="K641" s="42">
        <f t="shared" si="78"/>
        <v>0</v>
      </c>
    </row>
    <row r="642" spans="1:12" x14ac:dyDescent="0.2">
      <c r="A642" s="3">
        <v>359</v>
      </c>
      <c r="B642" s="3" t="s">
        <v>339</v>
      </c>
      <c r="C642" s="20">
        <v>1.7</v>
      </c>
      <c r="E642" s="33">
        <v>96738253.409999996</v>
      </c>
      <c r="F642" s="11"/>
      <c r="G642" s="95">
        <v>1.7000000000000001E-2</v>
      </c>
      <c r="H642" s="11"/>
      <c r="I642" s="34">
        <f t="shared" si="77"/>
        <v>1644550.30797</v>
      </c>
      <c r="J642" s="26"/>
      <c r="K642" s="42">
        <f t="shared" si="78"/>
        <v>0</v>
      </c>
    </row>
    <row r="643" spans="1:12" x14ac:dyDescent="0.2">
      <c r="C643" s="19"/>
      <c r="E643" s="39"/>
      <c r="F643" s="11"/>
      <c r="G643" s="96"/>
      <c r="H643" s="11"/>
      <c r="I643" s="31"/>
    </row>
    <row r="644" spans="1:12" x14ac:dyDescent="0.2">
      <c r="A644" s="13"/>
      <c r="B644" s="13" t="s">
        <v>340</v>
      </c>
      <c r="C644" s="47">
        <v>2.8</v>
      </c>
      <c r="E644" s="60">
        <f>+SUBTOTAL(9,E633:E642)</f>
        <v>4483514030.4499998</v>
      </c>
      <c r="F644" s="11"/>
      <c r="G644" s="49">
        <f>(I644/E644)</f>
        <v>2.7553118059588433E-2</v>
      </c>
      <c r="H644" s="11"/>
      <c r="I644" s="60">
        <f>+SUBTOTAL(9,I633:I642)</f>
        <v>123534791.40281001</v>
      </c>
      <c r="J644" s="60"/>
    </row>
    <row r="645" spans="1:12" x14ac:dyDescent="0.2">
      <c r="C645" s="19"/>
      <c r="E645" s="39"/>
      <c r="F645" s="11"/>
      <c r="G645" s="39"/>
      <c r="H645" s="11"/>
      <c r="I645" s="11"/>
    </row>
    <row r="646" spans="1:12" x14ac:dyDescent="0.2">
      <c r="A646" s="13"/>
      <c r="B646" s="13" t="s">
        <v>341</v>
      </c>
      <c r="C646" s="19"/>
      <c r="E646" s="93"/>
      <c r="F646" s="11"/>
      <c r="G646" s="93"/>
      <c r="H646" s="11"/>
      <c r="I646" s="61"/>
    </row>
    <row r="647" spans="1:12" s="11" customFormat="1" x14ac:dyDescent="0.2">
      <c r="A647" s="11">
        <v>361</v>
      </c>
      <c r="B647" s="11" t="s">
        <v>167</v>
      </c>
      <c r="C647" s="40">
        <v>1.9</v>
      </c>
      <c r="E647" s="21">
        <v>183910433.22999999</v>
      </c>
      <c r="G647" s="41">
        <v>1.9E-2</v>
      </c>
      <c r="I647" s="31">
        <f t="shared" ref="I647:I668" si="79">E647*G647</f>
        <v>3494298.2313699997</v>
      </c>
      <c r="J647" s="26"/>
      <c r="K647" s="42">
        <f>(C647/100)-G647</f>
        <v>0</v>
      </c>
    </row>
    <row r="648" spans="1:12" s="11" customFormat="1" x14ac:dyDescent="0.2">
      <c r="A648" s="11">
        <v>362</v>
      </c>
      <c r="B648" s="11" t="s">
        <v>332</v>
      </c>
      <c r="C648" s="40">
        <v>2.6</v>
      </c>
      <c r="E648" s="21">
        <v>1496684197.01</v>
      </c>
      <c r="G648" s="41">
        <v>2.5999999999999999E-2</v>
      </c>
      <c r="I648" s="31">
        <f t="shared" si="79"/>
        <v>38913789.122259997</v>
      </c>
      <c r="J648" s="26"/>
      <c r="K648" s="42">
        <f>(C648/100)-G648</f>
        <v>0</v>
      </c>
    </row>
    <row r="649" spans="1:12" s="11" customFormat="1" x14ac:dyDescent="0.2">
      <c r="A649" s="85">
        <v>362.90000000000003</v>
      </c>
      <c r="B649" s="11" t="s">
        <v>342</v>
      </c>
      <c r="C649" s="29" t="s">
        <v>173</v>
      </c>
      <c r="E649" s="21">
        <v>3609623.12</v>
      </c>
      <c r="G649" s="41">
        <v>0.2</v>
      </c>
      <c r="I649" s="31">
        <f t="shared" si="79"/>
        <v>721924.62400000007</v>
      </c>
      <c r="J649" s="26"/>
      <c r="K649" s="32" t="s">
        <v>173</v>
      </c>
      <c r="L649" s="11" t="s">
        <v>174</v>
      </c>
    </row>
    <row r="650" spans="1:12" s="11" customFormat="1" x14ac:dyDescent="0.2">
      <c r="A650" s="11">
        <v>364.1</v>
      </c>
      <c r="B650" s="11" t="s">
        <v>343</v>
      </c>
      <c r="C650" s="40">
        <v>4.0999999999999996</v>
      </c>
      <c r="E650" s="21">
        <v>1411405117.6700001</v>
      </c>
      <c r="G650" s="41">
        <v>4.1000000000000002E-2</v>
      </c>
      <c r="I650" s="31">
        <f t="shared" si="79"/>
        <v>57867609.824470006</v>
      </c>
      <c r="J650" s="26"/>
      <c r="K650" s="42">
        <f>(C650/100)-G650</f>
        <v>0</v>
      </c>
    </row>
    <row r="651" spans="1:12" s="11" customFormat="1" x14ac:dyDescent="0.2">
      <c r="A651" s="11">
        <v>364.2</v>
      </c>
      <c r="B651" s="11" t="s">
        <v>344</v>
      </c>
      <c r="C651" s="40">
        <v>4.0999999999999996</v>
      </c>
      <c r="E651" s="64">
        <v>0</v>
      </c>
      <c r="G651" s="65">
        <f>G650</f>
        <v>4.1000000000000002E-2</v>
      </c>
      <c r="I651" s="31">
        <f t="shared" si="79"/>
        <v>0</v>
      </c>
      <c r="J651" s="26"/>
      <c r="K651" s="52">
        <f>(C651/100)-G651</f>
        <v>0</v>
      </c>
      <c r="L651" s="11" t="s">
        <v>345</v>
      </c>
    </row>
    <row r="652" spans="1:12" s="11" customFormat="1" x14ac:dyDescent="0.2">
      <c r="A652" s="11">
        <v>365</v>
      </c>
      <c r="B652" s="11" t="s">
        <v>336</v>
      </c>
      <c r="C652" s="40">
        <v>3.9</v>
      </c>
      <c r="E652" s="21">
        <v>1667357925.0599999</v>
      </c>
      <c r="G652" s="41">
        <v>3.9E-2</v>
      </c>
      <c r="I652" s="31">
        <f t="shared" si="79"/>
        <v>65026959.077339999</v>
      </c>
      <c r="J652" s="26"/>
      <c r="K652" s="42">
        <f>(C652/100)-G652</f>
        <v>0</v>
      </c>
    </row>
    <row r="653" spans="1:12" s="11" customFormat="1" x14ac:dyDescent="0.2">
      <c r="A653" s="11">
        <v>366.6</v>
      </c>
      <c r="B653" s="11" t="s">
        <v>346</v>
      </c>
      <c r="C653" s="40">
        <v>1.5</v>
      </c>
      <c r="E653" s="21">
        <v>1525498989.1899998</v>
      </c>
      <c r="G653" s="41">
        <v>1.4999999999999999E-2</v>
      </c>
      <c r="I653" s="31">
        <f t="shared" si="79"/>
        <v>22882484.837849997</v>
      </c>
      <c r="J653" s="26"/>
      <c r="K653" s="42">
        <f>(C653/100)-G653</f>
        <v>0</v>
      </c>
    </row>
    <row r="654" spans="1:12" s="11" customFormat="1" x14ac:dyDescent="0.2">
      <c r="A654" s="11">
        <v>366.7</v>
      </c>
      <c r="B654" s="11" t="s">
        <v>347</v>
      </c>
      <c r="C654" s="40">
        <v>2</v>
      </c>
      <c r="E654" s="21">
        <v>78393464.789999992</v>
      </c>
      <c r="G654" s="41">
        <v>0.02</v>
      </c>
      <c r="I654" s="31">
        <f t="shared" si="79"/>
        <v>1567869.2958</v>
      </c>
      <c r="J654" s="26"/>
      <c r="K654" s="42">
        <f>(C654/100)-G654</f>
        <v>0</v>
      </c>
    </row>
    <row r="655" spans="1:12" s="11" customFormat="1" x14ac:dyDescent="0.2">
      <c r="A655" s="85">
        <v>367.5</v>
      </c>
      <c r="B655" s="86" t="s">
        <v>348</v>
      </c>
      <c r="C655" s="29" t="s">
        <v>173</v>
      </c>
      <c r="E655" s="21">
        <v>8145581.9800000004</v>
      </c>
      <c r="G655" s="41">
        <v>3.4500000000000003E-2</v>
      </c>
      <c r="I655" s="31">
        <f t="shared" si="79"/>
        <v>281022.57831000001</v>
      </c>
      <c r="J655" s="26"/>
      <c r="K655" s="32" t="s">
        <v>173</v>
      </c>
      <c r="L655" s="11" t="s">
        <v>174</v>
      </c>
    </row>
    <row r="656" spans="1:12" s="11" customFormat="1" x14ac:dyDescent="0.2">
      <c r="A656" s="11">
        <v>367.6</v>
      </c>
      <c r="B656" s="11" t="s">
        <v>349</v>
      </c>
      <c r="C656" s="40">
        <v>2.6</v>
      </c>
      <c r="E656" s="21">
        <v>1737435516.49</v>
      </c>
      <c r="G656" s="41">
        <v>2.5999999999999999E-2</v>
      </c>
      <c r="I656" s="31">
        <f t="shared" si="79"/>
        <v>45173323.428739995</v>
      </c>
      <c r="J656" s="26"/>
      <c r="K656" s="42">
        <f>(C656/100)-G656</f>
        <v>0</v>
      </c>
    </row>
    <row r="657" spans="1:12" s="11" customFormat="1" x14ac:dyDescent="0.2">
      <c r="A657" s="11">
        <v>367.7</v>
      </c>
      <c r="B657" s="11" t="s">
        <v>350</v>
      </c>
      <c r="C657" s="40">
        <v>2.9</v>
      </c>
      <c r="E657" s="21">
        <v>478349504.20999998</v>
      </c>
      <c r="G657" s="41">
        <v>2.9000000000000001E-2</v>
      </c>
      <c r="I657" s="31">
        <f t="shared" si="79"/>
        <v>13872135.622090001</v>
      </c>
      <c r="J657" s="26"/>
      <c r="K657" s="42">
        <f>(C657/100)-G657</f>
        <v>0</v>
      </c>
    </row>
    <row r="658" spans="1:12" s="11" customFormat="1" x14ac:dyDescent="0.2">
      <c r="A658" s="85">
        <v>367.90000000000003</v>
      </c>
      <c r="B658" s="11" t="s">
        <v>351</v>
      </c>
      <c r="C658" s="29" t="s">
        <v>173</v>
      </c>
      <c r="E658" s="21">
        <v>-1186030.53</v>
      </c>
      <c r="G658" s="41">
        <v>0.1</v>
      </c>
      <c r="I658" s="31">
        <f t="shared" si="79"/>
        <v>-118603.05300000001</v>
      </c>
      <c r="J658" s="26"/>
      <c r="K658" s="32" t="s">
        <v>173</v>
      </c>
      <c r="L658" s="11" t="s">
        <v>174</v>
      </c>
    </row>
    <row r="659" spans="1:12" s="11" customFormat="1" x14ac:dyDescent="0.2">
      <c r="A659" s="11">
        <v>368</v>
      </c>
      <c r="B659" s="11" t="s">
        <v>352</v>
      </c>
      <c r="C659" s="40">
        <v>3.8</v>
      </c>
      <c r="E659" s="21">
        <v>2100643966.9200001</v>
      </c>
      <c r="G659" s="41">
        <v>3.7999999999999999E-2</v>
      </c>
      <c r="I659" s="31">
        <f t="shared" si="79"/>
        <v>79824470.742960006</v>
      </c>
      <c r="J659" s="26"/>
      <c r="K659" s="42">
        <f t="shared" ref="K659:K664" si="80">(C659/100)-G659</f>
        <v>0</v>
      </c>
    </row>
    <row r="660" spans="1:12" s="11" customFormat="1" x14ac:dyDescent="0.2">
      <c r="A660" s="11">
        <v>369.1</v>
      </c>
      <c r="B660" s="11" t="s">
        <v>353</v>
      </c>
      <c r="C660" s="40">
        <v>3.9</v>
      </c>
      <c r="E660" s="21">
        <v>238806201.42000002</v>
      </c>
      <c r="G660" s="41">
        <v>3.9E-2</v>
      </c>
      <c r="I660" s="31">
        <f t="shared" si="79"/>
        <v>9313441.8553800005</v>
      </c>
      <c r="J660" s="26"/>
      <c r="K660" s="42">
        <f t="shared" si="80"/>
        <v>0</v>
      </c>
    </row>
    <row r="661" spans="1:12" s="11" customFormat="1" x14ac:dyDescent="0.2">
      <c r="A661" s="11">
        <v>369.6</v>
      </c>
      <c r="B661" s="11" t="s">
        <v>354</v>
      </c>
      <c r="C661" s="40">
        <v>2.8</v>
      </c>
      <c r="E661" s="21">
        <v>816802382.15999997</v>
      </c>
      <c r="G661" s="41">
        <v>2.4E-2</v>
      </c>
      <c r="I661" s="31">
        <f t="shared" si="79"/>
        <v>19603257.171840001</v>
      </c>
      <c r="J661" s="26"/>
      <c r="K661" s="52">
        <f t="shared" si="80"/>
        <v>3.9999999999999966E-3</v>
      </c>
      <c r="L661" s="11" t="s">
        <v>625</v>
      </c>
    </row>
    <row r="662" spans="1:12" s="11" customFormat="1" x14ac:dyDescent="0.2">
      <c r="A662" s="11">
        <v>370</v>
      </c>
      <c r="B662" s="11" t="s">
        <v>355</v>
      </c>
      <c r="C662" s="40">
        <v>3.6</v>
      </c>
      <c r="E662" s="21">
        <v>210705124.72</v>
      </c>
      <c r="G662" s="41">
        <v>3.5999999999999997E-2</v>
      </c>
      <c r="I662" s="31">
        <f t="shared" si="79"/>
        <v>7585384.4899199996</v>
      </c>
      <c r="J662" s="26"/>
      <c r="K662" s="42">
        <f t="shared" si="80"/>
        <v>0</v>
      </c>
    </row>
    <row r="663" spans="1:12" s="11" customFormat="1" x14ac:dyDescent="0.2">
      <c r="A663" s="11">
        <v>370.1</v>
      </c>
      <c r="B663" s="11" t="s">
        <v>356</v>
      </c>
      <c r="C663" s="40">
        <v>6.5</v>
      </c>
      <c r="E663" s="21">
        <v>641072351</v>
      </c>
      <c r="G663" s="41">
        <v>6.5000000000000002E-2</v>
      </c>
      <c r="I663" s="31">
        <f t="shared" si="79"/>
        <v>41669702.815000005</v>
      </c>
      <c r="J663" s="26"/>
      <c r="K663" s="42">
        <f t="shared" si="80"/>
        <v>0</v>
      </c>
    </row>
    <row r="664" spans="1:12" s="11" customFormat="1" x14ac:dyDescent="0.2">
      <c r="A664" s="11">
        <v>371</v>
      </c>
      <c r="B664" s="11" t="s">
        <v>357</v>
      </c>
      <c r="C664" s="40">
        <v>4</v>
      </c>
      <c r="E664" s="21">
        <v>72503154.450000003</v>
      </c>
      <c r="G664" s="41">
        <v>0.04</v>
      </c>
      <c r="I664" s="31">
        <f t="shared" si="79"/>
        <v>2900126.1780000003</v>
      </c>
      <c r="J664" s="26"/>
      <c r="K664" s="42">
        <f t="shared" si="80"/>
        <v>0</v>
      </c>
    </row>
    <row r="665" spans="1:12" s="11" customFormat="1" x14ac:dyDescent="0.2">
      <c r="A665" s="85">
        <v>371.2</v>
      </c>
      <c r="B665" s="87" t="s">
        <v>358</v>
      </c>
      <c r="C665" s="29" t="s">
        <v>173</v>
      </c>
      <c r="E665" s="21">
        <v>24869913.66</v>
      </c>
      <c r="G665" s="41">
        <v>0.2</v>
      </c>
      <c r="I665" s="31">
        <f t="shared" si="79"/>
        <v>4973982.7319999998</v>
      </c>
      <c r="J665" s="26"/>
      <c r="K665" s="32" t="s">
        <v>173</v>
      </c>
      <c r="L665" s="11" t="s">
        <v>174</v>
      </c>
    </row>
    <row r="666" spans="1:12" s="11" customFormat="1" x14ac:dyDescent="0.2">
      <c r="A666" s="85">
        <v>371.3</v>
      </c>
      <c r="B666" s="88" t="s">
        <v>359</v>
      </c>
      <c r="C666" s="29" t="s">
        <v>173</v>
      </c>
      <c r="E666" s="21">
        <v>781506.03</v>
      </c>
      <c r="G666" s="41">
        <v>0.2</v>
      </c>
      <c r="I666" s="31">
        <f t="shared" si="79"/>
        <v>156301.20600000001</v>
      </c>
      <c r="J666" s="26"/>
      <c r="K666" s="32" t="s">
        <v>173</v>
      </c>
      <c r="L666" s="11" t="s">
        <v>174</v>
      </c>
    </row>
    <row r="667" spans="1:12" s="11" customFormat="1" x14ac:dyDescent="0.2">
      <c r="A667" s="85">
        <v>371.5</v>
      </c>
      <c r="B667" s="87" t="s">
        <v>360</v>
      </c>
      <c r="C667" s="29" t="s">
        <v>173</v>
      </c>
      <c r="E667" s="21">
        <v>7178553.7599999998</v>
      </c>
      <c r="G667" s="41">
        <v>0.2</v>
      </c>
      <c r="I667" s="31">
        <f t="shared" si="79"/>
        <v>1435710.7520000001</v>
      </c>
      <c r="J667" s="26"/>
      <c r="K667" s="32" t="s">
        <v>173</v>
      </c>
      <c r="L667" s="11" t="s">
        <v>174</v>
      </c>
    </row>
    <row r="668" spans="1:12" s="11" customFormat="1" x14ac:dyDescent="0.2">
      <c r="A668" s="11">
        <v>373</v>
      </c>
      <c r="B668" s="11" t="s">
        <v>361</v>
      </c>
      <c r="C668" s="40">
        <v>4</v>
      </c>
      <c r="E668" s="33">
        <v>433720169.81</v>
      </c>
      <c r="G668" s="41">
        <v>0.04</v>
      </c>
      <c r="I668" s="34">
        <f t="shared" si="79"/>
        <v>17348806.792399999</v>
      </c>
      <c r="J668" s="26"/>
      <c r="K668" s="42">
        <f>(C668/100)-G668</f>
        <v>0</v>
      </c>
    </row>
    <row r="669" spans="1:12" x14ac:dyDescent="0.2">
      <c r="C669" s="19"/>
      <c r="E669" s="39"/>
      <c r="F669" s="11"/>
      <c r="G669" s="39"/>
      <c r="H669" s="11"/>
      <c r="I669" s="11"/>
    </row>
    <row r="670" spans="1:12" x14ac:dyDescent="0.2">
      <c r="B670" s="13" t="s">
        <v>362</v>
      </c>
      <c r="C670" s="47">
        <v>3.4</v>
      </c>
      <c r="E670" s="84">
        <f>+SUBTOTAL(9,E647:E669)</f>
        <v>13136687646.15</v>
      </c>
      <c r="F670" s="11"/>
      <c r="G670" s="49">
        <f>(I670/E670)</f>
        <v>3.3074851897850227E-2</v>
      </c>
      <c r="H670" s="11"/>
      <c r="I670" s="84">
        <f>+SUBTOTAL(9,I647:I669)</f>
        <v>434493998.32472998</v>
      </c>
      <c r="J670" s="60"/>
    </row>
    <row r="671" spans="1:12" x14ac:dyDescent="0.2">
      <c r="C671" s="19"/>
      <c r="E671" s="39"/>
      <c r="F671" s="11"/>
      <c r="G671" s="39"/>
      <c r="H671" s="11"/>
      <c r="I671" s="11"/>
    </row>
    <row r="672" spans="1:12" x14ac:dyDescent="0.2">
      <c r="A672" s="13"/>
      <c r="B672" s="13" t="s">
        <v>26</v>
      </c>
      <c r="C672" s="19"/>
      <c r="E672" s="39"/>
      <c r="F672" s="11"/>
      <c r="G672" s="39"/>
      <c r="H672" s="11"/>
      <c r="I672" s="11"/>
    </row>
    <row r="673" spans="1:11" x14ac:dyDescent="0.2">
      <c r="A673" s="3">
        <v>390</v>
      </c>
      <c r="B673" s="3" t="s">
        <v>167</v>
      </c>
      <c r="C673" s="20">
        <v>2.1</v>
      </c>
      <c r="E673" s="21">
        <v>386573206.42000002</v>
      </c>
      <c r="F673" s="11"/>
      <c r="G673" s="41">
        <v>2.1000000000000001E-2</v>
      </c>
      <c r="H673" s="11"/>
      <c r="I673" s="31">
        <f t="shared" ref="I673:I680" si="81">E673*G673</f>
        <v>8118037.3348200005</v>
      </c>
      <c r="J673" s="26"/>
      <c r="K673" s="42">
        <f t="shared" ref="K673:K680" si="82">(C673/100)-G673</f>
        <v>0</v>
      </c>
    </row>
    <row r="674" spans="1:11" x14ac:dyDescent="0.2">
      <c r="A674" s="3">
        <v>392.1</v>
      </c>
      <c r="B674" s="3" t="s">
        <v>363</v>
      </c>
      <c r="C674" s="20">
        <v>14.2</v>
      </c>
      <c r="E674" s="21">
        <v>8124835.8399999999</v>
      </c>
      <c r="F674" s="11"/>
      <c r="G674" s="41">
        <v>0.14199999999999999</v>
      </c>
      <c r="H674" s="11"/>
      <c r="I674" s="31">
        <f t="shared" si="81"/>
        <v>1153726.6892799998</v>
      </c>
      <c r="J674" s="26"/>
      <c r="K674" s="42">
        <f t="shared" si="82"/>
        <v>0</v>
      </c>
    </row>
    <row r="675" spans="1:11" x14ac:dyDescent="0.2">
      <c r="A675" s="3">
        <v>392.2</v>
      </c>
      <c r="B675" s="3" t="s">
        <v>364</v>
      </c>
      <c r="C675" s="20">
        <v>9.4</v>
      </c>
      <c r="E675" s="21">
        <v>41545680.020000003</v>
      </c>
      <c r="F675" s="11"/>
      <c r="G675" s="41">
        <v>9.4E-2</v>
      </c>
      <c r="H675" s="11"/>
      <c r="I675" s="31">
        <f t="shared" si="81"/>
        <v>3905293.9218800003</v>
      </c>
      <c r="J675" s="26"/>
      <c r="K675" s="42">
        <f t="shared" si="82"/>
        <v>0</v>
      </c>
    </row>
    <row r="676" spans="1:11" x14ac:dyDescent="0.2">
      <c r="A676" s="3">
        <v>392.3</v>
      </c>
      <c r="B676" s="3" t="s">
        <v>365</v>
      </c>
      <c r="C676" s="20">
        <v>7.1</v>
      </c>
      <c r="E676" s="21">
        <v>214776580.00999999</v>
      </c>
      <c r="F676" s="11"/>
      <c r="G676" s="41">
        <v>7.0999999999999994E-2</v>
      </c>
      <c r="H676" s="11"/>
      <c r="I676" s="31">
        <f t="shared" si="81"/>
        <v>15249137.180709997</v>
      </c>
      <c r="J676" s="26"/>
      <c r="K676" s="42">
        <f t="shared" si="82"/>
        <v>0</v>
      </c>
    </row>
    <row r="677" spans="1:11" x14ac:dyDescent="0.2">
      <c r="A677" s="3">
        <v>392.4</v>
      </c>
      <c r="B677" s="3" t="s">
        <v>366</v>
      </c>
      <c r="C677" s="20">
        <v>11.1</v>
      </c>
      <c r="E677" s="21">
        <v>281641.46000000002</v>
      </c>
      <c r="F677" s="11"/>
      <c r="G677" s="41">
        <v>0.111</v>
      </c>
      <c r="H677" s="11"/>
      <c r="I677" s="31">
        <f t="shared" si="81"/>
        <v>31262.202060000003</v>
      </c>
      <c r="J677" s="26"/>
      <c r="K677" s="42">
        <f t="shared" si="82"/>
        <v>0</v>
      </c>
    </row>
    <row r="678" spans="1:11" x14ac:dyDescent="0.2">
      <c r="A678" s="3">
        <v>392.9</v>
      </c>
      <c r="B678" s="3" t="s">
        <v>367</v>
      </c>
      <c r="C678" s="20">
        <v>3.5</v>
      </c>
      <c r="E678" s="21">
        <v>18192353.579999998</v>
      </c>
      <c r="F678" s="11"/>
      <c r="G678" s="41">
        <v>3.5000000000000003E-2</v>
      </c>
      <c r="H678" s="11"/>
      <c r="I678" s="31">
        <f t="shared" si="81"/>
        <v>636732.37529999996</v>
      </c>
      <c r="J678" s="26"/>
      <c r="K678" s="42">
        <f t="shared" si="82"/>
        <v>0</v>
      </c>
    </row>
    <row r="679" spans="1:11" x14ac:dyDescent="0.2">
      <c r="A679" s="3">
        <v>396.1</v>
      </c>
      <c r="B679" s="3" t="s">
        <v>368</v>
      </c>
      <c r="C679" s="20">
        <v>8</v>
      </c>
      <c r="E679" s="21">
        <v>4042064.75</v>
      </c>
      <c r="F679" s="11"/>
      <c r="G679" s="41">
        <v>0.08</v>
      </c>
      <c r="H679" s="11"/>
      <c r="I679" s="31">
        <f t="shared" si="81"/>
        <v>323365.18</v>
      </c>
      <c r="J679" s="26"/>
      <c r="K679" s="42">
        <f t="shared" si="82"/>
        <v>0</v>
      </c>
    </row>
    <row r="680" spans="1:11" x14ac:dyDescent="0.2">
      <c r="A680" s="3">
        <v>397.8</v>
      </c>
      <c r="B680" s="3" t="s">
        <v>369</v>
      </c>
      <c r="C680" s="20">
        <v>10</v>
      </c>
      <c r="E680" s="33">
        <v>9651223.7500000019</v>
      </c>
      <c r="F680" s="11"/>
      <c r="G680" s="41">
        <v>0.1</v>
      </c>
      <c r="H680" s="11"/>
      <c r="I680" s="34">
        <f t="shared" si="81"/>
        <v>965122.37500000023</v>
      </c>
      <c r="J680" s="26"/>
      <c r="K680" s="42">
        <f t="shared" si="82"/>
        <v>0</v>
      </c>
    </row>
    <row r="681" spans="1:11" x14ac:dyDescent="0.2">
      <c r="C681" s="19"/>
      <c r="E681" s="11"/>
      <c r="F681" s="11"/>
      <c r="G681" s="39"/>
      <c r="H681" s="11"/>
      <c r="I681" s="11"/>
    </row>
    <row r="682" spans="1:11" x14ac:dyDescent="0.2">
      <c r="B682" s="13" t="s">
        <v>157</v>
      </c>
      <c r="C682" s="242">
        <v>4.4000000000000004</v>
      </c>
      <c r="E682" s="11"/>
      <c r="F682" s="11"/>
      <c r="G682" s="39"/>
      <c r="H682" s="11"/>
      <c r="I682" s="11"/>
    </row>
    <row r="683" spans="1:11" x14ac:dyDescent="0.2">
      <c r="C683" s="242"/>
      <c r="E683" s="11"/>
      <c r="F683" s="11"/>
      <c r="G683" s="39"/>
      <c r="H683" s="11"/>
      <c r="I683" s="11"/>
    </row>
    <row r="684" spans="1:11" x14ac:dyDescent="0.2">
      <c r="A684" s="13" t="s">
        <v>370</v>
      </c>
      <c r="B684" s="13"/>
      <c r="C684" s="242">
        <v>3.2</v>
      </c>
      <c r="E684" s="11"/>
      <c r="F684" s="11"/>
      <c r="G684" s="39"/>
      <c r="H684" s="11"/>
      <c r="I684" s="11"/>
    </row>
    <row r="685" spans="1:11" x14ac:dyDescent="0.2">
      <c r="C685" s="242"/>
      <c r="E685" s="11"/>
      <c r="F685" s="11"/>
      <c r="G685" s="39"/>
      <c r="H685" s="11"/>
      <c r="I685" s="11"/>
    </row>
    <row r="686" spans="1:11" x14ac:dyDescent="0.2">
      <c r="C686" s="242"/>
      <c r="E686" s="11"/>
      <c r="F686" s="11"/>
      <c r="G686" s="39"/>
      <c r="H686" s="11"/>
      <c r="I686" s="11"/>
    </row>
    <row r="687" spans="1:11" x14ac:dyDescent="0.2">
      <c r="A687" s="13" t="s">
        <v>371</v>
      </c>
      <c r="C687" s="242">
        <v>3.1</v>
      </c>
      <c r="E687" s="11"/>
      <c r="F687" s="11"/>
      <c r="G687" s="39"/>
      <c r="H687" s="11"/>
      <c r="I687" s="11"/>
    </row>
    <row r="688" spans="1:11" x14ac:dyDescent="0.2">
      <c r="C688" s="19"/>
      <c r="E688" s="11"/>
      <c r="F688" s="11"/>
      <c r="G688" s="39"/>
      <c r="H688" s="11"/>
      <c r="I688" s="11"/>
    </row>
    <row r="689" spans="1:10" x14ac:dyDescent="0.2">
      <c r="C689" s="19"/>
      <c r="E689" s="240"/>
      <c r="F689" s="11"/>
      <c r="G689" s="241"/>
      <c r="H689" s="11"/>
      <c r="I689" s="240"/>
    </row>
    <row r="690" spans="1:10" x14ac:dyDescent="0.2">
      <c r="C690" s="115"/>
      <c r="E690" s="11"/>
      <c r="F690" s="11"/>
      <c r="G690" s="11"/>
      <c r="H690" s="11"/>
      <c r="I690" s="11"/>
    </row>
    <row r="691" spans="1:10" x14ac:dyDescent="0.2">
      <c r="A691" s="243" t="s">
        <v>487</v>
      </c>
      <c r="B691" s="97"/>
      <c r="D691" s="97"/>
      <c r="E691" s="98"/>
      <c r="F691" s="98"/>
      <c r="G691" s="98"/>
      <c r="H691" s="98"/>
      <c r="I691" s="119"/>
    </row>
    <row r="692" spans="1:10" x14ac:dyDescent="0.2">
      <c r="A692" s="99">
        <v>301</v>
      </c>
      <c r="B692" s="25" t="s">
        <v>373</v>
      </c>
      <c r="D692" s="25"/>
      <c r="E692" s="205">
        <v>125000</v>
      </c>
      <c r="F692" s="61"/>
      <c r="G692" s="101">
        <f>(I692/E692)*12</f>
        <v>0</v>
      </c>
      <c r="H692" s="102" t="s">
        <v>372</v>
      </c>
      <c r="I692" s="206">
        <v>0</v>
      </c>
    </row>
    <row r="693" spans="1:10" x14ac:dyDescent="0.2">
      <c r="A693" s="99">
        <v>303</v>
      </c>
      <c r="B693" s="25" t="s">
        <v>374</v>
      </c>
      <c r="D693" s="25"/>
      <c r="E693" s="100">
        <v>255428954.55000001</v>
      </c>
      <c r="F693" s="61"/>
      <c r="G693" s="101">
        <f t="shared" ref="G693:G700" si="83">(I693/E693)*12</f>
        <v>4.2947161488900987E-2</v>
      </c>
      <c r="H693" s="102" t="s">
        <v>372</v>
      </c>
      <c r="I693" s="103">
        <v>914162.38</v>
      </c>
      <c r="J693" s="248"/>
    </row>
    <row r="694" spans="1:10" x14ac:dyDescent="0.2">
      <c r="A694" s="99">
        <v>303</v>
      </c>
      <c r="B694" s="25" t="s">
        <v>375</v>
      </c>
      <c r="D694" s="25"/>
      <c r="E694" s="100">
        <v>36136483.950000003</v>
      </c>
      <c r="F694" s="61"/>
      <c r="G694" s="101">
        <f t="shared" si="83"/>
        <v>4.00000078037476E-2</v>
      </c>
      <c r="H694" s="102" t="s">
        <v>372</v>
      </c>
      <c r="I694" s="103">
        <v>120454.97</v>
      </c>
    </row>
    <row r="695" spans="1:10" x14ac:dyDescent="0.2">
      <c r="A695" s="99">
        <v>303</v>
      </c>
      <c r="B695" s="25" t="s">
        <v>376</v>
      </c>
      <c r="D695" s="25"/>
      <c r="E695" s="100">
        <v>1200000</v>
      </c>
      <c r="F695" s="61"/>
      <c r="G695" s="101">
        <f t="shared" si="83"/>
        <v>3.5450500000000003E-2</v>
      </c>
      <c r="H695" s="102" t="s">
        <v>372</v>
      </c>
      <c r="I695" s="103">
        <v>3545.05</v>
      </c>
    </row>
    <row r="696" spans="1:10" x14ac:dyDescent="0.2">
      <c r="A696" s="99">
        <v>303</v>
      </c>
      <c r="B696" s="25" t="s">
        <v>377</v>
      </c>
      <c r="D696" s="25"/>
      <c r="E696" s="100">
        <v>59224687.57</v>
      </c>
      <c r="F696" s="61"/>
      <c r="G696" s="101">
        <f t="shared" si="83"/>
        <v>3.3404306230601866E-2</v>
      </c>
      <c r="H696" s="102" t="s">
        <v>372</v>
      </c>
      <c r="I696" s="103">
        <v>164863.29999999999</v>
      </c>
    </row>
    <row r="697" spans="1:10" x14ac:dyDescent="0.2">
      <c r="A697" s="99">
        <v>303</v>
      </c>
      <c r="B697" s="25" t="s">
        <v>378</v>
      </c>
      <c r="D697" s="25"/>
      <c r="E697" s="100">
        <v>6359027</v>
      </c>
      <c r="F697" s="61"/>
      <c r="G697" s="101">
        <f t="shared" si="83"/>
        <v>3.5401680162704133E-2</v>
      </c>
      <c r="H697" s="102" t="s">
        <v>372</v>
      </c>
      <c r="I697" s="103">
        <v>18760.02</v>
      </c>
    </row>
    <row r="698" spans="1:10" x14ac:dyDescent="0.2">
      <c r="A698" s="99">
        <v>303</v>
      </c>
      <c r="B698" s="25" t="s">
        <v>379</v>
      </c>
      <c r="D698" s="25"/>
      <c r="E698" s="104">
        <v>71405874.359999999</v>
      </c>
      <c r="F698" s="61"/>
      <c r="G698" s="101">
        <f t="shared" si="83"/>
        <v>3.4890576473293952E-2</v>
      </c>
      <c r="H698" s="102" t="s">
        <v>372</v>
      </c>
      <c r="I698" s="105">
        <v>207616.01</v>
      </c>
    </row>
    <row r="699" spans="1:10" x14ac:dyDescent="0.2">
      <c r="A699" s="99">
        <v>303.5</v>
      </c>
      <c r="B699" s="25" t="s">
        <v>380</v>
      </c>
      <c r="D699" s="25"/>
      <c r="E699" s="106">
        <v>350301079.11000001</v>
      </c>
      <c r="F699" s="61"/>
      <c r="G699" s="101">
        <f t="shared" si="83"/>
        <v>0.15842929887913015</v>
      </c>
      <c r="H699" s="102" t="s">
        <v>372</v>
      </c>
      <c r="I699" s="107">
        <v>4624829.53</v>
      </c>
    </row>
    <row r="700" spans="1:10" x14ac:dyDescent="0.2">
      <c r="A700" s="99">
        <v>303.8</v>
      </c>
      <c r="B700" s="25" t="s">
        <v>381</v>
      </c>
      <c r="D700" s="25"/>
      <c r="E700" s="238">
        <v>11938428</v>
      </c>
      <c r="F700" s="61"/>
      <c r="G700" s="101">
        <f t="shared" si="83"/>
        <v>0.19999997989685073</v>
      </c>
      <c r="H700" s="102" t="s">
        <v>372</v>
      </c>
      <c r="I700" s="239">
        <v>198973.78</v>
      </c>
    </row>
    <row r="701" spans="1:10" x14ac:dyDescent="0.2">
      <c r="A701" s="108"/>
      <c r="B701" s="25"/>
      <c r="D701" s="25"/>
      <c r="E701" s="61"/>
      <c r="F701" s="61"/>
      <c r="G701" s="61"/>
      <c r="H701" s="61"/>
      <c r="I701" s="109"/>
    </row>
    <row r="702" spans="1:10" x14ac:dyDescent="0.2">
      <c r="A702" s="108"/>
      <c r="B702" s="25"/>
      <c r="D702" s="25"/>
      <c r="E702" s="60">
        <f>+SUBTOTAL(9,E692:E701)</f>
        <v>792119534.53999996</v>
      </c>
      <c r="F702" s="61"/>
      <c r="G702" s="101"/>
      <c r="H702" s="61"/>
      <c r="I702" s="110">
        <f>+SUBTOTAL(9,I692:I701)</f>
        <v>6253205.04</v>
      </c>
    </row>
    <row r="703" spans="1:10" x14ac:dyDescent="0.2">
      <c r="A703" s="108"/>
      <c r="B703" s="25"/>
      <c r="D703" s="25"/>
      <c r="E703" s="61"/>
      <c r="F703" s="61"/>
      <c r="G703" s="61"/>
      <c r="H703" s="61"/>
      <c r="I703" s="109"/>
    </row>
    <row r="704" spans="1:10" x14ac:dyDescent="0.2">
      <c r="A704" s="108"/>
      <c r="B704" s="111" t="s">
        <v>382</v>
      </c>
      <c r="D704" s="25"/>
      <c r="E704" s="112">
        <f>E692+E698+E699</f>
        <v>421831953.47000003</v>
      </c>
      <c r="F704" s="61"/>
      <c r="G704" s="101">
        <f>ROUND(I704/E704,3)*12</f>
        <v>0.13200000000000001</v>
      </c>
      <c r="H704" s="61"/>
      <c r="I704" s="113">
        <f>I692+I698+I699</f>
        <v>4832445.54</v>
      </c>
    </row>
    <row r="705" spans="1:9" x14ac:dyDescent="0.2">
      <c r="A705" s="108"/>
      <c r="B705" s="111"/>
      <c r="D705" s="25"/>
      <c r="E705" s="112"/>
      <c r="F705" s="61"/>
      <c r="G705" s="101"/>
      <c r="H705" s="61"/>
      <c r="I705" s="113"/>
    </row>
    <row r="706" spans="1:9" x14ac:dyDescent="0.2">
      <c r="A706" s="114" t="s">
        <v>383</v>
      </c>
      <c r="B706" s="115" t="s">
        <v>384</v>
      </c>
      <c r="C706" s="115"/>
      <c r="D706" s="115"/>
      <c r="E706" s="116"/>
      <c r="F706" s="116"/>
      <c r="G706" s="116"/>
      <c r="H706" s="116"/>
      <c r="I706" s="117"/>
    </row>
    <row r="707" spans="1:9" x14ac:dyDescent="0.2">
      <c r="C707" s="115"/>
      <c r="E707" s="11"/>
      <c r="F707" s="11"/>
      <c r="G707" s="11"/>
      <c r="H707" s="11"/>
      <c r="I707" s="11"/>
    </row>
    <row r="708" spans="1:9" x14ac:dyDescent="0.2">
      <c r="A708" s="243" t="s">
        <v>385</v>
      </c>
      <c r="B708" s="97"/>
      <c r="D708" s="97"/>
      <c r="E708" s="118"/>
      <c r="F708" s="98"/>
      <c r="G708" s="118"/>
      <c r="H708" s="98"/>
      <c r="I708" s="119"/>
    </row>
    <row r="709" spans="1:9" x14ac:dyDescent="0.2">
      <c r="A709" s="108"/>
      <c r="B709" s="25"/>
      <c r="D709" s="25"/>
      <c r="E709" s="93"/>
      <c r="F709" s="61"/>
      <c r="G709" s="93"/>
      <c r="H709" s="61"/>
      <c r="I709" s="109"/>
    </row>
    <row r="710" spans="1:9" x14ac:dyDescent="0.2">
      <c r="A710" s="120" t="s">
        <v>386</v>
      </c>
      <c r="B710" s="69"/>
      <c r="D710" s="25"/>
      <c r="E710" s="93"/>
      <c r="F710" s="61"/>
      <c r="G710" s="93"/>
      <c r="H710" s="61"/>
      <c r="I710" s="109"/>
    </row>
    <row r="711" spans="1:9" x14ac:dyDescent="0.2">
      <c r="A711" s="121" t="s">
        <v>31</v>
      </c>
      <c r="B711" s="69"/>
      <c r="D711" s="25"/>
      <c r="E711" s="93"/>
      <c r="F711" s="61"/>
      <c r="G711" s="93"/>
      <c r="H711" s="61"/>
      <c r="I711" s="109"/>
    </row>
    <row r="712" spans="1:9" x14ac:dyDescent="0.2">
      <c r="A712" s="108">
        <v>312</v>
      </c>
      <c r="B712" s="25" t="s">
        <v>168</v>
      </c>
      <c r="D712" s="25"/>
      <c r="E712" s="122">
        <v>16687067.369999999</v>
      </c>
      <c r="F712" s="61"/>
      <c r="G712" s="41">
        <v>2.5999999999999999E-2</v>
      </c>
      <c r="H712" s="61"/>
      <c r="I712" s="123">
        <f t="shared" ref="I712:I713" si="84">E712*G712</f>
        <v>433863.75161999994</v>
      </c>
    </row>
    <row r="713" spans="1:9" x14ac:dyDescent="0.2">
      <c r="A713" s="108">
        <v>312</v>
      </c>
      <c r="B713" s="25" t="s">
        <v>168</v>
      </c>
      <c r="D713" s="25"/>
      <c r="E713" s="122">
        <v>15277111.5</v>
      </c>
      <c r="F713" s="61"/>
      <c r="G713" s="41">
        <v>2.5999999999999999E-2</v>
      </c>
      <c r="H713" s="61"/>
      <c r="I713" s="123">
        <f t="shared" si="84"/>
        <v>397204.89899999998</v>
      </c>
    </row>
    <row r="714" spans="1:9" x14ac:dyDescent="0.2">
      <c r="A714" s="108"/>
      <c r="B714" s="61"/>
      <c r="D714" s="25"/>
      <c r="E714" s="68">
        <f>+SUBTOTAL(9,E712:E713)</f>
        <v>31964178.869999997</v>
      </c>
      <c r="F714" s="66"/>
      <c r="G714" s="55">
        <f>(I714/E714)</f>
        <v>2.6000000000000002E-2</v>
      </c>
      <c r="H714" s="66"/>
      <c r="I714" s="124">
        <f>+SUBTOTAL(9,I712:I713)</f>
        <v>831068.65061999997</v>
      </c>
    </row>
    <row r="715" spans="1:9" x14ac:dyDescent="0.2">
      <c r="A715" s="120" t="s">
        <v>387</v>
      </c>
      <c r="B715" s="61"/>
      <c r="D715" s="25"/>
      <c r="E715" s="93"/>
      <c r="F715" s="61"/>
      <c r="G715" s="93"/>
      <c r="H715" s="61"/>
      <c r="I715" s="109"/>
    </row>
    <row r="716" spans="1:9" x14ac:dyDescent="0.2">
      <c r="A716" s="108">
        <v>311</v>
      </c>
      <c r="B716" s="25" t="s">
        <v>167</v>
      </c>
      <c r="D716" s="25"/>
      <c r="E716" s="100">
        <v>225067.62</v>
      </c>
      <c r="F716" s="61"/>
      <c r="G716" s="41">
        <v>2.1000000000000001E-2</v>
      </c>
      <c r="H716" s="61"/>
      <c r="I716" s="123">
        <f t="shared" ref="I716:I717" si="85">E716*G716</f>
        <v>4726.4200200000005</v>
      </c>
    </row>
    <row r="717" spans="1:9" x14ac:dyDescent="0.2">
      <c r="A717" s="108">
        <v>312</v>
      </c>
      <c r="B717" s="25" t="s">
        <v>168</v>
      </c>
      <c r="D717" s="25"/>
      <c r="E717" s="100">
        <v>106958839.3</v>
      </c>
      <c r="F717" s="61"/>
      <c r="G717" s="41">
        <v>2.5999999999999999E-2</v>
      </c>
      <c r="H717" s="61"/>
      <c r="I717" s="123">
        <f t="shared" si="85"/>
        <v>2780929.8217999996</v>
      </c>
    </row>
    <row r="718" spans="1:9" x14ac:dyDescent="0.2">
      <c r="A718" s="125"/>
      <c r="B718" s="61"/>
      <c r="D718" s="25"/>
      <c r="E718" s="68">
        <f>+SUBTOTAL(9,E716:E717)</f>
        <v>107183906.92</v>
      </c>
      <c r="F718" s="61"/>
      <c r="G718" s="55">
        <f>(I718/E718)</f>
        <v>2.5989500866946003E-2</v>
      </c>
      <c r="H718" s="61"/>
      <c r="I718" s="124">
        <f>+SUBTOTAL(9,I716:I717)</f>
        <v>2785656.2418199996</v>
      </c>
    </row>
    <row r="719" spans="1:9" x14ac:dyDescent="0.2">
      <c r="A719" s="108"/>
      <c r="B719" s="25"/>
      <c r="D719" s="25"/>
      <c r="E719" s="25"/>
      <c r="F719" s="25"/>
      <c r="G719" s="93"/>
      <c r="H719" s="61"/>
      <c r="I719" s="109"/>
    </row>
    <row r="720" spans="1:9" x14ac:dyDescent="0.2">
      <c r="A720" s="120" t="s">
        <v>388</v>
      </c>
      <c r="B720" s="25"/>
      <c r="D720" s="25"/>
      <c r="E720" s="25"/>
      <c r="F720" s="25"/>
      <c r="G720" s="93"/>
      <c r="H720" s="61"/>
      <c r="I720" s="109"/>
    </row>
    <row r="721" spans="1:9" x14ac:dyDescent="0.2">
      <c r="A721" s="125">
        <v>312</v>
      </c>
      <c r="B721" s="61" t="s">
        <v>168</v>
      </c>
      <c r="D721" s="25"/>
      <c r="E721" s="126">
        <v>27744106.699999999</v>
      </c>
      <c r="F721" s="25"/>
      <c r="G721" s="41">
        <v>2.5999999999999999E-2</v>
      </c>
      <c r="H721" s="61"/>
      <c r="I721" s="123">
        <f t="shared" ref="I721:I723" si="86">E721*G721</f>
        <v>721346.77419999999</v>
      </c>
    </row>
    <row r="722" spans="1:9" x14ac:dyDescent="0.2">
      <c r="A722" s="125">
        <v>315</v>
      </c>
      <c r="B722" s="61" t="s">
        <v>170</v>
      </c>
      <c r="D722" s="25"/>
      <c r="E722" s="126">
        <v>446691.75</v>
      </c>
      <c r="F722" s="61"/>
      <c r="G722" s="41">
        <v>2.4E-2</v>
      </c>
      <c r="H722" s="61"/>
      <c r="I722" s="123">
        <f t="shared" si="86"/>
        <v>10720.602000000001</v>
      </c>
    </row>
    <row r="723" spans="1:9" x14ac:dyDescent="0.2">
      <c r="A723" s="125">
        <v>316</v>
      </c>
      <c r="B723" s="61" t="s">
        <v>171</v>
      </c>
      <c r="D723" s="25"/>
      <c r="E723" s="126">
        <v>9137.83</v>
      </c>
      <c r="F723" s="61"/>
      <c r="G723" s="41">
        <v>2.4E-2</v>
      </c>
      <c r="H723" s="61"/>
      <c r="I723" s="123">
        <f t="shared" si="86"/>
        <v>219.30792</v>
      </c>
    </row>
    <row r="724" spans="1:9" x14ac:dyDescent="0.2">
      <c r="A724" s="127"/>
      <c r="B724" s="128"/>
      <c r="D724" s="25"/>
      <c r="E724" s="68">
        <f>+SUBTOTAL(9,E721:E723)</f>
        <v>28199936.279999997</v>
      </c>
      <c r="F724" s="61"/>
      <c r="G724" s="55">
        <f>(I724/E724)</f>
        <v>2.5967671587944455E-2</v>
      </c>
      <c r="H724" s="61"/>
      <c r="I724" s="124">
        <f>+SUBTOTAL(9,I721:I723)</f>
        <v>732286.68411999999</v>
      </c>
    </row>
    <row r="725" spans="1:9" x14ac:dyDescent="0.2">
      <c r="A725" s="127"/>
      <c r="B725" s="128"/>
      <c r="D725" s="25"/>
      <c r="E725" s="126"/>
      <c r="F725" s="61"/>
      <c r="G725" s="93"/>
      <c r="H725" s="61"/>
      <c r="I725" s="109"/>
    </row>
    <row r="726" spans="1:9" x14ac:dyDescent="0.2">
      <c r="A726" s="120" t="s">
        <v>389</v>
      </c>
      <c r="B726" s="25"/>
      <c r="D726" s="25"/>
      <c r="E726" s="25"/>
      <c r="F726" s="25"/>
      <c r="G726" s="93"/>
      <c r="H726" s="61"/>
      <c r="I726" s="109"/>
    </row>
    <row r="727" spans="1:9" x14ac:dyDescent="0.2">
      <c r="A727" s="125">
        <v>312</v>
      </c>
      <c r="B727" s="61" t="s">
        <v>168</v>
      </c>
      <c r="D727" s="25"/>
      <c r="E727" s="126">
        <v>26534953.5</v>
      </c>
      <c r="F727" s="25"/>
      <c r="G727" s="41">
        <v>2.5999999999999999E-2</v>
      </c>
      <c r="H727" s="61"/>
      <c r="I727" s="123">
        <f t="shared" ref="I727:I729" si="87">E727*G727</f>
        <v>689908.79099999997</v>
      </c>
    </row>
    <row r="728" spans="1:9" x14ac:dyDescent="0.2">
      <c r="A728" s="125">
        <v>315</v>
      </c>
      <c r="B728" s="61" t="s">
        <v>170</v>
      </c>
      <c r="D728" s="25"/>
      <c r="E728" s="126">
        <v>426219.91000000003</v>
      </c>
      <c r="F728" s="61"/>
      <c r="G728" s="41">
        <v>2.4E-2</v>
      </c>
      <c r="H728" s="61"/>
      <c r="I728" s="123">
        <f t="shared" si="87"/>
        <v>10229.277840000001</v>
      </c>
    </row>
    <row r="729" spans="1:9" x14ac:dyDescent="0.2">
      <c r="A729" s="125">
        <v>316</v>
      </c>
      <c r="B729" s="61" t="s">
        <v>171</v>
      </c>
      <c r="D729" s="25"/>
      <c r="E729" s="126">
        <v>9591.24</v>
      </c>
      <c r="F729" s="61"/>
      <c r="G729" s="41">
        <v>2.4E-2</v>
      </c>
      <c r="H729" s="61"/>
      <c r="I729" s="123">
        <f t="shared" si="87"/>
        <v>230.18976000000001</v>
      </c>
    </row>
    <row r="730" spans="1:9" x14ac:dyDescent="0.2">
      <c r="A730" s="127"/>
      <c r="B730" s="128"/>
      <c r="D730" s="25"/>
      <c r="E730" s="68">
        <f>+SUBTOTAL(9,E727:E729)</f>
        <v>26970764.649999999</v>
      </c>
      <c r="F730" s="61"/>
      <c r="G730" s="55">
        <f>(I730/E730)</f>
        <v>2.5967682699719084E-2</v>
      </c>
      <c r="H730" s="61"/>
      <c r="I730" s="124">
        <f>+SUBTOTAL(9,I727:I729)</f>
        <v>700368.25859999994</v>
      </c>
    </row>
    <row r="731" spans="1:9" x14ac:dyDescent="0.2">
      <c r="A731" s="125"/>
      <c r="B731" s="61"/>
      <c r="D731" s="61"/>
      <c r="E731" s="21"/>
      <c r="F731" s="61"/>
      <c r="G731" s="41"/>
      <c r="H731" s="61"/>
      <c r="I731" s="109"/>
    </row>
    <row r="732" spans="1:9" ht="10.8" thickBot="1" x14ac:dyDescent="0.25">
      <c r="A732" s="129" t="s">
        <v>621</v>
      </c>
      <c r="B732" s="25"/>
      <c r="D732" s="25"/>
      <c r="E732" s="130">
        <v>702430930.2099998</v>
      </c>
      <c r="F732" s="61"/>
      <c r="G732" s="146">
        <f>(I732/E732)</f>
        <v>2.5294956894924978E-2</v>
      </c>
      <c r="H732" s="61"/>
      <c r="I732" s="131">
        <v>17767960.101323999</v>
      </c>
    </row>
    <row r="733" spans="1:9" ht="10.8" thickTop="1" x14ac:dyDescent="0.2">
      <c r="A733" s="108"/>
      <c r="B733" s="25"/>
      <c r="D733" s="25"/>
      <c r="E733" s="25"/>
      <c r="F733" s="25"/>
      <c r="G733" s="25"/>
      <c r="H733" s="61"/>
      <c r="I733" s="109"/>
    </row>
    <row r="734" spans="1:9" ht="10.8" thickBot="1" x14ac:dyDescent="0.25">
      <c r="A734" s="129" t="s">
        <v>622</v>
      </c>
      <c r="B734" s="25"/>
      <c r="D734" s="25"/>
      <c r="E734" s="130">
        <v>60340587.579999998</v>
      </c>
      <c r="F734" s="61"/>
      <c r="G734" s="146">
        <f>(I734/E734)</f>
        <v>2.1636479527206653E-2</v>
      </c>
      <c r="H734" s="61"/>
      <c r="I734" s="131">
        <v>1305557.88783429</v>
      </c>
    </row>
    <row r="735" spans="1:9" ht="10.8" thickTop="1" x14ac:dyDescent="0.2">
      <c r="A735" s="108"/>
      <c r="B735" s="25"/>
      <c r="D735" s="25"/>
      <c r="E735" s="25"/>
      <c r="F735" s="25"/>
      <c r="G735" s="25"/>
      <c r="H735" s="61"/>
      <c r="I735" s="109"/>
    </row>
    <row r="736" spans="1:9" x14ac:dyDescent="0.2">
      <c r="A736" s="129" t="s">
        <v>460</v>
      </c>
      <c r="B736" s="12"/>
      <c r="D736" s="25"/>
      <c r="E736" s="60"/>
      <c r="F736" s="61"/>
      <c r="G736" s="146"/>
      <c r="H736" s="61"/>
      <c r="I736" s="110"/>
    </row>
    <row r="737" spans="1:9" x14ac:dyDescent="0.2">
      <c r="A737" s="129"/>
      <c r="B737" s="12"/>
      <c r="D737" s="25"/>
      <c r="E737" s="60"/>
      <c r="F737" s="61"/>
      <c r="G737" s="146"/>
      <c r="H737" s="61"/>
      <c r="I737" s="110"/>
    </row>
    <row r="738" spans="1:9" x14ac:dyDescent="0.2">
      <c r="A738" s="129"/>
      <c r="B738" s="195" t="s">
        <v>455</v>
      </c>
      <c r="D738" s="25"/>
      <c r="E738" s="60"/>
      <c r="F738" s="61"/>
      <c r="G738" s="146"/>
      <c r="H738" s="61"/>
      <c r="I738" s="110"/>
    </row>
    <row r="739" spans="1:9" x14ac:dyDescent="0.2">
      <c r="A739" s="108">
        <v>350.2</v>
      </c>
      <c r="B739" s="25" t="s">
        <v>417</v>
      </c>
      <c r="D739" s="25"/>
      <c r="E739" s="106">
        <v>0</v>
      </c>
      <c r="F739" s="61"/>
      <c r="G739" s="177">
        <v>1.2999999999999999E-2</v>
      </c>
      <c r="H739" s="61"/>
      <c r="I739" s="123">
        <f t="shared" ref="I739:I748" si="88">E739*G739</f>
        <v>0</v>
      </c>
    </row>
    <row r="740" spans="1:9" x14ac:dyDescent="0.2">
      <c r="A740" s="108">
        <v>352</v>
      </c>
      <c r="B740" s="25" t="s">
        <v>418</v>
      </c>
      <c r="D740" s="25"/>
      <c r="E740" s="106">
        <v>1132054.79</v>
      </c>
      <c r="F740" s="61"/>
      <c r="G740" s="177">
        <v>1.9E-2</v>
      </c>
      <c r="H740" s="61"/>
      <c r="I740" s="123">
        <f t="shared" si="88"/>
        <v>21509.041010000001</v>
      </c>
    </row>
    <row r="741" spans="1:9" x14ac:dyDescent="0.2">
      <c r="A741" s="108">
        <v>353</v>
      </c>
      <c r="B741" s="25" t="s">
        <v>14</v>
      </c>
      <c r="D741" s="25"/>
      <c r="E741" s="106">
        <v>1514725.9100000001</v>
      </c>
      <c r="F741" s="61"/>
      <c r="G741" s="177">
        <v>2.5999999999999999E-2</v>
      </c>
      <c r="H741" s="61"/>
      <c r="I741" s="123">
        <f t="shared" si="88"/>
        <v>39382.873660000005</v>
      </c>
    </row>
    <row r="742" spans="1:9" x14ac:dyDescent="0.2">
      <c r="A742" s="108">
        <v>353.1</v>
      </c>
      <c r="B742" s="25" t="s">
        <v>459</v>
      </c>
      <c r="D742" s="25"/>
      <c r="E742" s="106">
        <v>3031913.53</v>
      </c>
      <c r="F742" s="61"/>
      <c r="G742" s="177">
        <v>2.9000000000000001E-2</v>
      </c>
      <c r="H742" s="61"/>
      <c r="I742" s="123">
        <f t="shared" si="88"/>
        <v>87925.492369999993</v>
      </c>
    </row>
    <row r="743" spans="1:9" x14ac:dyDescent="0.2">
      <c r="A743" s="108">
        <v>354</v>
      </c>
      <c r="B743" s="25" t="s">
        <v>420</v>
      </c>
      <c r="D743" s="25"/>
      <c r="E743" s="106">
        <v>0</v>
      </c>
      <c r="F743" s="61"/>
      <c r="G743" s="177">
        <v>2.1999999999999999E-2</v>
      </c>
      <c r="H743" s="61"/>
      <c r="I743" s="123">
        <f t="shared" si="88"/>
        <v>0</v>
      </c>
    </row>
    <row r="744" spans="1:9" x14ac:dyDescent="0.2">
      <c r="A744" s="108">
        <v>355</v>
      </c>
      <c r="B744" s="25" t="s">
        <v>421</v>
      </c>
      <c r="D744" s="25"/>
      <c r="E744" s="106">
        <v>998109.24</v>
      </c>
      <c r="F744" s="61"/>
      <c r="G744" s="177">
        <v>3.4000000000000002E-2</v>
      </c>
      <c r="H744" s="61"/>
      <c r="I744" s="123">
        <f t="shared" si="88"/>
        <v>33935.714160000003</v>
      </c>
    </row>
    <row r="745" spans="1:9" x14ac:dyDescent="0.2">
      <c r="A745" s="108">
        <v>356</v>
      </c>
      <c r="B745" s="25" t="s">
        <v>15</v>
      </c>
      <c r="D745" s="25"/>
      <c r="E745" s="106">
        <v>555517.25</v>
      </c>
      <c r="F745" s="61"/>
      <c r="G745" s="177">
        <v>3.2000000000000001E-2</v>
      </c>
      <c r="H745" s="61"/>
      <c r="I745" s="123">
        <f t="shared" si="88"/>
        <v>17776.552</v>
      </c>
    </row>
    <row r="746" spans="1:9" x14ac:dyDescent="0.2">
      <c r="A746" s="108">
        <v>357</v>
      </c>
      <c r="B746" s="25" t="s">
        <v>16</v>
      </c>
      <c r="D746" s="25"/>
      <c r="E746" s="106">
        <v>0</v>
      </c>
      <c r="F746" s="61"/>
      <c r="G746" s="177">
        <v>1.7000000000000001E-2</v>
      </c>
      <c r="H746" s="61"/>
      <c r="I746" s="123">
        <f t="shared" si="88"/>
        <v>0</v>
      </c>
    </row>
    <row r="747" spans="1:9" x14ac:dyDescent="0.2">
      <c r="A747" s="108">
        <v>358</v>
      </c>
      <c r="B747" s="25" t="s">
        <v>422</v>
      </c>
      <c r="D747" s="25"/>
      <c r="E747" s="106">
        <v>65655.25</v>
      </c>
      <c r="F747" s="61"/>
      <c r="G747" s="177">
        <v>1.7999999999999999E-2</v>
      </c>
      <c r="H747" s="61"/>
      <c r="I747" s="123">
        <f t="shared" si="88"/>
        <v>1181.7945</v>
      </c>
    </row>
    <row r="748" spans="1:9" x14ac:dyDescent="0.2">
      <c r="A748" s="108">
        <v>359</v>
      </c>
      <c r="B748" s="25" t="s">
        <v>423</v>
      </c>
      <c r="D748" s="25"/>
      <c r="E748" s="238">
        <v>0</v>
      </c>
      <c r="F748" s="61"/>
      <c r="G748" s="177">
        <v>1.7000000000000001E-2</v>
      </c>
      <c r="H748" s="61"/>
      <c r="I748" s="140">
        <f t="shared" si="88"/>
        <v>0</v>
      </c>
    </row>
    <row r="749" spans="1:9" x14ac:dyDescent="0.2">
      <c r="A749" s="108"/>
      <c r="B749" s="25"/>
      <c r="D749" s="25"/>
      <c r="E749" s="25"/>
      <c r="F749" s="25"/>
      <c r="G749" s="25"/>
      <c r="H749" s="25"/>
      <c r="I749" s="135"/>
    </row>
    <row r="750" spans="1:9" x14ac:dyDescent="0.2">
      <c r="A750" s="108"/>
      <c r="B750" s="12" t="s">
        <v>461</v>
      </c>
      <c r="D750" s="25"/>
      <c r="E750" s="60">
        <f>+SUBTOTAL(9,E739:E748)</f>
        <v>7297975.9700000007</v>
      </c>
      <c r="F750" s="25"/>
      <c r="G750" s="146">
        <f>(I750/E750)</f>
        <v>2.7639371317359922E-2</v>
      </c>
      <c r="H750" s="25"/>
      <c r="I750" s="110">
        <f>+SUBTOTAL(9,I739:I748)</f>
        <v>201711.46769999998</v>
      </c>
    </row>
    <row r="751" spans="1:9" x14ac:dyDescent="0.2">
      <c r="A751" s="108"/>
      <c r="B751" s="25"/>
      <c r="D751" s="25"/>
      <c r="E751" s="25"/>
      <c r="F751" s="25"/>
      <c r="G751" s="25"/>
      <c r="H751" s="25"/>
      <c r="I751" s="135"/>
    </row>
    <row r="752" spans="1:9" x14ac:dyDescent="0.2">
      <c r="A752" s="129" t="s">
        <v>467</v>
      </c>
      <c r="B752" s="12"/>
      <c r="D752" s="25"/>
      <c r="E752" s="60"/>
      <c r="F752" s="61"/>
      <c r="G752" s="146"/>
      <c r="H752" s="61"/>
      <c r="I752" s="110"/>
    </row>
    <row r="753" spans="1:9" x14ac:dyDescent="0.2">
      <c r="A753" s="129"/>
      <c r="B753" s="12"/>
      <c r="D753" s="25"/>
      <c r="E753" s="60"/>
      <c r="F753" s="61"/>
      <c r="G753" s="146"/>
      <c r="H753" s="61"/>
      <c r="I753" s="110"/>
    </row>
    <row r="754" spans="1:9" x14ac:dyDescent="0.2">
      <c r="A754" s="129"/>
      <c r="B754" s="13" t="s">
        <v>468</v>
      </c>
      <c r="D754" s="25"/>
      <c r="E754" s="60"/>
      <c r="F754" s="11"/>
      <c r="G754" s="49"/>
      <c r="H754" s="11"/>
      <c r="I754" s="123"/>
    </row>
    <row r="755" spans="1:9" x14ac:dyDescent="0.2">
      <c r="A755" s="108">
        <v>361</v>
      </c>
      <c r="B755" s="3" t="s">
        <v>418</v>
      </c>
      <c r="D755" s="25"/>
      <c r="E755" s="26">
        <v>4025031.09</v>
      </c>
      <c r="F755" s="11"/>
      <c r="G755" s="196">
        <v>1.9E-2</v>
      </c>
      <c r="H755" s="11"/>
      <c r="I755" s="197">
        <f t="shared" ref="I755:I776" si="89">E755*G755</f>
        <v>76475.590709999989</v>
      </c>
    </row>
    <row r="756" spans="1:9" x14ac:dyDescent="0.2">
      <c r="A756" s="108">
        <v>362</v>
      </c>
      <c r="B756" s="3" t="s">
        <v>14</v>
      </c>
      <c r="D756" s="25"/>
      <c r="E756" s="26">
        <v>2473528.58</v>
      </c>
      <c r="F756" s="11"/>
      <c r="G756" s="196">
        <v>2.5999999999999999E-2</v>
      </c>
      <c r="H756" s="11"/>
      <c r="I756" s="197">
        <f t="shared" si="89"/>
        <v>64311.74308</v>
      </c>
    </row>
    <row r="757" spans="1:9" x14ac:dyDescent="0.2">
      <c r="A757" s="108">
        <v>362.90000000000003</v>
      </c>
      <c r="B757" s="25" t="s">
        <v>453</v>
      </c>
      <c r="D757" s="25"/>
      <c r="E757" s="106">
        <v>0</v>
      </c>
      <c r="F757" s="61"/>
      <c r="G757" s="177">
        <v>0.2</v>
      </c>
      <c r="H757" s="61"/>
      <c r="I757" s="197">
        <f t="shared" si="89"/>
        <v>0</v>
      </c>
    </row>
    <row r="758" spans="1:9" x14ac:dyDescent="0.2">
      <c r="A758" s="108">
        <v>364</v>
      </c>
      <c r="B758" s="25" t="s">
        <v>17</v>
      </c>
      <c r="D758" s="25"/>
      <c r="E758" s="106">
        <v>235234.01</v>
      </c>
      <c r="F758" s="61"/>
      <c r="G758" s="177">
        <v>4.1000000000000002E-2</v>
      </c>
      <c r="H758" s="61"/>
      <c r="I758" s="197">
        <f t="shared" si="89"/>
        <v>9644.5944100000015</v>
      </c>
    </row>
    <row r="759" spans="1:9" x14ac:dyDescent="0.2">
      <c r="A759" s="108">
        <v>365</v>
      </c>
      <c r="B759" s="25" t="s">
        <v>15</v>
      </c>
      <c r="D759" s="25"/>
      <c r="E759" s="106">
        <v>719374.40999999992</v>
      </c>
      <c r="F759" s="61"/>
      <c r="G759" s="177">
        <v>3.9E-2</v>
      </c>
      <c r="H759" s="61"/>
      <c r="I759" s="197">
        <f t="shared" si="89"/>
        <v>28055.601989999996</v>
      </c>
    </row>
    <row r="760" spans="1:9" x14ac:dyDescent="0.2">
      <c r="A760" s="108">
        <v>366.6</v>
      </c>
      <c r="B760" s="25" t="s">
        <v>424</v>
      </c>
      <c r="D760" s="25"/>
      <c r="E760" s="106">
        <v>315801.64</v>
      </c>
      <c r="F760" s="61"/>
      <c r="G760" s="177">
        <v>1.4999999999999999E-2</v>
      </c>
      <c r="H760" s="61"/>
      <c r="I760" s="197">
        <f t="shared" si="89"/>
        <v>4737.0245999999997</v>
      </c>
    </row>
    <row r="761" spans="1:9" x14ac:dyDescent="0.2">
      <c r="A761" s="108">
        <v>366.7</v>
      </c>
      <c r="B761" s="25" t="s">
        <v>425</v>
      </c>
      <c r="D761" s="25"/>
      <c r="E761" s="106">
        <v>73494.7</v>
      </c>
      <c r="F761" s="61"/>
      <c r="G761" s="177">
        <v>0.02</v>
      </c>
      <c r="H761" s="61"/>
      <c r="I761" s="197">
        <f t="shared" si="89"/>
        <v>1469.894</v>
      </c>
    </row>
    <row r="762" spans="1:9" x14ac:dyDescent="0.2">
      <c r="A762" s="108">
        <v>367.5</v>
      </c>
      <c r="B762" s="25" t="s">
        <v>469</v>
      </c>
      <c r="D762" s="25"/>
      <c r="E762" s="106">
        <v>0</v>
      </c>
      <c r="F762" s="61"/>
      <c r="G762" s="177">
        <v>3.4500000000000003E-2</v>
      </c>
      <c r="H762" s="61"/>
      <c r="I762" s="197">
        <f t="shared" si="89"/>
        <v>0</v>
      </c>
    </row>
    <row r="763" spans="1:9" x14ac:dyDescent="0.2">
      <c r="A763" s="108">
        <v>367.6</v>
      </c>
      <c r="B763" s="25" t="s">
        <v>426</v>
      </c>
      <c r="D763" s="25"/>
      <c r="E763" s="201">
        <v>171723.78</v>
      </c>
      <c r="F763" s="61"/>
      <c r="G763" s="177">
        <v>2.5999999999999999E-2</v>
      </c>
      <c r="H763" s="61"/>
      <c r="I763" s="197">
        <f t="shared" si="89"/>
        <v>4464.8182799999995</v>
      </c>
    </row>
    <row r="764" spans="1:9" x14ac:dyDescent="0.2">
      <c r="A764" s="108">
        <v>367.7</v>
      </c>
      <c r="B764" s="25" t="s">
        <v>427</v>
      </c>
      <c r="D764" s="25"/>
      <c r="E764" s="201">
        <v>0</v>
      </c>
      <c r="F764" s="61"/>
      <c r="G764" s="177">
        <v>2.9000000000000001E-2</v>
      </c>
      <c r="H764" s="61"/>
      <c r="I764" s="123">
        <f t="shared" si="89"/>
        <v>0</v>
      </c>
    </row>
    <row r="765" spans="1:9" x14ac:dyDescent="0.2">
      <c r="A765" s="108">
        <v>367.90000000000003</v>
      </c>
      <c r="B765" s="25" t="s">
        <v>470</v>
      </c>
      <c r="D765" s="25"/>
      <c r="E765" s="201">
        <v>0</v>
      </c>
      <c r="F765" s="61"/>
      <c r="G765" s="177">
        <v>0.1</v>
      </c>
      <c r="H765" s="61"/>
      <c r="I765" s="123">
        <f t="shared" si="89"/>
        <v>0</v>
      </c>
    </row>
    <row r="766" spans="1:9" x14ac:dyDescent="0.2">
      <c r="A766" s="108">
        <v>368</v>
      </c>
      <c r="B766" s="25" t="s">
        <v>21</v>
      </c>
      <c r="D766" s="25"/>
      <c r="E766" s="201">
        <v>0</v>
      </c>
      <c r="F766" s="61"/>
      <c r="G766" s="177">
        <v>3.7999999999999999E-2</v>
      </c>
      <c r="H766" s="61"/>
      <c r="I766" s="123">
        <f t="shared" si="89"/>
        <v>0</v>
      </c>
    </row>
    <row r="767" spans="1:9" x14ac:dyDescent="0.2">
      <c r="A767" s="108">
        <v>369.1</v>
      </c>
      <c r="B767" s="25" t="s">
        <v>428</v>
      </c>
      <c r="D767" s="25"/>
      <c r="E767" s="201">
        <v>607.06000000000006</v>
      </c>
      <c r="F767" s="61"/>
      <c r="G767" s="177">
        <v>3.9E-2</v>
      </c>
      <c r="H767" s="61"/>
      <c r="I767" s="123">
        <f t="shared" si="89"/>
        <v>23.675340000000002</v>
      </c>
    </row>
    <row r="768" spans="1:9" x14ac:dyDescent="0.2">
      <c r="A768" s="108">
        <v>369.6</v>
      </c>
      <c r="B768" s="25" t="s">
        <v>471</v>
      </c>
      <c r="D768" s="25"/>
      <c r="E768" s="201">
        <v>0</v>
      </c>
      <c r="F768" s="61"/>
      <c r="G768" s="177">
        <v>2.4E-2</v>
      </c>
      <c r="H768" s="61"/>
      <c r="I768" s="123">
        <f t="shared" si="89"/>
        <v>0</v>
      </c>
    </row>
    <row r="769" spans="1:9" x14ac:dyDescent="0.2">
      <c r="A769" s="108">
        <v>370</v>
      </c>
      <c r="B769" s="25" t="s">
        <v>18</v>
      </c>
      <c r="D769" s="25"/>
      <c r="E769" s="201">
        <v>0</v>
      </c>
      <c r="F769" s="61"/>
      <c r="G769" s="177">
        <v>3.5999999999999997E-2</v>
      </c>
      <c r="H769" s="61"/>
      <c r="I769" s="123">
        <f t="shared" si="89"/>
        <v>0</v>
      </c>
    </row>
    <row r="770" spans="1:9" x14ac:dyDescent="0.2">
      <c r="A770" s="108">
        <v>370.1</v>
      </c>
      <c r="B770" s="25" t="s">
        <v>472</v>
      </c>
      <c r="D770" s="25"/>
      <c r="E770" s="201">
        <v>0</v>
      </c>
      <c r="F770" s="61"/>
      <c r="G770" s="177">
        <v>6.5000000000000002E-2</v>
      </c>
      <c r="H770" s="61"/>
      <c r="I770" s="123">
        <f t="shared" si="89"/>
        <v>0</v>
      </c>
    </row>
    <row r="771" spans="1:9" x14ac:dyDescent="0.2">
      <c r="A771" s="108">
        <v>371</v>
      </c>
      <c r="B771" s="25" t="s">
        <v>19</v>
      </c>
      <c r="D771" s="25"/>
      <c r="E771" s="201">
        <v>0</v>
      </c>
      <c r="F771" s="61"/>
      <c r="G771" s="177">
        <v>0.04</v>
      </c>
      <c r="H771" s="61"/>
      <c r="I771" s="123">
        <f t="shared" si="89"/>
        <v>0</v>
      </c>
    </row>
    <row r="772" spans="1:9" x14ac:dyDescent="0.2">
      <c r="A772" s="108">
        <v>371.2</v>
      </c>
      <c r="B772" s="25" t="s">
        <v>454</v>
      </c>
      <c r="D772" s="25"/>
      <c r="E772" s="201">
        <v>0</v>
      </c>
      <c r="F772" s="61"/>
      <c r="G772" s="177">
        <v>0.2</v>
      </c>
      <c r="H772" s="61"/>
      <c r="I772" s="123">
        <f t="shared" si="89"/>
        <v>0</v>
      </c>
    </row>
    <row r="773" spans="1:9" x14ac:dyDescent="0.2">
      <c r="A773" s="108">
        <v>371.3</v>
      </c>
      <c r="B773" s="25" t="s">
        <v>473</v>
      </c>
      <c r="D773" s="25"/>
      <c r="E773" s="201">
        <v>0</v>
      </c>
      <c r="F773" s="61"/>
      <c r="G773" s="177">
        <v>0.2</v>
      </c>
      <c r="H773" s="61"/>
      <c r="I773" s="123">
        <f t="shared" si="89"/>
        <v>0</v>
      </c>
    </row>
    <row r="774" spans="1:9" x14ac:dyDescent="0.2">
      <c r="A774" s="108">
        <v>371.5</v>
      </c>
      <c r="B774" s="25" t="s">
        <v>474</v>
      </c>
      <c r="D774" s="25"/>
      <c r="E774" s="201">
        <v>0</v>
      </c>
      <c r="F774" s="61"/>
      <c r="G774" s="177">
        <v>0.2</v>
      </c>
      <c r="H774" s="61"/>
      <c r="I774" s="123">
        <f t="shared" si="89"/>
        <v>0</v>
      </c>
    </row>
    <row r="775" spans="1:9" x14ac:dyDescent="0.2">
      <c r="A775" s="108">
        <v>373</v>
      </c>
      <c r="B775" s="25" t="s">
        <v>20</v>
      </c>
      <c r="D775" s="25"/>
      <c r="E775" s="201">
        <v>0</v>
      </c>
      <c r="F775" s="61"/>
      <c r="G775" s="177">
        <v>0.04</v>
      </c>
      <c r="H775" s="61"/>
      <c r="I775" s="123">
        <f t="shared" si="89"/>
        <v>0</v>
      </c>
    </row>
    <row r="776" spans="1:9" x14ac:dyDescent="0.2">
      <c r="A776" s="108">
        <v>370.2</v>
      </c>
      <c r="B776" s="25" t="s">
        <v>475</v>
      </c>
      <c r="D776" s="25"/>
      <c r="E776" s="202">
        <v>0</v>
      </c>
      <c r="F776" s="25"/>
      <c r="G776" s="177">
        <v>0</v>
      </c>
      <c r="H776" s="25"/>
      <c r="I776" s="123">
        <f t="shared" si="89"/>
        <v>0</v>
      </c>
    </row>
    <row r="777" spans="1:9" x14ac:dyDescent="0.2">
      <c r="A777" s="108"/>
      <c r="B777" s="12" t="s">
        <v>476</v>
      </c>
      <c r="D777" s="25"/>
      <c r="E777" s="198">
        <f>SUM(E755:E776)</f>
        <v>8014795.2699999996</v>
      </c>
      <c r="F777" s="25"/>
      <c r="G777" s="146">
        <f>(I777/E777)</f>
        <v>2.3604213961412889E-2</v>
      </c>
      <c r="H777" s="25"/>
      <c r="I777" s="200">
        <f>SUM(I755:I776)</f>
        <v>189182.94240999999</v>
      </c>
    </row>
    <row r="778" spans="1:9" x14ac:dyDescent="0.2">
      <c r="A778" s="108"/>
      <c r="B778" s="25"/>
      <c r="D778" s="25"/>
      <c r="E778" s="25"/>
      <c r="F778" s="25"/>
      <c r="G778" s="25"/>
      <c r="H778" s="25"/>
      <c r="I778" s="135"/>
    </row>
    <row r="779" spans="1:9" x14ac:dyDescent="0.2">
      <c r="A779" s="129" t="s">
        <v>479</v>
      </c>
      <c r="B779" s="12"/>
      <c r="D779" s="25"/>
      <c r="E779" s="60"/>
      <c r="F779" s="61"/>
      <c r="G779" s="146"/>
      <c r="H779" s="61"/>
      <c r="I779" s="110"/>
    </row>
    <row r="780" spans="1:9" x14ac:dyDescent="0.2">
      <c r="A780" s="129"/>
      <c r="B780" s="12"/>
      <c r="D780" s="25"/>
      <c r="E780" s="60"/>
      <c r="F780" s="61"/>
      <c r="G780" s="146"/>
      <c r="H780" s="61"/>
      <c r="I780" s="110"/>
    </row>
    <row r="781" spans="1:9" x14ac:dyDescent="0.2">
      <c r="A781" s="129"/>
      <c r="B781" s="13" t="s">
        <v>477</v>
      </c>
      <c r="D781" s="25"/>
      <c r="E781" s="60"/>
      <c r="F781" s="11"/>
      <c r="G781" s="49"/>
      <c r="H781" s="11"/>
      <c r="I781" s="123"/>
    </row>
    <row r="782" spans="1:9" x14ac:dyDescent="0.2">
      <c r="A782" s="108">
        <v>391.1</v>
      </c>
      <c r="B782" s="3" t="s">
        <v>433</v>
      </c>
      <c r="D782" s="25"/>
      <c r="E782" s="26">
        <v>0</v>
      </c>
      <c r="F782" s="11"/>
      <c r="G782" s="196">
        <v>0</v>
      </c>
      <c r="H782" s="11"/>
      <c r="I782" s="197">
        <f t="shared" ref="I782:I798" si="90">E782*G782</f>
        <v>0</v>
      </c>
    </row>
    <row r="783" spans="1:9" x14ac:dyDescent="0.2">
      <c r="A783" s="108">
        <v>391.2</v>
      </c>
      <c r="B783" s="3" t="s">
        <v>434</v>
      </c>
      <c r="D783" s="25"/>
      <c r="E783" s="26">
        <v>0</v>
      </c>
      <c r="F783" s="11"/>
      <c r="G783" s="196">
        <v>0</v>
      </c>
      <c r="H783" s="11"/>
      <c r="I783" s="197">
        <f t="shared" si="90"/>
        <v>0</v>
      </c>
    </row>
    <row r="784" spans="1:9" x14ac:dyDescent="0.2">
      <c r="A784" s="108">
        <v>391.3</v>
      </c>
      <c r="B784" s="25" t="s">
        <v>435</v>
      </c>
      <c r="D784" s="25"/>
      <c r="E784" s="106">
        <v>0</v>
      </c>
      <c r="F784" s="61"/>
      <c r="G784" s="177">
        <v>0</v>
      </c>
      <c r="H784" s="61"/>
      <c r="I784" s="197">
        <f t="shared" si="90"/>
        <v>0</v>
      </c>
    </row>
    <row r="785" spans="1:9" x14ac:dyDescent="0.2">
      <c r="A785" s="108">
        <v>391.40000000000003</v>
      </c>
      <c r="B785" s="25" t="s">
        <v>436</v>
      </c>
      <c r="D785" s="25"/>
      <c r="E785" s="106">
        <v>0</v>
      </c>
      <c r="F785" s="61"/>
      <c r="G785" s="177">
        <v>0</v>
      </c>
      <c r="H785" s="61"/>
      <c r="I785" s="197">
        <f t="shared" si="90"/>
        <v>0</v>
      </c>
    </row>
    <row r="786" spans="1:9" x14ac:dyDescent="0.2">
      <c r="A786" s="108">
        <v>391.5</v>
      </c>
      <c r="B786" s="25" t="s">
        <v>430</v>
      </c>
      <c r="D786" s="25"/>
      <c r="E786" s="106">
        <v>0</v>
      </c>
      <c r="F786" s="61"/>
      <c r="G786" s="177">
        <v>0</v>
      </c>
      <c r="H786" s="61"/>
      <c r="I786" s="197">
        <f t="shared" si="90"/>
        <v>0</v>
      </c>
    </row>
    <row r="787" spans="1:9" x14ac:dyDescent="0.2">
      <c r="A787" s="108">
        <v>391.90000000000003</v>
      </c>
      <c r="B787" s="25" t="s">
        <v>431</v>
      </c>
      <c r="D787" s="25"/>
      <c r="E787" s="106">
        <v>8552.130000000001</v>
      </c>
      <c r="F787" s="61"/>
      <c r="G787" s="177">
        <v>0.33300000000000002</v>
      </c>
      <c r="H787" s="61"/>
      <c r="I787" s="197">
        <f t="shared" si="90"/>
        <v>2847.8592900000003</v>
      </c>
    </row>
    <row r="788" spans="1:9" x14ac:dyDescent="0.2">
      <c r="A788" s="108">
        <v>393.2</v>
      </c>
      <c r="B788" s="25" t="s">
        <v>438</v>
      </c>
      <c r="D788" s="25"/>
      <c r="E788" s="106">
        <v>0</v>
      </c>
      <c r="F788" s="61"/>
      <c r="G788" s="177">
        <v>0</v>
      </c>
      <c r="H788" s="61"/>
      <c r="I788" s="197">
        <f t="shared" si="90"/>
        <v>0</v>
      </c>
    </row>
    <row r="789" spans="1:9" x14ac:dyDescent="0.2">
      <c r="A789" s="108">
        <v>394.1</v>
      </c>
      <c r="B789" s="25" t="s">
        <v>439</v>
      </c>
      <c r="D789" s="25"/>
      <c r="E789" s="106">
        <v>0</v>
      </c>
      <c r="F789" s="61"/>
      <c r="G789" s="177">
        <v>0</v>
      </c>
      <c r="H789" s="61"/>
      <c r="I789" s="197">
        <f t="shared" si="90"/>
        <v>0</v>
      </c>
    </row>
    <row r="790" spans="1:9" x14ac:dyDescent="0.2">
      <c r="A790" s="108">
        <v>394.2</v>
      </c>
      <c r="B790" s="25" t="s">
        <v>440</v>
      </c>
      <c r="D790" s="25"/>
      <c r="E790" s="201">
        <v>18992.89</v>
      </c>
      <c r="F790" s="61"/>
      <c r="G790" s="177">
        <v>0.14299999999999999</v>
      </c>
      <c r="H790" s="61"/>
      <c r="I790" s="197">
        <f t="shared" si="90"/>
        <v>2715.9832699999997</v>
      </c>
    </row>
    <row r="791" spans="1:9" x14ac:dyDescent="0.2">
      <c r="A791" s="108">
        <v>395.1</v>
      </c>
      <c r="B791" s="25" t="s">
        <v>441</v>
      </c>
      <c r="D791" s="25"/>
      <c r="E791" s="201">
        <v>0</v>
      </c>
      <c r="F791" s="61"/>
      <c r="G791" s="177">
        <v>0</v>
      </c>
      <c r="H791" s="61"/>
      <c r="I791" s="123">
        <f t="shared" si="90"/>
        <v>0</v>
      </c>
    </row>
    <row r="792" spans="1:9" x14ac:dyDescent="0.2">
      <c r="A792" s="108">
        <v>395.2</v>
      </c>
      <c r="B792" s="25" t="s">
        <v>442</v>
      </c>
      <c r="D792" s="25"/>
      <c r="E792" s="201">
        <v>0</v>
      </c>
      <c r="F792" s="61"/>
      <c r="G792" s="177">
        <v>0</v>
      </c>
      <c r="H792" s="61"/>
      <c r="I792" s="123">
        <f t="shared" si="90"/>
        <v>0</v>
      </c>
    </row>
    <row r="793" spans="1:9" x14ac:dyDescent="0.2">
      <c r="A793" s="108">
        <v>396.1</v>
      </c>
      <c r="B793" s="25" t="s">
        <v>452</v>
      </c>
      <c r="D793" s="25"/>
      <c r="E793" s="201">
        <v>0</v>
      </c>
      <c r="F793" s="61"/>
      <c r="G793" s="177">
        <v>0</v>
      </c>
      <c r="H793" s="61"/>
      <c r="I793" s="123">
        <f t="shared" si="90"/>
        <v>0</v>
      </c>
    </row>
    <row r="794" spans="1:9" x14ac:dyDescent="0.2">
      <c r="A794" s="108">
        <v>397.1</v>
      </c>
      <c r="B794" s="25" t="s">
        <v>443</v>
      </c>
      <c r="D794" s="25"/>
      <c r="E794" s="201">
        <v>0</v>
      </c>
      <c r="F794" s="61"/>
      <c r="G794" s="177">
        <v>0</v>
      </c>
      <c r="H794" s="61"/>
      <c r="I794" s="123">
        <f t="shared" si="90"/>
        <v>0</v>
      </c>
    </row>
    <row r="795" spans="1:9" x14ac:dyDescent="0.2">
      <c r="A795" s="108">
        <v>397.2</v>
      </c>
      <c r="B795" s="25" t="s">
        <v>444</v>
      </c>
      <c r="D795" s="25"/>
      <c r="E795" s="201">
        <v>47427.54</v>
      </c>
      <c r="F795" s="61"/>
      <c r="G795" s="177">
        <v>0.14299999999999999</v>
      </c>
      <c r="H795" s="61"/>
      <c r="I795" s="123">
        <f t="shared" si="90"/>
        <v>6782.1382199999998</v>
      </c>
    </row>
    <row r="796" spans="1:9" x14ac:dyDescent="0.2">
      <c r="A796" s="108">
        <v>397.3</v>
      </c>
      <c r="B796" s="25" t="s">
        <v>445</v>
      </c>
      <c r="D796" s="25"/>
      <c r="E796" s="201">
        <v>0</v>
      </c>
      <c r="F796" s="61"/>
      <c r="G796" s="177">
        <v>0</v>
      </c>
      <c r="H796" s="61"/>
      <c r="I796" s="123">
        <f t="shared" si="90"/>
        <v>0</v>
      </c>
    </row>
    <row r="797" spans="1:9" x14ac:dyDescent="0.2">
      <c r="A797" s="108">
        <v>397.8</v>
      </c>
      <c r="B797" s="25" t="s">
        <v>429</v>
      </c>
      <c r="D797" s="25"/>
      <c r="E797" s="201">
        <v>0</v>
      </c>
      <c r="F797" s="61"/>
      <c r="G797" s="177">
        <v>0</v>
      </c>
      <c r="H797" s="61"/>
      <c r="I797" s="123">
        <f t="shared" si="90"/>
        <v>0</v>
      </c>
    </row>
    <row r="798" spans="1:9" x14ac:dyDescent="0.2">
      <c r="A798" s="108">
        <v>398</v>
      </c>
      <c r="B798" s="25" t="s">
        <v>446</v>
      </c>
      <c r="D798" s="25"/>
      <c r="E798" s="201">
        <v>0</v>
      </c>
      <c r="F798" s="61"/>
      <c r="G798" s="177">
        <v>0</v>
      </c>
      <c r="H798" s="61"/>
      <c r="I798" s="123">
        <f t="shared" si="90"/>
        <v>0</v>
      </c>
    </row>
    <row r="799" spans="1:9" x14ac:dyDescent="0.2">
      <c r="A799" s="108"/>
      <c r="B799" s="12" t="s">
        <v>478</v>
      </c>
      <c r="D799" s="25"/>
      <c r="E799" s="198">
        <f>SUM(E782:E798)</f>
        <v>74972.56</v>
      </c>
      <c r="F799" s="25"/>
      <c r="G799" s="146">
        <f>(I799/E799)</f>
        <v>0.1646733255473736</v>
      </c>
      <c r="H799" s="25"/>
      <c r="I799" s="200">
        <f>SUM(I782:I798)</f>
        <v>12345.98078</v>
      </c>
    </row>
    <row r="800" spans="1:9" x14ac:dyDescent="0.2">
      <c r="A800" s="108"/>
      <c r="B800" s="25"/>
      <c r="D800" s="25"/>
      <c r="E800" s="25"/>
      <c r="F800" s="25"/>
      <c r="G800" s="25"/>
      <c r="H800" s="25"/>
      <c r="I800" s="135"/>
    </row>
    <row r="801" spans="1:9" x14ac:dyDescent="0.2">
      <c r="A801" s="129" t="s">
        <v>482</v>
      </c>
      <c r="B801" s="12"/>
      <c r="D801" s="25"/>
      <c r="E801" s="60"/>
      <c r="F801" s="61"/>
      <c r="G801" s="146"/>
      <c r="H801" s="61"/>
      <c r="I801" s="110"/>
    </row>
    <row r="802" spans="1:9" x14ac:dyDescent="0.2">
      <c r="A802" s="129"/>
      <c r="B802" s="12"/>
      <c r="D802" s="25"/>
      <c r="E802" s="60"/>
      <c r="F802" s="61"/>
      <c r="G802" s="146"/>
      <c r="H802" s="61"/>
      <c r="I802" s="110"/>
    </row>
    <row r="803" spans="1:9" x14ac:dyDescent="0.2">
      <c r="A803" s="129"/>
      <c r="B803" s="13" t="s">
        <v>480</v>
      </c>
      <c r="D803" s="25"/>
      <c r="E803" s="60"/>
      <c r="F803" s="11"/>
      <c r="G803" s="49"/>
      <c r="H803" s="11"/>
      <c r="I803" s="123"/>
    </row>
    <row r="804" spans="1:9" x14ac:dyDescent="0.2">
      <c r="A804" s="108">
        <v>392.1</v>
      </c>
      <c r="B804" s="3" t="s">
        <v>447</v>
      </c>
      <c r="D804" s="25"/>
      <c r="E804" s="26">
        <v>0</v>
      </c>
      <c r="F804" s="11"/>
      <c r="G804" s="196">
        <v>0</v>
      </c>
      <c r="H804" s="11"/>
      <c r="I804" s="197">
        <f t="shared" ref="I804:I811" si="91">E804*G804</f>
        <v>0</v>
      </c>
    </row>
    <row r="805" spans="1:9" x14ac:dyDescent="0.2">
      <c r="A805" s="108">
        <v>392.2</v>
      </c>
      <c r="B805" s="3" t="s">
        <v>448</v>
      </c>
      <c r="D805" s="25"/>
      <c r="E805" s="26">
        <v>85477.48000000001</v>
      </c>
      <c r="F805" s="11"/>
      <c r="G805" s="196">
        <v>9.4E-2</v>
      </c>
      <c r="H805" s="11"/>
      <c r="I805" s="197">
        <f t="shared" si="91"/>
        <v>8034.8831200000013</v>
      </c>
    </row>
    <row r="806" spans="1:9" x14ac:dyDescent="0.2">
      <c r="A806" s="108">
        <v>392.3</v>
      </c>
      <c r="B806" s="25" t="s">
        <v>449</v>
      </c>
      <c r="D806" s="25"/>
      <c r="E806" s="106">
        <v>0</v>
      </c>
      <c r="F806" s="61"/>
      <c r="G806" s="177">
        <v>0</v>
      </c>
      <c r="H806" s="61"/>
      <c r="I806" s="197">
        <f t="shared" si="91"/>
        <v>0</v>
      </c>
    </row>
    <row r="807" spans="1:9" x14ac:dyDescent="0.2">
      <c r="A807" s="108">
        <v>392.40000000000003</v>
      </c>
      <c r="B807" s="25" t="s">
        <v>450</v>
      </c>
      <c r="D807" s="25"/>
      <c r="E807" s="106">
        <v>399176.46</v>
      </c>
      <c r="F807" s="61"/>
      <c r="G807" s="177">
        <v>0.111</v>
      </c>
      <c r="H807" s="61"/>
      <c r="I807" s="197">
        <f t="shared" si="91"/>
        <v>44308.587060000005</v>
      </c>
    </row>
    <row r="808" spans="1:9" x14ac:dyDescent="0.2">
      <c r="A808" s="108">
        <v>392.7</v>
      </c>
      <c r="B808" s="25" t="s">
        <v>437</v>
      </c>
      <c r="D808" s="25"/>
      <c r="E808" s="106">
        <v>0</v>
      </c>
      <c r="F808" s="61"/>
      <c r="G808" s="177">
        <v>0</v>
      </c>
      <c r="H808" s="61"/>
      <c r="I808" s="197">
        <f t="shared" si="91"/>
        <v>0</v>
      </c>
    </row>
    <row r="809" spans="1:9" x14ac:dyDescent="0.2">
      <c r="A809" s="108">
        <v>392.8</v>
      </c>
      <c r="B809" s="25" t="s">
        <v>481</v>
      </c>
      <c r="D809" s="25"/>
      <c r="E809" s="106">
        <v>0</v>
      </c>
      <c r="F809" s="61"/>
      <c r="G809" s="177">
        <v>0</v>
      </c>
      <c r="H809" s="61"/>
      <c r="I809" s="197">
        <f t="shared" si="91"/>
        <v>0</v>
      </c>
    </row>
    <row r="810" spans="1:9" x14ac:dyDescent="0.2">
      <c r="A810" s="108">
        <v>392.90000000000003</v>
      </c>
      <c r="B810" s="25" t="s">
        <v>451</v>
      </c>
      <c r="D810" s="25"/>
      <c r="E810" s="106">
        <v>114261.62</v>
      </c>
      <c r="F810" s="61"/>
      <c r="G810" s="177">
        <v>3.5000000000000003E-2</v>
      </c>
      <c r="H810" s="61"/>
      <c r="I810" s="197">
        <f t="shared" si="91"/>
        <v>3999.1567</v>
      </c>
    </row>
    <row r="811" spans="1:9" x14ac:dyDescent="0.2">
      <c r="A811" s="108"/>
      <c r="B811" s="25"/>
      <c r="D811" s="25"/>
      <c r="E811" s="201"/>
      <c r="F811" s="61"/>
      <c r="G811" s="177"/>
      <c r="H811" s="61"/>
      <c r="I811" s="123">
        <f t="shared" si="91"/>
        <v>0</v>
      </c>
    </row>
    <row r="812" spans="1:9" x14ac:dyDescent="0.2">
      <c r="A812" s="108"/>
      <c r="B812" s="12" t="s">
        <v>480</v>
      </c>
      <c r="D812" s="25"/>
      <c r="E812" s="198">
        <f>SUM(E804:E811)</f>
        <v>598915.56000000006</v>
      </c>
      <c r="F812" s="25"/>
      <c r="G812" s="146">
        <f>(I812/E812)</f>
        <v>9.4074408218747893E-2</v>
      </c>
      <c r="H812" s="25"/>
      <c r="I812" s="200">
        <f>SUM(I804:I811)</f>
        <v>56342.626880000003</v>
      </c>
    </row>
    <row r="813" spans="1:9" x14ac:dyDescent="0.2">
      <c r="A813" s="132"/>
      <c r="B813" s="115"/>
      <c r="C813" s="115"/>
      <c r="D813" s="115"/>
      <c r="E813" s="115"/>
      <c r="F813" s="115"/>
      <c r="G813" s="115"/>
      <c r="H813" s="115"/>
      <c r="I813" s="148"/>
    </row>
    <row r="814" spans="1:9" x14ac:dyDescent="0.2">
      <c r="C814" s="237"/>
    </row>
    <row r="815" spans="1:9" x14ac:dyDescent="0.2">
      <c r="A815" s="133" t="s">
        <v>164</v>
      </c>
      <c r="B815" s="97"/>
      <c r="D815" s="97"/>
      <c r="E815" s="97"/>
      <c r="F815" s="97"/>
      <c r="G815" s="97"/>
      <c r="H815" s="97"/>
      <c r="I815" s="134"/>
    </row>
    <row r="816" spans="1:9" x14ac:dyDescent="0.2">
      <c r="A816" s="108"/>
      <c r="B816" s="25"/>
      <c r="D816" s="25"/>
      <c r="E816" s="25"/>
      <c r="F816" s="25"/>
      <c r="G816" s="25"/>
      <c r="H816" s="25"/>
      <c r="I816" s="135"/>
    </row>
    <row r="817" spans="1:9" x14ac:dyDescent="0.2">
      <c r="A817" s="120" t="s">
        <v>390</v>
      </c>
      <c r="B817" s="69"/>
      <c r="D817" s="69"/>
      <c r="E817" s="63"/>
      <c r="F817" s="69"/>
      <c r="G817" s="63"/>
      <c r="H817" s="69"/>
      <c r="I817" s="136"/>
    </row>
    <row r="818" spans="1:9" x14ac:dyDescent="0.2">
      <c r="A818" s="108"/>
      <c r="B818" s="25"/>
      <c r="D818" s="25"/>
      <c r="E818" s="25"/>
      <c r="F818" s="25"/>
      <c r="G818" s="25"/>
      <c r="H818" s="25"/>
      <c r="I818" s="135"/>
    </row>
    <row r="819" spans="1:9" x14ac:dyDescent="0.2">
      <c r="A819" s="121" t="s">
        <v>31</v>
      </c>
      <c r="B819" s="69" t="s">
        <v>230</v>
      </c>
      <c r="D819" s="69"/>
      <c r="E819" s="69"/>
      <c r="F819" s="69"/>
      <c r="G819" s="69"/>
      <c r="H819" s="69"/>
      <c r="I819" s="136"/>
    </row>
    <row r="820" spans="1:9" x14ac:dyDescent="0.2">
      <c r="A820" s="108">
        <v>311</v>
      </c>
      <c r="B820" s="25" t="s">
        <v>167</v>
      </c>
      <c r="D820" s="25"/>
      <c r="E820" s="137">
        <v>10418548.93</v>
      </c>
      <c r="F820" s="61"/>
      <c r="G820" s="41">
        <v>2.1000000000000001E-2</v>
      </c>
      <c r="H820" s="25"/>
      <c r="I820" s="138">
        <f t="shared" ref="I820:I827" si="92">E820*G820</f>
        <v>218789.52753000002</v>
      </c>
    </row>
    <row r="821" spans="1:9" x14ac:dyDescent="0.2">
      <c r="A821" s="108">
        <v>312</v>
      </c>
      <c r="B821" s="25" t="s">
        <v>168</v>
      </c>
      <c r="D821" s="25"/>
      <c r="E821" s="137">
        <v>3285540.61</v>
      </c>
      <c r="F821" s="61"/>
      <c r="G821" s="41">
        <v>2.5000000000000001E-2</v>
      </c>
      <c r="H821" s="25"/>
      <c r="I821" s="138">
        <f t="shared" si="92"/>
        <v>82138.515249999997</v>
      </c>
    </row>
    <row r="822" spans="1:9" x14ac:dyDescent="0.2">
      <c r="A822" s="108">
        <v>314</v>
      </c>
      <c r="B822" s="25" t="s">
        <v>169</v>
      </c>
      <c r="D822" s="25"/>
      <c r="E822" s="137">
        <v>3129517.89</v>
      </c>
      <c r="F822" s="61"/>
      <c r="G822" s="41">
        <v>2.5999999999999999E-2</v>
      </c>
      <c r="H822" s="25"/>
      <c r="I822" s="138">
        <f t="shared" si="92"/>
        <v>81367.46514</v>
      </c>
    </row>
    <row r="823" spans="1:9" x14ac:dyDescent="0.2">
      <c r="A823" s="108">
        <v>315</v>
      </c>
      <c r="B823" s="25" t="s">
        <v>170</v>
      </c>
      <c r="D823" s="25"/>
      <c r="E823" s="137">
        <v>2905233.45</v>
      </c>
      <c r="F823" s="61"/>
      <c r="G823" s="41">
        <v>2.1999999999999999E-2</v>
      </c>
      <c r="H823" s="25"/>
      <c r="I823" s="138">
        <f t="shared" si="92"/>
        <v>63915.135900000001</v>
      </c>
    </row>
    <row r="824" spans="1:9" x14ac:dyDescent="0.2">
      <c r="A824" s="108">
        <v>316</v>
      </c>
      <c r="B824" s="25" t="s">
        <v>171</v>
      </c>
      <c r="D824" s="25"/>
      <c r="E824" s="137">
        <v>1611807.1800000002</v>
      </c>
      <c r="F824" s="61"/>
      <c r="G824" s="41">
        <v>2.3E-2</v>
      </c>
      <c r="H824" s="25"/>
      <c r="I824" s="138">
        <f t="shared" si="92"/>
        <v>37071.565140000006</v>
      </c>
    </row>
    <row r="825" spans="1:9" x14ac:dyDescent="0.2">
      <c r="A825" s="139">
        <v>316.3</v>
      </c>
      <c r="B825" s="28" t="s">
        <v>172</v>
      </c>
      <c r="D825" s="61"/>
      <c r="E825" s="137">
        <v>49031.950000000004</v>
      </c>
      <c r="F825" s="61"/>
      <c r="G825" s="41">
        <v>0.33329999999999999</v>
      </c>
      <c r="H825" s="61"/>
      <c r="I825" s="123">
        <f t="shared" si="92"/>
        <v>16342.348935</v>
      </c>
    </row>
    <row r="826" spans="1:9" x14ac:dyDescent="0.2">
      <c r="A826" s="139">
        <v>316.5</v>
      </c>
      <c r="B826" s="28" t="s">
        <v>175</v>
      </c>
      <c r="D826" s="61"/>
      <c r="E826" s="137">
        <v>32245.24</v>
      </c>
      <c r="F826" s="61"/>
      <c r="G826" s="41">
        <v>0.2</v>
      </c>
      <c r="H826" s="61"/>
      <c r="I826" s="123">
        <f t="shared" si="92"/>
        <v>6449.0480000000007</v>
      </c>
    </row>
    <row r="827" spans="1:9" x14ac:dyDescent="0.2">
      <c r="A827" s="139">
        <v>316.7</v>
      </c>
      <c r="B827" s="28" t="s">
        <v>176</v>
      </c>
      <c r="D827" s="61"/>
      <c r="E827" s="137">
        <v>387366.92</v>
      </c>
      <c r="F827" s="61"/>
      <c r="G827" s="41">
        <v>0.1429</v>
      </c>
      <c r="H827" s="61"/>
      <c r="I827" s="140">
        <f t="shared" si="92"/>
        <v>55354.732867999999</v>
      </c>
    </row>
    <row r="828" spans="1:9" x14ac:dyDescent="0.2">
      <c r="A828" s="121" t="s">
        <v>31</v>
      </c>
      <c r="B828" s="69" t="s">
        <v>231</v>
      </c>
      <c r="D828" s="69"/>
      <c r="E828" s="141">
        <f>+SUBTOTAL(9,E820:E827)</f>
        <v>21819292.169999998</v>
      </c>
      <c r="F828" s="69"/>
      <c r="G828" s="142">
        <f>(I828/E828)</f>
        <v>2.5730822722788635E-2</v>
      </c>
      <c r="H828" s="69"/>
      <c r="I828" s="143">
        <f>+SUBTOTAL(9,I820:I827)</f>
        <v>561428.33876300009</v>
      </c>
    </row>
    <row r="829" spans="1:9" x14ac:dyDescent="0.2">
      <c r="A829" s="108"/>
      <c r="B829" s="25"/>
      <c r="D829" s="25"/>
      <c r="E829" s="74"/>
      <c r="F829" s="25"/>
      <c r="G829" s="93"/>
      <c r="H829" s="25"/>
      <c r="I829" s="135"/>
    </row>
    <row r="830" spans="1:9" x14ac:dyDescent="0.2">
      <c r="A830" s="121" t="s">
        <v>31</v>
      </c>
      <c r="B830" s="69" t="s">
        <v>391</v>
      </c>
      <c r="D830" s="69"/>
      <c r="E830" s="74"/>
      <c r="F830" s="69"/>
      <c r="G830" s="93"/>
      <c r="H830" s="69"/>
      <c r="I830" s="136"/>
    </row>
    <row r="831" spans="1:9" x14ac:dyDescent="0.2">
      <c r="A831" s="125">
        <v>311</v>
      </c>
      <c r="B831" s="61" t="s">
        <v>167</v>
      </c>
      <c r="D831" s="61"/>
      <c r="E831" s="144">
        <v>3466010.06</v>
      </c>
      <c r="F831" s="61"/>
      <c r="G831" s="41">
        <v>2.1000000000000001E-2</v>
      </c>
      <c r="H831" s="61"/>
      <c r="I831" s="123">
        <f>E831*G831</f>
        <v>72786.211260000011</v>
      </c>
    </row>
    <row r="832" spans="1:9" x14ac:dyDescent="0.2">
      <c r="A832" s="125">
        <v>312</v>
      </c>
      <c r="B832" s="61" t="s">
        <v>168</v>
      </c>
      <c r="D832" s="61"/>
      <c r="E832" s="144">
        <v>67726378.439999998</v>
      </c>
      <c r="F832" s="61"/>
      <c r="G832" s="41">
        <v>2.5000000000000001E-2</v>
      </c>
      <c r="H832" s="61"/>
      <c r="I832" s="123">
        <f>E832*G832</f>
        <v>1693159.4610000001</v>
      </c>
    </row>
    <row r="833" spans="1:10" x14ac:dyDescent="0.2">
      <c r="A833" s="125">
        <v>314</v>
      </c>
      <c r="B833" s="61" t="s">
        <v>169</v>
      </c>
      <c r="D833" s="61"/>
      <c r="E833" s="144">
        <v>36415704.670000002</v>
      </c>
      <c r="F833" s="61"/>
      <c r="G833" s="41">
        <v>2.5999999999999999E-2</v>
      </c>
      <c r="H833" s="61"/>
      <c r="I833" s="123">
        <f>E833*G833</f>
        <v>946808.32142000005</v>
      </c>
    </row>
    <row r="834" spans="1:10" x14ac:dyDescent="0.2">
      <c r="A834" s="125">
        <v>315</v>
      </c>
      <c r="B834" s="61" t="s">
        <v>170</v>
      </c>
      <c r="D834" s="61"/>
      <c r="E834" s="144">
        <v>9172297.9100000001</v>
      </c>
      <c r="F834" s="61"/>
      <c r="G834" s="41">
        <v>2.1999999999999999E-2</v>
      </c>
      <c r="H834" s="61"/>
      <c r="I834" s="123">
        <f t="shared" ref="I834:I836" si="93">E834*G834</f>
        <v>201790.55401999998</v>
      </c>
    </row>
    <row r="835" spans="1:10" x14ac:dyDescent="0.2">
      <c r="A835" s="125">
        <v>316</v>
      </c>
      <c r="B835" s="61" t="s">
        <v>171</v>
      </c>
      <c r="D835" s="61"/>
      <c r="E835" s="144">
        <v>752385.98</v>
      </c>
      <c r="F835" s="61"/>
      <c r="G835" s="41">
        <v>2.3E-2</v>
      </c>
      <c r="H835" s="61"/>
      <c r="I835" s="123">
        <f t="shared" si="93"/>
        <v>17304.877539999998</v>
      </c>
    </row>
    <row r="836" spans="1:10" x14ac:dyDescent="0.2">
      <c r="A836" s="139">
        <v>316.5</v>
      </c>
      <c r="B836" s="28" t="s">
        <v>175</v>
      </c>
      <c r="D836" s="61"/>
      <c r="E836" s="144">
        <v>20816.91</v>
      </c>
      <c r="F836" s="61"/>
      <c r="G836" s="41">
        <v>0.2</v>
      </c>
      <c r="H836" s="61"/>
      <c r="I836" s="123">
        <f t="shared" si="93"/>
        <v>4163.3820000000005</v>
      </c>
    </row>
    <row r="837" spans="1:10" x14ac:dyDescent="0.2">
      <c r="A837" s="145" t="s">
        <v>31</v>
      </c>
      <c r="B837" s="66" t="s">
        <v>392</v>
      </c>
      <c r="D837" s="66"/>
      <c r="E837" s="68">
        <f>+SUBTOTAL(9,E831:E836)</f>
        <v>117553593.97</v>
      </c>
      <c r="F837" s="66"/>
      <c r="G837" s="55">
        <f>(I837/E837)</f>
        <v>2.4975951037186316E-2</v>
      </c>
      <c r="H837" s="66"/>
      <c r="I837" s="124">
        <f>+SUBTOTAL(9,I831:I836)</f>
        <v>2936012.8072400005</v>
      </c>
    </row>
    <row r="838" spans="1:10" x14ac:dyDescent="0.2">
      <c r="A838" s="108"/>
      <c r="B838" s="25"/>
      <c r="D838" s="25"/>
      <c r="E838" s="61"/>
      <c r="F838" s="61"/>
      <c r="G838" s="61"/>
      <c r="H838" s="25"/>
      <c r="I838" s="135"/>
    </row>
    <row r="839" spans="1:10" x14ac:dyDescent="0.2">
      <c r="A839" s="120" t="s">
        <v>393</v>
      </c>
      <c r="B839" s="69"/>
      <c r="D839" s="69"/>
      <c r="E839" s="58">
        <f>+SUBTOTAL(9,E820:E838)</f>
        <v>139372886.13999999</v>
      </c>
      <c r="F839" s="66"/>
      <c r="G839" s="146">
        <f>(I839/E839)</f>
        <v>2.5094128728092944E-2</v>
      </c>
      <c r="H839" s="66"/>
      <c r="I839" s="147">
        <f>+SUBTOTAL(9,I820:I838)</f>
        <v>3497441.1460030004</v>
      </c>
    </row>
    <row r="840" spans="1:10" x14ac:dyDescent="0.2">
      <c r="A840" s="132"/>
      <c r="B840" s="115"/>
      <c r="C840" s="115"/>
      <c r="D840" s="115"/>
      <c r="E840" s="115"/>
      <c r="F840" s="115"/>
      <c r="G840" s="115"/>
      <c r="H840" s="115"/>
      <c r="I840" s="148"/>
    </row>
    <row r="841" spans="1:10" x14ac:dyDescent="0.2">
      <c r="C841" s="237"/>
    </row>
    <row r="842" spans="1:10" s="11" customFormat="1" x14ac:dyDescent="0.2">
      <c r="A842" s="187" t="s">
        <v>394</v>
      </c>
      <c r="B842" s="150"/>
      <c r="D842" s="150"/>
      <c r="E842" s="149"/>
      <c r="F842" s="150"/>
      <c r="G842" s="150"/>
      <c r="H842" s="150"/>
      <c r="I842" s="151"/>
      <c r="J842" s="61"/>
    </row>
    <row r="843" spans="1:10" s="11" customFormat="1" x14ac:dyDescent="0.2">
      <c r="A843" s="162"/>
      <c r="B843" s="153"/>
      <c r="D843" s="153"/>
      <c r="E843" s="152"/>
      <c r="F843" s="153"/>
      <c r="G843" s="152"/>
      <c r="H843" s="153"/>
      <c r="I843" s="154"/>
      <c r="J843" s="61"/>
    </row>
    <row r="844" spans="1:10" s="11" customFormat="1" x14ac:dyDescent="0.2">
      <c r="A844" s="188" t="s">
        <v>395</v>
      </c>
      <c r="B844" s="153"/>
      <c r="D844" s="153"/>
      <c r="E844" s="155"/>
      <c r="F844" s="153"/>
      <c r="G844" s="156"/>
      <c r="H844" s="153"/>
      <c r="I844" s="157"/>
      <c r="J844" s="61"/>
    </row>
    <row r="845" spans="1:10" s="11" customFormat="1" x14ac:dyDescent="0.2">
      <c r="A845" s="162"/>
      <c r="B845" s="153" t="s">
        <v>31</v>
      </c>
      <c r="D845" s="153"/>
      <c r="E845" s="152"/>
      <c r="F845" s="153"/>
      <c r="G845" s="152"/>
      <c r="H845" s="153"/>
      <c r="I845" s="158"/>
      <c r="J845" s="61"/>
    </row>
    <row r="846" spans="1:10" s="11" customFormat="1" x14ac:dyDescent="0.2">
      <c r="A846" s="163"/>
      <c r="B846" s="159" t="s">
        <v>396</v>
      </c>
      <c r="D846" s="159"/>
      <c r="E846" s="152"/>
      <c r="F846" s="159"/>
      <c r="G846" s="152"/>
      <c r="H846" s="159"/>
      <c r="I846" s="160"/>
      <c r="J846" s="61"/>
    </row>
    <row r="847" spans="1:10" s="11" customFormat="1" x14ac:dyDescent="0.2">
      <c r="A847" s="162">
        <v>321</v>
      </c>
      <c r="B847" s="153" t="s">
        <v>167</v>
      </c>
      <c r="D847" s="153"/>
      <c r="E847" s="144">
        <v>325639.27</v>
      </c>
      <c r="F847" s="153"/>
      <c r="G847" s="41">
        <v>1.7999999999999999E-2</v>
      </c>
      <c r="H847" s="153"/>
      <c r="I847" s="161">
        <f t="shared" ref="I847:I848" si="94">E847*G847</f>
        <v>5861.5068599999995</v>
      </c>
      <c r="J847" s="61"/>
    </row>
    <row r="848" spans="1:10" s="11" customFormat="1" x14ac:dyDescent="0.2">
      <c r="A848" s="162">
        <v>325</v>
      </c>
      <c r="B848" s="153" t="s">
        <v>171</v>
      </c>
      <c r="D848" s="153"/>
      <c r="E848" s="189">
        <v>1236575.97</v>
      </c>
      <c r="F848" s="153"/>
      <c r="G848" s="41">
        <v>1.7999999999999999E-2</v>
      </c>
      <c r="H848" s="153"/>
      <c r="I848" s="161">
        <f t="shared" si="94"/>
        <v>22258.367459999998</v>
      </c>
      <c r="J848" s="61"/>
    </row>
    <row r="849" spans="1:10" s="11" customFormat="1" x14ac:dyDescent="0.2">
      <c r="A849" s="163" t="s">
        <v>31</v>
      </c>
      <c r="B849" s="159" t="s">
        <v>397</v>
      </c>
      <c r="D849" s="159"/>
      <c r="E849" s="164">
        <f>+SUBTOTAL(9,E847:E848)</f>
        <v>1562215.24</v>
      </c>
      <c r="F849" s="159"/>
      <c r="G849" s="165">
        <f>(I849/E849)</f>
        <v>1.7999999999999999E-2</v>
      </c>
      <c r="H849" s="159"/>
      <c r="I849" s="166">
        <f>+SUBTOTAL(9,I847:I848)</f>
        <v>28119.874319999995</v>
      </c>
      <c r="J849" s="61"/>
    </row>
    <row r="850" spans="1:10" s="11" customFormat="1" x14ac:dyDescent="0.2">
      <c r="A850" s="162" t="s">
        <v>31</v>
      </c>
      <c r="B850" s="153" t="s">
        <v>31</v>
      </c>
      <c r="D850" s="153"/>
      <c r="E850" s="152"/>
      <c r="F850" s="153"/>
      <c r="G850" s="152"/>
      <c r="H850" s="153"/>
      <c r="I850" s="158"/>
      <c r="J850" s="61"/>
    </row>
    <row r="851" spans="1:10" s="11" customFormat="1" x14ac:dyDescent="0.2">
      <c r="A851" s="163" t="s">
        <v>31</v>
      </c>
      <c r="B851" s="159" t="s">
        <v>398</v>
      </c>
      <c r="D851" s="159"/>
      <c r="E851" s="152"/>
      <c r="F851" s="159"/>
      <c r="G851" s="152"/>
      <c r="H851" s="159"/>
      <c r="I851" s="160"/>
      <c r="J851" s="61"/>
    </row>
    <row r="852" spans="1:10" s="11" customFormat="1" x14ac:dyDescent="0.2">
      <c r="A852" s="162">
        <v>321</v>
      </c>
      <c r="B852" s="153" t="s">
        <v>167</v>
      </c>
      <c r="D852" s="153"/>
      <c r="E852" s="137">
        <v>786238.15</v>
      </c>
      <c r="F852" s="153"/>
      <c r="G852" s="41">
        <v>1.7999999999999999E-2</v>
      </c>
      <c r="H852" s="153"/>
      <c r="I852" s="161">
        <f t="shared" ref="I852:I856" si="95">E852*G852</f>
        <v>14152.286699999999</v>
      </c>
      <c r="J852" s="61"/>
    </row>
    <row r="853" spans="1:10" s="11" customFormat="1" x14ac:dyDescent="0.2">
      <c r="A853" s="162">
        <v>322</v>
      </c>
      <c r="B853" s="153" t="s">
        <v>222</v>
      </c>
      <c r="D853" s="153"/>
      <c r="E853" s="137">
        <v>172763718.06999999</v>
      </c>
      <c r="F853" s="153"/>
      <c r="G853" s="41">
        <v>0.02</v>
      </c>
      <c r="H853" s="153"/>
      <c r="I853" s="161">
        <f t="shared" si="95"/>
        <v>3455274.3613999998</v>
      </c>
      <c r="J853" s="61"/>
    </row>
    <row r="854" spans="1:10" s="11" customFormat="1" x14ac:dyDescent="0.2">
      <c r="A854" s="162">
        <v>323</v>
      </c>
      <c r="B854" s="153" t="s">
        <v>169</v>
      </c>
      <c r="D854" s="153"/>
      <c r="E854" s="137">
        <v>319663784.70999998</v>
      </c>
      <c r="F854" s="153"/>
      <c r="G854" s="41">
        <v>2.4E-2</v>
      </c>
      <c r="H854" s="153"/>
      <c r="I854" s="161">
        <f t="shared" si="95"/>
        <v>7671930.8330399999</v>
      </c>
      <c r="J854" s="61"/>
    </row>
    <row r="855" spans="1:10" s="11" customFormat="1" x14ac:dyDescent="0.2">
      <c r="A855" s="162">
        <v>324</v>
      </c>
      <c r="B855" s="153" t="s">
        <v>170</v>
      </c>
      <c r="D855" s="153"/>
      <c r="E855" s="137">
        <v>26316219.780000001</v>
      </c>
      <c r="F855" s="153"/>
      <c r="G855" s="41">
        <v>1.7999999999999999E-2</v>
      </c>
      <c r="H855" s="153"/>
      <c r="I855" s="161">
        <f t="shared" si="95"/>
        <v>473691.95603999996</v>
      </c>
      <c r="J855" s="61"/>
    </row>
    <row r="856" spans="1:10" s="11" customFormat="1" x14ac:dyDescent="0.2">
      <c r="A856" s="162">
        <v>325</v>
      </c>
      <c r="B856" s="153" t="s">
        <v>171</v>
      </c>
      <c r="D856" s="153"/>
      <c r="E856" s="190">
        <v>504230.61</v>
      </c>
      <c r="F856" s="153"/>
      <c r="G856" s="41">
        <v>1.7999999999999999E-2</v>
      </c>
      <c r="H856" s="153"/>
      <c r="I856" s="161">
        <f t="shared" si="95"/>
        <v>9076.1509799999985</v>
      </c>
      <c r="J856" s="61"/>
    </row>
    <row r="857" spans="1:10" s="11" customFormat="1" x14ac:dyDescent="0.2">
      <c r="A857" s="163" t="s">
        <v>31</v>
      </c>
      <c r="B857" s="159" t="s">
        <v>399</v>
      </c>
      <c r="D857" s="159"/>
      <c r="E857" s="164">
        <f>+SUBTOTAL(9,E852:E856)</f>
        <v>520034191.31999993</v>
      </c>
      <c r="F857" s="159"/>
      <c r="G857" s="165">
        <f>(I857/E857)</f>
        <v>2.2352617928168426E-2</v>
      </c>
      <c r="H857" s="159"/>
      <c r="I857" s="166">
        <f>+SUBTOTAL(9,I852:I856)</f>
        <v>11624125.588159999</v>
      </c>
      <c r="J857" s="61"/>
    </row>
    <row r="858" spans="1:10" s="11" customFormat="1" x14ac:dyDescent="0.2">
      <c r="A858" s="162" t="s">
        <v>31</v>
      </c>
      <c r="B858" s="153" t="s">
        <v>31</v>
      </c>
      <c r="D858" s="153"/>
      <c r="E858" s="152"/>
      <c r="F858" s="153"/>
      <c r="G858" s="152"/>
      <c r="H858" s="153"/>
      <c r="I858" s="158"/>
      <c r="J858" s="61"/>
    </row>
    <row r="859" spans="1:10" s="11" customFormat="1" x14ac:dyDescent="0.2">
      <c r="A859" s="163" t="s">
        <v>31</v>
      </c>
      <c r="B859" s="159" t="s">
        <v>400</v>
      </c>
      <c r="D859" s="159"/>
      <c r="E859" s="152"/>
      <c r="F859" s="159"/>
      <c r="G859" s="152"/>
      <c r="H859" s="159"/>
      <c r="I859" s="160"/>
      <c r="J859" s="61"/>
    </row>
    <row r="860" spans="1:10" s="11" customFormat="1" x14ac:dyDescent="0.2">
      <c r="A860" s="162">
        <v>321</v>
      </c>
      <c r="B860" s="153" t="s">
        <v>167</v>
      </c>
      <c r="D860" s="153"/>
      <c r="E860" s="137">
        <v>4370756.7300000004</v>
      </c>
      <c r="F860" s="153"/>
      <c r="G860" s="41">
        <v>1.7999999999999999E-2</v>
      </c>
      <c r="H860" s="153"/>
      <c r="I860" s="161">
        <f t="shared" ref="I860:I863" si="96">E860*G860</f>
        <v>78673.621140000003</v>
      </c>
      <c r="J860" s="61"/>
    </row>
    <row r="861" spans="1:10" s="11" customFormat="1" x14ac:dyDescent="0.2">
      <c r="A861" s="162">
        <v>322</v>
      </c>
      <c r="B861" s="153" t="s">
        <v>222</v>
      </c>
      <c r="D861" s="153"/>
      <c r="E861" s="137">
        <v>124147285.53</v>
      </c>
      <c r="F861" s="153"/>
      <c r="G861" s="41">
        <v>0.02</v>
      </c>
      <c r="H861" s="153"/>
      <c r="I861" s="161">
        <f t="shared" si="96"/>
        <v>2482945.7105999999</v>
      </c>
      <c r="J861" s="61"/>
    </row>
    <row r="862" spans="1:10" s="11" customFormat="1" x14ac:dyDescent="0.2">
      <c r="A862" s="162">
        <v>323</v>
      </c>
      <c r="B862" s="153" t="s">
        <v>169</v>
      </c>
      <c r="D862" s="153"/>
      <c r="E862" s="137">
        <v>234785332.61000001</v>
      </c>
      <c r="F862" s="153"/>
      <c r="G862" s="41">
        <v>2.4E-2</v>
      </c>
      <c r="H862" s="153"/>
      <c r="I862" s="161">
        <f t="shared" si="96"/>
        <v>5634847.9826400001</v>
      </c>
      <c r="J862" s="61"/>
    </row>
    <row r="863" spans="1:10" s="11" customFormat="1" x14ac:dyDescent="0.2">
      <c r="A863" s="162">
        <v>324</v>
      </c>
      <c r="B863" s="153" t="s">
        <v>170</v>
      </c>
      <c r="D863" s="153"/>
      <c r="E863" s="190">
        <v>10940160.07</v>
      </c>
      <c r="F863" s="153"/>
      <c r="G863" s="41">
        <v>1.7999999999999999E-2</v>
      </c>
      <c r="H863" s="153"/>
      <c r="I863" s="161">
        <f t="shared" si="96"/>
        <v>196922.88125999999</v>
      </c>
      <c r="J863" s="61"/>
    </row>
    <row r="864" spans="1:10" s="11" customFormat="1" x14ac:dyDescent="0.2">
      <c r="A864" s="163" t="s">
        <v>31</v>
      </c>
      <c r="B864" s="159" t="s">
        <v>401</v>
      </c>
      <c r="D864" s="159"/>
      <c r="E864" s="164">
        <f>+SUBTOTAL(9,E860:E863)</f>
        <v>374243534.94</v>
      </c>
      <c r="F864" s="159"/>
      <c r="G864" s="165">
        <f>(I864/E864)</f>
        <v>2.242761574220823E-2</v>
      </c>
      <c r="H864" s="159"/>
      <c r="I864" s="166">
        <f>+SUBTOTAL(9,I860:I863)</f>
        <v>8393390.1956399996</v>
      </c>
      <c r="J864" s="61"/>
    </row>
    <row r="865" spans="1:10" s="11" customFormat="1" x14ac:dyDescent="0.2">
      <c r="A865" s="163"/>
      <c r="B865" s="159" t="s">
        <v>31</v>
      </c>
      <c r="D865" s="159"/>
      <c r="E865" s="152"/>
      <c r="F865" s="159"/>
      <c r="G865" s="152"/>
      <c r="H865" s="159"/>
      <c r="I865" s="160"/>
      <c r="J865" s="61"/>
    </row>
    <row r="866" spans="1:10" s="11" customFormat="1" x14ac:dyDescent="0.2">
      <c r="A866" s="188" t="s">
        <v>402</v>
      </c>
      <c r="B866" s="159"/>
      <c r="D866" s="159"/>
      <c r="E866" s="167">
        <f>+SUBTOTAL(9,E847:E865)</f>
        <v>895839941.5</v>
      </c>
      <c r="F866" s="159"/>
      <c r="G866" s="168">
        <f>(I866/E866)</f>
        <v>2.2376358464834087E-2</v>
      </c>
      <c r="H866" s="159"/>
      <c r="I866" s="169">
        <f>+SUBTOTAL(9,I847:I865)</f>
        <v>20045635.658119999</v>
      </c>
      <c r="J866" s="61"/>
    </row>
    <row r="867" spans="1:10" s="11" customFormat="1" x14ac:dyDescent="0.2">
      <c r="A867" s="188"/>
      <c r="B867" s="159" t="s">
        <v>31</v>
      </c>
      <c r="D867" s="159"/>
      <c r="E867" s="152"/>
      <c r="F867" s="159"/>
      <c r="G867" s="152"/>
      <c r="H867" s="159"/>
      <c r="I867" s="160"/>
      <c r="J867" s="61"/>
    </row>
    <row r="868" spans="1:10" s="11" customFormat="1" x14ac:dyDescent="0.2">
      <c r="A868" s="188"/>
      <c r="B868" s="159" t="s">
        <v>31</v>
      </c>
      <c r="D868" s="159"/>
      <c r="E868" s="152"/>
      <c r="F868" s="159"/>
      <c r="G868" s="152"/>
      <c r="H868" s="159"/>
      <c r="I868" s="160"/>
      <c r="J868" s="61"/>
    </row>
    <row r="869" spans="1:10" s="11" customFormat="1" x14ac:dyDescent="0.2">
      <c r="A869" s="188" t="s">
        <v>403</v>
      </c>
      <c r="B869" s="159"/>
      <c r="D869" s="159"/>
      <c r="E869" s="152"/>
      <c r="F869" s="159"/>
      <c r="G869" s="152"/>
      <c r="H869" s="159"/>
      <c r="I869" s="160"/>
      <c r="J869" s="61"/>
    </row>
    <row r="870" spans="1:10" s="11" customFormat="1" x14ac:dyDescent="0.2">
      <c r="A870" s="162"/>
      <c r="B870" s="153"/>
      <c r="D870" s="153"/>
      <c r="E870" s="152"/>
      <c r="F870" s="153"/>
      <c r="G870" s="152"/>
      <c r="H870" s="153"/>
      <c r="I870" s="158"/>
      <c r="J870" s="61"/>
    </row>
    <row r="871" spans="1:10" s="11" customFormat="1" x14ac:dyDescent="0.2">
      <c r="A871" s="163" t="s">
        <v>31</v>
      </c>
      <c r="B871" s="159" t="s">
        <v>404</v>
      </c>
      <c r="D871" s="159"/>
      <c r="E871" s="152"/>
      <c r="F871" s="159"/>
      <c r="G871" s="152"/>
      <c r="H871" s="159"/>
      <c r="I871" s="160"/>
      <c r="J871" s="61"/>
    </row>
    <row r="872" spans="1:10" s="11" customFormat="1" x14ac:dyDescent="0.2">
      <c r="A872" s="162">
        <v>321</v>
      </c>
      <c r="B872" s="153" t="s">
        <v>167</v>
      </c>
      <c r="D872" s="153"/>
      <c r="E872" s="137">
        <v>2124639.1</v>
      </c>
      <c r="F872" s="153"/>
      <c r="G872" s="41">
        <v>1.7999999999999999E-2</v>
      </c>
      <c r="H872" s="153"/>
      <c r="I872" s="161">
        <f t="shared" ref="I872:I875" si="97">E872*G872</f>
        <v>38243.503799999999</v>
      </c>
      <c r="J872" s="61"/>
    </row>
    <row r="873" spans="1:10" s="11" customFormat="1" x14ac:dyDescent="0.2">
      <c r="A873" s="162">
        <v>322</v>
      </c>
      <c r="B873" s="153" t="s">
        <v>222</v>
      </c>
      <c r="D873" s="153"/>
      <c r="E873" s="137">
        <v>11829296.08</v>
      </c>
      <c r="F873" s="153"/>
      <c r="G873" s="41">
        <v>0.02</v>
      </c>
      <c r="H873" s="153"/>
      <c r="I873" s="161">
        <f t="shared" si="97"/>
        <v>236585.9216</v>
      </c>
      <c r="J873" s="61"/>
    </row>
    <row r="874" spans="1:10" s="11" customFormat="1" x14ac:dyDescent="0.2">
      <c r="A874" s="162">
        <v>323</v>
      </c>
      <c r="B874" s="153" t="s">
        <v>169</v>
      </c>
      <c r="D874" s="153"/>
      <c r="E874" s="137">
        <v>4558580.6900000004</v>
      </c>
      <c r="F874" s="153"/>
      <c r="G874" s="41">
        <v>2.4E-2</v>
      </c>
      <c r="H874" s="153"/>
      <c r="I874" s="161">
        <f t="shared" si="97"/>
        <v>109405.93656000002</v>
      </c>
      <c r="J874" s="61"/>
    </row>
    <row r="875" spans="1:10" s="11" customFormat="1" x14ac:dyDescent="0.2">
      <c r="A875" s="162">
        <v>325</v>
      </c>
      <c r="B875" s="153" t="s">
        <v>171</v>
      </c>
      <c r="D875" s="153"/>
      <c r="E875" s="137">
        <v>2516587.15</v>
      </c>
      <c r="F875" s="153"/>
      <c r="G875" s="41">
        <v>1.7999999999999999E-2</v>
      </c>
      <c r="H875" s="153"/>
      <c r="I875" s="161">
        <f t="shared" si="97"/>
        <v>45298.568699999996</v>
      </c>
      <c r="J875" s="61"/>
    </row>
    <row r="876" spans="1:10" s="11" customFormat="1" x14ac:dyDescent="0.2">
      <c r="A876" s="163" t="s">
        <v>31</v>
      </c>
      <c r="B876" s="159" t="s">
        <v>405</v>
      </c>
      <c r="D876" s="159"/>
      <c r="E876" s="164">
        <f>+SUBTOTAL(9,E872:E875)</f>
        <v>21029103.02</v>
      </c>
      <c r="F876" s="159"/>
      <c r="G876" s="165">
        <f>(I876/E876)</f>
        <v>2.0425689590824973E-2</v>
      </c>
      <c r="H876" s="159"/>
      <c r="I876" s="166">
        <f>+SUBTOTAL(9,I872:I875)</f>
        <v>429533.93066000001</v>
      </c>
      <c r="J876" s="61"/>
    </row>
    <row r="877" spans="1:10" s="11" customFormat="1" x14ac:dyDescent="0.2">
      <c r="A877" s="162" t="s">
        <v>31</v>
      </c>
      <c r="B877" s="153" t="s">
        <v>31</v>
      </c>
      <c r="D877" s="153"/>
      <c r="E877" s="152"/>
      <c r="F877" s="153"/>
      <c r="G877" s="152"/>
      <c r="H877" s="153"/>
      <c r="I877" s="158"/>
      <c r="J877" s="61"/>
    </row>
    <row r="878" spans="1:10" s="11" customFormat="1" x14ac:dyDescent="0.2">
      <c r="A878" s="163" t="s">
        <v>31</v>
      </c>
      <c r="B878" s="159" t="s">
        <v>406</v>
      </c>
      <c r="D878" s="159"/>
      <c r="E878" s="152"/>
      <c r="F878" s="159"/>
      <c r="G878" s="152"/>
      <c r="H878" s="159"/>
      <c r="I878" s="160"/>
      <c r="J878" s="61"/>
    </row>
    <row r="879" spans="1:10" s="11" customFormat="1" x14ac:dyDescent="0.2">
      <c r="A879" s="162">
        <v>321</v>
      </c>
      <c r="B879" s="153" t="s">
        <v>167</v>
      </c>
      <c r="D879" s="153"/>
      <c r="E879" s="137">
        <v>99611356.980000004</v>
      </c>
      <c r="F879" s="153"/>
      <c r="G879" s="41">
        <v>1.7999999999999999E-2</v>
      </c>
      <c r="H879" s="153"/>
      <c r="I879" s="161">
        <f t="shared" ref="I879:I882" si="98">E879*G879</f>
        <v>1793004.42564</v>
      </c>
      <c r="J879" s="61"/>
    </row>
    <row r="880" spans="1:10" s="11" customFormat="1" x14ac:dyDescent="0.2">
      <c r="A880" s="162">
        <v>322</v>
      </c>
      <c r="B880" s="153" t="s">
        <v>222</v>
      </c>
      <c r="D880" s="153"/>
      <c r="E880" s="137">
        <v>225574474.75999999</v>
      </c>
      <c r="F880" s="153"/>
      <c r="G880" s="41">
        <v>0.02</v>
      </c>
      <c r="H880" s="153"/>
      <c r="I880" s="161">
        <f t="shared" si="98"/>
        <v>4511489.4951999998</v>
      </c>
      <c r="J880" s="61"/>
    </row>
    <row r="881" spans="1:11" s="11" customFormat="1" x14ac:dyDescent="0.2">
      <c r="A881" s="162">
        <v>323</v>
      </c>
      <c r="B881" s="153" t="s">
        <v>169</v>
      </c>
      <c r="D881" s="153"/>
      <c r="E881" s="137">
        <v>648690130.84000003</v>
      </c>
      <c r="F881" s="153"/>
      <c r="G881" s="41">
        <v>2.4E-2</v>
      </c>
      <c r="H881" s="153"/>
      <c r="I881" s="161">
        <f t="shared" si="98"/>
        <v>15568563.140160002</v>
      </c>
      <c r="J881" s="61"/>
      <c r="K881" s="42"/>
    </row>
    <row r="882" spans="1:11" s="11" customFormat="1" x14ac:dyDescent="0.2">
      <c r="A882" s="162">
        <v>324</v>
      </c>
      <c r="B882" s="153" t="s">
        <v>170</v>
      </c>
      <c r="D882" s="153"/>
      <c r="E882" s="137">
        <v>16120631.99</v>
      </c>
      <c r="F882" s="153"/>
      <c r="G882" s="41">
        <v>1.7999999999999999E-2</v>
      </c>
      <c r="H882" s="153"/>
      <c r="I882" s="161">
        <f t="shared" si="98"/>
        <v>290171.37581999996</v>
      </c>
      <c r="J882" s="61"/>
    </row>
    <row r="883" spans="1:11" s="11" customFormat="1" x14ac:dyDescent="0.2">
      <c r="A883" s="163" t="s">
        <v>31</v>
      </c>
      <c r="B883" s="159" t="s">
        <v>407</v>
      </c>
      <c r="D883" s="159"/>
      <c r="E883" s="164">
        <f>+SUBTOTAL(9,E879:E882)</f>
        <v>989996594.57000005</v>
      </c>
      <c r="F883" s="159"/>
      <c r="G883" s="165">
        <f>(I883/E883)</f>
        <v>2.2387176439174001E-2</v>
      </c>
      <c r="H883" s="159"/>
      <c r="I883" s="166">
        <f>+SUBTOTAL(9,I879:I882)</f>
        <v>22163228.43682</v>
      </c>
      <c r="J883" s="61"/>
    </row>
    <row r="884" spans="1:11" s="11" customFormat="1" x14ac:dyDescent="0.2">
      <c r="A884" s="162" t="s">
        <v>31</v>
      </c>
      <c r="B884" s="153" t="s">
        <v>31</v>
      </c>
      <c r="D884" s="153"/>
      <c r="E884" s="152"/>
      <c r="F884" s="153"/>
      <c r="G884" s="152"/>
      <c r="H884" s="153"/>
      <c r="I884" s="158"/>
      <c r="J884" s="61"/>
    </row>
    <row r="885" spans="1:11" s="11" customFormat="1" x14ac:dyDescent="0.2">
      <c r="A885" s="163" t="s">
        <v>31</v>
      </c>
      <c r="B885" s="159" t="s">
        <v>408</v>
      </c>
      <c r="D885" s="159"/>
      <c r="E885" s="152"/>
      <c r="F885" s="159"/>
      <c r="G885" s="152"/>
      <c r="H885" s="159"/>
      <c r="I885" s="160"/>
      <c r="J885" s="61"/>
    </row>
    <row r="886" spans="1:11" s="11" customFormat="1" x14ac:dyDescent="0.2">
      <c r="A886" s="162">
        <v>321</v>
      </c>
      <c r="B886" s="153" t="s">
        <v>167</v>
      </c>
      <c r="D886" s="153"/>
      <c r="E886" s="137">
        <v>39076505.899999999</v>
      </c>
      <c r="F886" s="153"/>
      <c r="G886" s="41">
        <v>1.7999999999999999E-2</v>
      </c>
      <c r="H886" s="153"/>
      <c r="I886" s="161">
        <f t="shared" ref="I886:I889" si="99">E886*G886</f>
        <v>703377.10619999992</v>
      </c>
      <c r="J886" s="61"/>
    </row>
    <row r="887" spans="1:11" s="11" customFormat="1" x14ac:dyDescent="0.2">
      <c r="A887" s="162">
        <v>322</v>
      </c>
      <c r="B887" s="153" t="s">
        <v>222</v>
      </c>
      <c r="D887" s="153"/>
      <c r="E887" s="137">
        <v>203164069.81999999</v>
      </c>
      <c r="F887" s="153"/>
      <c r="G887" s="41">
        <v>0.02</v>
      </c>
      <c r="H887" s="153"/>
      <c r="I887" s="161">
        <f t="shared" si="99"/>
        <v>4063281.3964</v>
      </c>
      <c r="J887" s="61"/>
    </row>
    <row r="888" spans="1:11" s="11" customFormat="1" x14ac:dyDescent="0.2">
      <c r="A888" s="162">
        <v>323</v>
      </c>
      <c r="B888" s="153" t="s">
        <v>169</v>
      </c>
      <c r="D888" s="153"/>
      <c r="E888" s="137">
        <v>488569242.75</v>
      </c>
      <c r="F888" s="153"/>
      <c r="G888" s="41">
        <v>2.4E-2</v>
      </c>
      <c r="H888" s="153"/>
      <c r="I888" s="161">
        <f t="shared" si="99"/>
        <v>11725661.825999999</v>
      </c>
      <c r="J888" s="61"/>
    </row>
    <row r="889" spans="1:11" s="11" customFormat="1" x14ac:dyDescent="0.2">
      <c r="A889" s="162">
        <v>324</v>
      </c>
      <c r="B889" s="153" t="s">
        <v>170</v>
      </c>
      <c r="D889" s="153"/>
      <c r="E889" s="137">
        <v>10948467.779999999</v>
      </c>
      <c r="F889" s="153"/>
      <c r="G889" s="41">
        <v>1.7999999999999999E-2</v>
      </c>
      <c r="H889" s="153"/>
      <c r="I889" s="161">
        <f t="shared" si="99"/>
        <v>197072.42003999997</v>
      </c>
      <c r="J889" s="61"/>
    </row>
    <row r="890" spans="1:11" s="11" customFormat="1" x14ac:dyDescent="0.2">
      <c r="A890" s="163" t="s">
        <v>31</v>
      </c>
      <c r="B890" s="159" t="s">
        <v>409</v>
      </c>
      <c r="D890" s="159"/>
      <c r="E890" s="164">
        <f>+SUBTOTAL(9,E886:E889)</f>
        <v>741758286.25</v>
      </c>
      <c r="F890" s="159"/>
      <c r="G890" s="165">
        <f>(I890/E890)</f>
        <v>2.2499772578226458E-2</v>
      </c>
      <c r="H890" s="159"/>
      <c r="I890" s="166">
        <f>+SUBTOTAL(9,I886:I889)</f>
        <v>16689392.748640001</v>
      </c>
      <c r="J890" s="61"/>
    </row>
    <row r="891" spans="1:11" s="11" customFormat="1" x14ac:dyDescent="0.2">
      <c r="A891" s="163"/>
      <c r="B891" s="159" t="s">
        <v>31</v>
      </c>
      <c r="D891" s="159"/>
      <c r="E891" s="152"/>
      <c r="F891" s="159"/>
      <c r="G891" s="152"/>
      <c r="H891" s="159"/>
      <c r="I891" s="160"/>
      <c r="J891" s="61"/>
    </row>
    <row r="892" spans="1:11" s="11" customFormat="1" x14ac:dyDescent="0.2">
      <c r="A892" s="188" t="s">
        <v>410</v>
      </c>
      <c r="B892" s="153"/>
      <c r="D892" s="153"/>
      <c r="E892" s="170">
        <f>+SUBTOTAL(9,E871:E891)</f>
        <v>1752783983.8399999</v>
      </c>
      <c r="F892" s="153"/>
      <c r="G892" s="168">
        <f>ROUND(I892/E892,3)</f>
        <v>2.1999999999999999E-2</v>
      </c>
      <c r="H892" s="153"/>
      <c r="I892" s="171">
        <f>+SUBTOTAL(9,I871:I891)</f>
        <v>39282155.116119996</v>
      </c>
      <c r="J892" s="61"/>
    </row>
    <row r="893" spans="1:11" x14ac:dyDescent="0.2">
      <c r="A893" s="172"/>
      <c r="B893" s="173"/>
      <c r="C893" s="115"/>
      <c r="D893" s="173"/>
      <c r="E893" s="173"/>
      <c r="F893" s="173"/>
      <c r="G893" s="173"/>
      <c r="H893" s="173"/>
      <c r="I893" s="174"/>
    </row>
    <row r="894" spans="1:11" x14ac:dyDescent="0.2">
      <c r="A894" s="175"/>
      <c r="B894" s="175"/>
      <c r="C894" s="115"/>
      <c r="D894" s="175"/>
      <c r="E894" s="192"/>
      <c r="F894" s="175"/>
      <c r="G894" s="194"/>
      <c r="H894" s="175"/>
      <c r="I894" s="192"/>
    </row>
    <row r="895" spans="1:11" x14ac:dyDescent="0.2">
      <c r="A895" s="133" t="s">
        <v>411</v>
      </c>
      <c r="B895" s="176"/>
      <c r="D895" s="97"/>
      <c r="E895" s="118"/>
      <c r="F895" s="98"/>
      <c r="G895" s="193"/>
      <c r="H895" s="98"/>
      <c r="I895" s="119"/>
    </row>
    <row r="896" spans="1:11" x14ac:dyDescent="0.2">
      <c r="A896" s="129"/>
      <c r="B896" s="12"/>
      <c r="D896" s="25"/>
      <c r="E896" s="93"/>
      <c r="F896" s="61"/>
      <c r="G896" s="93"/>
      <c r="H896" s="61"/>
      <c r="I896" s="109"/>
    </row>
    <row r="897" spans="1:9" x14ac:dyDescent="0.2">
      <c r="A897" s="129"/>
      <c r="B897" s="69" t="s">
        <v>412</v>
      </c>
      <c r="D897" s="25"/>
      <c r="E897" s="93"/>
      <c r="F897" s="61"/>
      <c r="G897" s="93"/>
      <c r="H897" s="61"/>
      <c r="I897" s="109"/>
    </row>
    <row r="898" spans="1:9" x14ac:dyDescent="0.2">
      <c r="A898" s="108">
        <v>350.2</v>
      </c>
      <c r="B898" s="25" t="s">
        <v>331</v>
      </c>
      <c r="D898" s="25"/>
      <c r="E898" s="106">
        <v>8790165.0399999991</v>
      </c>
      <c r="F898" s="61"/>
      <c r="G898" s="177">
        <v>1.2999999999999999E-2</v>
      </c>
      <c r="H898" s="61"/>
      <c r="I898" s="123">
        <f t="shared" ref="I898:I905" si="100">E898*G898</f>
        <v>114272.14551999998</v>
      </c>
    </row>
    <row r="899" spans="1:9" x14ac:dyDescent="0.2">
      <c r="A899" s="108">
        <v>352</v>
      </c>
      <c r="B899" s="25" t="s">
        <v>167</v>
      </c>
      <c r="D899" s="25"/>
      <c r="E899" s="106">
        <v>87670.03</v>
      </c>
      <c r="F899" s="61"/>
      <c r="G899" s="177">
        <v>1.9E-2</v>
      </c>
      <c r="H899" s="61"/>
      <c r="I899" s="123">
        <f t="shared" si="100"/>
        <v>1665.7305699999999</v>
      </c>
    </row>
    <row r="900" spans="1:9" x14ac:dyDescent="0.2">
      <c r="A900" s="108">
        <v>353</v>
      </c>
      <c r="B900" s="25" t="s">
        <v>332</v>
      </c>
      <c r="D900" s="25"/>
      <c r="E900" s="106">
        <v>13293362.1</v>
      </c>
      <c r="F900" s="61"/>
      <c r="G900" s="177">
        <v>2.5999999999999999E-2</v>
      </c>
      <c r="H900" s="61"/>
      <c r="I900" s="123">
        <f t="shared" si="100"/>
        <v>345627.41459999996</v>
      </c>
    </row>
    <row r="901" spans="1:9" x14ac:dyDescent="0.2">
      <c r="A901" s="108">
        <v>355</v>
      </c>
      <c r="B901" s="25" t="s">
        <v>335</v>
      </c>
      <c r="D901" s="25"/>
      <c r="E901" s="106">
        <v>28891842.559999999</v>
      </c>
      <c r="F901" s="61"/>
      <c r="G901" s="177">
        <v>3.4000000000000002E-2</v>
      </c>
      <c r="H901" s="61"/>
      <c r="I901" s="123">
        <f t="shared" si="100"/>
        <v>982322.64704000007</v>
      </c>
    </row>
    <row r="902" spans="1:9" x14ac:dyDescent="0.2">
      <c r="A902" s="108">
        <v>356</v>
      </c>
      <c r="B902" s="25" t="s">
        <v>336</v>
      </c>
      <c r="D902" s="25"/>
      <c r="E902" s="106">
        <v>17408005.27</v>
      </c>
      <c r="F902" s="61"/>
      <c r="G902" s="177">
        <v>3.2000000000000001E-2</v>
      </c>
      <c r="H902" s="61"/>
      <c r="I902" s="123">
        <f t="shared" si="100"/>
        <v>557056.16864000005</v>
      </c>
    </row>
    <row r="903" spans="1:9" x14ac:dyDescent="0.2">
      <c r="A903" s="108">
        <v>357</v>
      </c>
      <c r="B903" s="25" t="s">
        <v>337</v>
      </c>
      <c r="D903" s="25"/>
      <c r="E903" s="106">
        <v>708829.81</v>
      </c>
      <c r="F903" s="61"/>
      <c r="G903" s="177">
        <v>1.7000000000000001E-2</v>
      </c>
      <c r="H903" s="61"/>
      <c r="I903" s="123">
        <f t="shared" si="100"/>
        <v>12050.106770000002</v>
      </c>
    </row>
    <row r="904" spans="1:9" x14ac:dyDescent="0.2">
      <c r="A904" s="108">
        <v>358</v>
      </c>
      <c r="B904" s="25" t="s">
        <v>338</v>
      </c>
      <c r="D904" s="25"/>
      <c r="E904" s="106">
        <v>636030.32999999996</v>
      </c>
      <c r="F904" s="61"/>
      <c r="G904" s="177">
        <v>1.7999999999999999E-2</v>
      </c>
      <c r="H904" s="61"/>
      <c r="I904" s="123">
        <f t="shared" si="100"/>
        <v>11448.545939999998</v>
      </c>
    </row>
    <row r="905" spans="1:9" x14ac:dyDescent="0.2">
      <c r="A905" s="108">
        <v>359</v>
      </c>
      <c r="B905" s="25" t="s">
        <v>339</v>
      </c>
      <c r="D905" s="25"/>
      <c r="E905" s="238">
        <v>2454441.7000000002</v>
      </c>
      <c r="F905" s="61"/>
      <c r="G905" s="177">
        <v>1.7000000000000001E-2</v>
      </c>
      <c r="H905" s="61"/>
      <c r="I905" s="140">
        <f t="shared" si="100"/>
        <v>41725.508900000008</v>
      </c>
    </row>
    <row r="906" spans="1:9" x14ac:dyDescent="0.2">
      <c r="A906" s="108"/>
      <c r="B906" s="25"/>
      <c r="D906" s="25"/>
      <c r="E906" s="93"/>
      <c r="F906" s="61"/>
      <c r="G906" s="178"/>
      <c r="H906" s="61"/>
      <c r="I906" s="123"/>
    </row>
    <row r="907" spans="1:9" x14ac:dyDescent="0.2">
      <c r="A907" s="129"/>
      <c r="B907" s="12" t="s">
        <v>413</v>
      </c>
      <c r="D907" s="25"/>
      <c r="E907" s="60">
        <f>+SUBTOTAL(9,E898:E905)</f>
        <v>72270346.840000004</v>
      </c>
      <c r="F907" s="61"/>
      <c r="G907" s="146">
        <f>(I907/E907)</f>
        <v>2.8589433402807785E-2</v>
      </c>
      <c r="H907" s="61"/>
      <c r="I907" s="110">
        <f>+SUBTOTAL(9,I898:I905)</f>
        <v>2066168.26798</v>
      </c>
    </row>
    <row r="908" spans="1:9" x14ac:dyDescent="0.2">
      <c r="A908" s="179"/>
      <c r="B908" s="180"/>
      <c r="C908" s="115"/>
      <c r="D908" s="115"/>
      <c r="E908" s="78"/>
      <c r="F908" s="116"/>
      <c r="G908" s="181"/>
      <c r="H908" s="116"/>
      <c r="I908" s="182"/>
    </row>
    <row r="909" spans="1:9" x14ac:dyDescent="0.2">
      <c r="A909" s="12"/>
      <c r="B909" s="12"/>
      <c r="C909" s="115"/>
      <c r="D909" s="25"/>
      <c r="E909" s="60"/>
      <c r="F909" s="61"/>
      <c r="G909" s="146"/>
      <c r="H909" s="61"/>
      <c r="I909" s="60"/>
    </row>
    <row r="910" spans="1:9" x14ac:dyDescent="0.2">
      <c r="A910" s="133" t="s">
        <v>414</v>
      </c>
      <c r="B910" s="176"/>
      <c r="D910" s="97"/>
      <c r="E910" s="183"/>
      <c r="F910" s="98"/>
      <c r="G910" s="184"/>
      <c r="H910" s="98"/>
      <c r="I910" s="185"/>
    </row>
    <row r="911" spans="1:9" x14ac:dyDescent="0.2">
      <c r="A911" s="129"/>
      <c r="B911" s="12"/>
      <c r="D911" s="25"/>
      <c r="E911" s="60"/>
      <c r="F911" s="61"/>
      <c r="G911" s="146"/>
      <c r="H911" s="61"/>
      <c r="I911" s="110"/>
    </row>
    <row r="912" spans="1:9" x14ac:dyDescent="0.2">
      <c r="A912" s="129"/>
      <c r="B912" s="69" t="s">
        <v>415</v>
      </c>
      <c r="D912" s="25"/>
      <c r="E912" s="60"/>
      <c r="F912" s="61"/>
      <c r="G912" s="146"/>
      <c r="H912" s="61"/>
      <c r="I912" s="110"/>
    </row>
    <row r="913" spans="1:9" x14ac:dyDescent="0.2">
      <c r="A913" s="108">
        <v>352</v>
      </c>
      <c r="B913" s="25" t="s">
        <v>167</v>
      </c>
      <c r="D913" s="25"/>
      <c r="E913" s="106">
        <v>6360642.1799999997</v>
      </c>
      <c r="F913" s="61"/>
      <c r="G913" s="177">
        <v>1.9E-2</v>
      </c>
      <c r="H913" s="61"/>
      <c r="I913" s="123">
        <f t="shared" ref="I913:I914" si="101">E913*G913</f>
        <v>120852.20142</v>
      </c>
    </row>
    <row r="914" spans="1:9" x14ac:dyDescent="0.2">
      <c r="A914" s="108">
        <v>353</v>
      </c>
      <c r="B914" s="25" t="s">
        <v>332</v>
      </c>
      <c r="D914" s="25"/>
      <c r="E914" s="238">
        <v>75430617.75</v>
      </c>
      <c r="F914" s="61"/>
      <c r="G914" s="177">
        <v>2.5999999999999999E-2</v>
      </c>
      <c r="H914" s="61"/>
      <c r="I914" s="140">
        <f t="shared" si="101"/>
        <v>1961196.0614999998</v>
      </c>
    </row>
    <row r="915" spans="1:9" x14ac:dyDescent="0.2">
      <c r="A915" s="108"/>
      <c r="B915" s="25"/>
      <c r="D915" s="25"/>
      <c r="E915" s="25"/>
      <c r="F915" s="25"/>
      <c r="G915" s="25"/>
      <c r="H915" s="25"/>
      <c r="I915" s="135"/>
    </row>
    <row r="916" spans="1:9" x14ac:dyDescent="0.2">
      <c r="A916" s="108"/>
      <c r="B916" s="12" t="s">
        <v>416</v>
      </c>
      <c r="D916" s="25"/>
      <c r="E916" s="60">
        <f>+SUBTOTAL(9,E913:E914)</f>
        <v>81791259.930000007</v>
      </c>
      <c r="F916" s="25"/>
      <c r="G916" s="146">
        <f>(I916/E916)</f>
        <v>2.5455632603066561E-2</v>
      </c>
      <c r="H916" s="25"/>
      <c r="I916" s="110">
        <f>+SUBTOTAL(9,I913:I914)</f>
        <v>2082048.2629199999</v>
      </c>
    </row>
    <row r="917" spans="1:9" x14ac:dyDescent="0.2">
      <c r="A917" s="132"/>
      <c r="B917" s="115"/>
      <c r="C917" s="115"/>
      <c r="D917" s="115"/>
      <c r="E917" s="115"/>
      <c r="F917" s="115"/>
      <c r="G917" s="115"/>
      <c r="H917" s="115"/>
      <c r="I917" s="148"/>
    </row>
    <row r="918" spans="1:9" x14ac:dyDescent="0.2">
      <c r="C918" s="115"/>
    </row>
    <row r="919" spans="1:9" x14ac:dyDescent="0.2">
      <c r="A919" s="133" t="s">
        <v>132</v>
      </c>
      <c r="B919" s="176"/>
      <c r="D919" s="97"/>
      <c r="E919" s="183"/>
      <c r="F919" s="98"/>
      <c r="G919" s="184"/>
      <c r="H919" s="98"/>
      <c r="I919" s="185"/>
    </row>
    <row r="920" spans="1:9" x14ac:dyDescent="0.2">
      <c r="A920" s="129"/>
      <c r="B920" s="12"/>
      <c r="D920" s="25"/>
      <c r="E920" s="60"/>
      <c r="F920" s="61"/>
      <c r="G920" s="146"/>
      <c r="H920" s="61"/>
      <c r="I920" s="110"/>
    </row>
    <row r="921" spans="1:9" x14ac:dyDescent="0.2">
      <c r="A921" s="129"/>
      <c r="B921" s="13" t="s">
        <v>340</v>
      </c>
      <c r="D921" s="25"/>
      <c r="E921" s="60">
        <f>+E644</f>
        <v>4483514030.4499998</v>
      </c>
      <c r="F921" s="11"/>
      <c r="G921" s="146">
        <f>(I921/E921)</f>
        <v>2.7553118059588433E-2</v>
      </c>
      <c r="H921" s="11"/>
      <c r="I921" s="110">
        <f>+I644</f>
        <v>123534791.40281001</v>
      </c>
    </row>
    <row r="922" spans="1:9" x14ac:dyDescent="0.2">
      <c r="A922" s="129"/>
      <c r="B922" s="13"/>
      <c r="D922" s="25"/>
      <c r="E922" s="60"/>
      <c r="F922" s="11"/>
      <c r="G922" s="49"/>
      <c r="H922" s="11"/>
      <c r="I922" s="123"/>
    </row>
    <row r="923" spans="1:9" x14ac:dyDescent="0.2">
      <c r="A923" s="129"/>
      <c r="B923" s="13" t="s">
        <v>462</v>
      </c>
      <c r="D923" s="25"/>
      <c r="E923" s="60"/>
      <c r="F923" s="11"/>
      <c r="G923" s="49"/>
      <c r="H923" s="11"/>
      <c r="I923" s="123"/>
    </row>
    <row r="924" spans="1:9" x14ac:dyDescent="0.2">
      <c r="A924" s="108">
        <v>352</v>
      </c>
      <c r="B924" s="3" t="s">
        <v>418</v>
      </c>
      <c r="D924" s="25"/>
      <c r="E924" s="26">
        <v>-91.78</v>
      </c>
      <c r="F924" s="11"/>
      <c r="G924" s="196">
        <v>1.9E-2</v>
      </c>
      <c r="H924" s="11"/>
      <c r="I924" s="197">
        <f t="shared" ref="I924:I931" si="102">E924*G924</f>
        <v>-1.7438199999999999</v>
      </c>
    </row>
    <row r="925" spans="1:9" x14ac:dyDescent="0.2">
      <c r="A925" s="108">
        <v>353</v>
      </c>
      <c r="B925" s="3" t="s">
        <v>14</v>
      </c>
      <c r="D925" s="25"/>
      <c r="E925" s="26">
        <v>1527587.08</v>
      </c>
      <c r="F925" s="11"/>
      <c r="G925" s="196">
        <v>2.5999999999999999E-2</v>
      </c>
      <c r="H925" s="11"/>
      <c r="I925" s="197">
        <f t="shared" si="102"/>
        <v>39717.264080000001</v>
      </c>
    </row>
    <row r="926" spans="1:9" x14ac:dyDescent="0.2">
      <c r="A926" s="108">
        <v>353.1</v>
      </c>
      <c r="B926" s="25" t="s">
        <v>459</v>
      </c>
      <c r="D926" s="25"/>
      <c r="E926" s="106">
        <v>19042228.640000001</v>
      </c>
      <c r="F926" s="61"/>
      <c r="G926" s="177">
        <v>2.9000000000000001E-2</v>
      </c>
      <c r="H926" s="61"/>
      <c r="I926" s="197">
        <f t="shared" si="102"/>
        <v>552224.63056000008</v>
      </c>
    </row>
    <row r="927" spans="1:9" x14ac:dyDescent="0.2">
      <c r="A927" s="108">
        <v>356</v>
      </c>
      <c r="B927" s="25" t="s">
        <v>15</v>
      </c>
      <c r="D927" s="25"/>
      <c r="E927" s="106">
        <v>1157175.03</v>
      </c>
      <c r="F927" s="61"/>
      <c r="G927" s="177">
        <v>3.2000000000000001E-2</v>
      </c>
      <c r="H927" s="61"/>
      <c r="I927" s="197">
        <f t="shared" si="102"/>
        <v>37029.600960000003</v>
      </c>
    </row>
    <row r="928" spans="1:9" x14ac:dyDescent="0.2">
      <c r="A928" s="108">
        <v>358</v>
      </c>
      <c r="B928" s="25" t="s">
        <v>422</v>
      </c>
      <c r="D928" s="25"/>
      <c r="E928" s="106">
        <v>7739.03</v>
      </c>
      <c r="F928" s="61"/>
      <c r="G928" s="177">
        <v>1.7999999999999999E-2</v>
      </c>
      <c r="H928" s="61"/>
      <c r="I928" s="197">
        <f t="shared" si="102"/>
        <v>139.30253999999999</v>
      </c>
    </row>
    <row r="929" spans="1:9" x14ac:dyDescent="0.2">
      <c r="A929" s="108">
        <v>352</v>
      </c>
      <c r="B929" s="25" t="s">
        <v>418</v>
      </c>
      <c r="D929" s="25"/>
      <c r="E929" s="106">
        <v>1417374.58</v>
      </c>
      <c r="F929" s="61"/>
      <c r="G929" s="177">
        <v>1.9E-2</v>
      </c>
      <c r="H929" s="61"/>
      <c r="I929" s="197">
        <f t="shared" si="102"/>
        <v>26930.117020000002</v>
      </c>
    </row>
    <row r="930" spans="1:9" x14ac:dyDescent="0.2">
      <c r="A930" s="108">
        <v>353</v>
      </c>
      <c r="B930" s="25" t="s">
        <v>14</v>
      </c>
      <c r="D930" s="25"/>
      <c r="E930" s="106">
        <v>4690304.5999999996</v>
      </c>
      <c r="F930" s="61"/>
      <c r="G930" s="177">
        <v>2.5999999999999999E-2</v>
      </c>
      <c r="H930" s="61"/>
      <c r="I930" s="197">
        <f t="shared" si="102"/>
        <v>121947.91959999998</v>
      </c>
    </row>
    <row r="931" spans="1:9" x14ac:dyDescent="0.2">
      <c r="A931" s="108">
        <v>353.1</v>
      </c>
      <c r="B931" s="25" t="s">
        <v>459</v>
      </c>
      <c r="D931" s="25"/>
      <c r="E931" s="106">
        <v>3194531.36</v>
      </c>
      <c r="F931" s="61"/>
      <c r="G931" s="177">
        <v>2.9000000000000001E-2</v>
      </c>
      <c r="H931" s="61"/>
      <c r="I931" s="197">
        <f t="shared" si="102"/>
        <v>92641.409440000003</v>
      </c>
    </row>
    <row r="932" spans="1:9" x14ac:dyDescent="0.2">
      <c r="A932" s="108"/>
      <c r="B932" s="12" t="s">
        <v>463</v>
      </c>
      <c r="D932" s="12"/>
      <c r="E932" s="198">
        <f>SUBTOTAL(9,E924:E931)</f>
        <v>31036848.540000007</v>
      </c>
      <c r="F932" s="199"/>
      <c r="G932" s="146">
        <f>(I932/E932)</f>
        <v>2.8051446629896781E-2</v>
      </c>
      <c r="H932" s="199"/>
      <c r="I932" s="200">
        <f>SUBTOTAL(9,I924:I931)</f>
        <v>870628.50037999998</v>
      </c>
    </row>
    <row r="933" spans="1:9" x14ac:dyDescent="0.2">
      <c r="A933" s="108"/>
      <c r="B933" s="25"/>
      <c r="D933" s="25"/>
      <c r="E933" s="106"/>
      <c r="F933" s="61"/>
      <c r="G933" s="177"/>
      <c r="H933" s="61"/>
      <c r="I933" s="123"/>
    </row>
    <row r="934" spans="1:9" x14ac:dyDescent="0.2">
      <c r="A934" s="108"/>
      <c r="B934" s="13" t="s">
        <v>464</v>
      </c>
      <c r="D934" s="25"/>
      <c r="E934" s="106"/>
      <c r="F934" s="61"/>
      <c r="G934" s="177"/>
      <c r="H934" s="61"/>
      <c r="I934" s="123"/>
    </row>
    <row r="935" spans="1:9" x14ac:dyDescent="0.2">
      <c r="A935" s="108">
        <v>350.2</v>
      </c>
      <c r="B935" s="25" t="s">
        <v>417</v>
      </c>
      <c r="D935" s="25"/>
      <c r="E935" s="201">
        <v>22956074</v>
      </c>
      <c r="F935" s="61"/>
      <c r="G935" s="177">
        <v>2.1000000000000001E-4</v>
      </c>
      <c r="H935" s="61"/>
      <c r="I935" s="197">
        <f t="shared" ref="I935:I944" si="103">E935*G935</f>
        <v>4820.7755400000005</v>
      </c>
    </row>
    <row r="936" spans="1:9" x14ac:dyDescent="0.2">
      <c r="A936" s="108">
        <v>352</v>
      </c>
      <c r="B936" s="25" t="s">
        <v>418</v>
      </c>
      <c r="D936" s="25"/>
      <c r="E936" s="201">
        <v>4376888</v>
      </c>
      <c r="F936" s="61"/>
      <c r="G936" s="177">
        <v>2.9999999999999997E-4</v>
      </c>
      <c r="H936" s="61"/>
      <c r="I936" s="123">
        <f t="shared" si="103"/>
        <v>1313.0663999999999</v>
      </c>
    </row>
    <row r="937" spans="1:9" x14ac:dyDescent="0.2">
      <c r="A937" s="108">
        <v>353</v>
      </c>
      <c r="B937" s="25" t="s">
        <v>14</v>
      </c>
      <c r="D937" s="25"/>
      <c r="E937" s="201">
        <v>70162607</v>
      </c>
      <c r="F937" s="61"/>
      <c r="G937" s="177">
        <v>4.2000000000000002E-4</v>
      </c>
      <c r="H937" s="61"/>
      <c r="I937" s="123">
        <f t="shared" si="103"/>
        <v>29468.29494</v>
      </c>
    </row>
    <row r="938" spans="1:9" x14ac:dyDescent="0.2">
      <c r="A938" s="108">
        <v>353.1</v>
      </c>
      <c r="B938" s="25" t="s">
        <v>419</v>
      </c>
      <c r="D938" s="25"/>
      <c r="E938" s="201">
        <v>0</v>
      </c>
      <c r="F938" s="61"/>
      <c r="G938" s="177">
        <v>4.6000000000000001E-4</v>
      </c>
      <c r="H938" s="61"/>
      <c r="I938" s="123">
        <f t="shared" si="103"/>
        <v>0</v>
      </c>
    </row>
    <row r="939" spans="1:9" x14ac:dyDescent="0.2">
      <c r="A939" s="108">
        <v>354</v>
      </c>
      <c r="B939" s="25" t="s">
        <v>420</v>
      </c>
      <c r="D939" s="25"/>
      <c r="E939" s="201">
        <v>134999203</v>
      </c>
      <c r="F939" s="61"/>
      <c r="G939" s="177">
        <v>3.5E-4</v>
      </c>
      <c r="H939" s="61"/>
      <c r="I939" s="123">
        <f t="shared" si="103"/>
        <v>47249.72105</v>
      </c>
    </row>
    <row r="940" spans="1:9" x14ac:dyDescent="0.2">
      <c r="A940" s="108">
        <v>355</v>
      </c>
      <c r="B940" s="25" t="s">
        <v>421</v>
      </c>
      <c r="D940" s="25"/>
      <c r="E940" s="201">
        <v>1655393</v>
      </c>
      <c r="F940" s="61"/>
      <c r="G940" s="177">
        <v>5.4000000000000001E-4</v>
      </c>
      <c r="H940" s="61"/>
      <c r="I940" s="123">
        <f t="shared" si="103"/>
        <v>893.91222000000005</v>
      </c>
    </row>
    <row r="941" spans="1:9" x14ac:dyDescent="0.2">
      <c r="A941" s="108">
        <v>356</v>
      </c>
      <c r="B941" s="25" t="s">
        <v>15</v>
      </c>
      <c r="D941" s="25"/>
      <c r="E941" s="201">
        <v>85433299</v>
      </c>
      <c r="F941" s="61"/>
      <c r="G941" s="177">
        <v>5.1000000000000004E-4</v>
      </c>
      <c r="H941" s="61"/>
      <c r="I941" s="123">
        <f t="shared" si="103"/>
        <v>43570.982490000002</v>
      </c>
    </row>
    <row r="942" spans="1:9" x14ac:dyDescent="0.2">
      <c r="A942" s="108">
        <v>357</v>
      </c>
      <c r="B942" s="25" t="s">
        <v>16</v>
      </c>
      <c r="D942" s="25"/>
      <c r="E942" s="201">
        <v>0</v>
      </c>
      <c r="F942" s="61"/>
      <c r="G942" s="177">
        <v>2.7E-4</v>
      </c>
      <c r="H942" s="61"/>
      <c r="I942" s="123">
        <f t="shared" si="103"/>
        <v>0</v>
      </c>
    </row>
    <row r="943" spans="1:9" x14ac:dyDescent="0.2">
      <c r="A943" s="108">
        <v>358</v>
      </c>
      <c r="B943" s="25" t="s">
        <v>422</v>
      </c>
      <c r="D943" s="25"/>
      <c r="E943" s="201">
        <v>0</v>
      </c>
      <c r="F943" s="61"/>
      <c r="G943" s="177">
        <v>2.9E-4</v>
      </c>
      <c r="H943" s="61"/>
      <c r="I943" s="123">
        <f t="shared" si="103"/>
        <v>0</v>
      </c>
    </row>
    <row r="944" spans="1:9" x14ac:dyDescent="0.2">
      <c r="A944" s="108">
        <v>359</v>
      </c>
      <c r="B944" s="25" t="s">
        <v>423</v>
      </c>
      <c r="D944" s="25"/>
      <c r="E944" s="202">
        <v>6361251</v>
      </c>
      <c r="F944" s="25"/>
      <c r="G944" s="177">
        <v>2.7E-4</v>
      </c>
      <c r="H944" s="25"/>
      <c r="I944" s="135">
        <f t="shared" si="103"/>
        <v>1717.5377699999999</v>
      </c>
    </row>
    <row r="945" spans="1:9" x14ac:dyDescent="0.2">
      <c r="A945" s="108"/>
      <c r="B945" s="12" t="s">
        <v>465</v>
      </c>
      <c r="D945" s="25"/>
      <c r="E945" s="198">
        <f>SUBTOTAL(9,E935:E944)</f>
        <v>325944715</v>
      </c>
      <c r="F945" s="25"/>
      <c r="G945" s="203">
        <f>(I945/E945)</f>
        <v>3.9587784207515065E-4</v>
      </c>
      <c r="H945" s="25"/>
      <c r="I945" s="200">
        <f>SUBTOTAL(9,I935:I944)</f>
        <v>129034.29040999999</v>
      </c>
    </row>
    <row r="946" spans="1:9" x14ac:dyDescent="0.2">
      <c r="A946" s="108"/>
      <c r="B946" s="12"/>
      <c r="D946" s="25"/>
      <c r="E946" s="60"/>
      <c r="F946" s="25"/>
      <c r="G946" s="146"/>
      <c r="H946" s="25"/>
      <c r="I946" s="110"/>
    </row>
    <row r="947" spans="1:9" x14ac:dyDescent="0.2">
      <c r="A947" s="108"/>
      <c r="B947" s="12"/>
      <c r="D947" s="25"/>
      <c r="E947" s="60"/>
      <c r="F947" s="25"/>
      <c r="G947" s="146"/>
      <c r="H947" s="25"/>
      <c r="I947" s="110"/>
    </row>
    <row r="948" spans="1:9" x14ac:dyDescent="0.2">
      <c r="A948" s="108"/>
      <c r="B948" s="12" t="s">
        <v>466</v>
      </c>
      <c r="D948" s="25"/>
      <c r="E948" s="60">
        <f>+E921-E932-E945</f>
        <v>4126532466.9099998</v>
      </c>
      <c r="F948" s="25"/>
      <c r="G948" s="146">
        <f>(I948/E948)</f>
        <v>2.9694454022744156E-2</v>
      </c>
      <c r="H948" s="25"/>
      <c r="I948" s="110">
        <f>+I921-I932-I945</f>
        <v>122535128.61202002</v>
      </c>
    </row>
    <row r="949" spans="1:9" x14ac:dyDescent="0.2">
      <c r="A949" s="132"/>
      <c r="B949" s="115"/>
      <c r="C949" s="115"/>
      <c r="D949" s="115"/>
      <c r="E949" s="115"/>
      <c r="F949" s="115"/>
      <c r="G949" s="115"/>
      <c r="H949" s="115"/>
      <c r="I949" s="148"/>
    </row>
    <row r="950" spans="1:9" x14ac:dyDescent="0.2">
      <c r="C950" s="115"/>
    </row>
    <row r="951" spans="1:9" x14ac:dyDescent="0.2">
      <c r="A951" s="133" t="s">
        <v>27</v>
      </c>
      <c r="B951" s="176"/>
      <c r="D951" s="97"/>
      <c r="E951" s="183"/>
      <c r="F951" s="98"/>
      <c r="G951" s="184"/>
      <c r="H951" s="98"/>
      <c r="I951" s="185"/>
    </row>
    <row r="952" spans="1:9" x14ac:dyDescent="0.2">
      <c r="A952" s="129"/>
      <c r="B952" s="12"/>
      <c r="D952" s="25"/>
      <c r="E952" s="60"/>
      <c r="F952" s="61"/>
      <c r="G952" s="146"/>
      <c r="H952" s="61"/>
      <c r="I952" s="110"/>
    </row>
    <row r="953" spans="1:9" x14ac:dyDescent="0.2">
      <c r="A953" s="129"/>
      <c r="B953" s="13" t="s">
        <v>27</v>
      </c>
      <c r="D953" s="25"/>
      <c r="E953" s="60"/>
      <c r="F953" s="11"/>
      <c r="G953" s="49"/>
      <c r="H953" s="11"/>
      <c r="I953" s="123"/>
    </row>
    <row r="954" spans="1:9" x14ac:dyDescent="0.2">
      <c r="A954" s="108">
        <v>390.1</v>
      </c>
      <c r="B954" s="25" t="s">
        <v>432</v>
      </c>
      <c r="D954" s="25"/>
      <c r="E954" s="106">
        <v>2423079.08</v>
      </c>
      <c r="F954" s="61"/>
      <c r="G954" s="177">
        <v>0.1041</v>
      </c>
      <c r="H954" s="61"/>
      <c r="I954" s="197">
        <f t="shared" ref="I954:I970" si="104">E954*G954</f>
        <v>252242.532228</v>
      </c>
    </row>
    <row r="955" spans="1:9" x14ac:dyDescent="0.2">
      <c r="A955" s="108">
        <v>391.1</v>
      </c>
      <c r="B955" s="3" t="s">
        <v>433</v>
      </c>
      <c r="D955" s="25"/>
      <c r="E955" s="26">
        <v>17081291.09</v>
      </c>
      <c r="F955" s="11"/>
      <c r="G955" s="196">
        <v>0.1429</v>
      </c>
      <c r="H955" s="11"/>
      <c r="I955" s="197">
        <f t="shared" si="104"/>
        <v>2440916.4967609998</v>
      </c>
    </row>
    <row r="956" spans="1:9" x14ac:dyDescent="0.2">
      <c r="A956" s="108">
        <v>391.2</v>
      </c>
      <c r="B956" s="3" t="s">
        <v>434</v>
      </c>
      <c r="D956" s="25"/>
      <c r="E956" s="26">
        <v>4219723.0999999996</v>
      </c>
      <c r="F956" s="11"/>
      <c r="G956" s="196">
        <v>0.2</v>
      </c>
      <c r="H956" s="11"/>
      <c r="I956" s="197">
        <f t="shared" si="104"/>
        <v>843944.62</v>
      </c>
    </row>
    <row r="957" spans="1:9" x14ac:dyDescent="0.2">
      <c r="A957" s="108">
        <v>391.3</v>
      </c>
      <c r="B957" s="25" t="s">
        <v>435</v>
      </c>
      <c r="D957" s="25"/>
      <c r="E957" s="106">
        <v>289705.72000000003</v>
      </c>
      <c r="F957" s="61"/>
      <c r="G957" s="177">
        <v>0.1429</v>
      </c>
      <c r="H957" s="61"/>
      <c r="I957" s="197">
        <f t="shared" si="104"/>
        <v>41398.947388000001</v>
      </c>
    </row>
    <row r="958" spans="1:9" x14ac:dyDescent="0.2">
      <c r="A958" s="108">
        <v>391.40000000000003</v>
      </c>
      <c r="B958" s="25" t="s">
        <v>436</v>
      </c>
      <c r="D958" s="25"/>
      <c r="E958" s="106">
        <v>2152413.41</v>
      </c>
      <c r="F958" s="61"/>
      <c r="G958" s="177">
        <v>0.1429</v>
      </c>
      <c r="H958" s="61"/>
      <c r="I958" s="197">
        <f t="shared" si="104"/>
        <v>307579.87628900004</v>
      </c>
    </row>
    <row r="959" spans="1:9" x14ac:dyDescent="0.2">
      <c r="A959" s="108">
        <v>391.5</v>
      </c>
      <c r="B959" s="25" t="s">
        <v>430</v>
      </c>
      <c r="D959" s="25"/>
      <c r="E959" s="106">
        <v>133993315.11</v>
      </c>
      <c r="F959" s="61"/>
      <c r="G959" s="177">
        <v>0.2</v>
      </c>
      <c r="H959" s="61"/>
      <c r="I959" s="197">
        <f t="shared" si="104"/>
        <v>26798663.022</v>
      </c>
    </row>
    <row r="960" spans="1:9" x14ac:dyDescent="0.2">
      <c r="A960" s="108">
        <v>391.90000000000003</v>
      </c>
      <c r="B960" s="25" t="s">
        <v>431</v>
      </c>
      <c r="D960" s="25"/>
      <c r="E960" s="106">
        <v>22939446.52</v>
      </c>
      <c r="F960" s="61"/>
      <c r="G960" s="177">
        <v>0.33329999999999999</v>
      </c>
      <c r="H960" s="61"/>
      <c r="I960" s="197">
        <f t="shared" si="104"/>
        <v>7645717.5251159994</v>
      </c>
    </row>
    <row r="961" spans="1:9" x14ac:dyDescent="0.2">
      <c r="A961" s="108">
        <v>393.2</v>
      </c>
      <c r="B961" s="25" t="s">
        <v>438</v>
      </c>
      <c r="D961" s="25"/>
      <c r="E961" s="106">
        <v>1699105.44</v>
      </c>
      <c r="F961" s="61"/>
      <c r="G961" s="177">
        <v>0.1429</v>
      </c>
      <c r="H961" s="61"/>
      <c r="I961" s="197">
        <f t="shared" si="104"/>
        <v>242802.167376</v>
      </c>
    </row>
    <row r="962" spans="1:9" x14ac:dyDescent="0.2">
      <c r="A962" s="108">
        <v>394.1</v>
      </c>
      <c r="B962" s="25" t="s">
        <v>439</v>
      </c>
      <c r="D962" s="25"/>
      <c r="E962" s="106">
        <v>3048.15</v>
      </c>
      <c r="F962" s="61"/>
      <c r="G962" s="177">
        <v>0.1429</v>
      </c>
      <c r="H962" s="61"/>
      <c r="I962" s="197">
        <f t="shared" si="104"/>
        <v>435.58063500000003</v>
      </c>
    </row>
    <row r="963" spans="1:9" x14ac:dyDescent="0.2">
      <c r="A963" s="108">
        <v>394.2</v>
      </c>
      <c r="B963" s="25" t="s">
        <v>440</v>
      </c>
      <c r="D963" s="25"/>
      <c r="E963" s="106">
        <v>25153488.239999998</v>
      </c>
      <c r="F963" s="61"/>
      <c r="G963" s="177">
        <v>0.1429</v>
      </c>
      <c r="H963" s="61"/>
      <c r="I963" s="197">
        <f t="shared" si="104"/>
        <v>3594433.4694959996</v>
      </c>
    </row>
    <row r="964" spans="1:9" x14ac:dyDescent="0.2">
      <c r="A964" s="108">
        <v>395.1</v>
      </c>
      <c r="B964" s="25" t="s">
        <v>441</v>
      </c>
      <c r="D964" s="25"/>
      <c r="E964" s="106">
        <v>0</v>
      </c>
      <c r="F964" s="61"/>
      <c r="G964" s="177">
        <v>0</v>
      </c>
      <c r="H964" s="61"/>
      <c r="I964" s="197">
        <f t="shared" si="104"/>
        <v>0</v>
      </c>
    </row>
    <row r="965" spans="1:9" x14ac:dyDescent="0.2">
      <c r="A965" s="108">
        <v>395.2</v>
      </c>
      <c r="B965" s="25" t="s">
        <v>442</v>
      </c>
      <c r="D965" s="25"/>
      <c r="E965" s="106">
        <v>8661700.4299999997</v>
      </c>
      <c r="F965" s="61"/>
      <c r="G965" s="177">
        <v>0.1429</v>
      </c>
      <c r="H965" s="61"/>
      <c r="I965" s="197">
        <f t="shared" si="104"/>
        <v>1237756.9914470001</v>
      </c>
    </row>
    <row r="966" spans="1:9" x14ac:dyDescent="0.2">
      <c r="A966" s="108">
        <v>397.1</v>
      </c>
      <c r="B966" s="25" t="s">
        <v>443</v>
      </c>
      <c r="D966" s="25"/>
      <c r="E966" s="106">
        <v>-2802.94</v>
      </c>
      <c r="F966" s="61"/>
      <c r="G966" s="177">
        <v>0.1429</v>
      </c>
      <c r="H966" s="61"/>
      <c r="I966" s="197">
        <f t="shared" si="104"/>
        <v>-400.54012599999999</v>
      </c>
    </row>
    <row r="967" spans="1:9" x14ac:dyDescent="0.2">
      <c r="A967" s="108">
        <v>397.2</v>
      </c>
      <c r="B967" s="25" t="s">
        <v>444</v>
      </c>
      <c r="D967" s="25"/>
      <c r="E967" s="106">
        <v>127942867.93000001</v>
      </c>
      <c r="F967" s="61"/>
      <c r="G967" s="177">
        <v>0.1429</v>
      </c>
      <c r="H967" s="61"/>
      <c r="I967" s="197">
        <f t="shared" si="104"/>
        <v>18283035.827197</v>
      </c>
    </row>
    <row r="968" spans="1:9" x14ac:dyDescent="0.2">
      <c r="A968" s="108">
        <v>397.3</v>
      </c>
      <c r="B968" s="25" t="s">
        <v>445</v>
      </c>
      <c r="D968" s="25"/>
      <c r="E968" s="106">
        <v>-516.93000000000006</v>
      </c>
      <c r="F968" s="61"/>
      <c r="G968" s="177">
        <v>0.1429</v>
      </c>
      <c r="H968" s="61"/>
      <c r="I968" s="197">
        <f t="shared" si="104"/>
        <v>-73.869297000000003</v>
      </c>
    </row>
    <row r="969" spans="1:9" x14ac:dyDescent="0.2">
      <c r="A969" s="108">
        <v>398</v>
      </c>
      <c r="B969" s="25" t="s">
        <v>446</v>
      </c>
      <c r="D969" s="25"/>
      <c r="E969" s="106">
        <v>19435777.16</v>
      </c>
      <c r="F969" s="61"/>
      <c r="G969" s="177">
        <v>0.1429</v>
      </c>
      <c r="H969" s="61"/>
      <c r="I969" s="197">
        <f t="shared" si="104"/>
        <v>2777372.5561640002</v>
      </c>
    </row>
    <row r="970" spans="1:9" x14ac:dyDescent="0.2">
      <c r="A970" s="108">
        <v>397.8</v>
      </c>
      <c r="B970" s="25" t="s">
        <v>429</v>
      </c>
      <c r="D970" s="25"/>
      <c r="E970" s="201">
        <v>9639047.1000000015</v>
      </c>
      <c r="F970" s="61"/>
      <c r="G970" s="177">
        <v>0.1</v>
      </c>
      <c r="H970" s="61"/>
      <c r="I970" s="123">
        <f t="shared" si="104"/>
        <v>963904.7100000002</v>
      </c>
    </row>
    <row r="971" spans="1:9" x14ac:dyDescent="0.2">
      <c r="A971" s="108"/>
      <c r="B971" s="12" t="s">
        <v>483</v>
      </c>
      <c r="D971" s="25"/>
      <c r="E971" s="198">
        <f>SUM(E954:E970)</f>
        <v>375630688.61000007</v>
      </c>
      <c r="F971" s="25"/>
      <c r="G971" s="146">
        <f>(I971/E971)</f>
        <v>0.17418632688078009</v>
      </c>
      <c r="H971" s="25"/>
      <c r="I971" s="200">
        <f>SUM(I954:I970)</f>
        <v>65429729.912673987</v>
      </c>
    </row>
    <row r="972" spans="1:9" x14ac:dyDescent="0.2">
      <c r="A972" s="132"/>
      <c r="B972" s="115"/>
      <c r="C972" s="115"/>
      <c r="D972" s="115"/>
      <c r="E972" s="115"/>
      <c r="F972" s="115"/>
      <c r="G972" s="115"/>
      <c r="H972" s="115"/>
      <c r="I972" s="148"/>
    </row>
    <row r="973" spans="1:9" x14ac:dyDescent="0.2">
      <c r="A973" s="25"/>
      <c r="B973" s="25"/>
      <c r="D973" s="25"/>
      <c r="E973" s="25"/>
      <c r="F973" s="25"/>
      <c r="G973" s="25"/>
      <c r="H973" s="25"/>
      <c r="I973" s="25"/>
    </row>
  </sheetData>
  <pageMargins left="0.7" right="0.7" top="0.75" bottom="0.75" header="0.3" footer="0.3"/>
  <pageSetup paperSize="5" scale="75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MFR_B_7 Comparison</vt:lpstr>
      <vt:lpstr>Composite Rate Reconciliation</vt:lpstr>
      <vt:lpstr>'Composite Rate Reconciliation'!Print_Area</vt:lpstr>
      <vt:lpstr>'Composite Rate Reconciliation'!Print_Titles</vt:lpstr>
      <vt:lpstr>'MFR_B_7 Comparison'!Print_Titles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2016-05-06T23:58:42Z</dcterms:created>
  <dcterms:modified xsi:type="dcterms:W3CDTF">2016-05-07T11:09:58Z</dcterms:modified>
</cp:coreProperties>
</file>