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27936" yWindow="456" windowWidth="19416" windowHeight="11016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1" l="1"/>
  <c r="D19" i="1"/>
  <c r="D24" i="1"/>
  <c r="D26" i="1"/>
  <c r="D27" i="1"/>
  <c r="E18" i="1"/>
  <c r="E19" i="1"/>
  <c r="D20" i="1"/>
  <c r="D15" i="1"/>
  <c r="D11" i="1"/>
  <c r="D12" i="1"/>
  <c r="X22" i="1"/>
  <c r="X18" i="1"/>
  <c r="X19" i="1"/>
  <c r="X24" i="1"/>
  <c r="W19" i="1"/>
  <c r="W22" i="1"/>
  <c r="W24" i="1"/>
  <c r="V18" i="1"/>
  <c r="V19" i="1"/>
  <c r="V24" i="1"/>
  <c r="U19" i="1"/>
  <c r="U24" i="1"/>
  <c r="T17" i="1"/>
  <c r="T18" i="1"/>
  <c r="T19" i="1"/>
  <c r="T24" i="1"/>
  <c r="W15" i="1"/>
  <c r="V15" i="1"/>
  <c r="U15" i="1"/>
  <c r="T15" i="1"/>
  <c r="W20" i="1"/>
  <c r="V20" i="1"/>
  <c r="U20" i="1"/>
  <c r="T20" i="1"/>
  <c r="X27" i="1"/>
  <c r="W27" i="1"/>
  <c r="V27" i="1"/>
  <c r="U27" i="1"/>
  <c r="X26" i="1"/>
  <c r="W26" i="1"/>
  <c r="V26" i="1"/>
  <c r="U26" i="1"/>
  <c r="U11" i="1"/>
  <c r="V11" i="1"/>
  <c r="W11" i="1"/>
  <c r="X11" i="1"/>
  <c r="U12" i="1"/>
  <c r="V12" i="1"/>
  <c r="W12" i="1"/>
  <c r="X12" i="1"/>
  <c r="P18" i="1"/>
  <c r="P19" i="1"/>
  <c r="P24" i="1"/>
  <c r="O18" i="1"/>
  <c r="O19" i="1"/>
  <c r="O24" i="1"/>
  <c r="N18" i="1"/>
  <c r="N19" i="1"/>
  <c r="N24" i="1"/>
  <c r="M18" i="1"/>
  <c r="M19" i="1"/>
  <c r="M24" i="1"/>
  <c r="L18" i="1"/>
  <c r="L19" i="1"/>
  <c r="L24" i="1"/>
  <c r="K18" i="1"/>
  <c r="K19" i="1"/>
  <c r="K24" i="1"/>
  <c r="J18" i="1"/>
  <c r="J19" i="1"/>
  <c r="J24" i="1"/>
  <c r="I18" i="1"/>
  <c r="I19" i="1"/>
  <c r="I24" i="1"/>
  <c r="H18" i="1"/>
  <c r="H19" i="1"/>
  <c r="H24" i="1"/>
  <c r="G18" i="1"/>
  <c r="G19" i="1"/>
  <c r="G24" i="1"/>
  <c r="F18" i="1"/>
  <c r="F19" i="1"/>
  <c r="F24" i="1"/>
  <c r="E24" i="1"/>
  <c r="R17" i="1"/>
  <c r="R19" i="1"/>
  <c r="R24" i="1"/>
  <c r="S17" i="1"/>
  <c r="S18" i="1"/>
  <c r="S19" i="1"/>
  <c r="S24" i="1"/>
  <c r="Q17" i="1"/>
  <c r="Q18" i="1"/>
  <c r="Q19" i="1"/>
  <c r="Q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E27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S15" i="1"/>
  <c r="N15" i="1"/>
  <c r="O15" i="1"/>
  <c r="P15" i="1"/>
  <c r="Q15" i="1"/>
  <c r="R15" i="1"/>
  <c r="F15" i="1"/>
  <c r="G15" i="1"/>
  <c r="H15" i="1"/>
  <c r="I15" i="1"/>
  <c r="J15" i="1"/>
  <c r="K15" i="1"/>
  <c r="L15" i="1"/>
  <c r="M15" i="1"/>
  <c r="E15" i="1"/>
  <c r="T11" i="1"/>
  <c r="T12" i="1"/>
  <c r="S11" i="1"/>
  <c r="S12" i="1"/>
  <c r="R11" i="1"/>
  <c r="R12" i="1"/>
  <c r="Q11" i="1"/>
  <c r="Q12" i="1"/>
  <c r="P11" i="1"/>
  <c r="P12" i="1"/>
  <c r="O11" i="1"/>
  <c r="O12" i="1"/>
  <c r="N11" i="1"/>
  <c r="N12" i="1"/>
  <c r="M11" i="1"/>
  <c r="M12" i="1"/>
  <c r="L11" i="1"/>
  <c r="L12" i="1"/>
  <c r="K11" i="1"/>
  <c r="K12" i="1"/>
  <c r="J11" i="1"/>
  <c r="J12" i="1"/>
  <c r="I11" i="1"/>
  <c r="I12" i="1"/>
  <c r="H11" i="1"/>
  <c r="H12" i="1"/>
  <c r="G11" i="1"/>
  <c r="G12" i="1"/>
  <c r="F11" i="1"/>
  <c r="F12" i="1"/>
  <c r="E11" i="1"/>
  <c r="E12" i="1"/>
</calcChain>
</file>

<file path=xl/sharedStrings.xml><?xml version="1.0" encoding="utf-8"?>
<sst xmlns="http://schemas.openxmlformats.org/spreadsheetml/2006/main" count="18" uniqueCount="18">
  <si>
    <t>Net Income</t>
  </si>
  <si>
    <t>Capital Expenditures</t>
  </si>
  <si>
    <t>Dividends to NEE</t>
  </si>
  <si>
    <t>Cash from Operations</t>
  </si>
  <si>
    <t>Capital Contributions from NEE</t>
  </si>
  <si>
    <t>Free Cash Flow</t>
  </si>
  <si>
    <t>Retained Cash Flow</t>
  </si>
  <si>
    <t>Common Shareholder's Equity</t>
  </si>
  <si>
    <t>Long-Term Debt</t>
  </si>
  <si>
    <t>Short-Term Debt</t>
  </si>
  <si>
    <t>Total Debt</t>
  </si>
  <si>
    <t>Total Capitalization (incl. ST Debt)</t>
  </si>
  <si>
    <t>YOY% change in common equity</t>
  </si>
  <si>
    <t>YOY% change in total debt</t>
  </si>
  <si>
    <t>Equity to Total Capitalization</t>
  </si>
  <si>
    <t>Equity to Equity plus Long-Term Debt</t>
  </si>
  <si>
    <t>Preferred Stock</t>
  </si>
  <si>
    <t>OPC 002252       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</si>
</sst>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;\(&quot;$&quot;#,##0\)"/>
    <numFmt numFmtId="165" formatCode="#,##0;\(#,##0\)"/>
    <numFmt numFmtId="166" formatCode="&quot;$&quot;#,##0.00"/>
    <numFmt numFmtId="167" formatCode="0.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166" fontId="2" fillId="0" borderId="0" xfId="0" applyNumberFormat="1" applyFont="1"/>
    <xf numFmtId="0" fontId="4" fillId="0" borderId="0" xfId="0" applyFont="1" applyAlignment="1">
      <alignment horizontal="left" indent="1"/>
    </xf>
    <xf numFmtId="167" fontId="2" fillId="0" borderId="0" xfId="1" applyNumberFormat="1" applyFont="1"/>
    <xf numFmtId="10" fontId="4" fillId="0" borderId="0" xfId="1" applyNumberFormat="1" applyFont="1"/>
    <xf numFmtId="165" fontId="2" fillId="0" borderId="0" xfId="0" applyNumberFormat="1" applyFont="1" applyFill="1"/>
    <xf numFmtId="0" fontId="3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2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" sqref="B9"/>
    </sheetView>
  </sheetViews>
  <sheetFormatPr defaultColWidth="10.796875" defaultRowHeight="15" x14ac:dyDescent="0.25"/>
  <cols>
    <col min="1" max="1" width="2.796875" style="1" customWidth="1"/>
    <col min="2" max="2" width="34.296875" style="1" bestFit="1" customWidth="1"/>
    <col min="3" max="3" width="2.796875" style="1" customWidth="1"/>
    <col min="4" max="24" width="10.796875" style="1"/>
    <col min="25" max="25" width="11.796875" style="1" bestFit="1" customWidth="1"/>
    <col min="26" max="16384" width="10.796875" style="1"/>
  </cols>
  <sheetData>
    <row r="1" spans="2:25" ht="31.2" x14ac:dyDescent="0.3">
      <c r="B1" s="11" t="s">
        <v>17</v>
      </c>
    </row>
    <row r="3" spans="2:25" s="4" customFormat="1" ht="16.05" x14ac:dyDescent="0.2">
      <c r="D3" s="5">
        <v>2015</v>
      </c>
      <c r="E3" s="5">
        <v>2014</v>
      </c>
      <c r="F3" s="5">
        <v>2013</v>
      </c>
      <c r="G3" s="5">
        <v>2012</v>
      </c>
      <c r="H3" s="5">
        <v>2011</v>
      </c>
      <c r="I3" s="5">
        <v>2010</v>
      </c>
      <c r="J3" s="5">
        <v>2009</v>
      </c>
      <c r="K3" s="5">
        <v>2008</v>
      </c>
      <c r="L3" s="5">
        <v>2007</v>
      </c>
      <c r="M3" s="5">
        <v>2006</v>
      </c>
      <c r="N3" s="5">
        <v>2005</v>
      </c>
      <c r="O3" s="5">
        <v>2004</v>
      </c>
      <c r="P3" s="5">
        <v>2003</v>
      </c>
      <c r="Q3" s="5">
        <v>2002</v>
      </c>
      <c r="R3" s="5">
        <v>2001</v>
      </c>
      <c r="S3" s="5">
        <v>2000</v>
      </c>
      <c r="T3" s="5">
        <v>1999</v>
      </c>
      <c r="U3" s="5">
        <v>1998</v>
      </c>
      <c r="V3" s="5">
        <v>1997</v>
      </c>
      <c r="W3" s="5">
        <v>1996</v>
      </c>
      <c r="X3" s="5">
        <v>1995</v>
      </c>
    </row>
    <row r="5" spans="2:25" ht="16.05" x14ac:dyDescent="0.2">
      <c r="B5" s="1" t="s">
        <v>3</v>
      </c>
      <c r="D5" s="2">
        <v>3393</v>
      </c>
      <c r="E5" s="2">
        <v>3454</v>
      </c>
      <c r="F5" s="2">
        <v>3558</v>
      </c>
      <c r="G5" s="2">
        <v>2823</v>
      </c>
      <c r="H5" s="2">
        <v>2245</v>
      </c>
      <c r="I5" s="2">
        <v>1934</v>
      </c>
      <c r="J5" s="2">
        <v>2871</v>
      </c>
      <c r="K5" s="2">
        <v>2180</v>
      </c>
      <c r="L5" s="2">
        <v>2163</v>
      </c>
      <c r="M5" s="2">
        <v>1668</v>
      </c>
      <c r="N5" s="2">
        <v>1238</v>
      </c>
      <c r="O5" s="2">
        <v>1948</v>
      </c>
      <c r="P5" s="2">
        <v>1557</v>
      </c>
      <c r="Q5" s="2">
        <v>1806</v>
      </c>
      <c r="R5" s="2">
        <v>1826</v>
      </c>
      <c r="S5" s="2">
        <v>849</v>
      </c>
      <c r="T5" s="2">
        <v>1499</v>
      </c>
      <c r="U5" s="2">
        <v>1718</v>
      </c>
      <c r="V5" s="2">
        <v>1503</v>
      </c>
      <c r="W5" s="2">
        <v>1608</v>
      </c>
      <c r="X5" s="2">
        <v>1522</v>
      </c>
    </row>
    <row r="6" spans="2:25" ht="16.05" x14ac:dyDescent="0.2">
      <c r="B6" s="1" t="s">
        <v>0</v>
      </c>
      <c r="D6" s="3">
        <v>1648</v>
      </c>
      <c r="E6" s="3">
        <v>1517</v>
      </c>
      <c r="F6" s="3">
        <v>1349</v>
      </c>
      <c r="G6" s="3">
        <v>1240</v>
      </c>
      <c r="H6" s="3">
        <v>1068</v>
      </c>
      <c r="I6" s="3">
        <v>945</v>
      </c>
      <c r="J6" s="3">
        <v>831</v>
      </c>
      <c r="K6" s="3">
        <v>789</v>
      </c>
      <c r="L6" s="3">
        <v>836</v>
      </c>
      <c r="M6" s="3">
        <v>802</v>
      </c>
      <c r="N6" s="3">
        <v>748</v>
      </c>
      <c r="O6" s="3">
        <v>750</v>
      </c>
      <c r="P6" s="3">
        <v>755</v>
      </c>
      <c r="Q6" s="3">
        <v>732</v>
      </c>
      <c r="R6" s="3">
        <v>694</v>
      </c>
      <c r="S6" s="3">
        <v>622</v>
      </c>
      <c r="T6" s="3">
        <v>591</v>
      </c>
      <c r="U6" s="3">
        <v>631</v>
      </c>
      <c r="V6" s="3">
        <v>627</v>
      </c>
      <c r="W6" s="3">
        <v>615</v>
      </c>
      <c r="X6" s="3">
        <v>611</v>
      </c>
    </row>
    <row r="7" spans="2:25" ht="16.05" x14ac:dyDescent="0.2">
      <c r="B7" s="1" t="s">
        <v>1</v>
      </c>
      <c r="D7" s="3">
        <v>-3428</v>
      </c>
      <c r="E7" s="3">
        <v>-3067</v>
      </c>
      <c r="F7" s="3">
        <v>-2691</v>
      </c>
      <c r="G7" s="3">
        <v>-4070</v>
      </c>
      <c r="H7" s="3">
        <v>-3137</v>
      </c>
      <c r="I7" s="3">
        <v>-2605</v>
      </c>
      <c r="J7" s="3">
        <v>-2522</v>
      </c>
      <c r="K7" s="3">
        <v>-2234</v>
      </c>
      <c r="L7" s="3">
        <v>-1826</v>
      </c>
      <c r="M7" s="3">
        <v>-1763</v>
      </c>
      <c r="N7" s="3">
        <v>-1616</v>
      </c>
      <c r="O7" s="3">
        <v>-1394</v>
      </c>
      <c r="P7" s="3">
        <v>-1383</v>
      </c>
      <c r="Q7" s="3">
        <v>-1256</v>
      </c>
      <c r="R7" s="3">
        <v>-1154</v>
      </c>
      <c r="S7" s="3">
        <v>-1299</v>
      </c>
      <c r="T7" s="3">
        <v>-861</v>
      </c>
      <c r="U7" s="3">
        <v>-617</v>
      </c>
      <c r="V7" s="3">
        <v>-551</v>
      </c>
      <c r="W7" s="3">
        <v>-474</v>
      </c>
      <c r="X7" s="3">
        <v>-661</v>
      </c>
      <c r="Y7" s="6"/>
    </row>
    <row r="8" spans="2:25" ht="16.05" x14ac:dyDescent="0.2">
      <c r="B8" s="1" t="s">
        <v>2</v>
      </c>
      <c r="D8" s="3">
        <v>-700</v>
      </c>
      <c r="E8" s="3">
        <v>-1550</v>
      </c>
      <c r="F8" s="3">
        <v>-1070</v>
      </c>
      <c r="G8" s="3">
        <v>0</v>
      </c>
      <c r="H8" s="3">
        <v>-400</v>
      </c>
      <c r="I8" s="3">
        <v>-250</v>
      </c>
      <c r="J8" s="3">
        <v>-485</v>
      </c>
      <c r="K8" s="3">
        <v>-50</v>
      </c>
      <c r="L8" s="3">
        <v>-1100</v>
      </c>
      <c r="M8" s="3">
        <v>0</v>
      </c>
      <c r="N8" s="3">
        <v>-161</v>
      </c>
      <c r="O8" s="3">
        <v>-604</v>
      </c>
      <c r="P8" s="3">
        <v>-728</v>
      </c>
      <c r="Q8" s="3">
        <v>-1142</v>
      </c>
      <c r="R8" s="3">
        <v>-682</v>
      </c>
      <c r="S8" s="3">
        <v>-682</v>
      </c>
      <c r="T8" s="3">
        <v>-601</v>
      </c>
      <c r="U8" s="3">
        <v>-640</v>
      </c>
      <c r="V8" s="3">
        <v>-619</v>
      </c>
      <c r="W8" s="3">
        <v>-617</v>
      </c>
      <c r="X8" s="3">
        <v>-597</v>
      </c>
      <c r="Y8" s="6"/>
    </row>
    <row r="9" spans="2:25" ht="16.05" x14ac:dyDescent="0.2">
      <c r="B9" s="1" t="s">
        <v>4</v>
      </c>
      <c r="D9" s="3">
        <v>1454</v>
      </c>
      <c r="E9" s="3">
        <v>100</v>
      </c>
      <c r="F9" s="3">
        <v>275</v>
      </c>
      <c r="G9" s="3">
        <v>440</v>
      </c>
      <c r="H9" s="3">
        <v>410</v>
      </c>
      <c r="I9" s="3">
        <v>660</v>
      </c>
      <c r="J9" s="3">
        <v>0</v>
      </c>
      <c r="K9" s="3">
        <v>75</v>
      </c>
      <c r="L9" s="3">
        <v>0</v>
      </c>
      <c r="M9" s="3">
        <v>0</v>
      </c>
      <c r="N9" s="3">
        <v>0</v>
      </c>
      <c r="O9" s="3">
        <v>0</v>
      </c>
      <c r="P9" s="3">
        <v>600</v>
      </c>
      <c r="Q9" s="3">
        <v>350</v>
      </c>
      <c r="R9" s="3">
        <v>400</v>
      </c>
      <c r="S9" s="3">
        <v>400</v>
      </c>
      <c r="T9" s="3">
        <v>0</v>
      </c>
      <c r="U9" s="3">
        <v>0</v>
      </c>
      <c r="V9" s="3">
        <v>140</v>
      </c>
      <c r="W9" s="3">
        <v>195</v>
      </c>
      <c r="X9" s="3">
        <v>280</v>
      </c>
    </row>
    <row r="11" spans="2:25" ht="16.05" x14ac:dyDescent="0.2">
      <c r="B11" s="1" t="s">
        <v>5</v>
      </c>
      <c r="D11" s="2">
        <f>D5+D7</f>
        <v>-35</v>
      </c>
      <c r="E11" s="2">
        <f>E5+E7</f>
        <v>387</v>
      </c>
      <c r="F11" s="2">
        <f t="shared" ref="F11:T11" si="0">F5+F7</f>
        <v>867</v>
      </c>
      <c r="G11" s="2">
        <f t="shared" si="0"/>
        <v>-1247</v>
      </c>
      <c r="H11" s="2">
        <f t="shared" si="0"/>
        <v>-892</v>
      </c>
      <c r="I11" s="2">
        <f t="shared" si="0"/>
        <v>-671</v>
      </c>
      <c r="J11" s="2">
        <f t="shared" si="0"/>
        <v>349</v>
      </c>
      <c r="K11" s="2">
        <f t="shared" si="0"/>
        <v>-54</v>
      </c>
      <c r="L11" s="2">
        <f t="shared" si="0"/>
        <v>337</v>
      </c>
      <c r="M11" s="2">
        <f t="shared" si="0"/>
        <v>-95</v>
      </c>
      <c r="N11" s="2">
        <f t="shared" si="0"/>
        <v>-378</v>
      </c>
      <c r="O11" s="2">
        <f t="shared" si="0"/>
        <v>554</v>
      </c>
      <c r="P11" s="2">
        <f t="shared" si="0"/>
        <v>174</v>
      </c>
      <c r="Q11" s="2">
        <f t="shared" si="0"/>
        <v>550</v>
      </c>
      <c r="R11" s="2">
        <f>R5+R7</f>
        <v>672</v>
      </c>
      <c r="S11" s="2">
        <f t="shared" si="0"/>
        <v>-450</v>
      </c>
      <c r="T11" s="2">
        <f t="shared" si="0"/>
        <v>638</v>
      </c>
      <c r="U11" s="2">
        <f t="shared" ref="U11:X11" si="1">U5+U7</f>
        <v>1101</v>
      </c>
      <c r="V11" s="2">
        <f t="shared" si="1"/>
        <v>952</v>
      </c>
      <c r="W11" s="2">
        <f t="shared" si="1"/>
        <v>1134</v>
      </c>
      <c r="X11" s="2">
        <f t="shared" si="1"/>
        <v>861</v>
      </c>
    </row>
    <row r="12" spans="2:25" ht="16.05" x14ac:dyDescent="0.2">
      <c r="B12" s="1" t="s">
        <v>6</v>
      </c>
      <c r="D12" s="2">
        <f>D11+D8</f>
        <v>-735</v>
      </c>
      <c r="E12" s="2">
        <f>E11+E8</f>
        <v>-1163</v>
      </c>
      <c r="F12" s="2">
        <f t="shared" ref="F12:T12" si="2">F11+F8</f>
        <v>-203</v>
      </c>
      <c r="G12" s="2">
        <f t="shared" si="2"/>
        <v>-1247</v>
      </c>
      <c r="H12" s="2">
        <f t="shared" si="2"/>
        <v>-1292</v>
      </c>
      <c r="I12" s="2">
        <f t="shared" si="2"/>
        <v>-921</v>
      </c>
      <c r="J12" s="2">
        <f t="shared" si="2"/>
        <v>-136</v>
      </c>
      <c r="K12" s="2">
        <f t="shared" si="2"/>
        <v>-104</v>
      </c>
      <c r="L12" s="2">
        <f t="shared" si="2"/>
        <v>-763</v>
      </c>
      <c r="M12" s="2">
        <f t="shared" si="2"/>
        <v>-95</v>
      </c>
      <c r="N12" s="2">
        <f t="shared" si="2"/>
        <v>-539</v>
      </c>
      <c r="O12" s="2">
        <f t="shared" si="2"/>
        <v>-50</v>
      </c>
      <c r="P12" s="2">
        <f t="shared" si="2"/>
        <v>-554</v>
      </c>
      <c r="Q12" s="2">
        <f t="shared" si="2"/>
        <v>-592</v>
      </c>
      <c r="R12" s="2">
        <f t="shared" si="2"/>
        <v>-10</v>
      </c>
      <c r="S12" s="2">
        <f t="shared" si="2"/>
        <v>-1132</v>
      </c>
      <c r="T12" s="2">
        <f t="shared" si="2"/>
        <v>37</v>
      </c>
      <c r="U12" s="2">
        <f t="shared" ref="U12:X12" si="3">U11+U8</f>
        <v>461</v>
      </c>
      <c r="V12" s="2">
        <f t="shared" si="3"/>
        <v>333</v>
      </c>
      <c r="W12" s="2">
        <f t="shared" si="3"/>
        <v>517</v>
      </c>
      <c r="X12" s="2">
        <f t="shared" si="3"/>
        <v>264</v>
      </c>
    </row>
    <row r="14" spans="2:25" ht="16.05" x14ac:dyDescent="0.2">
      <c r="B14" s="1" t="s">
        <v>7</v>
      </c>
      <c r="D14" s="3">
        <v>15553</v>
      </c>
      <c r="E14" s="3">
        <v>13151</v>
      </c>
      <c r="F14" s="3">
        <v>13084</v>
      </c>
      <c r="G14" s="3">
        <v>12530</v>
      </c>
      <c r="H14" s="3">
        <v>10850</v>
      </c>
      <c r="I14" s="3">
        <v>9791</v>
      </c>
      <c r="J14" s="3">
        <v>8436</v>
      </c>
      <c r="K14" s="3">
        <v>8089</v>
      </c>
      <c r="L14" s="3">
        <v>7275</v>
      </c>
      <c r="M14" s="3">
        <v>7539</v>
      </c>
      <c r="N14" s="3">
        <v>6737</v>
      </c>
      <c r="O14" s="3">
        <v>6150</v>
      </c>
      <c r="P14" s="3">
        <v>6004</v>
      </c>
      <c r="Q14" s="3">
        <v>5382</v>
      </c>
      <c r="R14" s="3">
        <v>5444</v>
      </c>
      <c r="S14" s="3">
        <v>5032</v>
      </c>
      <c r="T14" s="3">
        <v>4793</v>
      </c>
      <c r="U14" s="3">
        <v>4803</v>
      </c>
      <c r="V14" s="3">
        <v>4814</v>
      </c>
      <c r="W14" s="3">
        <v>4668</v>
      </c>
      <c r="X14" s="3">
        <v>4473.7079999999996</v>
      </c>
    </row>
    <row r="15" spans="2:25" ht="16.05" x14ac:dyDescent="0.2">
      <c r="B15" s="7" t="s">
        <v>12</v>
      </c>
      <c r="D15" s="9">
        <f>D14/E14-1</f>
        <v>0.18264770739867697</v>
      </c>
      <c r="E15" s="9">
        <f>E14/F14-1</f>
        <v>5.1207581779273426E-3</v>
      </c>
      <c r="F15" s="9">
        <f t="shared" ref="F15:M15" si="4">F14/G14-1</f>
        <v>4.4213886671987224E-2</v>
      </c>
      <c r="G15" s="9">
        <f t="shared" si="4"/>
        <v>0.15483870967741931</v>
      </c>
      <c r="H15" s="9">
        <f t="shared" si="4"/>
        <v>0.10816055561229709</v>
      </c>
      <c r="I15" s="9">
        <f t="shared" si="4"/>
        <v>0.16062114746325262</v>
      </c>
      <c r="J15" s="9">
        <f t="shared" si="4"/>
        <v>4.2897762393373728E-2</v>
      </c>
      <c r="K15" s="9">
        <f t="shared" si="4"/>
        <v>0.11189003436426126</v>
      </c>
      <c r="L15" s="9">
        <f t="shared" si="4"/>
        <v>-3.5017906884202143E-2</v>
      </c>
      <c r="M15" s="9">
        <f t="shared" si="4"/>
        <v>0.11904408490425999</v>
      </c>
      <c r="N15" s="9">
        <f t="shared" ref="N15" si="5">N14/O14-1</f>
        <v>9.5447154471544726E-2</v>
      </c>
      <c r="O15" s="9">
        <f t="shared" ref="O15" si="6">O14/P14-1</f>
        <v>2.4317121918720819E-2</v>
      </c>
      <c r="P15" s="9">
        <f t="shared" ref="P15" si="7">P14/Q14-1</f>
        <v>0.1155704199182459</v>
      </c>
      <c r="Q15" s="9">
        <f t="shared" ref="Q15" si="8">Q14/R14-1</f>
        <v>-1.1388684790595183E-2</v>
      </c>
      <c r="R15" s="9">
        <f t="shared" ref="R15" si="9">R14/S14-1</f>
        <v>8.1875993640699418E-2</v>
      </c>
      <c r="S15" s="9">
        <f>S14/T14-1</f>
        <v>4.9864385562278235E-2</v>
      </c>
      <c r="T15" s="9">
        <f t="shared" ref="T15" si="10">T14/U14-1</f>
        <v>-2.0820320632938261E-3</v>
      </c>
      <c r="U15" s="9">
        <f t="shared" ref="U15" si="11">U14/V14-1</f>
        <v>-2.2850020772746671E-3</v>
      </c>
      <c r="V15" s="9">
        <f t="shared" ref="V15" si="12">V14/W14-1</f>
        <v>3.1276778063410449E-2</v>
      </c>
      <c r="W15" s="9">
        <f t="shared" ref="W15" si="13">W14/X14-1</f>
        <v>4.3429745526529784E-2</v>
      </c>
      <c r="X15" s="9"/>
    </row>
    <row r="16" spans="2:25" ht="16.05" x14ac:dyDescent="0.2">
      <c r="D16" s="10"/>
      <c r="E16" s="1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2:33" ht="16.05" x14ac:dyDescent="0.2">
      <c r="B17" s="1" t="s">
        <v>8</v>
      </c>
      <c r="D17" s="3">
        <v>9956</v>
      </c>
      <c r="E17" s="3">
        <v>9413</v>
      </c>
      <c r="F17" s="3">
        <v>8473</v>
      </c>
      <c r="G17" s="3">
        <v>8329</v>
      </c>
      <c r="H17" s="3">
        <v>7483</v>
      </c>
      <c r="I17" s="3">
        <v>6682</v>
      </c>
      <c r="J17" s="3">
        <v>5794</v>
      </c>
      <c r="K17" s="3">
        <v>5311</v>
      </c>
      <c r="L17" s="3">
        <v>4976</v>
      </c>
      <c r="M17" s="3">
        <v>4214</v>
      </c>
      <c r="N17" s="3">
        <v>3271</v>
      </c>
      <c r="O17" s="3">
        <v>2813</v>
      </c>
      <c r="P17" s="3">
        <v>3074</v>
      </c>
      <c r="Q17" s="3">
        <f>2364</f>
        <v>2364</v>
      </c>
      <c r="R17" s="3">
        <f>2579</f>
        <v>2579</v>
      </c>
      <c r="S17" s="3">
        <f>2577</f>
        <v>2577</v>
      </c>
      <c r="T17" s="3">
        <f>2079</f>
        <v>2079</v>
      </c>
      <c r="U17" s="3">
        <v>2191</v>
      </c>
      <c r="V17" s="3">
        <v>2420</v>
      </c>
      <c r="W17" s="3">
        <v>2981</v>
      </c>
      <c r="X17" s="3">
        <v>3094.05</v>
      </c>
    </row>
    <row r="18" spans="2:33" ht="16.05" x14ac:dyDescent="0.2">
      <c r="B18" s="1" t="s">
        <v>9</v>
      </c>
      <c r="D18" s="3">
        <f>56+100+64</f>
        <v>220</v>
      </c>
      <c r="E18" s="3">
        <f>1142+60</f>
        <v>1202</v>
      </c>
      <c r="F18" s="3">
        <f>204+356</f>
        <v>560</v>
      </c>
      <c r="G18" s="3">
        <f>105+453</f>
        <v>558</v>
      </c>
      <c r="H18" s="3">
        <f>330+50</f>
        <v>380</v>
      </c>
      <c r="I18" s="3">
        <f>101+45</f>
        <v>146</v>
      </c>
      <c r="J18" s="3">
        <f>818+42</f>
        <v>860</v>
      </c>
      <c r="K18" s="3">
        <f>773+263</f>
        <v>1036</v>
      </c>
      <c r="L18" s="3">
        <f>842+241</f>
        <v>1083</v>
      </c>
      <c r="M18" s="3">
        <f>630</f>
        <v>630</v>
      </c>
      <c r="N18" s="3">
        <f>1159+135</f>
        <v>1294</v>
      </c>
      <c r="O18" s="3">
        <f>492+523</f>
        <v>1015</v>
      </c>
      <c r="P18" s="3">
        <f>630</f>
        <v>630</v>
      </c>
      <c r="Q18" s="3">
        <f>722+70</f>
        <v>792</v>
      </c>
      <c r="R18" s="3">
        <v>232</v>
      </c>
      <c r="S18" s="3">
        <f>560+65</f>
        <v>625</v>
      </c>
      <c r="T18" s="3">
        <f>94+125</f>
        <v>219</v>
      </c>
      <c r="U18" s="3">
        <v>230</v>
      </c>
      <c r="V18" s="3">
        <f>40+180</f>
        <v>220</v>
      </c>
      <c r="W18" s="3">
        <v>4</v>
      </c>
      <c r="X18" s="3">
        <f>178.5+204</f>
        <v>382.5</v>
      </c>
    </row>
    <row r="19" spans="2:33" ht="16.05" x14ac:dyDescent="0.2">
      <c r="B19" s="1" t="s">
        <v>10</v>
      </c>
      <c r="D19" s="3">
        <f t="shared" ref="D19" si="14">D17+D18</f>
        <v>10176</v>
      </c>
      <c r="E19" s="3">
        <f t="shared" ref="E19:S19" si="15">E17+E18</f>
        <v>10615</v>
      </c>
      <c r="F19" s="3">
        <f t="shared" si="15"/>
        <v>9033</v>
      </c>
      <c r="G19" s="3">
        <f t="shared" si="15"/>
        <v>8887</v>
      </c>
      <c r="H19" s="3">
        <f t="shared" si="15"/>
        <v>7863</v>
      </c>
      <c r="I19" s="3">
        <f t="shared" si="15"/>
        <v>6828</v>
      </c>
      <c r="J19" s="3">
        <f t="shared" si="15"/>
        <v>6654</v>
      </c>
      <c r="K19" s="3">
        <f t="shared" si="15"/>
        <v>6347</v>
      </c>
      <c r="L19" s="3">
        <f t="shared" si="15"/>
        <v>6059</v>
      </c>
      <c r="M19" s="3">
        <f t="shared" si="15"/>
        <v>4844</v>
      </c>
      <c r="N19" s="3">
        <f t="shared" si="15"/>
        <v>4565</v>
      </c>
      <c r="O19" s="3">
        <f t="shared" si="15"/>
        <v>3828</v>
      </c>
      <c r="P19" s="3">
        <f t="shared" si="15"/>
        <v>3704</v>
      </c>
      <c r="Q19" s="3">
        <f t="shared" si="15"/>
        <v>3156</v>
      </c>
      <c r="R19" s="3">
        <f t="shared" si="15"/>
        <v>2811</v>
      </c>
      <c r="S19" s="3">
        <f t="shared" si="15"/>
        <v>3202</v>
      </c>
      <c r="T19" s="3">
        <f>T17+T18</f>
        <v>2298</v>
      </c>
      <c r="U19" s="3">
        <f t="shared" ref="U19:X19" si="16">U17+U18</f>
        <v>2421</v>
      </c>
      <c r="V19" s="3">
        <f t="shared" si="16"/>
        <v>2640</v>
      </c>
      <c r="W19" s="3">
        <f t="shared" si="16"/>
        <v>2985</v>
      </c>
      <c r="X19" s="3">
        <f t="shared" si="16"/>
        <v>3476.55</v>
      </c>
      <c r="Y19" s="3"/>
      <c r="Z19" s="3"/>
      <c r="AA19" s="3"/>
      <c r="AB19" s="3"/>
      <c r="AC19" s="3"/>
      <c r="AD19" s="3"/>
      <c r="AE19" s="3"/>
      <c r="AF19" s="3"/>
      <c r="AG19" s="3"/>
    </row>
    <row r="20" spans="2:33" ht="16.05" x14ac:dyDescent="0.2">
      <c r="B20" s="7" t="s">
        <v>13</v>
      </c>
      <c r="D20" s="9">
        <f>D19/E19-1</f>
        <v>-4.1356570890249689E-2</v>
      </c>
      <c r="E20" s="9">
        <f>E19/F19-1</f>
        <v>0.17513561386028997</v>
      </c>
      <c r="F20" s="9">
        <f t="shared" ref="F20" si="17">F19/G19-1</f>
        <v>1.642849105434907E-2</v>
      </c>
      <c r="G20" s="9">
        <f t="shared" ref="G20" si="18">G19/H19-1</f>
        <v>0.13023019203866215</v>
      </c>
      <c r="H20" s="9">
        <f t="shared" ref="H20" si="19">H19/I19-1</f>
        <v>0.15158172231985945</v>
      </c>
      <c r="I20" s="9">
        <f t="shared" ref="I20" si="20">I19/J19-1</f>
        <v>2.6149684400360584E-2</v>
      </c>
      <c r="J20" s="9">
        <f t="shared" ref="J20" si="21">J19/K19-1</f>
        <v>4.8369308334646366E-2</v>
      </c>
      <c r="K20" s="9">
        <f t="shared" ref="K20" si="22">K19/L19-1</f>
        <v>4.7532596137976668E-2</v>
      </c>
      <c r="L20" s="9">
        <f t="shared" ref="L20" si="23">L19/M19-1</f>
        <v>0.25082576383154409</v>
      </c>
      <c r="M20" s="9">
        <f t="shared" ref="M20" si="24">M19/N19-1</f>
        <v>6.1117196056955203E-2</v>
      </c>
      <c r="N20" s="9">
        <f t="shared" ref="N20" si="25">N19/O19-1</f>
        <v>0.19252873563218387</v>
      </c>
      <c r="O20" s="9">
        <f t="shared" ref="O20" si="26">O19/P19-1</f>
        <v>3.3477321814254779E-2</v>
      </c>
      <c r="P20" s="9">
        <f t="shared" ref="P20" si="27">P19/Q19-1</f>
        <v>0.17363751584283893</v>
      </c>
      <c r="Q20" s="9">
        <f t="shared" ref="Q20" si="28">Q19/R19-1</f>
        <v>0.12273212379935972</v>
      </c>
      <c r="R20" s="9">
        <f t="shared" ref="R20" si="29">R19/S19-1</f>
        <v>-0.12211118051217984</v>
      </c>
      <c r="S20" s="9">
        <f>S19/T19-1</f>
        <v>0.39338555265448205</v>
      </c>
      <c r="T20" s="9">
        <f t="shared" ref="T20" si="30">T19/U19-1</f>
        <v>-5.0805452292441156E-2</v>
      </c>
      <c r="U20" s="9">
        <f t="shared" ref="U20" si="31">U19/V19-1</f>
        <v>-8.2954545454545503E-2</v>
      </c>
      <c r="V20" s="9">
        <f t="shared" ref="V20" si="32">V19/W19-1</f>
        <v>-0.11557788944723613</v>
      </c>
      <c r="W20" s="9">
        <f t="shared" ref="W20" si="33">W19/X19-1</f>
        <v>-0.14139017129050357</v>
      </c>
      <c r="X20" s="9"/>
    </row>
    <row r="21" spans="2:33" ht="16.05" x14ac:dyDescent="0.2"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2:33" ht="16.05" x14ac:dyDescent="0.2">
      <c r="B22" s="1" t="s">
        <v>16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>
        <v>226</v>
      </c>
      <c r="R22" s="3">
        <v>226</v>
      </c>
      <c r="S22" s="3">
        <v>226</v>
      </c>
      <c r="T22" s="3">
        <v>226</v>
      </c>
      <c r="U22" s="3">
        <v>226</v>
      </c>
      <c r="V22" s="3">
        <v>226</v>
      </c>
      <c r="W22" s="3">
        <f>289-42</f>
        <v>247</v>
      </c>
      <c r="X22" s="3">
        <f>289.58-50</f>
        <v>239.57999999999998</v>
      </c>
    </row>
    <row r="24" spans="2:33" ht="16.05" x14ac:dyDescent="0.2">
      <c r="B24" s="1" t="s">
        <v>11</v>
      </c>
      <c r="D24" s="3">
        <f t="shared" ref="D24:S24" si="34">D14+D19+D22</f>
        <v>25729</v>
      </c>
      <c r="E24" s="3">
        <f t="shared" si="34"/>
        <v>23766</v>
      </c>
      <c r="F24" s="3">
        <f t="shared" si="34"/>
        <v>22117</v>
      </c>
      <c r="G24" s="3">
        <f t="shared" si="34"/>
        <v>21417</v>
      </c>
      <c r="H24" s="3">
        <f t="shared" si="34"/>
        <v>18713</v>
      </c>
      <c r="I24" s="3">
        <f t="shared" si="34"/>
        <v>16619</v>
      </c>
      <c r="J24" s="3">
        <f t="shared" si="34"/>
        <v>15090</v>
      </c>
      <c r="K24" s="3">
        <f t="shared" si="34"/>
        <v>14436</v>
      </c>
      <c r="L24" s="3">
        <f t="shared" si="34"/>
        <v>13334</v>
      </c>
      <c r="M24" s="3">
        <f t="shared" si="34"/>
        <v>12383</v>
      </c>
      <c r="N24" s="3">
        <f t="shared" si="34"/>
        <v>11302</v>
      </c>
      <c r="O24" s="3">
        <f t="shared" si="34"/>
        <v>9978</v>
      </c>
      <c r="P24" s="3">
        <f t="shared" si="34"/>
        <v>9708</v>
      </c>
      <c r="Q24" s="3">
        <f t="shared" si="34"/>
        <v>8764</v>
      </c>
      <c r="R24" s="3">
        <f t="shared" si="34"/>
        <v>8481</v>
      </c>
      <c r="S24" s="3">
        <f t="shared" si="34"/>
        <v>8460</v>
      </c>
      <c r="T24" s="3">
        <f>T14+T19+T22</f>
        <v>7317</v>
      </c>
      <c r="U24" s="3">
        <f t="shared" ref="U24:X24" si="35">U14+U19+U22</f>
        <v>7450</v>
      </c>
      <c r="V24" s="3">
        <f t="shared" si="35"/>
        <v>7680</v>
      </c>
      <c r="W24" s="3">
        <f t="shared" si="35"/>
        <v>7900</v>
      </c>
      <c r="X24" s="3">
        <f t="shared" si="35"/>
        <v>8189.8379999999997</v>
      </c>
      <c r="Y24" s="3"/>
      <c r="Z24" s="3"/>
      <c r="AA24" s="3"/>
      <c r="AB24" s="3"/>
      <c r="AC24" s="3"/>
      <c r="AD24" s="3"/>
      <c r="AE24" s="3"/>
      <c r="AF24" s="3"/>
      <c r="AG24" s="3"/>
    </row>
    <row r="25" spans="2:33" ht="16.05" x14ac:dyDescent="0.2">
      <c r="D25" s="10"/>
      <c r="E25" s="10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2:33" ht="16.05" x14ac:dyDescent="0.2">
      <c r="B26" s="1" t="s">
        <v>14</v>
      </c>
      <c r="D26" s="8">
        <f t="shared" ref="D26" si="36">D14/D24</f>
        <v>0.60449298456994049</v>
      </c>
      <c r="E26" s="8">
        <f t="shared" ref="E26:S26" si="37">E14/E24</f>
        <v>0.55335353025330303</v>
      </c>
      <c r="F26" s="8">
        <f t="shared" si="37"/>
        <v>0.59158113668219015</v>
      </c>
      <c r="G26" s="8">
        <f t="shared" si="37"/>
        <v>0.5850492599336975</v>
      </c>
      <c r="H26" s="8">
        <f t="shared" si="37"/>
        <v>0.57981082669801742</v>
      </c>
      <c r="I26" s="8">
        <f t="shared" si="37"/>
        <v>0.58914495457007043</v>
      </c>
      <c r="J26" s="8">
        <f t="shared" si="37"/>
        <v>0.55904572564612331</v>
      </c>
      <c r="K26" s="8">
        <f t="shared" si="37"/>
        <v>0.56033527292878915</v>
      </c>
      <c r="L26" s="8">
        <f t="shared" si="37"/>
        <v>0.54559772011399432</v>
      </c>
      <c r="M26" s="8">
        <f t="shared" si="37"/>
        <v>0.6088185415488977</v>
      </c>
      <c r="N26" s="8">
        <f t="shared" si="37"/>
        <v>0.5960891877543798</v>
      </c>
      <c r="O26" s="8">
        <f t="shared" si="37"/>
        <v>0.61635598316295848</v>
      </c>
      <c r="P26" s="8">
        <f t="shared" si="37"/>
        <v>0.61845900288421918</v>
      </c>
      <c r="Q26" s="8">
        <f t="shared" si="37"/>
        <v>0.61410314924691922</v>
      </c>
      <c r="R26" s="8">
        <f t="shared" si="37"/>
        <v>0.64190543567975478</v>
      </c>
      <c r="S26" s="8">
        <f t="shared" si="37"/>
        <v>0.59479905437352243</v>
      </c>
      <c r="T26" s="8">
        <f>T14/T24</f>
        <v>0.65504988383217166</v>
      </c>
      <c r="U26" s="8">
        <f t="shared" ref="U26:X26" si="38">U14/U24</f>
        <v>0.64469798657718125</v>
      </c>
      <c r="V26" s="8">
        <f t="shared" si="38"/>
        <v>0.62682291666666667</v>
      </c>
      <c r="W26" s="8">
        <f t="shared" si="38"/>
        <v>0.59088607594936704</v>
      </c>
      <c r="X26" s="8">
        <f t="shared" si="38"/>
        <v>0.54625109800706673</v>
      </c>
    </row>
    <row r="27" spans="2:33" ht="16.05" x14ac:dyDescent="0.2">
      <c r="B27" s="1" t="s">
        <v>15</v>
      </c>
      <c r="D27" s="8">
        <f>D14/(D14+D17)</f>
        <v>0.60970637814104822</v>
      </c>
      <c r="E27" s="8">
        <f>E14/(E14+E17)</f>
        <v>0.58283105832299242</v>
      </c>
      <c r="F27" s="8">
        <f t="shared" ref="F27:T27" si="39">F14/(F14+F17)</f>
        <v>0.60694901888017816</v>
      </c>
      <c r="G27" s="8">
        <f t="shared" si="39"/>
        <v>0.6006999376767822</v>
      </c>
      <c r="H27" s="8">
        <f t="shared" si="39"/>
        <v>0.59182894234440631</v>
      </c>
      <c r="I27" s="8">
        <f t="shared" si="39"/>
        <v>0.59436653918533355</v>
      </c>
      <c r="J27" s="8">
        <f t="shared" si="39"/>
        <v>0.59283204497540409</v>
      </c>
      <c r="K27" s="8">
        <f t="shared" si="39"/>
        <v>0.60365671641791041</v>
      </c>
      <c r="L27" s="8">
        <f t="shared" si="39"/>
        <v>0.59382907517753658</v>
      </c>
      <c r="M27" s="8">
        <f t="shared" si="39"/>
        <v>0.64145324597974984</v>
      </c>
      <c r="N27" s="8">
        <f t="shared" si="39"/>
        <v>0.67316147082334132</v>
      </c>
      <c r="O27" s="8">
        <f t="shared" si="39"/>
        <v>0.68615418944549811</v>
      </c>
      <c r="P27" s="8">
        <f t="shared" si="39"/>
        <v>0.661379158404935</v>
      </c>
      <c r="Q27" s="8">
        <f t="shared" si="39"/>
        <v>0.69481022463206821</v>
      </c>
      <c r="R27" s="8">
        <f t="shared" si="39"/>
        <v>0.67854917113299262</v>
      </c>
      <c r="S27" s="8">
        <f t="shared" si="39"/>
        <v>0.66132211854382972</v>
      </c>
      <c r="T27" s="8">
        <f t="shared" si="39"/>
        <v>0.69746798603026772</v>
      </c>
      <c r="U27" s="8">
        <f t="shared" ref="U27:X27" si="40">U14/(U14+U17)</f>
        <v>0.68673148412925367</v>
      </c>
      <c r="V27" s="8">
        <f t="shared" si="40"/>
        <v>0.6654686204036494</v>
      </c>
      <c r="W27" s="8">
        <f t="shared" si="40"/>
        <v>0.61027585305268661</v>
      </c>
      <c r="X27" s="8">
        <f t="shared" si="40"/>
        <v>0.59115368118272282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92DDC2-6742-4D18-80E2-54650E473F5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2C5447E-B605-4637-9696-6FCC261FE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201B6A-7A54-47FD-8402-B254A57338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FPL_User</cp:lastModifiedBy>
  <dcterms:created xsi:type="dcterms:W3CDTF">2015-09-22T21:47:24Z</dcterms:created>
  <dcterms:modified xsi:type="dcterms:W3CDTF">2016-04-07T00:34:59Z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