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2" windowWidth="14352" windowHeight="7428" tabRatio="891"/>
  </bookViews>
  <sheets>
    <sheet name="Metered Rates Migration" sheetId="4" r:id="rId1"/>
    <sheet name="SL-1 Energy&amp;Fixtures Analysis" sheetId="2" r:id="rId2"/>
    <sheet name="Scenario Info" sheetId="1" r:id="rId3"/>
    <sheet name="SL-1&amp;SL-2 kWh and Customers" sheetId="5" r:id="rId4"/>
    <sheet name="Revised PL-1 Forecast" sheetId="6" r:id="rId5"/>
  </sheets>
  <definedNames>
    <definedName name="_xlnm.Print_Area" localSheetId="1">'SL-1 Energy&amp;Fixtures Analysis'!$A$4:$P$167</definedName>
    <definedName name="_xlnm.Print_Area" localSheetId="3">'SL-1&amp;SL-2 kWh and Customers'!$A$4:$K$14</definedName>
    <definedName name="_xlnm.Print_Titles" localSheetId="1">'SL-1 Energy&amp;Fixtures Analysis'!$4:$7</definedName>
  </definedNames>
  <calcPr calcId="145621"/>
</workbook>
</file>

<file path=xl/calcChain.xml><?xml version="1.0" encoding="utf-8"?>
<calcChain xmlns="http://schemas.openxmlformats.org/spreadsheetml/2006/main">
  <c r="DH11" i="6" l="1"/>
  <c r="DG11" i="6"/>
  <c r="DH10" i="6"/>
  <c r="DG10" i="6"/>
  <c r="DH7" i="6"/>
  <c r="DG7" i="6"/>
  <c r="AH15" i="6"/>
  <c r="AH12" i="6" s="1"/>
  <c r="C128" i="4"/>
  <c r="D128" i="4"/>
  <c r="E128" i="4"/>
  <c r="B128" i="4"/>
  <c r="C122" i="4"/>
  <c r="D122" i="4"/>
  <c r="E122" i="4"/>
  <c r="B122" i="4"/>
  <c r="C71" i="4"/>
  <c r="D71" i="4"/>
  <c r="E71" i="4"/>
  <c r="D65" i="4"/>
  <c r="E65" i="4"/>
  <c r="C65" i="4"/>
  <c r="B71" i="4"/>
  <c r="D24" i="4" s="1"/>
  <c r="B65" i="4"/>
  <c r="D72" i="4" l="1"/>
  <c r="E72" i="4"/>
  <c r="C72" i="4"/>
  <c r="E78" i="4"/>
  <c r="G25" i="4" s="1"/>
  <c r="D78" i="4"/>
  <c r="F25" i="4" s="1"/>
  <c r="C78" i="4"/>
  <c r="E25" i="4" s="1"/>
  <c r="E35" i="4" s="1"/>
  <c r="B78" i="4"/>
  <c r="D25" i="4" s="1"/>
  <c r="D35" i="4" s="1"/>
  <c r="G42" i="4"/>
  <c r="F42" i="4"/>
  <c r="E42" i="4"/>
  <c r="E52" i="4" s="1"/>
  <c r="D42" i="4"/>
  <c r="D52" i="4" s="1"/>
  <c r="G41" i="4"/>
  <c r="F41" i="4"/>
  <c r="E41" i="4"/>
  <c r="E43" i="4" s="1"/>
  <c r="D41" i="4"/>
  <c r="D51" i="4" s="1"/>
  <c r="G24" i="4"/>
  <c r="F24" i="4"/>
  <c r="E24" i="4"/>
  <c r="D34" i="4"/>
  <c r="J17" i="4"/>
  <c r="K17" i="4" s="1"/>
  <c r="L17" i="4" s="1"/>
  <c r="J15" i="4"/>
  <c r="K15" i="4" s="1"/>
  <c r="L15" i="4" s="1"/>
  <c r="I13" i="4"/>
  <c r="J11" i="4"/>
  <c r="K11" i="4" s="1"/>
  <c r="L11" i="4" s="1"/>
  <c r="J9" i="4"/>
  <c r="K9" i="4" s="1"/>
  <c r="L9" i="4" s="1"/>
  <c r="J5" i="4"/>
  <c r="K5" i="4" s="1"/>
  <c r="L5" i="4" s="1"/>
  <c r="I6" i="4"/>
  <c r="J3" i="4"/>
  <c r="K3" i="4" s="1"/>
  <c r="L3" i="4" s="1"/>
  <c r="I7" i="4"/>
  <c r="P163" i="2"/>
  <c r="N163" i="2"/>
  <c r="O161" i="2"/>
  <c r="M161" i="2"/>
  <c r="P159" i="2"/>
  <c r="N159" i="2"/>
  <c r="O157" i="2"/>
  <c r="M157" i="2"/>
  <c r="P155" i="2"/>
  <c r="N155" i="2"/>
  <c r="O153" i="2"/>
  <c r="M153" i="2"/>
  <c r="P151" i="2"/>
  <c r="N151" i="2"/>
  <c r="O149" i="2"/>
  <c r="M149" i="2"/>
  <c r="P147" i="2"/>
  <c r="N147" i="2"/>
  <c r="O145" i="2"/>
  <c r="M145" i="2"/>
  <c r="P143" i="2"/>
  <c r="N143" i="2"/>
  <c r="O141" i="2"/>
  <c r="M141" i="2"/>
  <c r="P139" i="2"/>
  <c r="N139" i="2"/>
  <c r="O137" i="2"/>
  <c r="M137" i="2"/>
  <c r="P135" i="2"/>
  <c r="N135" i="2"/>
  <c r="O133" i="2"/>
  <c r="M133" i="2"/>
  <c r="P131" i="2"/>
  <c r="N131" i="2"/>
  <c r="O129" i="2"/>
  <c r="M129" i="2"/>
  <c r="P127" i="2"/>
  <c r="N127" i="2"/>
  <c r="P123" i="2"/>
  <c r="N123" i="2"/>
  <c r="O121" i="2"/>
  <c r="M121" i="2"/>
  <c r="P119" i="2"/>
  <c r="N119" i="2"/>
  <c r="O117" i="2"/>
  <c r="M117" i="2"/>
  <c r="P115" i="2"/>
  <c r="N115" i="2"/>
  <c r="O113" i="2"/>
  <c r="M113" i="2"/>
  <c r="P111" i="2"/>
  <c r="N111" i="2"/>
  <c r="O109" i="2"/>
  <c r="M109" i="2"/>
  <c r="P107" i="2"/>
  <c r="N107" i="2"/>
  <c r="O105" i="2"/>
  <c r="M105" i="2"/>
  <c r="P103" i="2"/>
  <c r="N103" i="2"/>
  <c r="O101" i="2"/>
  <c r="M101" i="2"/>
  <c r="P99" i="2"/>
  <c r="N99" i="2"/>
  <c r="O97" i="2"/>
  <c r="M97" i="2"/>
  <c r="P95" i="2"/>
  <c r="N95" i="2"/>
  <c r="O93" i="2"/>
  <c r="M93" i="2"/>
  <c r="P91" i="2"/>
  <c r="N91" i="2"/>
  <c r="O89" i="2"/>
  <c r="M89" i="2"/>
  <c r="P87" i="2"/>
  <c r="N87" i="2"/>
  <c r="O85" i="2"/>
  <c r="M85" i="2"/>
  <c r="P83" i="2"/>
  <c r="N83" i="2"/>
  <c r="O81" i="2"/>
  <c r="M81" i="2"/>
  <c r="P79" i="2"/>
  <c r="N79" i="2"/>
  <c r="O77" i="2"/>
  <c r="M77" i="2"/>
  <c r="M17" i="2"/>
  <c r="K39" i="2"/>
  <c r="P39" i="2" s="1"/>
  <c r="I39" i="2"/>
  <c r="N39" i="2" s="1"/>
  <c r="J37" i="2"/>
  <c r="O37" i="2" s="1"/>
  <c r="H37" i="2"/>
  <c r="M37" i="2" s="1"/>
  <c r="J17" i="2"/>
  <c r="O17" i="2" s="1"/>
  <c r="H17" i="2"/>
  <c r="A53" i="2"/>
  <c r="A54" i="2"/>
  <c r="A55" i="2"/>
  <c r="A60" i="2"/>
  <c r="A61" i="2"/>
  <c r="A62" i="2"/>
  <c r="A63" i="2"/>
  <c r="A64" i="2"/>
  <c r="A65" i="2"/>
  <c r="A66" i="2"/>
  <c r="A67" i="2"/>
  <c r="A72" i="2"/>
  <c r="A73" i="2"/>
  <c r="A74" i="2"/>
  <c r="A75" i="2"/>
  <c r="A68" i="2"/>
  <c r="A69" i="2"/>
  <c r="A70" i="2"/>
  <c r="A71" i="2"/>
  <c r="A56" i="2"/>
  <c r="A57" i="2"/>
  <c r="A58" i="2"/>
  <c r="A59" i="2"/>
  <c r="A8" i="2"/>
  <c r="A9" i="2"/>
  <c r="A10" i="2"/>
  <c r="A11" i="2"/>
  <c r="A76" i="2"/>
  <c r="A77" i="2"/>
  <c r="A78" i="2"/>
  <c r="A79" i="2"/>
  <c r="A120" i="2"/>
  <c r="A121" i="2"/>
  <c r="A122" i="2"/>
  <c r="A123" i="2"/>
  <c r="A12" i="2"/>
  <c r="A13" i="2"/>
  <c r="A14" i="2"/>
  <c r="A15" i="2"/>
  <c r="A80" i="2"/>
  <c r="A81" i="2"/>
  <c r="A82" i="2"/>
  <c r="A83" i="2"/>
  <c r="A124" i="2"/>
  <c r="A125" i="2"/>
  <c r="A126" i="2"/>
  <c r="A127" i="2"/>
  <c r="A16" i="2"/>
  <c r="A17" i="2"/>
  <c r="A18" i="2"/>
  <c r="A19" i="2"/>
  <c r="A84" i="2"/>
  <c r="A85" i="2"/>
  <c r="A86" i="2"/>
  <c r="A87" i="2"/>
  <c r="A128" i="2"/>
  <c r="A129" i="2"/>
  <c r="A130" i="2"/>
  <c r="A131" i="2"/>
  <c r="A20" i="2"/>
  <c r="A21" i="2"/>
  <c r="A22" i="2"/>
  <c r="A23" i="2"/>
  <c r="A88" i="2"/>
  <c r="A89" i="2"/>
  <c r="A90" i="2"/>
  <c r="A91" i="2"/>
  <c r="A132" i="2"/>
  <c r="A133" i="2"/>
  <c r="A134" i="2"/>
  <c r="A135" i="2"/>
  <c r="A24" i="2"/>
  <c r="A25" i="2"/>
  <c r="A26" i="2"/>
  <c r="A27" i="2"/>
  <c r="A136" i="2"/>
  <c r="A137" i="2"/>
  <c r="A138" i="2"/>
  <c r="A139" i="2"/>
  <c r="A92" i="2"/>
  <c r="A93" i="2"/>
  <c r="A94" i="2"/>
  <c r="A95" i="2"/>
  <c r="A28" i="2"/>
  <c r="A29" i="2"/>
  <c r="A30" i="2"/>
  <c r="A31" i="2"/>
  <c r="A96" i="2"/>
  <c r="A97" i="2"/>
  <c r="A98" i="2"/>
  <c r="A99" i="2"/>
  <c r="A140" i="2"/>
  <c r="A141" i="2"/>
  <c r="A142" i="2"/>
  <c r="A143" i="2"/>
  <c r="A32" i="2"/>
  <c r="A33" i="2"/>
  <c r="A34" i="2"/>
  <c r="A35" i="2"/>
  <c r="A100" i="2"/>
  <c r="A101" i="2"/>
  <c r="A102" i="2"/>
  <c r="A103" i="2"/>
  <c r="A144" i="2"/>
  <c r="A145" i="2"/>
  <c r="A146" i="2"/>
  <c r="A147" i="2"/>
  <c r="A36" i="2"/>
  <c r="A37" i="2"/>
  <c r="A38" i="2"/>
  <c r="A39" i="2"/>
  <c r="A104" i="2"/>
  <c r="A105" i="2"/>
  <c r="A106" i="2"/>
  <c r="A107" i="2"/>
  <c r="A148" i="2"/>
  <c r="A149" i="2"/>
  <c r="A150" i="2"/>
  <c r="A151" i="2"/>
  <c r="A40" i="2"/>
  <c r="A41" i="2"/>
  <c r="A42" i="2"/>
  <c r="A43" i="2"/>
  <c r="A108" i="2"/>
  <c r="A109" i="2"/>
  <c r="A110" i="2"/>
  <c r="A111" i="2"/>
  <c r="A152" i="2"/>
  <c r="A153" i="2"/>
  <c r="A154" i="2"/>
  <c r="A155" i="2"/>
  <c r="A44" i="2"/>
  <c r="A45" i="2"/>
  <c r="A46" i="2"/>
  <c r="A47" i="2"/>
  <c r="A112" i="2"/>
  <c r="A113" i="2"/>
  <c r="A114" i="2"/>
  <c r="A115" i="2"/>
  <c r="A156" i="2"/>
  <c r="A157" i="2"/>
  <c r="A158" i="2"/>
  <c r="A159" i="2"/>
  <c r="A48" i="2"/>
  <c r="A49" i="2"/>
  <c r="A50" i="2"/>
  <c r="A51" i="2"/>
  <c r="A116" i="2"/>
  <c r="A117" i="2"/>
  <c r="A118" i="2"/>
  <c r="A119" i="2"/>
  <c r="A160" i="2"/>
  <c r="A161" i="2"/>
  <c r="A162" i="2"/>
  <c r="A163" i="2"/>
  <c r="A52" i="2"/>
  <c r="G47" i="4" l="1"/>
  <c r="G52" i="4" s="1"/>
  <c r="E26" i="4"/>
  <c r="F26" i="4"/>
  <c r="G46" i="4"/>
  <c r="F43" i="4"/>
  <c r="AI15" i="6"/>
  <c r="AI12" i="6" s="1"/>
  <c r="F47" i="4"/>
  <c r="F52" i="4" s="1"/>
  <c r="G26" i="4"/>
  <c r="E34" i="4"/>
  <c r="G43" i="4"/>
  <c r="E51" i="4"/>
  <c r="D26" i="4"/>
  <c r="D43" i="4"/>
  <c r="F46" i="4"/>
  <c r="F51" i="4" s="1"/>
  <c r="K51" i="2"/>
  <c r="P51" i="2" s="1"/>
  <c r="I51" i="2"/>
  <c r="N51" i="2" s="1"/>
  <c r="J49" i="2"/>
  <c r="O49" i="2" s="1"/>
  <c r="H49" i="2"/>
  <c r="M49" i="2" s="1"/>
  <c r="K47" i="2"/>
  <c r="P47" i="2" s="1"/>
  <c r="I47" i="2"/>
  <c r="N47" i="2" s="1"/>
  <c r="J45" i="2"/>
  <c r="O45" i="2" s="1"/>
  <c r="H45" i="2"/>
  <c r="M45" i="2" s="1"/>
  <c r="K43" i="2"/>
  <c r="P43" i="2" s="1"/>
  <c r="I43" i="2"/>
  <c r="N43" i="2" s="1"/>
  <c r="J41" i="2"/>
  <c r="O41" i="2" s="1"/>
  <c r="H41" i="2"/>
  <c r="M41" i="2" s="1"/>
  <c r="K35" i="2"/>
  <c r="P35" i="2" s="1"/>
  <c r="I35" i="2"/>
  <c r="N35" i="2" s="1"/>
  <c r="J33" i="2"/>
  <c r="O33" i="2" s="1"/>
  <c r="H33" i="2"/>
  <c r="M33" i="2" s="1"/>
  <c r="K31" i="2"/>
  <c r="P31" i="2" s="1"/>
  <c r="I31" i="2"/>
  <c r="N31" i="2" s="1"/>
  <c r="J29" i="2"/>
  <c r="O29" i="2" s="1"/>
  <c r="H29" i="2"/>
  <c r="M29" i="2" s="1"/>
  <c r="K27" i="2"/>
  <c r="P27" i="2" s="1"/>
  <c r="I27" i="2"/>
  <c r="N27" i="2" s="1"/>
  <c r="J25" i="2"/>
  <c r="O25" i="2" s="1"/>
  <c r="H25" i="2"/>
  <c r="M25" i="2" s="1"/>
  <c r="K23" i="2"/>
  <c r="P23" i="2" s="1"/>
  <c r="I23" i="2"/>
  <c r="N23" i="2" s="1"/>
  <c r="J21" i="2"/>
  <c r="O21" i="2" s="1"/>
  <c r="H21" i="2"/>
  <c r="M21" i="2" s="1"/>
  <c r="K19" i="2"/>
  <c r="P19" i="2" s="1"/>
  <c r="I19" i="2"/>
  <c r="N19" i="2" s="1"/>
  <c r="K15" i="2"/>
  <c r="P15" i="2" s="1"/>
  <c r="I15" i="2"/>
  <c r="N15" i="2" s="1"/>
  <c r="J13" i="2"/>
  <c r="O13" i="2" s="1"/>
  <c r="H13" i="2"/>
  <c r="M13" i="2" s="1"/>
  <c r="K11" i="2"/>
  <c r="P11" i="2" s="1"/>
  <c r="I11" i="2"/>
  <c r="N11" i="2" s="1"/>
  <c r="J9" i="2"/>
  <c r="O9" i="2" s="1"/>
  <c r="H9" i="2"/>
  <c r="M9" i="2" s="1"/>
  <c r="K59" i="2"/>
  <c r="P59" i="2" s="1"/>
  <c r="I59" i="2"/>
  <c r="N59" i="2" s="1"/>
  <c r="J57" i="2"/>
  <c r="O57" i="2" s="1"/>
  <c r="H57" i="2"/>
  <c r="M57" i="2" s="1"/>
  <c r="K71" i="2"/>
  <c r="P71" i="2" s="1"/>
  <c r="I71" i="2"/>
  <c r="N71" i="2" s="1"/>
  <c r="J69" i="2"/>
  <c r="O69" i="2" s="1"/>
  <c r="H69" i="2"/>
  <c r="M69" i="2" s="1"/>
  <c r="K75" i="2"/>
  <c r="P75" i="2" s="1"/>
  <c r="I75" i="2"/>
  <c r="N75" i="2" s="1"/>
  <c r="J73" i="2"/>
  <c r="O73" i="2" s="1"/>
  <c r="H73" i="2"/>
  <c r="M73" i="2" s="1"/>
  <c r="K67" i="2"/>
  <c r="P67" i="2" s="1"/>
  <c r="I67" i="2"/>
  <c r="N67" i="2" s="1"/>
  <c r="J65" i="2"/>
  <c r="O65" i="2" s="1"/>
  <c r="H65" i="2"/>
  <c r="M65" i="2" s="1"/>
  <c r="K63" i="2"/>
  <c r="P63" i="2" s="1"/>
  <c r="I63" i="2"/>
  <c r="N63" i="2" s="1"/>
  <c r="J61" i="2"/>
  <c r="O61" i="2" s="1"/>
  <c r="H61" i="2"/>
  <c r="M61" i="2" s="1"/>
  <c r="H125" i="2"/>
  <c r="M125" i="2" s="1"/>
  <c r="J127" i="2"/>
  <c r="H127" i="2"/>
  <c r="J125" i="2"/>
  <c r="O125" i="2" s="1"/>
  <c r="K55" i="2"/>
  <c r="P55" i="2" s="1"/>
  <c r="J53" i="2"/>
  <c r="O53" i="2" s="1"/>
  <c r="I55" i="2"/>
  <c r="N55" i="2" s="1"/>
  <c r="H53" i="2"/>
  <c r="M53" i="2" s="1"/>
  <c r="G48" i="4" l="1"/>
  <c r="N167" i="2"/>
  <c r="M165" i="2"/>
  <c r="O165" i="2"/>
  <c r="P167" i="2"/>
  <c r="F48" i="4"/>
  <c r="AJ15" i="6"/>
  <c r="AJ12" i="6" s="1"/>
  <c r="G51" i="4"/>
  <c r="F53" i="4"/>
  <c r="G53" i="4"/>
  <c r="H165" i="2"/>
  <c r="I167" i="2"/>
  <c r="F29" i="4" s="1"/>
  <c r="F34" i="4" s="1"/>
  <c r="F38" i="4" s="1"/>
  <c r="G38" i="4" s="1"/>
  <c r="K167" i="2"/>
  <c r="G29" i="4" s="1"/>
  <c r="G34" i="4" s="1"/>
  <c r="J165" i="2"/>
  <c r="G30" i="4" l="1"/>
  <c r="G31" i="4" s="1"/>
  <c r="F39" i="4"/>
  <c r="G39" i="4" s="1"/>
  <c r="F30" i="4"/>
  <c r="AK15" i="6"/>
  <c r="AK12" i="6" s="1"/>
  <c r="G35" i="4" l="1"/>
  <c r="G36" i="4" s="1"/>
  <c r="F35" i="4"/>
  <c r="F36" i="4" s="1"/>
  <c r="F31" i="4"/>
  <c r="AL15" i="6"/>
  <c r="AL12" i="6" s="1"/>
  <c r="AM15" i="6" l="1"/>
  <c r="AM12" i="6" s="1"/>
  <c r="AN15" i="6" l="1"/>
  <c r="AN12" i="6" s="1"/>
  <c r="AO15" i="6" l="1"/>
  <c r="AO12" i="6" s="1"/>
  <c r="AP15" i="6" l="1"/>
  <c r="AP12" i="6" s="1"/>
  <c r="AQ15" i="6" l="1"/>
  <c r="AQ12" i="6" s="1"/>
  <c r="AR15" i="6" l="1"/>
  <c r="AR12" i="6" s="1"/>
  <c r="AS15" i="6" l="1"/>
  <c r="AS12" i="6" s="1"/>
  <c r="AT15" i="6" l="1"/>
  <c r="AT12" i="6" s="1"/>
  <c r="AU15" i="6" l="1"/>
  <c r="AU12" i="6" s="1"/>
  <c r="AV15" i="6" l="1"/>
  <c r="AV12" i="6" s="1"/>
  <c r="AW15" i="6" l="1"/>
  <c r="AW12" i="6" s="1"/>
  <c r="AX15" i="6" l="1"/>
  <c r="AX12" i="6" l="1"/>
  <c r="AY15" i="6"/>
  <c r="AY12" i="6" s="1"/>
  <c r="AZ15" i="6" l="1"/>
  <c r="AZ12" i="6" s="1"/>
  <c r="BA15" i="6" l="1"/>
  <c r="BA12" i="6" s="1"/>
  <c r="BB15" i="6" l="1"/>
  <c r="BB12" i="6" s="1"/>
  <c r="BC15" i="6" l="1"/>
  <c r="BC12" i="6" s="1"/>
  <c r="BD15" i="6" l="1"/>
  <c r="BD12" i="6" s="1"/>
  <c r="BE15" i="6" l="1"/>
  <c r="BE12" i="6" s="1"/>
  <c r="BF15" i="6" l="1"/>
  <c r="BF12" i="6" s="1"/>
  <c r="BG15" i="6" l="1"/>
  <c r="BG12" i="6" s="1"/>
  <c r="BH15" i="6" l="1"/>
  <c r="BH12" i="6" s="1"/>
  <c r="BI15" i="6" l="1"/>
  <c r="BI12" i="6" l="1"/>
  <c r="DG12" i="6" s="1"/>
  <c r="DG15" i="6"/>
  <c r="BJ15" i="6"/>
  <c r="BJ12" i="6" l="1"/>
  <c r="BK15" i="6"/>
  <c r="BK12" i="6" s="1"/>
  <c r="BL15" i="6" l="1"/>
  <c r="BL12" i="6" s="1"/>
  <c r="BM15" i="6" l="1"/>
  <c r="BM12" i="6" s="1"/>
  <c r="BN15" i="6" l="1"/>
  <c r="BN12" i="6" s="1"/>
  <c r="BO15" i="6" l="1"/>
  <c r="BO12" i="6" l="1"/>
  <c r="BP15" i="6"/>
  <c r="BP12" i="6" s="1"/>
  <c r="BQ15" i="6" l="1"/>
  <c r="BQ12" i="6" s="1"/>
  <c r="BR15" i="6" l="1"/>
  <c r="BR12" i="6" s="1"/>
  <c r="BS15" i="6" l="1"/>
  <c r="BS12" i="6" s="1"/>
  <c r="BT15" i="6" l="1"/>
  <c r="BT12" i="6" s="1"/>
  <c r="BU15" i="6" l="1"/>
  <c r="BU12" i="6" l="1"/>
  <c r="DH12" i="6" s="1"/>
  <c r="DH15" i="6"/>
  <c r="BV15" i="6"/>
  <c r="BV12" i="6" s="1"/>
  <c r="BW15" i="6" l="1"/>
  <c r="BW12" i="6" s="1"/>
  <c r="BX15" i="6" l="1"/>
  <c r="BX12" i="6" s="1"/>
  <c r="BY15" i="6" l="1"/>
  <c r="BY12" i="6" s="1"/>
  <c r="BZ15" i="6" l="1"/>
  <c r="BZ12" i="6" s="1"/>
  <c r="CA15" i="6" l="1"/>
  <c r="CA12" i="6" s="1"/>
  <c r="CB15" i="6" l="1"/>
  <c r="CB12" i="6" s="1"/>
  <c r="CC15" i="6" l="1"/>
  <c r="CC12" i="6" s="1"/>
  <c r="CD15" i="6" l="1"/>
  <c r="CD12" i="6" s="1"/>
  <c r="CE15" i="6" l="1"/>
  <c r="CE12" i="6" s="1"/>
  <c r="CF15" i="6" l="1"/>
  <c r="CF12" i="6" s="1"/>
  <c r="CG15" i="6" l="1"/>
  <c r="CG12" i="6" s="1"/>
  <c r="CH15" i="6" l="1"/>
  <c r="CH12" i="6" s="1"/>
  <c r="CI15" i="6" l="1"/>
  <c r="CI12" i="6" s="1"/>
  <c r="CJ15" i="6" l="1"/>
  <c r="CJ12" i="6" s="1"/>
  <c r="CK15" i="6" l="1"/>
  <c r="CK12" i="6" s="1"/>
  <c r="CL15" i="6" l="1"/>
  <c r="CL12" i="6" s="1"/>
  <c r="CM15" i="6" l="1"/>
  <c r="CM12" i="6" s="1"/>
  <c r="CN15" i="6" l="1"/>
  <c r="CN12" i="6" s="1"/>
  <c r="CO15" i="6" l="1"/>
  <c r="CO12" i="6" s="1"/>
  <c r="CP15" i="6" l="1"/>
  <c r="CP12" i="6" s="1"/>
  <c r="CQ15" i="6" l="1"/>
  <c r="CQ12" i="6" s="1"/>
  <c r="CR15" i="6" l="1"/>
  <c r="CR12" i="6" s="1"/>
  <c r="CS15" i="6" l="1"/>
  <c r="CS12" i="6" s="1"/>
  <c r="CT15" i="6" l="1"/>
  <c r="CT12" i="6" s="1"/>
  <c r="CU15" i="6" l="1"/>
  <c r="CU12" i="6" s="1"/>
  <c r="CV15" i="6" l="1"/>
  <c r="CV12" i="6" s="1"/>
  <c r="CW15" i="6" l="1"/>
  <c r="CW12" i="6" s="1"/>
  <c r="CX15" i="6" l="1"/>
  <c r="CX12" i="6" s="1"/>
  <c r="CY15" i="6" l="1"/>
  <c r="CY12" i="6" s="1"/>
  <c r="CZ15" i="6" l="1"/>
  <c r="CZ12" i="6" s="1"/>
  <c r="DA15" i="6" l="1"/>
  <c r="DA12" i="6" s="1"/>
  <c r="DB15" i="6" l="1"/>
  <c r="DB12" i="6" s="1"/>
  <c r="DC15" i="6" l="1"/>
  <c r="DC12" i="6" s="1"/>
  <c r="DD15" i="6" l="1"/>
  <c r="DD12" i="6" s="1"/>
  <c r="DE15" i="6"/>
  <c r="DE12" i="6" s="1"/>
</calcChain>
</file>

<file path=xl/sharedStrings.xml><?xml version="1.0" encoding="utf-8"?>
<sst xmlns="http://schemas.openxmlformats.org/spreadsheetml/2006/main" count="746" uniqueCount="244">
  <si>
    <t>Scenario</t>
  </si>
  <si>
    <t>Rate Design - Copy of Live Scenario w/ Final Forecast &amp; Rates 11-16-15</t>
  </si>
  <si>
    <t xml:space="preserve"> </t>
  </si>
  <si>
    <t xml:space="preserve">Scenario Comments: </t>
  </si>
  <si>
    <t xml:space="preserve">Print Date/Time: </t>
  </si>
  <si>
    <t> January 28, 2016 12:55:31</t>
  </si>
  <si>
    <t xml:space="preserve">Scenario run Date/Time: </t>
  </si>
  <si>
    <t xml:space="preserve">Scenario Id: </t>
  </si>
  <si>
    <t>Version ID: 2</t>
  </si>
  <si>
    <t>Executable version: 9.08.4</t>
  </si>
  <si>
    <t>Base Year: 201201.0</t>
  </si>
  <si>
    <t>Years run monthly: 10</t>
  </si>
  <si>
    <t>Scenario Actuals Date: 201508</t>
  </si>
  <si>
    <t xml:space="preserve">Cases in Scenario: </t>
  </si>
  <si>
    <t>Updated 2016.01.28-10:01 Attribute</t>
  </si>
  <si>
    <t>Base Attribute Case</t>
  </si>
  <si>
    <t>Updated 2015.11.19-12:28 Attribute</t>
  </si>
  <si>
    <t>RC2012 - Attribute - Aggregate Rate Classes</t>
  </si>
  <si>
    <t>Updated 2016.01.09-09:36 Attribute</t>
  </si>
  <si>
    <t>Revenue Forecast for Rate Case 201601 (Attribute)</t>
  </si>
  <si>
    <t>Updated 2016.01.08-15:38 Attribute</t>
  </si>
  <si>
    <t>Rate Design Switches, Ordering Final Forecast and Rates 11-18-15</t>
  </si>
  <si>
    <t>Updated 2016.01.28-10:02 Formula</t>
  </si>
  <si>
    <t>Formula Case</t>
  </si>
  <si>
    <t>Updated 2016.01.11-11:36 Overlay</t>
  </si>
  <si>
    <t>Rates and Blocks January 2016 WCEC3</t>
  </si>
  <si>
    <t>Updated 2016.01.11-09:42 Overlay</t>
  </si>
  <si>
    <t>Revenue Forecast Supporting Data Jan 2016 WCEC Mid Course</t>
  </si>
  <si>
    <t>Updated 2015.09.29-08:21 Overlay</t>
  </si>
  <si>
    <t>CREV Summary - for Forecast Oct 9 2015 Forecast 20160111</t>
  </si>
  <si>
    <t>Updated 2016.01.09-10:00 Overlay</t>
  </si>
  <si>
    <t>Revenue Forecast for Rate Case Updates 201601</t>
  </si>
  <si>
    <t>Updated 2016.01.27-13:02 Overlay</t>
  </si>
  <si>
    <t>Rate Design - Targeting (Live) - Use for Final Forecast &amp; Rate 11-18</t>
  </si>
  <si>
    <t>Updated 2015.10.08-15:23 Actuals</t>
  </si>
  <si>
    <t>Actuals - Revenue October 9 2015 Forecast 20160111</t>
  </si>
  <si>
    <t>Reports with Actuals Date::</t>
  </si>
  <si>
    <t>Report Sequence Set:</t>
  </si>
  <si>
    <t>Rate Design - Goal Seeking</t>
  </si>
  <si>
    <t>Report Sequence Sub-Set:</t>
  </si>
  <si>
    <t>None</t>
  </si>
  <si>
    <t xml:space="preserve">S2/T2 Transfer Scenarios: </t>
  </si>
  <si>
    <t>RC2016 - Proposed Scenario_12CP and 25% - Published January 04, 2016 15-43-21</t>
  </si>
  <si>
    <t>ECCR-2015 Projection/Actual Estimated -  Solar Pilot - Published May 19, 2015 13-37-03</t>
  </si>
  <si>
    <t>ECRC - 2016 Projection Filing - Published September 04, 2015 10-47-36</t>
  </si>
  <si>
    <t>FCR - 2016 Original Projection - Jan - Dec - Supplemental Filing - Published September 15, 2015 16-09-45</t>
  </si>
  <si>
    <t>CCR - 2015 Original Projection Without Gas Reserves - Published May 19, 2015 13-53-46</t>
  </si>
  <si>
    <t>N:[kWh]</t>
  </si>
  <si>
    <t>M:[kWh per Unit]</t>
  </si>
  <si>
    <t>L:[Units]</t>
  </si>
  <si>
    <t>Street Light MFR Report Codes Total </t>
  </si>
  <si>
    <t>Sodium Vapor 9,500 lu 100 watts (R) </t>
  </si>
  <si>
    <t>Sodium Vapor 9,500 lu 100 watts (F) </t>
  </si>
  <si>
    <t>Sodium Vapor 9,500 lu 100 watts (EO) </t>
  </si>
  <si>
    <t>Sodium Vapor 6,300 lu 70 watts (R) </t>
  </si>
  <si>
    <t>Sodium Vapor 6,300 lu 70 watts (F) </t>
  </si>
  <si>
    <t>Sodium Vapor 6,300 lu 70 watts (EO) </t>
  </si>
  <si>
    <t>Sodium Vapor 50,000 lu 400 watts (R) </t>
  </si>
  <si>
    <t>Sodium Vapor 50,000 lu 400 watts (F) </t>
  </si>
  <si>
    <t>Sodium Vapor 50,000 lu 400 watts (EO) </t>
  </si>
  <si>
    <t>Sodium Vapor 27,500 lu 250 watts (R) </t>
  </si>
  <si>
    <t>Sodium Vapor 27,500 lu 250 watts (F) </t>
  </si>
  <si>
    <t>Sodium Vapor 27,500 lu 250 watts (EO) </t>
  </si>
  <si>
    <t>Sodium Vapor 22,000 lu 200 watts (R) </t>
  </si>
  <si>
    <t>Sodium Vapor 22,000 lu 200 watts (F) </t>
  </si>
  <si>
    <t>Sodium Vapor 22,000 lu 200 watts (EO) </t>
  </si>
  <si>
    <t>Sodium Vapor 16,000 lu 150 watts (R) </t>
  </si>
  <si>
    <t>Sodium Vapor 16,000 lu 150 watts (F) </t>
  </si>
  <si>
    <t>Sodium Vapor 16,000 lu 150 watts (EO) </t>
  </si>
  <si>
    <t>Sodium Vapor 140,000 lu 1000 watts (F) </t>
  </si>
  <si>
    <t>Sodium Vapor 140,000 lu 1,000 watts (R) </t>
  </si>
  <si>
    <t>Sodium Vapor 140,000 lu 1,000 watts (EO) </t>
  </si>
  <si>
    <t>Mercury Vapor 8,600 lu 175 watts (R) </t>
  </si>
  <si>
    <t>Mercury Vapor 8,600 lu 175 watts (F) </t>
  </si>
  <si>
    <t>Mercury Vapor 8,600 lu 175 watts (EO) </t>
  </si>
  <si>
    <t>Mercury Vapor 6,000 lu 140 watts (R) </t>
  </si>
  <si>
    <t>Mercury Vapor 6,000 lu 140 watts (F) </t>
  </si>
  <si>
    <t>Mercury Vapor 6,000 lu 140 watts (EO) </t>
  </si>
  <si>
    <t>Mercury Vapor 21,500 lu 400 watts (R) </t>
  </si>
  <si>
    <t>Mercury Vapor 21,500 lu 400 watts (F) </t>
  </si>
  <si>
    <t>Mercury Vapor 21,500 lu 400 watts (EO) </t>
  </si>
  <si>
    <t>Mercury Vapor 11,500 lu 250 watts (R) </t>
  </si>
  <si>
    <t>Mercury Vapor 11,500 lu 250 watts (F) </t>
  </si>
  <si>
    <t>Mercury Vapor 11,500 lu 250 watts (EO) </t>
  </si>
  <si>
    <t>Energy Only - Various Sodium Vapor (EV2) </t>
  </si>
  <si>
    <t>Energy Only - Various Metal Halide (EV5) </t>
  </si>
  <si>
    <t>Energy Only - Various Mercury Vapor (EV6) </t>
  </si>
  <si>
    <t>Energy Only - Various LP Sodium Vapor (EV4) </t>
  </si>
  <si>
    <t>Energy Only - Various Incandescent (EV3) </t>
  </si>
  <si>
    <t>Energy Only - Various Fluorescent (EV1) </t>
  </si>
  <si>
    <t>Dec 2016</t>
  </si>
  <si>
    <t>Dec 2017</t>
  </si>
  <si>
    <t>Dec 2018</t>
  </si>
  <si>
    <t>Customer Owned Only</t>
  </si>
  <si>
    <t>Units 2016 - 2017</t>
  </si>
  <si>
    <t>Units 2016-2018</t>
  </si>
  <si>
    <t>kWh 2016 - 2017</t>
  </si>
  <si>
    <t>kWh 2016-2018</t>
  </si>
  <si>
    <t>SL-1M 2017</t>
  </si>
  <si>
    <t>SL-1M 2018</t>
  </si>
  <si>
    <t>SL-1 2017</t>
  </si>
  <si>
    <t>SL-1 2018</t>
  </si>
  <si>
    <t>Units 2017</t>
  </si>
  <si>
    <t>kWh 2017</t>
  </si>
  <si>
    <t>Units 2018</t>
  </si>
  <si>
    <t>kWh 2018</t>
  </si>
  <si>
    <t>kWh</t>
  </si>
  <si>
    <t>Rate</t>
  </si>
  <si>
    <t>Comments</t>
  </si>
  <si>
    <t>existing</t>
  </si>
  <si>
    <t>SL-1 (FPL, EO and RL)</t>
  </si>
  <si>
    <t>keep rate open and discontinue or close EO &amp;RL</t>
  </si>
  <si>
    <t>1.7% increase</t>
  </si>
  <si>
    <t>SL-2  (TL)</t>
  </si>
  <si>
    <t>close rate  (not cancel)</t>
  </si>
  <si>
    <t>proposed metered</t>
  </si>
  <si>
    <t>SL-1 (EO and RL)</t>
  </si>
  <si>
    <t>same as existing</t>
  </si>
  <si>
    <t>Active Customers</t>
  </si>
  <si>
    <t>3% increase annual</t>
  </si>
  <si>
    <t>increase since 2012 is negligable</t>
  </si>
  <si>
    <t>Base Revenues</t>
  </si>
  <si>
    <t>$0.04338 / kWh</t>
  </si>
  <si>
    <t xml:space="preserve">RATE CASE 2016 </t>
  </si>
  <si>
    <t>SL-1 - Before Migration</t>
  </si>
  <si>
    <t>unit</t>
  </si>
  <si>
    <t>Assumptions:</t>
  </si>
  <si>
    <t>Existing rate: SL-1 (F,EO &amp; RL) Forecast less PL-1</t>
  </si>
  <si>
    <t>kWh*</t>
  </si>
  <si>
    <t>- Adjusted Rate Class level kWh and Customers to remove PL-1 based on PL-1 # of customers and kWh</t>
  </si>
  <si>
    <t># Customer Bills*</t>
  </si>
  <si>
    <t xml:space="preserve">   per historical billing data  - see charts below</t>
  </si>
  <si>
    <t>SL-1  kWh per customer bill</t>
  </si>
  <si>
    <t>- kWh per customer is total kWh / # customer bills</t>
  </si>
  <si>
    <t>SL-1M</t>
  </si>
  <si>
    <t>kWh Migration to SL-1M - Based on incremental SL-1 EO Sales per FC</t>
  </si>
  <si>
    <t>- Sales (kWh) migration to SL-1M is based on total forecasted increases in kWh sales for SL-1 EO customers</t>
  </si>
  <si>
    <t>Customer Bill Migration to SL-1M - Based on SL-1 Average kWh per Customer</t>
  </si>
  <si>
    <t>- Customer Bill migration to SL-1M is based on SL-1M kWh sales divided by kWh sales per customer for SL-1</t>
  </si>
  <si>
    <t>SL-1M kWh per customer bill</t>
  </si>
  <si>
    <t>SL-1 - After Migration</t>
  </si>
  <si>
    <t>SL-1 After Migration: SL-1 (F,EO &amp; RL)</t>
  </si>
  <si>
    <t>- Sales (kWh) for SL-1 after migration is based on SL-1 kWh before migration less SL-1M sales</t>
  </si>
  <si>
    <t>- Customer Bills for SL-1 after migration is based on SL-1 customer bills before migration less SL-1M customer bills</t>
  </si>
  <si>
    <t>SL-1 kWh per customer bill</t>
  </si>
  <si>
    <t>- kWH per customer is total kWh / # customer bills</t>
  </si>
  <si>
    <t>SL-2 - Before Migration</t>
  </si>
  <si>
    <t>Existing rate: SL-2  Traffic Lights Forecast</t>
  </si>
  <si>
    <t>- Per Revenue forecast for SL-2</t>
  </si>
  <si>
    <t># Customer Bills</t>
  </si>
  <si>
    <t xml:space="preserve">SL-2 kWh per customer bill </t>
  </si>
  <si>
    <t>SL-2M</t>
  </si>
  <si>
    <t>Proposed metered rate: SL-2 Traffic Lights</t>
  </si>
  <si>
    <t>- Forecasted new Sales (kWh) move to SL-2M rate</t>
  </si>
  <si>
    <t>- Forecasted new Customer Bills (kWh) move to SL-2M rate</t>
  </si>
  <si>
    <t>SL-1 rate kWh per customer bill based on FC of SL-1 less PL-1</t>
  </si>
  <si>
    <t>SL-2 - After Migration</t>
  </si>
  <si>
    <t>SL-2 After Migration: SL-1 (F,EO &amp; RL)</t>
  </si>
  <si>
    <t>- Sales (kWh) for SL-2 after migration is based on SL-2 kWh before migration less SL-2M sales</t>
  </si>
  <si>
    <t>- Customer Bills for SL-2 after migration is based on SL-2 customer bills before migration less SL-2M customer bills</t>
  </si>
  <si>
    <t>SL-2 rate kWh per customer bill</t>
  </si>
  <si>
    <t>* without PL-1</t>
  </si>
  <si>
    <t>Source: Revenue Forecast for SL-1 Rate Class from UI - Annual Customer Bills and kWh Usage (from Tara Bachkosky)</t>
  </si>
  <si>
    <t>Year 2015</t>
  </si>
  <si>
    <t>Year 2016</t>
  </si>
  <si>
    <t>Year 2017</t>
  </si>
  <si>
    <t>Year 2018</t>
  </si>
  <si>
    <t>SL-1 </t>
  </si>
  <si>
    <t>B:[]</t>
  </si>
  <si>
    <t xml:space="preserve">     2 - Commercial / 87 - SL-1 - Street Lighting </t>
  </si>
  <si>
    <t xml:space="preserve">     4 - Public Street &amp; Highway Lighting / 87 - SL-1 - Street Lighting </t>
  </si>
  <si>
    <t xml:space="preserve">     C:[Customer Bills]</t>
  </si>
  <si>
    <t xml:space="preserve">     D:[Avg. Customers]</t>
  </si>
  <si>
    <t xml:space="preserve">     E:[kWh Sales]</t>
  </si>
  <si>
    <t>kWh per Customer Bills Calculated</t>
  </si>
  <si>
    <t>Lighting Estimate of # of PL-1 Customers and kWh Energy</t>
  </si>
  <si>
    <t>Customers per Month</t>
  </si>
  <si>
    <t xml:space="preserve">Premium Lighting customers escalation based on kWh  per customer rate remaining flat relative to 2015
  </t>
  </si>
  <si>
    <t>X 12</t>
  </si>
  <si>
    <t>Annual Customer Bills</t>
  </si>
  <si>
    <t>Lighting Estimate of # of PL-1 kWh Energy - Input into UI</t>
  </si>
  <si>
    <t>PL - Facility </t>
  </si>
  <si>
    <t>C:[Forecast Inputs]</t>
  </si>
  <si>
    <t xml:space="preserve">     D:[Input Forecasted Units (i.e. poles, conductors)]</t>
  </si>
  <si>
    <t xml:space="preserve">     E:[Input Forecasted kWh (Decorative Only)]</t>
  </si>
  <si>
    <t xml:space="preserve">     F:[Input Forecasted Revenue (Decorative Only)]</t>
  </si>
  <si>
    <t>G:[]</t>
  </si>
  <si>
    <t>H:[]</t>
  </si>
  <si>
    <t>PL - Maintenance </t>
  </si>
  <si>
    <t>PL - Non Fuel Energy </t>
  </si>
  <si>
    <t>Source: Revenue Forecast for SL-2 Rate Class from UI - Annual Customer Bills and kWh Usage (from Tara Bachkosky)</t>
  </si>
  <si>
    <t>SL-2 </t>
  </si>
  <si>
    <t xml:space="preserve">     2 - Commercial / 86 - SL-2 - Traffic Signal </t>
  </si>
  <si>
    <t xml:space="preserve">     4 - Public Street &amp; Highway Lighting / 86 - SL-2 - Traffic Signal </t>
  </si>
  <si>
    <t>F:[]</t>
  </si>
  <si>
    <t xml:space="preserve">     I:[Customer Charge]</t>
  </si>
  <si>
    <t xml:space="preserve">     J:[Customer Charge/ Customers]</t>
  </si>
  <si>
    <t xml:space="preserve">     L:[Non-Fuel Energy Charge]</t>
  </si>
  <si>
    <t xml:space="preserve">     M:[Non-fuel Energy Charge/ kWh Sales]</t>
  </si>
  <si>
    <t xml:space="preserve">     R:[On Peak Charge]</t>
  </si>
  <si>
    <t xml:space="preserve">     X:[Off Peak Charge]</t>
  </si>
  <si>
    <t xml:space="preserve">     Z:[Max Demand Charge]</t>
  </si>
  <si>
    <t xml:space="preserve">     AM:[Demand Charge]</t>
  </si>
  <si>
    <t xml:space="preserve">     AN:[Demand Charge/ kWh Sales]</t>
  </si>
  <si>
    <t xml:space="preserve">     AP:[Transformation Credit Amount]</t>
  </si>
  <si>
    <t xml:space="preserve">     AT:[Curtailable Credit and CDR Credits]</t>
  </si>
  <si>
    <t xml:space="preserve">     AV:[CDR/RTP Administrative Customer Charge]</t>
  </si>
  <si>
    <t xml:space="preserve">     BA:[Lighting Revenue]</t>
  </si>
  <si>
    <t xml:space="preserve">          BC:[Total Revenue]</t>
  </si>
  <si>
    <t xml:space="preserve">          BD:[Total Revenue/ kWh Sales]</t>
  </si>
  <si>
    <t>Year 2012</t>
  </si>
  <si>
    <t>Year 2013</t>
  </si>
  <si>
    <t>Year 2014</t>
  </si>
  <si>
    <t>Year 2019</t>
  </si>
  <si>
    <t>Year 2020</t>
  </si>
  <si>
    <t>Year 2021</t>
  </si>
  <si>
    <t>86 - SL-2 - Traffic Signal  </t>
  </si>
  <si>
    <t xml:space="preserve">     U:[kWh Sales]</t>
  </si>
  <si>
    <t xml:space="preserve">     X:[Customer Count]</t>
  </si>
  <si>
    <t>87 - SL-1 - Street Lighting  </t>
  </si>
  <si>
    <t>From: Street Light Forecast - For MFR</t>
  </si>
  <si>
    <t>From: Revenue Forecast To Use (wide report)</t>
  </si>
  <si>
    <t>Inputs - Street Light Forecast</t>
  </si>
  <si>
    <t>Actual</t>
  </si>
  <si>
    <t>Projection</t>
  </si>
  <si>
    <t>Premium Lighting kWh Sales Forecast  (#)</t>
  </si>
  <si>
    <t>PL - Non Fuel Energy</t>
  </si>
  <si>
    <t>Premium Lighting Revenue Forecast  ($)</t>
  </si>
  <si>
    <t>PL - Facility</t>
  </si>
  <si>
    <t>PL - Maintenance</t>
  </si>
  <si>
    <t>PL-1 Tariff kWh Rate $/kwh</t>
  </si>
  <si>
    <t>row 9</t>
  </si>
  <si>
    <t xml:space="preserve">Facility and Maintenance escalated based on rolling average </t>
  </si>
  <si>
    <t>2017</t>
  </si>
  <si>
    <t>2018</t>
  </si>
  <si>
    <t>Energy Rate adjusted to include 2017 WCEC3 in Base Rates</t>
  </si>
  <si>
    <t>Energy Rate adjusted to include 2018 WCEC3 in Base Rates</t>
  </si>
  <si>
    <t>April escalated kWh rate by 3.88 % for Port Everglades GBRA</t>
  </si>
  <si>
    <t>OPC 015342</t>
  </si>
  <si>
    <t>FPL RC-16</t>
  </si>
  <si>
    <t>OPC 015343</t>
  </si>
  <si>
    <t>OPC 015344</t>
  </si>
  <si>
    <t>OPC 015345</t>
  </si>
  <si>
    <t>OPC 015346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</si>
</sst>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"/>
    <numFmt numFmtId="165" formatCode="#,##0.00_);[Red]\(#,##0.00\);&quot; &quot;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000_);[Red]\(&quot;$&quot;#,##0.00000\)"/>
    <numFmt numFmtId="169" formatCode="_(&quot;$&quot;* #,##0.00000_);_(&quot;$&quot;* \(#,##0.00000\);_(&quot;$&quot;* &quot;-&quot;??_);_(@_)"/>
    <numFmt numFmtId="170" formatCode="&quot;$&quot;#,##0_);[Red]\(&quot;$&quot;#,##0\);&quot; &quot;"/>
    <numFmt numFmtId="171" formatCode="&quot;$&quot;#,##0.00_);[Red]\(&quot;$&quot;#,##0.00\);\-\ ;_(@_)"/>
    <numFmt numFmtId="172" formatCode="&quot;$&quot;#,##0"/>
    <numFmt numFmtId="173" formatCode="&quot;$&quot;#,##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u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9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 wrapText="1"/>
    </xf>
    <xf numFmtId="165" fontId="19" fillId="0" borderId="0" xfId="0" applyNumberFormat="1" applyFont="1" applyAlignment="1">
      <alignment horizontal="right"/>
    </xf>
    <xf numFmtId="0" fontId="0" fillId="33" borderId="0" xfId="0" applyFill="1"/>
    <xf numFmtId="0" fontId="0" fillId="33" borderId="0" xfId="0" applyFill="1" applyAlignment="1">
      <alignment horizontal="center"/>
    </xf>
    <xf numFmtId="0" fontId="21" fillId="33" borderId="0" xfId="0" applyFont="1" applyFill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22" fillId="33" borderId="0" xfId="0" applyFont="1" applyFill="1" applyAlignment="1">
      <alignment wrapText="1"/>
    </xf>
    <xf numFmtId="17" fontId="22" fillId="33" borderId="0" xfId="0" applyNumberFormat="1" applyFont="1" applyFill="1" applyAlignment="1">
      <alignment wrapText="1"/>
    </xf>
    <xf numFmtId="17" fontId="22" fillId="33" borderId="0" xfId="0" applyNumberFormat="1" applyFont="1" applyFill="1" applyAlignment="1">
      <alignment horizontal="center" wrapText="1"/>
    </xf>
    <xf numFmtId="0" fontId="22" fillId="33" borderId="13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wrapText="1"/>
    </xf>
    <xf numFmtId="166" fontId="22" fillId="33" borderId="13" xfId="0" applyNumberFormat="1" applyFont="1" applyFill="1" applyBorder="1" applyAlignment="1">
      <alignment wrapText="1"/>
    </xf>
    <xf numFmtId="3" fontId="22" fillId="33" borderId="13" xfId="0" applyNumberFormat="1" applyFont="1" applyFill="1" applyBorder="1" applyAlignment="1">
      <alignment wrapText="1"/>
    </xf>
    <xf numFmtId="9" fontId="22" fillId="33" borderId="0" xfId="44" applyFont="1" applyFill="1" applyAlignment="1">
      <alignment wrapText="1"/>
    </xf>
    <xf numFmtId="166" fontId="22" fillId="33" borderId="13" xfId="42" applyNumberFormat="1" applyFont="1" applyFill="1" applyBorder="1" applyAlignment="1">
      <alignment wrapText="1"/>
    </xf>
    <xf numFmtId="167" fontId="22" fillId="33" borderId="13" xfId="43" applyNumberFormat="1" applyFont="1" applyFill="1" applyBorder="1" applyAlignment="1">
      <alignment wrapText="1"/>
    </xf>
    <xf numFmtId="167" fontId="22" fillId="33" borderId="13" xfId="43" applyNumberFormat="1" applyFont="1" applyFill="1" applyBorder="1" applyAlignment="1">
      <alignment horizontal="center" wrapText="1"/>
    </xf>
    <xf numFmtId="168" fontId="0" fillId="33" borderId="0" xfId="0" applyNumberFormat="1" applyFill="1"/>
    <xf numFmtId="0" fontId="23" fillId="33" borderId="0" xfId="0" applyFont="1" applyFill="1" applyBorder="1" applyAlignment="1">
      <alignment horizontal="left" wrapText="1"/>
    </xf>
    <xf numFmtId="0" fontId="22" fillId="33" borderId="0" xfId="0" applyFont="1" applyFill="1" applyBorder="1" applyAlignment="1">
      <alignment horizontal="center" wrapText="1"/>
    </xf>
    <xf numFmtId="0" fontId="22" fillId="33" borderId="0" xfId="0" applyFont="1" applyFill="1" applyBorder="1" applyAlignment="1">
      <alignment wrapText="1"/>
    </xf>
    <xf numFmtId="167" fontId="22" fillId="33" borderId="0" xfId="43" applyNumberFormat="1" applyFont="1" applyFill="1" applyBorder="1" applyAlignment="1">
      <alignment wrapText="1"/>
    </xf>
    <xf numFmtId="167" fontId="22" fillId="33" borderId="0" xfId="43" applyNumberFormat="1" applyFont="1" applyFill="1" applyBorder="1" applyAlignment="1">
      <alignment horizontal="center" wrapText="1"/>
    </xf>
    <xf numFmtId="10" fontId="0" fillId="33" borderId="0" xfId="0" applyNumberFormat="1" applyFill="1"/>
    <xf numFmtId="44" fontId="0" fillId="33" borderId="0" xfId="43" applyFont="1" applyFill="1"/>
    <xf numFmtId="0" fontId="22" fillId="33" borderId="16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 wrapText="1"/>
    </xf>
    <xf numFmtId="0" fontId="22" fillId="33" borderId="17" xfId="0" applyFont="1" applyFill="1" applyBorder="1" applyAlignment="1">
      <alignment horizontal="center" wrapText="1"/>
    </xf>
    <xf numFmtId="0" fontId="24" fillId="33" borderId="0" xfId="0" applyFont="1" applyFill="1" applyBorder="1"/>
    <xf numFmtId="0" fontId="22" fillId="33" borderId="0" xfId="0" applyFont="1" applyFill="1"/>
    <xf numFmtId="0" fontId="0" fillId="33" borderId="20" xfId="0" applyFill="1" applyBorder="1" applyAlignment="1">
      <alignment horizontal="center" vertical="center"/>
    </xf>
    <xf numFmtId="166" fontId="0" fillId="33" borderId="20" xfId="42" applyNumberFormat="1" applyFont="1" applyFill="1" applyBorder="1"/>
    <xf numFmtId="166" fontId="0" fillId="33" borderId="21" xfId="42" applyNumberFormat="1" applyFont="1" applyFill="1" applyBorder="1"/>
    <xf numFmtId="0" fontId="0" fillId="33" borderId="0" xfId="0" quotePrefix="1" applyFill="1"/>
    <xf numFmtId="0" fontId="0" fillId="33" borderId="24" xfId="0" applyFill="1" applyBorder="1" applyAlignment="1">
      <alignment horizontal="center" vertical="center"/>
    </xf>
    <xf numFmtId="166" fontId="0" fillId="33" borderId="24" xfId="42" applyNumberFormat="1" applyFont="1" applyFill="1" applyBorder="1" applyAlignment="1">
      <alignment horizontal="center"/>
    </xf>
    <xf numFmtId="166" fontId="0" fillId="34" borderId="24" xfId="42" applyNumberFormat="1" applyFont="1" applyFill="1" applyBorder="1" applyAlignment="1">
      <alignment horizontal="center"/>
    </xf>
    <xf numFmtId="166" fontId="0" fillId="34" borderId="25" xfId="42" applyNumberFormat="1" applyFont="1" applyFill="1" applyBorder="1" applyAlignment="1">
      <alignment horizontal="center"/>
    </xf>
    <xf numFmtId="0" fontId="0" fillId="33" borderId="14" xfId="0" applyFill="1" applyBorder="1" applyAlignment="1">
      <alignment horizontal="left" vertical="center"/>
    </xf>
    <xf numFmtId="0" fontId="0" fillId="33" borderId="26" xfId="0" applyFill="1" applyBorder="1" applyAlignment="1">
      <alignment horizontal="left" vertical="center" wrapText="1"/>
    </xf>
    <xf numFmtId="0" fontId="0" fillId="33" borderId="27" xfId="0" applyFill="1" applyBorder="1" applyAlignment="1">
      <alignment horizontal="center" vertical="center"/>
    </xf>
    <xf numFmtId="166" fontId="0" fillId="33" borderId="27" xfId="42" applyNumberFormat="1" applyFont="1" applyFill="1" applyBorder="1" applyAlignment="1">
      <alignment horizontal="center"/>
    </xf>
    <xf numFmtId="166" fontId="0" fillId="33" borderId="28" xfId="42" applyNumberFormat="1" applyFont="1" applyFill="1" applyBorder="1" applyAlignment="1">
      <alignment horizontal="center"/>
    </xf>
    <xf numFmtId="0" fontId="0" fillId="33" borderId="0" xfId="0" applyFill="1" applyBorder="1" applyAlignment="1">
      <alignment horizontal="left" vertical="center"/>
    </xf>
    <xf numFmtId="0" fontId="0" fillId="33" borderId="0" xfId="0" applyFill="1" applyBorder="1" applyAlignment="1">
      <alignment horizontal="left" vertical="center" wrapText="1"/>
    </xf>
    <xf numFmtId="0" fontId="0" fillId="33" borderId="0" xfId="0" applyFill="1" applyBorder="1" applyAlignment="1">
      <alignment horizontal="center" vertical="center"/>
    </xf>
    <xf numFmtId="166" fontId="0" fillId="33" borderId="0" xfId="42" applyNumberFormat="1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 wrapText="1"/>
    </xf>
    <xf numFmtId="0" fontId="22" fillId="33" borderId="29" xfId="0" applyFont="1" applyFill="1" applyBorder="1" applyAlignment="1">
      <alignment horizontal="center" wrapText="1"/>
    </xf>
    <xf numFmtId="0" fontId="0" fillId="33" borderId="0" xfId="0" applyFill="1" applyBorder="1"/>
    <xf numFmtId="0" fontId="0" fillId="33" borderId="30" xfId="0" applyFont="1" applyFill="1" applyBorder="1" applyAlignment="1">
      <alignment horizontal="left" vertical="center"/>
    </xf>
    <xf numFmtId="0" fontId="0" fillId="33" borderId="31" xfId="0" applyFont="1" applyFill="1" applyBorder="1" applyAlignment="1">
      <alignment horizontal="left" vertical="center" wrapText="1"/>
    </xf>
    <xf numFmtId="0" fontId="0" fillId="33" borderId="11" xfId="0" applyFont="1" applyFill="1" applyBorder="1" applyAlignment="1">
      <alignment horizontal="center" vertical="center"/>
    </xf>
    <xf numFmtId="166" fontId="1" fillId="33" borderId="11" xfId="42" applyNumberFormat="1" applyFont="1" applyFill="1" applyBorder="1" applyAlignment="1">
      <alignment horizontal="center"/>
    </xf>
    <xf numFmtId="166" fontId="1" fillId="34" borderId="11" xfId="42" applyNumberFormat="1" applyFont="1" applyFill="1" applyBorder="1" applyAlignment="1">
      <alignment horizontal="center"/>
    </xf>
    <xf numFmtId="166" fontId="1" fillId="34" borderId="32" xfId="42" applyNumberFormat="1" applyFont="1" applyFill="1" applyBorder="1" applyAlignment="1">
      <alignment horizontal="center"/>
    </xf>
    <xf numFmtId="0" fontId="0" fillId="33" borderId="22" xfId="0" applyFont="1" applyFill="1" applyBorder="1" applyAlignment="1">
      <alignment horizontal="left" vertical="center"/>
    </xf>
    <xf numFmtId="0" fontId="0" fillId="33" borderId="23" xfId="0" applyFont="1" applyFill="1" applyBorder="1" applyAlignment="1">
      <alignment horizontal="left" vertical="center" wrapText="1"/>
    </xf>
    <xf numFmtId="166" fontId="1" fillId="33" borderId="24" xfId="42" applyNumberFormat="1" applyFont="1" applyFill="1" applyBorder="1" applyAlignment="1">
      <alignment horizontal="center"/>
    </xf>
    <xf numFmtId="166" fontId="1" fillId="34" borderId="24" xfId="42" applyNumberFormat="1" applyFont="1" applyFill="1" applyBorder="1" applyAlignment="1">
      <alignment horizontal="center"/>
    </xf>
    <xf numFmtId="166" fontId="1" fillId="34" borderId="25" xfId="42" applyNumberFormat="1" applyFont="1" applyFill="1" applyBorder="1" applyAlignment="1">
      <alignment horizontal="center"/>
    </xf>
    <xf numFmtId="0" fontId="0" fillId="33" borderId="0" xfId="0" applyFill="1" applyAlignment="1">
      <alignment horizontal="left" wrapText="1"/>
    </xf>
    <xf numFmtId="0" fontId="25" fillId="33" borderId="0" xfId="0" applyFont="1" applyFill="1" applyAlignment="1">
      <alignment horizontal="center"/>
    </xf>
    <xf numFmtId="169" fontId="25" fillId="33" borderId="0" xfId="43" applyNumberFormat="1" applyFont="1" applyFill="1" applyAlignment="1">
      <alignment horizontal="center"/>
    </xf>
    <xf numFmtId="167" fontId="25" fillId="33" borderId="0" xfId="43" applyNumberFormat="1" applyFont="1" applyFill="1" applyAlignment="1">
      <alignment horizontal="center"/>
    </xf>
    <xf numFmtId="0" fontId="26" fillId="33" borderId="0" xfId="0" quotePrefix="1" applyFont="1" applyFill="1" applyBorder="1" applyAlignment="1">
      <alignment horizontal="left" vertical="top" wrapText="1"/>
    </xf>
    <xf numFmtId="166" fontId="0" fillId="33" borderId="0" xfId="0" applyNumberFormat="1" applyFill="1" applyAlignment="1">
      <alignment horizontal="center"/>
    </xf>
    <xf numFmtId="0" fontId="21" fillId="33" borderId="18" xfId="0" applyFont="1" applyFill="1" applyBorder="1" applyAlignment="1">
      <alignment horizontal="left" wrapText="1"/>
    </xf>
    <xf numFmtId="0" fontId="22" fillId="33" borderId="16" xfId="0" applyFont="1" applyFill="1" applyBorder="1" applyAlignment="1">
      <alignment horizontal="left" wrapText="1"/>
    </xf>
    <xf numFmtId="0" fontId="0" fillId="33" borderId="33" xfId="0" applyFill="1" applyBorder="1" applyAlignment="1">
      <alignment horizontal="left" vertical="center" wrapText="1"/>
    </xf>
    <xf numFmtId="166" fontId="0" fillId="34" borderId="0" xfId="42" applyNumberFormat="1" applyFont="1" applyFill="1" applyBorder="1" applyAlignment="1">
      <alignment horizontal="center"/>
    </xf>
    <xf numFmtId="0" fontId="0" fillId="33" borderId="16" xfId="0" applyFill="1" applyBorder="1" applyAlignment="1">
      <alignment horizontal="center" vertical="center"/>
    </xf>
    <xf numFmtId="166" fontId="0" fillId="33" borderId="16" xfId="42" applyNumberFormat="1" applyFont="1" applyFill="1" applyBorder="1" applyAlignment="1">
      <alignment horizontal="center"/>
    </xf>
    <xf numFmtId="166" fontId="0" fillId="34" borderId="16" xfId="42" applyNumberFormat="1" applyFont="1" applyFill="1" applyBorder="1" applyAlignment="1">
      <alignment horizontal="center"/>
    </xf>
    <xf numFmtId="166" fontId="0" fillId="34" borderId="17" xfId="42" applyNumberFormat="1" applyFont="1" applyFill="1" applyBorder="1" applyAlignment="1">
      <alignment horizontal="center"/>
    </xf>
    <xf numFmtId="166" fontId="0" fillId="33" borderId="20" xfId="42" applyNumberFormat="1" applyFont="1" applyFill="1" applyBorder="1" applyAlignment="1">
      <alignment horizontal="center"/>
    </xf>
    <xf numFmtId="1" fontId="0" fillId="33" borderId="24" xfId="42" applyNumberFormat="1" applyFont="1" applyFill="1" applyBorder="1" applyAlignment="1">
      <alignment horizontal="center"/>
    </xf>
    <xf numFmtId="0" fontId="26" fillId="33" borderId="0" xfId="0" applyFont="1" applyFill="1"/>
    <xf numFmtId="166" fontId="0" fillId="33" borderId="0" xfId="42" applyNumberFormat="1" applyFont="1" applyFill="1" applyAlignment="1">
      <alignment horizontal="center"/>
    </xf>
    <xf numFmtId="0" fontId="0" fillId="33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6" fillId="33" borderId="18" xfId="0" applyFont="1" applyFill="1" applyBorder="1"/>
    <xf numFmtId="0" fontId="0" fillId="33" borderId="16" xfId="0" applyFill="1" applyBorder="1"/>
    <xf numFmtId="0" fontId="0" fillId="33" borderId="17" xfId="0" applyFill="1" applyBorder="1"/>
    <xf numFmtId="49" fontId="18" fillId="0" borderId="33" xfId="0" applyNumberFormat="1" applyFont="1" applyBorder="1" applyAlignment="1">
      <alignment horizontal="left" wrapText="1"/>
    </xf>
    <xf numFmtId="49" fontId="18" fillId="0" borderId="12" xfId="0" applyNumberFormat="1" applyFont="1" applyBorder="1" applyAlignment="1">
      <alignment horizontal="right" wrapText="1"/>
    </xf>
    <xf numFmtId="49" fontId="18" fillId="0" borderId="34" xfId="0" applyNumberFormat="1" applyFont="1" applyBorder="1" applyAlignment="1">
      <alignment horizontal="right" wrapText="1"/>
    </xf>
    <xf numFmtId="49" fontId="18" fillId="0" borderId="0" xfId="0" applyNumberFormat="1" applyFont="1" applyBorder="1" applyAlignment="1">
      <alignment horizontal="right" wrapText="1"/>
    </xf>
    <xf numFmtId="49" fontId="18" fillId="0" borderId="35" xfId="0" applyNumberFormat="1" applyFont="1" applyBorder="1" applyAlignment="1">
      <alignment horizontal="right" wrapText="1"/>
    </xf>
    <xf numFmtId="164" fontId="19" fillId="0" borderId="33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right"/>
    </xf>
    <xf numFmtId="164" fontId="18" fillId="0" borderId="35" xfId="0" applyNumberFormat="1" applyFont="1" applyBorder="1" applyAlignment="1">
      <alignment horizontal="right"/>
    </xf>
    <xf numFmtId="164" fontId="18" fillId="0" borderId="33" xfId="0" applyNumberFormat="1" applyFont="1" applyBorder="1" applyAlignment="1">
      <alignment horizontal="left"/>
    </xf>
    <xf numFmtId="17" fontId="0" fillId="33" borderId="0" xfId="0" applyNumberFormat="1" applyFill="1" applyAlignment="1">
      <alignment horizontal="center"/>
    </xf>
    <xf numFmtId="17" fontId="0" fillId="33" borderId="0" xfId="0" applyNumberFormat="1" applyFill="1"/>
    <xf numFmtId="1" fontId="0" fillId="33" borderId="0" xfId="0" applyNumberFormat="1" applyFill="1" applyAlignment="1">
      <alignment horizontal="center"/>
    </xf>
    <xf numFmtId="1" fontId="0" fillId="33" borderId="0" xfId="0" applyNumberFormat="1" applyFill="1"/>
    <xf numFmtId="164" fontId="18" fillId="35" borderId="22" xfId="0" applyNumberFormat="1" applyFont="1" applyFill="1" applyBorder="1" applyAlignment="1">
      <alignment horizontal="left"/>
    </xf>
    <xf numFmtId="164" fontId="18" fillId="35" borderId="36" xfId="0" applyNumberFormat="1" applyFont="1" applyFill="1" applyBorder="1" applyAlignment="1">
      <alignment horizontal="right"/>
    </xf>
    <xf numFmtId="164" fontId="18" fillId="35" borderId="37" xfId="0" applyNumberFormat="1" applyFont="1" applyFill="1" applyBorder="1" applyAlignment="1">
      <alignment horizontal="right"/>
    </xf>
    <xf numFmtId="0" fontId="0" fillId="33" borderId="38" xfId="0" applyFill="1" applyBorder="1"/>
    <xf numFmtId="0" fontId="0" fillId="33" borderId="33" xfId="0" applyFill="1" applyBorder="1"/>
    <xf numFmtId="0" fontId="0" fillId="33" borderId="10" xfId="0" applyFill="1" applyBorder="1"/>
    <xf numFmtId="0" fontId="0" fillId="33" borderId="35" xfId="0" applyFill="1" applyBorder="1"/>
    <xf numFmtId="0" fontId="18" fillId="33" borderId="33" xfId="0" applyFont="1" applyFill="1" applyBorder="1"/>
    <xf numFmtId="0" fontId="18" fillId="33" borderId="22" xfId="0" applyFont="1" applyFill="1" applyBorder="1"/>
    <xf numFmtId="164" fontId="18" fillId="0" borderId="36" xfId="0" applyNumberFormat="1" applyFont="1" applyBorder="1" applyAlignment="1">
      <alignment horizontal="right"/>
    </xf>
    <xf numFmtId="0" fontId="0" fillId="33" borderId="16" xfId="0" applyFont="1" applyFill="1" applyBorder="1"/>
    <xf numFmtId="0" fontId="0" fillId="33" borderId="17" xfId="0" applyFont="1" applyFill="1" applyBorder="1"/>
    <xf numFmtId="0" fontId="0" fillId="0" borderId="0" xfId="0" applyFont="1" applyBorder="1"/>
    <xf numFmtId="0" fontId="0" fillId="0" borderId="35" xfId="0" applyFont="1" applyBorder="1"/>
    <xf numFmtId="164" fontId="27" fillId="0" borderId="33" xfId="0" applyNumberFormat="1" applyFont="1" applyBorder="1" applyAlignment="1">
      <alignment horizontal="left"/>
    </xf>
    <xf numFmtId="164" fontId="18" fillId="0" borderId="22" xfId="0" applyNumberFormat="1" applyFont="1" applyBorder="1" applyAlignment="1">
      <alignment horizontal="left"/>
    </xf>
    <xf numFmtId="164" fontId="18" fillId="0" borderId="37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left"/>
    </xf>
    <xf numFmtId="0" fontId="0" fillId="33" borderId="0" xfId="0" applyFont="1" applyFill="1" applyBorder="1"/>
    <xf numFmtId="170" fontId="18" fillId="0" borderId="0" xfId="0" applyNumberFormat="1" applyFont="1" applyAlignment="1">
      <alignment horizontal="left"/>
    </xf>
    <xf numFmtId="170" fontId="18" fillId="0" borderId="0" xfId="0" applyNumberFormat="1" applyFont="1" applyAlignment="1">
      <alignment horizontal="right"/>
    </xf>
    <xf numFmtId="171" fontId="27" fillId="0" borderId="0" xfId="0" applyNumberFormat="1" applyFont="1" applyAlignment="1">
      <alignment horizontal="left"/>
    </xf>
    <xf numFmtId="171" fontId="27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17" fontId="0" fillId="36" borderId="0" xfId="0" applyNumberFormat="1" applyFill="1"/>
    <xf numFmtId="17" fontId="0" fillId="0" borderId="0" xfId="0" applyNumberFormat="1"/>
    <xf numFmtId="0" fontId="18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left" indent="1"/>
    </xf>
    <xf numFmtId="41" fontId="0" fillId="37" borderId="0" xfId="47" applyFont="1" applyFill="1"/>
    <xf numFmtId="172" fontId="0" fillId="37" borderId="0" xfId="0" applyNumberFormat="1" applyFill="1"/>
    <xf numFmtId="173" fontId="0" fillId="38" borderId="0" xfId="0" applyNumberFormat="1" applyFill="1"/>
    <xf numFmtId="5" fontId="0" fillId="38" borderId="0" xfId="0" applyNumberFormat="1" applyFill="1"/>
    <xf numFmtId="173" fontId="0" fillId="0" borderId="0" xfId="0" applyNumberFormat="1" applyFill="1"/>
    <xf numFmtId="17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41" fontId="0" fillId="0" borderId="0" xfId="0" applyNumberFormat="1"/>
    <xf numFmtId="164" fontId="19" fillId="0" borderId="0" xfId="0" applyNumberFormat="1" applyFont="1" applyAlignment="1">
      <alignment horizontal="right"/>
    </xf>
    <xf numFmtId="165" fontId="18" fillId="39" borderId="0" xfId="0" applyNumberFormat="1" applyFont="1" applyFill="1" applyAlignment="1">
      <alignment horizontal="right"/>
    </xf>
    <xf numFmtId="164" fontId="18" fillId="39" borderId="0" xfId="0" applyNumberFormat="1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164" fontId="18" fillId="35" borderId="0" xfId="0" applyNumberFormat="1" applyFont="1" applyFill="1" applyAlignment="1">
      <alignment horizontal="left"/>
    </xf>
    <xf numFmtId="165" fontId="18" fillId="35" borderId="0" xfId="0" applyNumberFormat="1" applyFont="1" applyFill="1" applyAlignment="1">
      <alignment horizontal="left"/>
    </xf>
    <xf numFmtId="165" fontId="18" fillId="35" borderId="0" xfId="0" applyNumberFormat="1" applyFont="1" applyFill="1" applyAlignment="1">
      <alignment horizontal="right"/>
    </xf>
    <xf numFmtId="0" fontId="0" fillId="33" borderId="0" xfId="0" applyFill="1" applyAlignment="1">
      <alignment horizontal="center"/>
    </xf>
    <xf numFmtId="0" fontId="21" fillId="33" borderId="14" xfId="0" applyFont="1" applyFill="1" applyBorder="1" applyAlignment="1">
      <alignment horizontal="left"/>
    </xf>
    <xf numFmtId="0" fontId="21" fillId="33" borderId="15" xfId="0" applyFont="1" applyFill="1" applyBorder="1" applyAlignment="1">
      <alignment horizontal="left"/>
    </xf>
    <xf numFmtId="0" fontId="0" fillId="33" borderId="18" xfId="0" applyFill="1" applyBorder="1" applyAlignment="1">
      <alignment horizontal="left" vertical="center" wrapText="1"/>
    </xf>
    <xf numFmtId="0" fontId="0" fillId="33" borderId="19" xfId="0" applyFill="1" applyBorder="1" applyAlignment="1">
      <alignment horizontal="left" vertical="center" wrapText="1"/>
    </xf>
    <xf numFmtId="0" fontId="0" fillId="33" borderId="22" xfId="0" applyFill="1" applyBorder="1" applyAlignment="1">
      <alignment horizontal="left" vertical="center" wrapText="1"/>
    </xf>
    <xf numFmtId="0" fontId="0" fillId="33" borderId="23" xfId="0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35" xfId="0" applyFont="1" applyFill="1" applyBorder="1" applyAlignment="1">
      <alignment horizontal="left" vertical="center" wrapText="1"/>
    </xf>
    <xf numFmtId="0" fontId="18" fillId="33" borderId="39" xfId="0" applyFont="1" applyFill="1" applyBorder="1" applyAlignment="1">
      <alignment horizontal="left" vertical="center" wrapText="1"/>
    </xf>
    <xf numFmtId="0" fontId="18" fillId="33" borderId="37" xfId="0" applyFont="1" applyFill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center"/>
    </xf>
    <xf numFmtId="0" fontId="16" fillId="38" borderId="0" xfId="0" applyFont="1" applyFill="1" applyAlignment="1">
      <alignment horizontal="left"/>
    </xf>
    <xf numFmtId="0" fontId="0" fillId="38" borderId="0" xfId="0" applyFill="1" applyAlignment="1">
      <alignment horizontal="left"/>
    </xf>
    <xf numFmtId="0" fontId="21" fillId="33" borderId="0" xfId="0" applyFont="1" applyFill="1" applyBorder="1" applyAlignment="1">
      <alignment horizontal="left" wrapText="1"/>
    </xf>
    <xf numFmtId="167" fontId="21" fillId="33" borderId="0" xfId="43" applyNumberFormat="1" applyFont="1" applyFill="1" applyBorder="1" applyAlignment="1">
      <alignment horizontal="left" wrapText="1"/>
    </xf>
    <xf numFmtId="0" fontId="16" fillId="33" borderId="0" xfId="0" applyFont="1" applyFill="1" applyAlignment="1">
      <alignment horizontal="left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[0]" xfId="47" builtinId="6"/>
    <cellStyle name="Comma 2" xfId="45"/>
    <cellStyle name="Currency" xfId="43" builtinId="4"/>
    <cellStyle name="Currency 2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tabSelected="1" topLeftCell="A19" zoomScale="120" zoomScaleNormal="120" workbookViewId="0">
      <selection activeCell="A19" sqref="A19:XFD20"/>
    </sheetView>
  </sheetViews>
  <sheetFormatPr defaultColWidth="22.88671875" defaultRowHeight="14.4" x14ac:dyDescent="0.3"/>
  <cols>
    <col min="1" max="1" width="39.6640625" style="10" customWidth="1"/>
    <col min="2" max="2" width="33.33203125" style="10" customWidth="1"/>
    <col min="3" max="3" width="16.44140625" style="10" bestFit="1" customWidth="1"/>
    <col min="4" max="4" width="14.33203125" style="10" bestFit="1" customWidth="1"/>
    <col min="5" max="5" width="16" style="10" bestFit="1" customWidth="1"/>
    <col min="6" max="6" width="16.5546875" style="10" bestFit="1" customWidth="1"/>
    <col min="7" max="7" width="17" style="10" customWidth="1"/>
    <col min="8" max="8" width="16.5546875" style="10" customWidth="1"/>
    <col min="9" max="10" width="13.6640625" style="10" bestFit="1" customWidth="1"/>
    <col min="11" max="11" width="14.44140625" style="11" customWidth="1"/>
    <col min="12" max="12" width="13" style="11" bestFit="1" customWidth="1"/>
    <col min="13" max="16384" width="22.88671875" style="10"/>
  </cols>
  <sheetData>
    <row r="1" spans="1:13" ht="4.8" hidden="1" x14ac:dyDescent="0.3"/>
    <row r="2" spans="1:13" ht="4.8" hidden="1" x14ac:dyDescent="0.3">
      <c r="A2" s="12" t="s">
        <v>106</v>
      </c>
      <c r="B2" s="13" t="s">
        <v>107</v>
      </c>
      <c r="C2" s="13"/>
      <c r="D2" s="13"/>
      <c r="E2" s="14" t="s">
        <v>108</v>
      </c>
      <c r="F2" s="15">
        <v>41244</v>
      </c>
      <c r="G2" s="15">
        <v>41609</v>
      </c>
      <c r="H2" s="15">
        <v>41974</v>
      </c>
      <c r="I2" s="16">
        <v>42005</v>
      </c>
      <c r="J2" s="13">
        <v>2016</v>
      </c>
      <c r="K2" s="13">
        <v>2017</v>
      </c>
      <c r="L2" s="13">
        <v>2018</v>
      </c>
    </row>
    <row r="3" spans="1:13" ht="4.8" hidden="1" x14ac:dyDescent="0.3">
      <c r="A3" s="17" t="s">
        <v>109</v>
      </c>
      <c r="B3" s="17" t="s">
        <v>110</v>
      </c>
      <c r="C3" s="17"/>
      <c r="D3" s="17"/>
      <c r="E3" s="18" t="s">
        <v>111</v>
      </c>
      <c r="F3" s="19">
        <v>41668746</v>
      </c>
      <c r="G3" s="19">
        <v>41671089</v>
      </c>
      <c r="H3" s="19">
        <v>40538782</v>
      </c>
      <c r="I3" s="20">
        <v>42961756</v>
      </c>
      <c r="J3" s="20">
        <f>+I3*1.017</f>
        <v>43692105.851999998</v>
      </c>
      <c r="K3" s="20">
        <f>+J3*1.017</f>
        <v>44434871.65148399</v>
      </c>
      <c r="L3" s="20">
        <f>+K3*1.017</f>
        <v>45190264.469559215</v>
      </c>
      <c r="M3" s="10" t="s">
        <v>112</v>
      </c>
    </row>
    <row r="4" spans="1:13" ht="4.8" hidden="1" x14ac:dyDescent="0.3">
      <c r="A4" s="17" t="s">
        <v>109</v>
      </c>
      <c r="B4" s="17" t="s">
        <v>113</v>
      </c>
      <c r="C4" s="17"/>
      <c r="D4" s="17"/>
      <c r="E4" s="18" t="s">
        <v>114</v>
      </c>
      <c r="F4" s="19">
        <v>2620338</v>
      </c>
      <c r="G4" s="19">
        <v>2624446</v>
      </c>
      <c r="H4" s="19">
        <v>2624220</v>
      </c>
      <c r="I4" s="19">
        <v>2608368</v>
      </c>
      <c r="J4" s="19"/>
      <c r="K4" s="19"/>
      <c r="L4" s="19"/>
    </row>
    <row r="5" spans="1:13" ht="4.8" hidden="1" x14ac:dyDescent="0.3">
      <c r="A5" s="17" t="s">
        <v>115</v>
      </c>
      <c r="B5" s="17" t="s">
        <v>116</v>
      </c>
      <c r="C5" s="17"/>
      <c r="D5" s="17"/>
      <c r="E5" s="18"/>
      <c r="F5" s="18"/>
      <c r="G5" s="18"/>
      <c r="H5" s="18"/>
      <c r="I5" s="20">
        <v>19598776</v>
      </c>
      <c r="J5" s="20">
        <f>+I5*1.017</f>
        <v>19931955.191999998</v>
      </c>
      <c r="K5" s="20">
        <f>+J5*1.017</f>
        <v>20270798.430263996</v>
      </c>
      <c r="L5" s="20">
        <f>+K5*1.017</f>
        <v>20615402.00357848</v>
      </c>
    </row>
    <row r="6" spans="1:13" ht="4.8" hidden="1" x14ac:dyDescent="0.3">
      <c r="A6" s="17" t="s">
        <v>115</v>
      </c>
      <c r="B6" s="17" t="s">
        <v>113</v>
      </c>
      <c r="C6" s="17"/>
      <c r="D6" s="17"/>
      <c r="E6" s="18" t="s">
        <v>117</v>
      </c>
      <c r="F6" s="18"/>
      <c r="G6" s="18"/>
      <c r="H6" s="18"/>
      <c r="I6" s="18">
        <f>+I4</f>
        <v>2608368</v>
      </c>
      <c r="J6" s="18"/>
      <c r="K6" s="20"/>
      <c r="L6" s="20"/>
    </row>
    <row r="7" spans="1:13" ht="4.8" hidden="1" x14ac:dyDescent="0.3">
      <c r="A7" s="13"/>
      <c r="B7" s="13"/>
      <c r="C7" s="13"/>
      <c r="D7" s="13"/>
      <c r="E7" s="14"/>
      <c r="F7" s="14"/>
      <c r="G7" s="14"/>
      <c r="H7" s="14"/>
      <c r="I7" s="21">
        <f>+I5/I3</f>
        <v>0.45619122272376389</v>
      </c>
      <c r="J7" s="14"/>
      <c r="K7" s="13"/>
      <c r="L7" s="13"/>
    </row>
    <row r="8" spans="1:13" ht="4.8" hidden="1" x14ac:dyDescent="0.3">
      <c r="A8" s="12" t="s">
        <v>118</v>
      </c>
      <c r="B8" s="13"/>
      <c r="C8" s="13"/>
      <c r="D8" s="13"/>
      <c r="E8" s="14"/>
      <c r="F8" s="14"/>
      <c r="G8" s="14"/>
      <c r="H8" s="14"/>
      <c r="I8" s="16">
        <v>42248</v>
      </c>
      <c r="J8" s="13">
        <v>2016</v>
      </c>
      <c r="K8" s="13">
        <v>2017</v>
      </c>
      <c r="L8" s="13">
        <v>2018</v>
      </c>
    </row>
    <row r="9" spans="1:13" ht="4.8" hidden="1" x14ac:dyDescent="0.3">
      <c r="A9" s="17" t="s">
        <v>109</v>
      </c>
      <c r="B9" s="17" t="s">
        <v>110</v>
      </c>
      <c r="C9" s="17"/>
      <c r="D9" s="17"/>
      <c r="E9" s="18" t="s">
        <v>111</v>
      </c>
      <c r="F9" s="18"/>
      <c r="G9" s="18"/>
      <c r="H9" s="18"/>
      <c r="I9" s="22">
        <v>13547</v>
      </c>
      <c r="J9" s="22">
        <f>+I9*1.01</f>
        <v>13682.47</v>
      </c>
      <c r="K9" s="22">
        <f>+J9*1.03</f>
        <v>14092.944099999999</v>
      </c>
      <c r="L9" s="22">
        <f>+K9*1.03</f>
        <v>14515.732422999999</v>
      </c>
      <c r="M9" s="10" t="s">
        <v>119</v>
      </c>
    </row>
    <row r="10" spans="1:13" ht="4.8" hidden="1" x14ac:dyDescent="0.3">
      <c r="A10" s="17" t="s">
        <v>109</v>
      </c>
      <c r="B10" s="17" t="s">
        <v>113</v>
      </c>
      <c r="C10" s="17"/>
      <c r="D10" s="17"/>
      <c r="E10" s="18" t="s">
        <v>114</v>
      </c>
      <c r="F10" s="18"/>
      <c r="G10" s="18"/>
      <c r="H10" s="18"/>
      <c r="I10" s="22">
        <v>865</v>
      </c>
      <c r="J10" s="22">
        <v>865</v>
      </c>
      <c r="K10" s="22">
        <v>865</v>
      </c>
      <c r="L10" s="22">
        <v>865</v>
      </c>
      <c r="M10" s="10" t="s">
        <v>120</v>
      </c>
    </row>
    <row r="11" spans="1:13" ht="4.8" hidden="1" x14ac:dyDescent="0.3">
      <c r="A11" s="17" t="s">
        <v>115</v>
      </c>
      <c r="B11" s="17" t="s">
        <v>116</v>
      </c>
      <c r="C11" s="17"/>
      <c r="D11" s="17"/>
      <c r="E11" s="18"/>
      <c r="F11" s="18"/>
      <c r="G11" s="18"/>
      <c r="H11" s="18"/>
      <c r="I11" s="22">
        <v>2981</v>
      </c>
      <c r="J11" s="22">
        <f>+I11*1.01</f>
        <v>3010.81</v>
      </c>
      <c r="K11" s="22">
        <f>+J11*1.03</f>
        <v>3101.1343000000002</v>
      </c>
      <c r="L11" s="22">
        <f>+K11*1.03</f>
        <v>3194.1683290000001</v>
      </c>
    </row>
    <row r="12" spans="1:13" ht="4.8" hidden="1" x14ac:dyDescent="0.3">
      <c r="A12" s="17" t="s">
        <v>115</v>
      </c>
      <c r="B12" s="17" t="s">
        <v>113</v>
      </c>
      <c r="C12" s="17"/>
      <c r="D12" s="17"/>
      <c r="E12" s="18" t="s">
        <v>117</v>
      </c>
      <c r="F12" s="18"/>
      <c r="G12" s="18"/>
      <c r="H12" s="18"/>
      <c r="I12" s="22">
        <v>865</v>
      </c>
      <c r="J12" s="22">
        <v>865</v>
      </c>
      <c r="K12" s="22">
        <v>865</v>
      </c>
      <c r="L12" s="22">
        <v>865</v>
      </c>
    </row>
    <row r="13" spans="1:13" ht="4.8" hidden="1" x14ac:dyDescent="0.3">
      <c r="A13" s="13"/>
      <c r="B13" s="13"/>
      <c r="C13" s="13"/>
      <c r="D13" s="13"/>
      <c r="E13" s="14"/>
      <c r="F13" s="14"/>
      <c r="G13" s="14"/>
      <c r="H13" s="14"/>
      <c r="I13" s="21">
        <f>+I11/I9</f>
        <v>0.22004871927363992</v>
      </c>
      <c r="J13" s="14"/>
      <c r="K13" s="13"/>
      <c r="L13" s="13"/>
    </row>
    <row r="14" spans="1:13" ht="4.8" hidden="1" x14ac:dyDescent="0.3">
      <c r="A14" s="12" t="s">
        <v>121</v>
      </c>
      <c r="B14" s="13"/>
      <c r="C14" s="13"/>
      <c r="D14" s="13"/>
      <c r="E14" s="14"/>
      <c r="F14" s="14"/>
      <c r="G14" s="14"/>
      <c r="H14" s="14"/>
      <c r="I14" s="16">
        <v>42005</v>
      </c>
      <c r="J14" s="13">
        <v>2016</v>
      </c>
      <c r="K14" s="13">
        <v>2017</v>
      </c>
      <c r="L14" s="13">
        <v>2018</v>
      </c>
    </row>
    <row r="15" spans="1:13" ht="4.8" hidden="1" x14ac:dyDescent="0.3">
      <c r="A15" s="17" t="s">
        <v>109</v>
      </c>
      <c r="B15" s="17" t="s">
        <v>110</v>
      </c>
      <c r="C15" s="17"/>
      <c r="D15" s="17"/>
      <c r="E15" s="18" t="s">
        <v>111</v>
      </c>
      <c r="F15" s="18"/>
      <c r="G15" s="18"/>
      <c r="H15" s="18"/>
      <c r="I15" s="23">
        <v>5877695</v>
      </c>
      <c r="J15" s="23">
        <f>+I15*1.017</f>
        <v>5977615.8149999995</v>
      </c>
      <c r="K15" s="23">
        <f t="shared" ref="K15:L15" si="0">+J15*1.017</f>
        <v>6079235.2838549986</v>
      </c>
      <c r="L15" s="23">
        <f t="shared" si="0"/>
        <v>6182582.2836805331</v>
      </c>
      <c r="M15" s="10" t="s">
        <v>112</v>
      </c>
    </row>
    <row r="16" spans="1:13" ht="4.8" hidden="1" x14ac:dyDescent="0.3">
      <c r="A16" s="17" t="s">
        <v>109</v>
      </c>
      <c r="B16" s="17" t="s">
        <v>113</v>
      </c>
      <c r="C16" s="17"/>
      <c r="D16" s="17"/>
      <c r="E16" s="18" t="s">
        <v>114</v>
      </c>
      <c r="F16" s="18"/>
      <c r="G16" s="18"/>
      <c r="H16" s="18"/>
      <c r="I16" s="23"/>
      <c r="J16" s="23"/>
      <c r="K16" s="24"/>
      <c r="L16" s="24"/>
      <c r="M16" s="25" t="s">
        <v>122</v>
      </c>
    </row>
    <row r="17" spans="1:12" ht="4.8" hidden="1" x14ac:dyDescent="0.3">
      <c r="A17" s="17" t="s">
        <v>115</v>
      </c>
      <c r="B17" s="17" t="s">
        <v>116</v>
      </c>
      <c r="C17" s="17"/>
      <c r="D17" s="17"/>
      <c r="E17" s="18"/>
      <c r="F17" s="18"/>
      <c r="G17" s="18"/>
      <c r="H17" s="18"/>
      <c r="I17" s="23">
        <v>533308</v>
      </c>
      <c r="J17" s="23">
        <f>+I17*1.017</f>
        <v>542374.23599999992</v>
      </c>
      <c r="K17" s="23">
        <f t="shared" ref="K17:L17" si="1">+J17*1.017</f>
        <v>551594.59801199986</v>
      </c>
      <c r="L17" s="23">
        <f t="shared" si="1"/>
        <v>560971.70617820381</v>
      </c>
    </row>
    <row r="18" spans="1:12" ht="4.8" hidden="1" x14ac:dyDescent="0.3">
      <c r="A18" s="17" t="s">
        <v>115</v>
      </c>
      <c r="B18" s="17" t="s">
        <v>113</v>
      </c>
      <c r="C18" s="17"/>
      <c r="D18" s="17"/>
      <c r="E18" s="18" t="s">
        <v>117</v>
      </c>
      <c r="F18" s="18"/>
      <c r="G18" s="18"/>
      <c r="H18" s="18"/>
      <c r="I18" s="23"/>
      <c r="J18" s="23"/>
      <c r="K18" s="24"/>
      <c r="L18" s="24" t="s">
        <v>2</v>
      </c>
    </row>
    <row r="19" spans="1:12" s="168" customFormat="1" x14ac:dyDescent="0.3">
      <c r="A19" s="166" t="s">
        <v>238</v>
      </c>
      <c r="B19" s="166"/>
      <c r="C19" s="166"/>
      <c r="D19" s="166"/>
      <c r="E19" s="166"/>
      <c r="F19" s="166"/>
      <c r="G19" s="166"/>
      <c r="H19" s="166"/>
      <c r="I19" s="167"/>
      <c r="J19" s="167"/>
      <c r="K19" s="167"/>
      <c r="L19" s="167"/>
    </row>
    <row r="20" spans="1:12" s="168" customFormat="1" x14ac:dyDescent="0.3">
      <c r="A20" s="166" t="s">
        <v>239</v>
      </c>
      <c r="B20" s="166"/>
      <c r="C20" s="166"/>
      <c r="D20" s="166"/>
      <c r="E20" s="166"/>
      <c r="F20" s="166"/>
      <c r="G20" s="166"/>
      <c r="H20" s="166"/>
      <c r="I20" s="167"/>
      <c r="J20" s="167"/>
      <c r="K20" s="167"/>
      <c r="L20" s="167"/>
    </row>
    <row r="21" spans="1:12" ht="17.399999999999999" x14ac:dyDescent="0.3">
      <c r="A21" s="26" t="s">
        <v>123</v>
      </c>
      <c r="B21" s="27"/>
      <c r="C21" s="27"/>
      <c r="D21" s="27"/>
      <c r="E21" s="28"/>
      <c r="F21" s="28"/>
      <c r="G21" s="28"/>
      <c r="H21" s="28"/>
      <c r="I21" s="29"/>
      <c r="J21" s="29"/>
      <c r="K21" s="30"/>
      <c r="L21" s="30"/>
    </row>
    <row r="22" spans="1:12" ht="15" thickBot="1" x14ac:dyDescent="0.35">
      <c r="E22" s="31" t="s">
        <v>2</v>
      </c>
      <c r="F22" s="31"/>
      <c r="G22" s="31"/>
      <c r="H22" s="32"/>
      <c r="I22" s="31" t="s">
        <v>2</v>
      </c>
      <c r="J22" s="31"/>
    </row>
    <row r="23" spans="1:12" s="37" customFormat="1" thickBot="1" x14ac:dyDescent="0.3">
      <c r="A23" s="153" t="s">
        <v>124</v>
      </c>
      <c r="B23" s="154"/>
      <c r="C23" s="33" t="s">
        <v>125</v>
      </c>
      <c r="D23" s="34">
        <v>2015</v>
      </c>
      <c r="E23" s="34">
        <v>2016</v>
      </c>
      <c r="F23" s="34">
        <v>2017</v>
      </c>
      <c r="G23" s="35">
        <v>2018</v>
      </c>
      <c r="H23" s="36" t="s">
        <v>126</v>
      </c>
    </row>
    <row r="24" spans="1:12" ht="15" customHeight="1" x14ac:dyDescent="0.3">
      <c r="A24" s="155" t="s">
        <v>127</v>
      </c>
      <c r="B24" s="156"/>
      <c r="C24" s="38" t="s">
        <v>128</v>
      </c>
      <c r="D24" s="39">
        <f>B71-B111</f>
        <v>516117442</v>
      </c>
      <c r="E24" s="39">
        <f>C71-C111</f>
        <v>542843113</v>
      </c>
      <c r="F24" s="39">
        <f>D71-D111</f>
        <v>552412010</v>
      </c>
      <c r="G24" s="40">
        <f>E71-E111</f>
        <v>562385187</v>
      </c>
      <c r="H24" s="41" t="s">
        <v>129</v>
      </c>
      <c r="K24" s="10"/>
      <c r="L24" s="10"/>
    </row>
    <row r="25" spans="1:12" ht="15" thickBot="1" x14ac:dyDescent="0.35">
      <c r="A25" s="157"/>
      <c r="B25" s="158"/>
      <c r="C25" s="42" t="s">
        <v>130</v>
      </c>
      <c r="D25" s="43">
        <f>+(B65)-B78</f>
        <v>103199</v>
      </c>
      <c r="E25" s="43">
        <f>+(C65)-C78</f>
        <v>105200</v>
      </c>
      <c r="F25" s="44">
        <f>+(D65)-D78</f>
        <v>106837</v>
      </c>
      <c r="G25" s="45">
        <f>+(E65)-E78</f>
        <v>108427</v>
      </c>
      <c r="H25" s="10" t="s">
        <v>131</v>
      </c>
      <c r="K25" s="10"/>
      <c r="L25" s="10"/>
    </row>
    <row r="26" spans="1:12" ht="15" thickBot="1" x14ac:dyDescent="0.35">
      <c r="A26" s="46" t="s">
        <v>132</v>
      </c>
      <c r="B26" s="47"/>
      <c r="C26" s="48"/>
      <c r="D26" s="49">
        <f>D24/D25</f>
        <v>5001.1864649851259</v>
      </c>
      <c r="E26" s="49">
        <f t="shared" ref="E26:G26" si="2">E24/E25</f>
        <v>5160.1056368821291</v>
      </c>
      <c r="F26" s="49">
        <f t="shared" si="2"/>
        <v>5170.6057826408451</v>
      </c>
      <c r="G26" s="50">
        <f t="shared" si="2"/>
        <v>5186.7633246331634</v>
      </c>
      <c r="H26" s="41" t="s">
        <v>133</v>
      </c>
      <c r="K26" s="10"/>
      <c r="L26" s="10"/>
    </row>
    <row r="27" spans="1:12" ht="15" thickBot="1" x14ac:dyDescent="0.35">
      <c r="A27" s="51"/>
      <c r="B27" s="52"/>
      <c r="C27" s="53"/>
      <c r="D27" s="54"/>
      <c r="E27" s="54"/>
      <c r="F27" s="54"/>
      <c r="G27" s="54"/>
      <c r="K27" s="10"/>
      <c r="L27" s="10"/>
    </row>
    <row r="28" spans="1:12" s="58" customFormat="1" ht="15" thickBot="1" x14ac:dyDescent="0.35">
      <c r="A28" s="153" t="s">
        <v>134</v>
      </c>
      <c r="B28" s="154"/>
      <c r="C28" s="55" t="s">
        <v>125</v>
      </c>
      <c r="D28" s="56">
        <v>2015</v>
      </c>
      <c r="E28" s="56">
        <v>2016</v>
      </c>
      <c r="F28" s="56">
        <v>2017</v>
      </c>
      <c r="G28" s="57">
        <v>2018</v>
      </c>
    </row>
    <row r="29" spans="1:12" x14ac:dyDescent="0.3">
      <c r="A29" s="59" t="s">
        <v>135</v>
      </c>
      <c r="B29" s="60"/>
      <c r="C29" s="61" t="s">
        <v>128</v>
      </c>
      <c r="D29" s="62"/>
      <c r="E29" s="62"/>
      <c r="F29" s="63">
        <f>'SL-1 Energy&amp;Fixtures Analysis'!I167</f>
        <v>4146915.2118960568</v>
      </c>
      <c r="G29" s="64">
        <f>'SL-1 Energy&amp;Fixtures Analysis'!K167</f>
        <v>8467781.0812817868</v>
      </c>
      <c r="H29" s="41" t="s">
        <v>136</v>
      </c>
      <c r="K29" s="10"/>
      <c r="L29" s="10"/>
    </row>
    <row r="30" spans="1:12" ht="15" thickBot="1" x14ac:dyDescent="0.35">
      <c r="A30" s="65" t="s">
        <v>137</v>
      </c>
      <c r="B30" s="66"/>
      <c r="C30" s="42" t="s">
        <v>130</v>
      </c>
      <c r="D30" s="67"/>
      <c r="E30" s="67"/>
      <c r="F30" s="68">
        <f>F29/F26</f>
        <v>802.01728505746837</v>
      </c>
      <c r="G30" s="69">
        <f>G29/G26</f>
        <v>1632.5751824970102</v>
      </c>
      <c r="H30" s="41" t="s">
        <v>138</v>
      </c>
      <c r="K30" s="10"/>
      <c r="L30" s="10"/>
    </row>
    <row r="31" spans="1:12" ht="15" thickBot="1" x14ac:dyDescent="0.35">
      <c r="A31" s="46" t="s">
        <v>139</v>
      </c>
      <c r="B31" s="47"/>
      <c r="C31" s="48"/>
      <c r="D31" s="49"/>
      <c r="E31" s="49"/>
      <c r="F31" s="49">
        <f t="shared" ref="F31:G31" si="3">F29/F30</f>
        <v>5170.6057826408451</v>
      </c>
      <c r="G31" s="50">
        <f t="shared" si="3"/>
        <v>5186.7633246331634</v>
      </c>
      <c r="H31" s="41" t="s">
        <v>133</v>
      </c>
      <c r="K31" s="10"/>
      <c r="L31" s="10"/>
    </row>
    <row r="32" spans="1:12" ht="15" thickBot="1" x14ac:dyDescent="0.35">
      <c r="A32" s="51"/>
      <c r="B32" s="52"/>
      <c r="C32" s="53"/>
      <c r="D32" s="54"/>
      <c r="E32" s="54"/>
      <c r="F32" s="54"/>
      <c r="G32" s="54"/>
      <c r="K32" s="10"/>
      <c r="L32" s="10"/>
    </row>
    <row r="33" spans="1:13" ht="15" thickBot="1" x14ac:dyDescent="0.35">
      <c r="A33" s="153" t="s">
        <v>140</v>
      </c>
      <c r="B33" s="154"/>
      <c r="C33" s="33" t="s">
        <v>125</v>
      </c>
      <c r="D33" s="34">
        <v>2015</v>
      </c>
      <c r="E33" s="34">
        <v>2016</v>
      </c>
      <c r="F33" s="34">
        <v>2017</v>
      </c>
      <c r="G33" s="35">
        <v>2018</v>
      </c>
      <c r="K33" s="10"/>
      <c r="L33" s="10"/>
    </row>
    <row r="34" spans="1:13" x14ac:dyDescent="0.3">
      <c r="A34" s="155" t="s">
        <v>141</v>
      </c>
      <c r="B34" s="156"/>
      <c r="C34" s="38" t="s">
        <v>128</v>
      </c>
      <c r="D34" s="39">
        <f>D24-D29</f>
        <v>516117442</v>
      </c>
      <c r="E34" s="39">
        <f t="shared" ref="E34:G35" si="4">E24-E29</f>
        <v>542843113</v>
      </c>
      <c r="F34" s="39">
        <f t="shared" si="4"/>
        <v>548265094.78810394</v>
      </c>
      <c r="G34" s="39">
        <f t="shared" si="4"/>
        <v>553917405.91871822</v>
      </c>
      <c r="H34" s="41" t="s">
        <v>142</v>
      </c>
      <c r="K34" s="10"/>
      <c r="L34" s="10"/>
    </row>
    <row r="35" spans="1:13" ht="15" thickBot="1" x14ac:dyDescent="0.35">
      <c r="A35" s="157"/>
      <c r="B35" s="158"/>
      <c r="C35" s="42" t="s">
        <v>130</v>
      </c>
      <c r="D35" s="43">
        <f>D25-D30</f>
        <v>103199</v>
      </c>
      <c r="E35" s="43">
        <f>E25-E30</f>
        <v>105200</v>
      </c>
      <c r="F35" s="43">
        <f t="shared" si="4"/>
        <v>106034.98271494253</v>
      </c>
      <c r="G35" s="43">
        <f t="shared" si="4"/>
        <v>106794.42481750299</v>
      </c>
      <c r="H35" s="41" t="s">
        <v>143</v>
      </c>
      <c r="K35" s="10"/>
      <c r="L35" s="10"/>
    </row>
    <row r="36" spans="1:13" ht="15" thickBot="1" x14ac:dyDescent="0.35">
      <c r="A36" s="46" t="s">
        <v>144</v>
      </c>
      <c r="B36" s="47"/>
      <c r="C36" s="48"/>
      <c r="D36" s="49"/>
      <c r="E36" s="49"/>
      <c r="F36" s="49">
        <f t="shared" ref="F36:G36" si="5">F34/F35</f>
        <v>5170.605782640846</v>
      </c>
      <c r="G36" s="50">
        <f t="shared" si="5"/>
        <v>5186.7633246331634</v>
      </c>
      <c r="H36" s="41" t="s">
        <v>145</v>
      </c>
      <c r="K36" s="10"/>
      <c r="L36" s="10"/>
    </row>
    <row r="37" spans="1:13" x14ac:dyDescent="0.3">
      <c r="A37" s="70"/>
      <c r="B37" s="70"/>
      <c r="C37" s="71"/>
      <c r="D37" s="72"/>
      <c r="E37" s="73"/>
      <c r="F37" s="73"/>
      <c r="G37" s="73"/>
      <c r="H37" s="74"/>
      <c r="I37" s="74"/>
      <c r="J37" s="74"/>
      <c r="K37" s="74"/>
      <c r="L37" s="74"/>
      <c r="M37" s="74"/>
    </row>
    <row r="38" spans="1:13" x14ac:dyDescent="0.3">
      <c r="A38" s="70"/>
      <c r="B38" s="70"/>
      <c r="F38" s="75">
        <f>F34/E26</f>
        <v>106250.75015312672</v>
      </c>
      <c r="G38" s="75">
        <f>F25-F38</f>
        <v>586.24984687328106</v>
      </c>
      <c r="K38" s="10"/>
      <c r="L38" s="10"/>
    </row>
    <row r="39" spans="1:13" ht="15" thickBot="1" x14ac:dyDescent="0.35">
      <c r="A39" s="70"/>
      <c r="B39" s="70"/>
      <c r="F39" s="75">
        <f>F34/F26</f>
        <v>106034.98271494254</v>
      </c>
      <c r="G39" s="75">
        <f>F25-F39</f>
        <v>802.01728505745996</v>
      </c>
      <c r="K39" s="10"/>
      <c r="L39" s="10"/>
    </row>
    <row r="40" spans="1:13" ht="15" thickBot="1" x14ac:dyDescent="0.35">
      <c r="A40" s="76" t="s">
        <v>146</v>
      </c>
      <c r="B40" s="77" t="s">
        <v>2</v>
      </c>
      <c r="C40" s="33" t="s">
        <v>125</v>
      </c>
      <c r="D40" s="34">
        <v>2015</v>
      </c>
      <c r="E40" s="34">
        <v>2016</v>
      </c>
      <c r="F40" s="34">
        <v>2017</v>
      </c>
      <c r="G40" s="35">
        <v>2018</v>
      </c>
      <c r="H40" s="36" t="s">
        <v>126</v>
      </c>
      <c r="K40" s="10"/>
      <c r="L40" s="10"/>
    </row>
    <row r="41" spans="1:13" ht="15" customHeight="1" x14ac:dyDescent="0.3">
      <c r="A41" s="155" t="s">
        <v>147</v>
      </c>
      <c r="B41" s="156"/>
      <c r="C41" s="38" t="s">
        <v>106</v>
      </c>
      <c r="D41" s="39">
        <f>B128</f>
        <v>31398063</v>
      </c>
      <c r="E41" s="39">
        <f>C128</f>
        <v>32057904</v>
      </c>
      <c r="F41" s="39">
        <f>D128</f>
        <v>32762626</v>
      </c>
      <c r="G41" s="40">
        <f>E128</f>
        <v>33455312</v>
      </c>
      <c r="H41" s="41" t="s">
        <v>148</v>
      </c>
      <c r="K41" s="10"/>
      <c r="L41" s="10"/>
    </row>
    <row r="42" spans="1:13" ht="15" thickBot="1" x14ac:dyDescent="0.35">
      <c r="A42" s="157"/>
      <c r="B42" s="158"/>
      <c r="C42" s="42" t="s">
        <v>149</v>
      </c>
      <c r="D42" s="43">
        <f>B122</f>
        <v>10516</v>
      </c>
      <c r="E42" s="43">
        <f>C122</f>
        <v>10744</v>
      </c>
      <c r="F42" s="44">
        <f>D122</f>
        <v>10978</v>
      </c>
      <c r="G42" s="45">
        <f>E122</f>
        <v>11208</v>
      </c>
      <c r="H42" s="41" t="s">
        <v>148</v>
      </c>
      <c r="K42" s="10"/>
      <c r="L42" s="10"/>
    </row>
    <row r="43" spans="1:13" ht="15" thickBot="1" x14ac:dyDescent="0.35">
      <c r="A43" s="46" t="s">
        <v>150</v>
      </c>
      <c r="B43" s="47"/>
      <c r="C43" s="48"/>
      <c r="D43" s="49">
        <f>D41/D42</f>
        <v>2985.7420121719283</v>
      </c>
      <c r="E43" s="49">
        <f t="shared" ref="E43:G43" si="6">E41/E42</f>
        <v>2983.7959791511539</v>
      </c>
      <c r="F43" s="49">
        <f t="shared" si="6"/>
        <v>2984.3893241027508</v>
      </c>
      <c r="G43" s="50">
        <f t="shared" si="6"/>
        <v>2984.9493219129195</v>
      </c>
      <c r="H43" s="41" t="s">
        <v>133</v>
      </c>
      <c r="K43" s="10"/>
      <c r="L43" s="10"/>
    </row>
    <row r="44" spans="1:13" ht="15" thickBot="1" x14ac:dyDescent="0.35">
      <c r="A44" s="78"/>
      <c r="B44" s="52"/>
      <c r="C44" s="53"/>
      <c r="D44" s="54"/>
      <c r="E44" s="54"/>
      <c r="F44" s="79"/>
      <c r="G44" s="79"/>
      <c r="K44" s="10"/>
      <c r="L44" s="10"/>
    </row>
    <row r="45" spans="1:13" ht="15" thickBot="1" x14ac:dyDescent="0.35">
      <c r="A45" s="153" t="s">
        <v>151</v>
      </c>
      <c r="B45" s="154"/>
      <c r="C45" s="80"/>
      <c r="D45" s="81"/>
      <c r="E45" s="81"/>
      <c r="F45" s="82"/>
      <c r="G45" s="83"/>
      <c r="K45" s="10"/>
      <c r="L45" s="10"/>
    </row>
    <row r="46" spans="1:13" ht="15" customHeight="1" x14ac:dyDescent="0.3">
      <c r="A46" s="155" t="s">
        <v>152</v>
      </c>
      <c r="B46" s="156"/>
      <c r="C46" s="38" t="s">
        <v>106</v>
      </c>
      <c r="D46" s="84"/>
      <c r="E46" s="84"/>
      <c r="F46" s="39">
        <f>F41-E41</f>
        <v>704722</v>
      </c>
      <c r="G46" s="40">
        <f>G41-E41</f>
        <v>1397408</v>
      </c>
      <c r="H46" s="41" t="s">
        <v>153</v>
      </c>
      <c r="K46" s="10"/>
      <c r="L46" s="10"/>
    </row>
    <row r="47" spans="1:13" ht="15" thickBot="1" x14ac:dyDescent="0.35">
      <c r="A47" s="157"/>
      <c r="B47" s="158"/>
      <c r="C47" s="42" t="s">
        <v>149</v>
      </c>
      <c r="D47" s="85"/>
      <c r="E47" s="85"/>
      <c r="F47" s="44">
        <f>F42-E42</f>
        <v>234</v>
      </c>
      <c r="G47" s="45">
        <f>G42-E42</f>
        <v>464</v>
      </c>
      <c r="H47" s="41" t="s">
        <v>154</v>
      </c>
      <c r="K47" s="10"/>
      <c r="L47" s="10"/>
    </row>
    <row r="48" spans="1:13" ht="15" thickBot="1" x14ac:dyDescent="0.35">
      <c r="A48" s="46" t="s">
        <v>155</v>
      </c>
      <c r="B48" s="47"/>
      <c r="C48" s="48"/>
      <c r="D48" s="49"/>
      <c r="E48" s="49"/>
      <c r="F48" s="49">
        <f t="shared" ref="F48:G48" si="7">F46/F47</f>
        <v>3011.6324786324785</v>
      </c>
      <c r="G48" s="50">
        <f t="shared" si="7"/>
        <v>3011.655172413793</v>
      </c>
      <c r="H48" s="41" t="s">
        <v>133</v>
      </c>
      <c r="K48" s="10"/>
      <c r="L48" s="10"/>
    </row>
    <row r="49" spans="1:15" ht="15" thickBot="1" x14ac:dyDescent="0.35">
      <c r="A49" s="51"/>
      <c r="B49" s="52"/>
      <c r="C49" s="53"/>
      <c r="D49" s="54"/>
      <c r="E49" s="54"/>
      <c r="F49" s="54"/>
      <c r="G49" s="54"/>
      <c r="H49" s="74"/>
      <c r="I49" s="74"/>
      <c r="J49" s="74"/>
      <c r="K49" s="74"/>
      <c r="L49" s="74"/>
      <c r="M49" s="74"/>
    </row>
    <row r="50" spans="1:15" ht="15" thickBot="1" x14ac:dyDescent="0.35">
      <c r="A50" s="153" t="s">
        <v>156</v>
      </c>
      <c r="B50" s="154"/>
      <c r="C50" s="33" t="s">
        <v>125</v>
      </c>
      <c r="D50" s="34">
        <v>2015</v>
      </c>
      <c r="E50" s="34">
        <v>2016</v>
      </c>
      <c r="F50" s="34">
        <v>2017</v>
      </c>
      <c r="G50" s="35">
        <v>2018</v>
      </c>
      <c r="H50" s="74"/>
      <c r="I50" s="74"/>
      <c r="J50" s="74"/>
      <c r="K50" s="74"/>
      <c r="L50" s="74"/>
      <c r="M50" s="74"/>
    </row>
    <row r="51" spans="1:15" x14ac:dyDescent="0.3">
      <c r="A51" s="155" t="s">
        <v>157</v>
      </c>
      <c r="B51" s="156"/>
      <c r="C51" s="38" t="s">
        <v>106</v>
      </c>
      <c r="D51" s="39">
        <f>D41-D46</f>
        <v>31398063</v>
      </c>
      <c r="E51" s="39">
        <f t="shared" ref="E51:G52" si="8">E41-E46</f>
        <v>32057904</v>
      </c>
      <c r="F51" s="39">
        <f t="shared" si="8"/>
        <v>32057904</v>
      </c>
      <c r="G51" s="39">
        <f t="shared" si="8"/>
        <v>32057904</v>
      </c>
      <c r="H51" s="41" t="s">
        <v>158</v>
      </c>
      <c r="I51" s="74"/>
      <c r="J51" s="74"/>
      <c r="K51" s="74"/>
      <c r="L51" s="74"/>
      <c r="M51" s="74"/>
    </row>
    <row r="52" spans="1:15" ht="15" thickBot="1" x14ac:dyDescent="0.35">
      <c r="A52" s="157"/>
      <c r="B52" s="158"/>
      <c r="C52" s="42" t="s">
        <v>149</v>
      </c>
      <c r="D52" s="43">
        <f>D42-D47</f>
        <v>10516</v>
      </c>
      <c r="E52" s="43">
        <f t="shared" si="8"/>
        <v>10744</v>
      </c>
      <c r="F52" s="43">
        <f>F42-F47</f>
        <v>10744</v>
      </c>
      <c r="G52" s="43">
        <f t="shared" si="8"/>
        <v>10744</v>
      </c>
      <c r="H52" s="41" t="s">
        <v>159</v>
      </c>
      <c r="K52" s="10"/>
      <c r="L52" s="10"/>
    </row>
    <row r="53" spans="1:15" ht="15" thickBot="1" x14ac:dyDescent="0.35">
      <c r="A53" s="46" t="s">
        <v>160</v>
      </c>
      <c r="B53" s="47"/>
      <c r="C53" s="48"/>
      <c r="D53" s="49"/>
      <c r="E53" s="49"/>
      <c r="F53" s="49">
        <f t="shared" ref="F53:G53" si="9">F51/F52</f>
        <v>2983.7959791511539</v>
      </c>
      <c r="G53" s="50">
        <f t="shared" si="9"/>
        <v>2983.7959791511539</v>
      </c>
      <c r="H53" s="41" t="s">
        <v>133</v>
      </c>
      <c r="K53" s="10"/>
      <c r="L53" s="10"/>
    </row>
    <row r="54" spans="1:15" x14ac:dyDescent="0.3">
      <c r="A54" s="86"/>
      <c r="F54" s="87"/>
      <c r="G54" s="11"/>
      <c r="K54" s="10"/>
      <c r="L54" s="10"/>
    </row>
    <row r="55" spans="1:15" s="58" customFormat="1" x14ac:dyDescent="0.3">
      <c r="A55" s="86" t="s">
        <v>161</v>
      </c>
      <c r="F55" s="54" t="s">
        <v>2</v>
      </c>
      <c r="G55" s="88"/>
    </row>
    <row r="56" spans="1:15" x14ac:dyDescent="0.3">
      <c r="A56" s="70"/>
      <c r="B56" s="70"/>
      <c r="F56" s="89"/>
      <c r="G56" s="89"/>
      <c r="H56" s="90"/>
      <c r="I56" s="90"/>
      <c r="J56" s="90"/>
      <c r="K56" s="90"/>
      <c r="L56" s="90"/>
      <c r="M56" s="90"/>
    </row>
    <row r="57" spans="1:15" ht="15" thickBot="1" x14ac:dyDescent="0.35">
      <c r="H57" s="90"/>
      <c r="I57" s="90"/>
      <c r="J57" s="90"/>
      <c r="K57" s="90"/>
      <c r="L57" s="89"/>
      <c r="M57" s="89"/>
      <c r="N57" s="90"/>
      <c r="O57" s="90"/>
    </row>
    <row r="58" spans="1:15" x14ac:dyDescent="0.3">
      <c r="A58" s="91" t="s">
        <v>162</v>
      </c>
      <c r="B58" s="92"/>
      <c r="C58" s="92"/>
      <c r="D58" s="92"/>
      <c r="E58" s="93"/>
    </row>
    <row r="59" spans="1:15" ht="21.6" x14ac:dyDescent="0.3">
      <c r="A59" s="94" t="s">
        <v>1</v>
      </c>
      <c r="B59" s="95" t="s">
        <v>163</v>
      </c>
      <c r="C59" s="95" t="s">
        <v>164</v>
      </c>
      <c r="D59" s="95" t="s">
        <v>165</v>
      </c>
      <c r="E59" s="96" t="s">
        <v>166</v>
      </c>
      <c r="H59" s="11"/>
      <c r="I59" s="11"/>
      <c r="K59" s="10"/>
      <c r="L59" s="10"/>
    </row>
    <row r="60" spans="1:15" x14ac:dyDescent="0.3">
      <c r="A60" s="94"/>
      <c r="B60" s="97"/>
      <c r="C60" s="97"/>
      <c r="D60" s="97"/>
      <c r="E60" s="98"/>
      <c r="H60" s="11"/>
      <c r="I60" s="11"/>
      <c r="K60" s="10"/>
      <c r="L60" s="10"/>
    </row>
    <row r="61" spans="1:15" x14ac:dyDescent="0.3">
      <c r="A61" s="99" t="s">
        <v>167</v>
      </c>
      <c r="B61" s="100"/>
      <c r="C61" s="100"/>
      <c r="D61" s="100"/>
      <c r="E61" s="101"/>
      <c r="H61" s="152"/>
      <c r="I61" s="152"/>
      <c r="J61" s="152"/>
      <c r="K61" s="10"/>
      <c r="L61" s="10"/>
    </row>
    <row r="62" spans="1:15" x14ac:dyDescent="0.3">
      <c r="A62" s="102" t="s">
        <v>168</v>
      </c>
      <c r="B62" s="100"/>
      <c r="C62" s="100"/>
      <c r="D62" s="100"/>
      <c r="E62" s="101"/>
      <c r="H62" s="11"/>
      <c r="I62" s="11"/>
      <c r="K62" s="10"/>
      <c r="L62" s="10"/>
    </row>
    <row r="63" spans="1:15" ht="15" customHeight="1" x14ac:dyDescent="0.3">
      <c r="A63" s="102" t="s">
        <v>169</v>
      </c>
      <c r="B63" s="100">
        <v>71596</v>
      </c>
      <c r="C63" s="100">
        <v>72618</v>
      </c>
      <c r="D63" s="100">
        <v>73538</v>
      </c>
      <c r="E63" s="101">
        <v>74419</v>
      </c>
      <c r="H63" s="11"/>
      <c r="I63" s="11"/>
      <c r="K63" s="10"/>
      <c r="L63" s="10"/>
    </row>
    <row r="64" spans="1:15" ht="15" customHeight="1" x14ac:dyDescent="0.3">
      <c r="A64" s="102" t="s">
        <v>170</v>
      </c>
      <c r="B64" s="100">
        <v>33844</v>
      </c>
      <c r="C64" s="100">
        <v>34946</v>
      </c>
      <c r="D64" s="100">
        <v>35711</v>
      </c>
      <c r="E64" s="101">
        <v>36468</v>
      </c>
      <c r="H64" s="11"/>
      <c r="I64" s="11"/>
      <c r="K64" s="10"/>
      <c r="L64" s="10"/>
    </row>
    <row r="65" spans="1:12" x14ac:dyDescent="0.3">
      <c r="A65" s="102" t="s">
        <v>171</v>
      </c>
      <c r="B65" s="100">
        <f>'SL-1&amp;SL-2 kWh and Customers'!E14</f>
        <v>105515</v>
      </c>
      <c r="C65" s="100">
        <f>'SL-1&amp;SL-2 kWh and Customers'!F14</f>
        <v>107564</v>
      </c>
      <c r="D65" s="100">
        <f>'SL-1&amp;SL-2 kWh and Customers'!G14</f>
        <v>109249</v>
      </c>
      <c r="E65" s="101">
        <f>'SL-1&amp;SL-2 kWh and Customers'!H14</f>
        <v>110887</v>
      </c>
      <c r="H65" s="103"/>
      <c r="I65" s="103"/>
      <c r="J65" s="104"/>
      <c r="K65" s="10"/>
      <c r="L65" s="10"/>
    </row>
    <row r="66" spans="1:12" ht="15" customHeight="1" x14ac:dyDescent="0.3">
      <c r="A66" s="102" t="s">
        <v>169</v>
      </c>
      <c r="B66" s="100">
        <v>71596</v>
      </c>
      <c r="C66" s="100">
        <v>72618</v>
      </c>
      <c r="D66" s="100">
        <v>73538</v>
      </c>
      <c r="E66" s="101">
        <v>74419</v>
      </c>
      <c r="H66" s="11"/>
      <c r="I66" s="11"/>
      <c r="K66" s="10"/>
      <c r="L66" s="10"/>
    </row>
    <row r="67" spans="1:12" ht="15" customHeight="1" x14ac:dyDescent="0.3">
      <c r="A67" s="102" t="s">
        <v>170</v>
      </c>
      <c r="B67" s="100">
        <v>33844</v>
      </c>
      <c r="C67" s="100">
        <v>34946</v>
      </c>
      <c r="D67" s="100">
        <v>35711</v>
      </c>
      <c r="E67" s="101">
        <v>36468</v>
      </c>
      <c r="H67" s="11"/>
      <c r="I67" s="11"/>
      <c r="K67" s="10"/>
      <c r="L67" s="10"/>
    </row>
    <row r="68" spans="1:12" ht="15" customHeight="1" x14ac:dyDescent="0.3">
      <c r="A68" s="102" t="s">
        <v>172</v>
      </c>
      <c r="B68" s="100">
        <v>8786.6666666666606</v>
      </c>
      <c r="C68" s="100">
        <v>8963.6666666666606</v>
      </c>
      <c r="D68" s="100">
        <v>9104.0833333333303</v>
      </c>
      <c r="E68" s="101">
        <v>9240.5833333333303</v>
      </c>
      <c r="H68" s="11"/>
      <c r="I68" s="11"/>
      <c r="K68" s="10"/>
      <c r="L68" s="10"/>
    </row>
    <row r="69" spans="1:12" ht="15" customHeight="1" x14ac:dyDescent="0.3">
      <c r="A69" s="102" t="s">
        <v>169</v>
      </c>
      <c r="B69" s="100">
        <v>104296608</v>
      </c>
      <c r="C69" s="100">
        <v>105113552</v>
      </c>
      <c r="D69" s="100">
        <v>105374181</v>
      </c>
      <c r="E69" s="101">
        <v>105914425</v>
      </c>
      <c r="H69" s="11"/>
      <c r="I69" s="11"/>
      <c r="K69" s="10"/>
      <c r="L69" s="10"/>
    </row>
    <row r="70" spans="1:12" ht="15" customHeight="1" x14ac:dyDescent="0.3">
      <c r="A70" s="102" t="s">
        <v>170</v>
      </c>
      <c r="B70" s="100">
        <v>420050508</v>
      </c>
      <c r="C70" s="100">
        <v>445919107</v>
      </c>
      <c r="D70" s="100">
        <v>455656520</v>
      </c>
      <c r="E70" s="101">
        <v>465327861</v>
      </c>
      <c r="H70" s="11"/>
      <c r="I70" s="11"/>
      <c r="K70" s="10"/>
      <c r="L70" s="10"/>
    </row>
    <row r="71" spans="1:12" x14ac:dyDescent="0.3">
      <c r="A71" s="102" t="s">
        <v>173</v>
      </c>
      <c r="B71" s="100">
        <f>'SL-1&amp;SL-2 kWh and Customers'!E13</f>
        <v>524165253</v>
      </c>
      <c r="C71" s="100">
        <f>'SL-1&amp;SL-2 kWh and Customers'!F13</f>
        <v>551061715</v>
      </c>
      <c r="D71" s="100">
        <f>'SL-1&amp;SL-2 kWh and Customers'!G13</f>
        <v>560806958</v>
      </c>
      <c r="E71" s="101">
        <f>'SL-1&amp;SL-2 kWh and Customers'!H13</f>
        <v>570960264</v>
      </c>
      <c r="H71" s="105"/>
      <c r="I71" s="105"/>
      <c r="J71" s="106"/>
      <c r="K71" s="10"/>
      <c r="L71" s="10"/>
    </row>
    <row r="72" spans="1:12" ht="15" thickBot="1" x14ac:dyDescent="0.35">
      <c r="A72" s="107" t="s">
        <v>174</v>
      </c>
      <c r="B72" s="108"/>
      <c r="C72" s="108">
        <f>C71/C65</f>
        <v>5123.1054534974528</v>
      </c>
      <c r="D72" s="108">
        <f t="shared" ref="D72:E72" si="10">D71/D65</f>
        <v>5133.2914534686815</v>
      </c>
      <c r="E72" s="109">
        <f t="shared" si="10"/>
        <v>5149.0279654062242</v>
      </c>
      <c r="H72" s="11"/>
      <c r="I72" s="11"/>
      <c r="K72" s="10"/>
      <c r="L72" s="10"/>
    </row>
    <row r="73" spans="1:12" ht="15" thickBot="1" x14ac:dyDescent="0.35">
      <c r="H73" s="152"/>
      <c r="I73" s="152"/>
      <c r="J73" s="152"/>
    </row>
    <row r="74" spans="1:12" x14ac:dyDescent="0.3">
      <c r="A74" s="91" t="s">
        <v>175</v>
      </c>
      <c r="B74" s="92"/>
      <c r="C74" s="92"/>
      <c r="D74" s="92"/>
      <c r="E74" s="92"/>
      <c r="F74" s="110"/>
      <c r="G74" s="93"/>
    </row>
    <row r="75" spans="1:12" x14ac:dyDescent="0.3">
      <c r="A75" s="111"/>
      <c r="B75" s="95" t="s">
        <v>163</v>
      </c>
      <c r="C75" s="95" t="s">
        <v>164</v>
      </c>
      <c r="D75" s="95" t="s">
        <v>165</v>
      </c>
      <c r="E75" s="95" t="s">
        <v>166</v>
      </c>
      <c r="F75" s="112"/>
      <c r="G75" s="113"/>
      <c r="H75" s="106"/>
      <c r="I75" s="106"/>
      <c r="J75" s="106"/>
    </row>
    <row r="76" spans="1:12" ht="15" customHeight="1" x14ac:dyDescent="0.3">
      <c r="A76" s="114" t="s">
        <v>176</v>
      </c>
      <c r="B76" s="100">
        <v>193</v>
      </c>
      <c r="C76" s="100">
        <v>197</v>
      </c>
      <c r="D76" s="100">
        <v>201</v>
      </c>
      <c r="E76" s="100">
        <v>205</v>
      </c>
      <c r="F76" s="159" t="s">
        <v>177</v>
      </c>
      <c r="G76" s="160"/>
    </row>
    <row r="77" spans="1:12" x14ac:dyDescent="0.3">
      <c r="A77" s="114" t="s">
        <v>178</v>
      </c>
      <c r="B77" s="100">
        <v>12</v>
      </c>
      <c r="C77" s="100">
        <v>12</v>
      </c>
      <c r="D77" s="100">
        <v>12</v>
      </c>
      <c r="E77" s="100">
        <v>12</v>
      </c>
      <c r="F77" s="159"/>
      <c r="G77" s="160"/>
    </row>
    <row r="78" spans="1:12" ht="15" thickBot="1" x14ac:dyDescent="0.35">
      <c r="A78" s="115" t="s">
        <v>179</v>
      </c>
      <c r="B78" s="116">
        <f>B76*12</f>
        <v>2316</v>
      </c>
      <c r="C78" s="116">
        <f t="shared" ref="C78:E78" si="11">C76*12</f>
        <v>2364</v>
      </c>
      <c r="D78" s="116">
        <f t="shared" si="11"/>
        <v>2412</v>
      </c>
      <c r="E78" s="116">
        <f t="shared" si="11"/>
        <v>2460</v>
      </c>
      <c r="F78" s="161"/>
      <c r="G78" s="162"/>
    </row>
    <row r="79" spans="1:12" ht="15" thickBot="1" x14ac:dyDescent="0.35"/>
    <row r="80" spans="1:12" x14ac:dyDescent="0.3">
      <c r="A80" s="91" t="s">
        <v>180</v>
      </c>
      <c r="B80" s="117"/>
      <c r="C80" s="117"/>
      <c r="D80" s="117"/>
      <c r="E80" s="118"/>
    </row>
    <row r="81" spans="1:12" ht="21.6" x14ac:dyDescent="0.3">
      <c r="A81" s="94" t="s">
        <v>1</v>
      </c>
      <c r="B81" s="95" t="s">
        <v>163</v>
      </c>
      <c r="C81" s="95" t="s">
        <v>164</v>
      </c>
      <c r="D81" s="95" t="s">
        <v>165</v>
      </c>
      <c r="E81" s="96" t="s">
        <v>166</v>
      </c>
      <c r="H81" s="11"/>
      <c r="I81" s="11"/>
      <c r="K81" s="10"/>
      <c r="L81" s="10"/>
    </row>
    <row r="82" spans="1:12" ht="15" customHeight="1" x14ac:dyDescent="0.3">
      <c r="A82" s="94"/>
      <c r="B82" s="97"/>
      <c r="C82" s="97"/>
      <c r="D82" s="97"/>
      <c r="E82" s="98"/>
      <c r="H82" s="11"/>
      <c r="I82" s="11"/>
      <c r="K82" s="10"/>
      <c r="L82" s="10"/>
    </row>
    <row r="83" spans="1:12" ht="15" customHeight="1" x14ac:dyDescent="0.3">
      <c r="A83" s="102" t="s">
        <v>181</v>
      </c>
      <c r="B83" s="119"/>
      <c r="C83" s="119"/>
      <c r="D83" s="119"/>
      <c r="E83" s="120"/>
      <c r="K83" s="10"/>
      <c r="L83" s="10"/>
    </row>
    <row r="84" spans="1:12" ht="15" customHeight="1" x14ac:dyDescent="0.3">
      <c r="A84" s="102" t="s">
        <v>168</v>
      </c>
      <c r="B84" s="119"/>
      <c r="C84" s="119"/>
      <c r="D84" s="119"/>
      <c r="E84" s="120"/>
      <c r="K84" s="10"/>
      <c r="L84" s="10"/>
    </row>
    <row r="85" spans="1:12" ht="15" customHeight="1" x14ac:dyDescent="0.3">
      <c r="A85" s="121" t="s">
        <v>182</v>
      </c>
      <c r="B85" s="119"/>
      <c r="C85" s="119"/>
      <c r="D85" s="119"/>
      <c r="E85" s="120"/>
      <c r="K85" s="10"/>
      <c r="L85" s="10"/>
    </row>
    <row r="86" spans="1:12" ht="15" customHeight="1" x14ac:dyDescent="0.3">
      <c r="A86" s="102" t="s">
        <v>183</v>
      </c>
      <c r="B86" s="100">
        <v>0</v>
      </c>
      <c r="C86" s="100">
        <v>0</v>
      </c>
      <c r="D86" s="100">
        <v>0</v>
      </c>
      <c r="E86" s="101">
        <v>0</v>
      </c>
      <c r="K86" s="10"/>
      <c r="L86" s="10"/>
    </row>
    <row r="87" spans="1:12" ht="15" customHeight="1" x14ac:dyDescent="0.3">
      <c r="A87" s="102" t="s">
        <v>184</v>
      </c>
      <c r="B87" s="100">
        <v>0</v>
      </c>
      <c r="C87" s="100">
        <v>0</v>
      </c>
      <c r="D87" s="100">
        <v>0</v>
      </c>
      <c r="E87" s="101">
        <v>0</v>
      </c>
      <c r="K87" s="10"/>
      <c r="L87" s="10"/>
    </row>
    <row r="88" spans="1:12" ht="15" customHeight="1" x14ac:dyDescent="0.3">
      <c r="A88" s="102" t="s">
        <v>185</v>
      </c>
      <c r="B88" s="100">
        <v>716222.45043992996</v>
      </c>
      <c r="C88" s="100">
        <v>796130.06691137399</v>
      </c>
      <c r="D88" s="100">
        <v>1226291.63517628</v>
      </c>
      <c r="E88" s="101">
        <v>1940573.86057576</v>
      </c>
      <c r="K88" s="10"/>
      <c r="L88" s="10"/>
    </row>
    <row r="89" spans="1:12" ht="15" customHeight="1" x14ac:dyDescent="0.3">
      <c r="A89" s="102" t="s">
        <v>186</v>
      </c>
      <c r="B89" s="119"/>
      <c r="C89" s="119"/>
      <c r="D89" s="119"/>
      <c r="E89" s="120"/>
      <c r="K89" s="10"/>
      <c r="L89" s="10"/>
    </row>
    <row r="90" spans="1:12" ht="15" customHeight="1" x14ac:dyDescent="0.3">
      <c r="A90" s="102" t="s">
        <v>187</v>
      </c>
      <c r="B90" s="119"/>
      <c r="C90" s="119"/>
      <c r="D90" s="119"/>
      <c r="E90" s="120"/>
      <c r="K90" s="10"/>
      <c r="L90" s="10"/>
    </row>
    <row r="91" spans="1:12" ht="15" customHeight="1" x14ac:dyDescent="0.3">
      <c r="A91" s="102" t="s">
        <v>188</v>
      </c>
      <c r="B91" s="119"/>
      <c r="C91" s="119"/>
      <c r="D91" s="119"/>
      <c r="E91" s="120"/>
      <c r="K91" s="10"/>
      <c r="L91" s="10"/>
    </row>
    <row r="92" spans="1:12" ht="15" customHeight="1" x14ac:dyDescent="0.3">
      <c r="A92" s="102" t="s">
        <v>168</v>
      </c>
      <c r="B92" s="119"/>
      <c r="C92" s="119"/>
      <c r="D92" s="119"/>
      <c r="E92" s="120"/>
      <c r="K92" s="10"/>
      <c r="L92" s="10"/>
    </row>
    <row r="93" spans="1:12" ht="15" customHeight="1" x14ac:dyDescent="0.3">
      <c r="A93" s="121" t="s">
        <v>182</v>
      </c>
      <c r="B93" s="119"/>
      <c r="C93" s="119"/>
      <c r="D93" s="119"/>
      <c r="E93" s="120"/>
      <c r="K93" s="10"/>
      <c r="L93" s="10"/>
    </row>
    <row r="94" spans="1:12" ht="15" customHeight="1" x14ac:dyDescent="0.3">
      <c r="A94" s="102" t="s">
        <v>183</v>
      </c>
      <c r="B94" s="100">
        <v>0</v>
      </c>
      <c r="C94" s="100">
        <v>0</v>
      </c>
      <c r="D94" s="100">
        <v>0</v>
      </c>
      <c r="E94" s="101">
        <v>0</v>
      </c>
      <c r="K94" s="10"/>
      <c r="L94" s="10"/>
    </row>
    <row r="95" spans="1:12" ht="15" customHeight="1" x14ac:dyDescent="0.3">
      <c r="A95" s="102" t="s">
        <v>184</v>
      </c>
      <c r="B95" s="100">
        <v>0</v>
      </c>
      <c r="C95" s="100">
        <v>0</v>
      </c>
      <c r="D95" s="100">
        <v>0</v>
      </c>
      <c r="E95" s="101">
        <v>0</v>
      </c>
      <c r="K95" s="10"/>
      <c r="L95" s="10"/>
    </row>
    <row r="96" spans="1:12" ht="15" customHeight="1" x14ac:dyDescent="0.3">
      <c r="A96" s="102" t="s">
        <v>185</v>
      </c>
      <c r="B96" s="100">
        <v>1136483.1559178999</v>
      </c>
      <c r="C96" s="100">
        <v>1264872.4519297101</v>
      </c>
      <c r="D96" s="100">
        <v>1948680.0258708701</v>
      </c>
      <c r="E96" s="101">
        <v>3083734.25403617</v>
      </c>
      <c r="K96" s="10"/>
      <c r="L96" s="10"/>
    </row>
    <row r="97" spans="1:12" ht="15" customHeight="1" x14ac:dyDescent="0.3">
      <c r="A97" s="102" t="s">
        <v>186</v>
      </c>
      <c r="B97" s="119"/>
      <c r="C97" s="119"/>
      <c r="D97" s="119"/>
      <c r="E97" s="120"/>
      <c r="K97" s="10"/>
      <c r="L97" s="10"/>
    </row>
    <row r="98" spans="1:12" ht="15" customHeight="1" x14ac:dyDescent="0.3">
      <c r="A98" s="102" t="s">
        <v>187</v>
      </c>
      <c r="B98" s="119"/>
      <c r="C98" s="119"/>
      <c r="D98" s="119"/>
      <c r="E98" s="120"/>
      <c r="K98" s="10"/>
      <c r="L98" s="10"/>
    </row>
    <row r="99" spans="1:12" ht="15" customHeight="1" x14ac:dyDescent="0.3">
      <c r="A99" s="102" t="s">
        <v>189</v>
      </c>
      <c r="B99" s="119"/>
      <c r="C99" s="119"/>
      <c r="D99" s="119"/>
      <c r="E99" s="120"/>
      <c r="K99" s="10"/>
      <c r="L99" s="10"/>
    </row>
    <row r="100" spans="1:12" x14ac:dyDescent="0.3">
      <c r="A100" s="102" t="s">
        <v>168</v>
      </c>
      <c r="B100" s="119"/>
      <c r="C100" s="119"/>
      <c r="D100" s="119"/>
      <c r="E100" s="120"/>
      <c r="K100" s="10"/>
      <c r="L100" s="10"/>
    </row>
    <row r="101" spans="1:12" x14ac:dyDescent="0.3">
      <c r="A101" s="121" t="s">
        <v>182</v>
      </c>
      <c r="B101" s="119"/>
      <c r="C101" s="119"/>
      <c r="D101" s="119"/>
      <c r="E101" s="120"/>
      <c r="K101" s="10"/>
      <c r="L101" s="10"/>
    </row>
    <row r="102" spans="1:12" x14ac:dyDescent="0.3">
      <c r="A102" s="102" t="s">
        <v>183</v>
      </c>
      <c r="B102" s="100">
        <v>0</v>
      </c>
      <c r="C102" s="100">
        <v>0</v>
      </c>
      <c r="D102" s="100">
        <v>0</v>
      </c>
      <c r="E102" s="101">
        <v>0</v>
      </c>
      <c r="K102" s="10"/>
      <c r="L102" s="10"/>
    </row>
    <row r="103" spans="1:12" x14ac:dyDescent="0.3">
      <c r="A103" s="102" t="s">
        <v>184</v>
      </c>
      <c r="B103" s="100">
        <v>8047811</v>
      </c>
      <c r="C103" s="100">
        <v>8218602</v>
      </c>
      <c r="D103" s="100">
        <v>8394948</v>
      </c>
      <c r="E103" s="101">
        <v>8575077</v>
      </c>
      <c r="K103" s="10"/>
      <c r="L103" s="10"/>
    </row>
    <row r="104" spans="1:12" x14ac:dyDescent="0.3">
      <c r="A104" s="102" t="s">
        <v>185</v>
      </c>
      <c r="B104" s="100">
        <v>1136483.1559178999</v>
      </c>
      <c r="C104" s="100">
        <v>1264872.4519297101</v>
      </c>
      <c r="D104" s="100">
        <v>1948680.0258708701</v>
      </c>
      <c r="E104" s="101">
        <v>3083734.25403617</v>
      </c>
      <c r="K104" s="10"/>
      <c r="L104" s="10"/>
    </row>
    <row r="105" spans="1:12" x14ac:dyDescent="0.3">
      <c r="A105" s="102" t="s">
        <v>186</v>
      </c>
      <c r="B105" s="119"/>
      <c r="C105" s="119"/>
      <c r="D105" s="119"/>
      <c r="E105" s="120"/>
      <c r="K105" s="10"/>
      <c r="L105" s="10"/>
    </row>
    <row r="106" spans="1:12" x14ac:dyDescent="0.3">
      <c r="A106" s="102" t="s">
        <v>187</v>
      </c>
      <c r="B106" s="119"/>
      <c r="C106" s="119"/>
      <c r="D106" s="119"/>
      <c r="E106" s="120"/>
      <c r="K106" s="10"/>
      <c r="L106" s="10"/>
    </row>
    <row r="107" spans="1:12" x14ac:dyDescent="0.3">
      <c r="A107" s="102" t="s">
        <v>189</v>
      </c>
      <c r="B107" s="119"/>
      <c r="C107" s="119"/>
      <c r="D107" s="119"/>
      <c r="E107" s="120"/>
      <c r="K107" s="10"/>
      <c r="L107" s="10"/>
    </row>
    <row r="108" spans="1:12" x14ac:dyDescent="0.3">
      <c r="A108" s="102" t="s">
        <v>168</v>
      </c>
      <c r="B108" s="119"/>
      <c r="C108" s="119"/>
      <c r="D108" s="119"/>
      <c r="E108" s="120"/>
      <c r="K108" s="10"/>
      <c r="L108" s="10"/>
    </row>
    <row r="109" spans="1:12" x14ac:dyDescent="0.3">
      <c r="A109" s="121" t="s">
        <v>182</v>
      </c>
      <c r="B109" s="119"/>
      <c r="C109" s="119"/>
      <c r="D109" s="119"/>
      <c r="E109" s="120"/>
      <c r="K109" s="10"/>
      <c r="L109" s="10"/>
    </row>
    <row r="110" spans="1:12" x14ac:dyDescent="0.3">
      <c r="A110" s="102" t="s">
        <v>183</v>
      </c>
      <c r="B110" s="100">
        <v>0</v>
      </c>
      <c r="C110" s="100">
        <v>0</v>
      </c>
      <c r="D110" s="100">
        <v>0</v>
      </c>
      <c r="E110" s="101">
        <v>0</v>
      </c>
      <c r="K110" s="10"/>
      <c r="L110" s="10"/>
    </row>
    <row r="111" spans="1:12" ht="15" thickBot="1" x14ac:dyDescent="0.35">
      <c r="A111" s="122" t="s">
        <v>184</v>
      </c>
      <c r="B111" s="116">
        <v>8047811</v>
      </c>
      <c r="C111" s="116">
        <v>8218602</v>
      </c>
      <c r="D111" s="116">
        <v>8394948</v>
      </c>
      <c r="E111" s="123">
        <v>8575077</v>
      </c>
      <c r="K111" s="10"/>
      <c r="L111" s="10"/>
    </row>
    <row r="112" spans="1:12" x14ac:dyDescent="0.3">
      <c r="A112" s="124" t="s">
        <v>185</v>
      </c>
      <c r="B112" s="100">
        <v>0</v>
      </c>
      <c r="C112" s="100">
        <v>192444.65</v>
      </c>
      <c r="D112" s="100">
        <v>207441.18</v>
      </c>
      <c r="E112" s="100">
        <v>213652.940927649</v>
      </c>
      <c r="F112" s="2">
        <v>1475768.64413846</v>
      </c>
      <c r="G112" s="2">
        <v>2335364.5845107199</v>
      </c>
      <c r="H112" s="11"/>
      <c r="K112" s="10"/>
      <c r="L112" s="10"/>
    </row>
    <row r="113" spans="1:12" x14ac:dyDescent="0.3">
      <c r="A113" s="124" t="s">
        <v>186</v>
      </c>
      <c r="B113" s="119"/>
      <c r="C113" s="119"/>
      <c r="D113" s="119"/>
      <c r="E113" s="119"/>
      <c r="F113"/>
      <c r="G113"/>
      <c r="H113" s="11"/>
      <c r="K113" s="10"/>
      <c r="L113" s="10"/>
    </row>
    <row r="114" spans="1:12" x14ac:dyDescent="0.3">
      <c r="A114" s="124" t="s">
        <v>187</v>
      </c>
      <c r="B114" s="119"/>
      <c r="C114" s="119"/>
      <c r="D114" s="119"/>
      <c r="E114" s="119"/>
      <c r="F114"/>
      <c r="G114"/>
      <c r="H114" s="11"/>
      <c r="K114" s="10"/>
      <c r="L114" s="10"/>
    </row>
    <row r="115" spans="1:12" ht="15" thickBot="1" x14ac:dyDescent="0.35">
      <c r="A115" s="125"/>
      <c r="B115" s="125"/>
      <c r="C115" s="125"/>
      <c r="D115" s="125"/>
      <c r="E115" s="125"/>
      <c r="G115" s="11"/>
      <c r="H115" s="11"/>
      <c r="K115" s="10"/>
      <c r="L115" s="10"/>
    </row>
    <row r="116" spans="1:12" x14ac:dyDescent="0.3">
      <c r="A116" s="91" t="s">
        <v>190</v>
      </c>
      <c r="B116" s="117"/>
      <c r="C116" s="117"/>
      <c r="D116" s="117"/>
      <c r="E116" s="118"/>
    </row>
    <row r="117" spans="1:12" ht="21.6" x14ac:dyDescent="0.3">
      <c r="A117" s="94" t="s">
        <v>1</v>
      </c>
      <c r="B117" s="95" t="s">
        <v>163</v>
      </c>
      <c r="C117" s="95" t="s">
        <v>164</v>
      </c>
      <c r="D117" s="95" t="s">
        <v>165</v>
      </c>
      <c r="E117" s="96" t="s">
        <v>166</v>
      </c>
      <c r="H117" s="11"/>
      <c r="I117" s="11"/>
      <c r="K117" s="10"/>
      <c r="L117" s="10"/>
    </row>
    <row r="118" spans="1:12" x14ac:dyDescent="0.3">
      <c r="A118" s="102" t="s">
        <v>191</v>
      </c>
      <c r="B118" s="119"/>
      <c r="C118" s="119"/>
      <c r="D118" s="119"/>
      <c r="E118" s="120"/>
      <c r="H118" s="11"/>
      <c r="I118" s="11"/>
      <c r="K118" s="10"/>
      <c r="L118" s="10"/>
    </row>
    <row r="119" spans="1:12" x14ac:dyDescent="0.3">
      <c r="A119" s="102" t="s">
        <v>168</v>
      </c>
      <c r="B119" s="119"/>
      <c r="C119" s="119"/>
      <c r="D119" s="119"/>
      <c r="E119" s="120"/>
      <c r="H119" s="11"/>
      <c r="I119" s="11"/>
      <c r="K119" s="10"/>
      <c r="L119" s="10"/>
    </row>
    <row r="120" spans="1:12" x14ac:dyDescent="0.3">
      <c r="A120" s="102" t="s">
        <v>192</v>
      </c>
      <c r="B120" s="100">
        <v>106</v>
      </c>
      <c r="C120" s="100">
        <v>108</v>
      </c>
      <c r="D120" s="100">
        <v>108</v>
      </c>
      <c r="E120" s="101">
        <v>108</v>
      </c>
      <c r="H120" s="11"/>
      <c r="I120" s="11"/>
      <c r="K120" s="10"/>
      <c r="L120" s="10"/>
    </row>
    <row r="121" spans="1:12" x14ac:dyDescent="0.3">
      <c r="A121" s="102" t="s">
        <v>193</v>
      </c>
      <c r="B121" s="100">
        <v>10418</v>
      </c>
      <c r="C121" s="100">
        <v>10636</v>
      </c>
      <c r="D121" s="100">
        <v>10870</v>
      </c>
      <c r="E121" s="101">
        <v>11100</v>
      </c>
      <c r="H121" s="11"/>
      <c r="I121" s="11"/>
      <c r="K121" s="10"/>
      <c r="L121" s="10"/>
    </row>
    <row r="122" spans="1:12" x14ac:dyDescent="0.3">
      <c r="A122" s="102" t="s">
        <v>171</v>
      </c>
      <c r="B122" s="100">
        <f>'SL-1&amp;SL-2 kWh and Customers'!E10</f>
        <v>10516</v>
      </c>
      <c r="C122" s="100">
        <f>'SL-1&amp;SL-2 kWh and Customers'!F10</f>
        <v>10744</v>
      </c>
      <c r="D122" s="100">
        <f>'SL-1&amp;SL-2 kWh and Customers'!G10</f>
        <v>10978</v>
      </c>
      <c r="E122" s="101">
        <f>'SL-1&amp;SL-2 kWh and Customers'!H10</f>
        <v>11208</v>
      </c>
      <c r="H122" s="11"/>
      <c r="I122" s="11"/>
      <c r="K122" s="10"/>
      <c r="L122" s="10"/>
    </row>
    <row r="123" spans="1:12" x14ac:dyDescent="0.3">
      <c r="A123" s="102" t="s">
        <v>192</v>
      </c>
      <c r="B123" s="100">
        <v>106</v>
      </c>
      <c r="C123" s="100">
        <v>108</v>
      </c>
      <c r="D123" s="100">
        <v>108</v>
      </c>
      <c r="E123" s="101">
        <v>108</v>
      </c>
      <c r="H123" s="11"/>
      <c r="I123" s="11"/>
      <c r="K123" s="10"/>
      <c r="L123" s="10"/>
    </row>
    <row r="124" spans="1:12" x14ac:dyDescent="0.3">
      <c r="A124" s="102" t="s">
        <v>193</v>
      </c>
      <c r="B124" s="100">
        <v>10418</v>
      </c>
      <c r="C124" s="100">
        <v>10636</v>
      </c>
      <c r="D124" s="100">
        <v>10870</v>
      </c>
      <c r="E124" s="101">
        <v>11100</v>
      </c>
      <c r="H124" s="11"/>
      <c r="I124" s="11"/>
      <c r="K124" s="10"/>
      <c r="L124" s="10"/>
    </row>
    <row r="125" spans="1:12" x14ac:dyDescent="0.3">
      <c r="A125" s="102" t="s">
        <v>172</v>
      </c>
      <c r="B125" s="100">
        <v>877</v>
      </c>
      <c r="C125" s="100">
        <v>895.33333333333303</v>
      </c>
      <c r="D125" s="100">
        <v>914.83333333333303</v>
      </c>
      <c r="E125" s="101">
        <v>934</v>
      </c>
      <c r="H125" s="11"/>
      <c r="I125" s="11"/>
      <c r="K125" s="10"/>
      <c r="L125" s="10"/>
    </row>
    <row r="126" spans="1:12" x14ac:dyDescent="0.3">
      <c r="A126" s="102" t="s">
        <v>192</v>
      </c>
      <c r="B126" s="100">
        <v>25050</v>
      </c>
      <c r="C126" s="100">
        <v>25656</v>
      </c>
      <c r="D126" s="100">
        <v>25656</v>
      </c>
      <c r="E126" s="101">
        <v>25656</v>
      </c>
      <c r="H126" s="11"/>
      <c r="I126" s="11"/>
      <c r="K126" s="10"/>
      <c r="L126" s="10"/>
    </row>
    <row r="127" spans="1:12" x14ac:dyDescent="0.3">
      <c r="A127" s="102" t="s">
        <v>193</v>
      </c>
      <c r="B127" s="100">
        <v>31280037</v>
      </c>
      <c r="C127" s="100">
        <v>32032248</v>
      </c>
      <c r="D127" s="100">
        <v>32736970</v>
      </c>
      <c r="E127" s="101">
        <v>33429656</v>
      </c>
      <c r="H127" s="11"/>
      <c r="I127" s="11"/>
      <c r="K127" s="10"/>
      <c r="L127" s="10"/>
    </row>
    <row r="128" spans="1:12" ht="15" thickBot="1" x14ac:dyDescent="0.35">
      <c r="A128" s="122" t="s">
        <v>173</v>
      </c>
      <c r="B128" s="116">
        <f>'SL-1&amp;SL-2 kWh and Customers'!E9</f>
        <v>31398063</v>
      </c>
      <c r="C128" s="116">
        <f>'SL-1&amp;SL-2 kWh and Customers'!F9</f>
        <v>32057904</v>
      </c>
      <c r="D128" s="116">
        <f>'SL-1&amp;SL-2 kWh and Customers'!G9</f>
        <v>32762626</v>
      </c>
      <c r="E128" s="123">
        <f>'SL-1&amp;SL-2 kWh and Customers'!H9</f>
        <v>33455312</v>
      </c>
      <c r="H128" s="11"/>
      <c r="I128" s="11"/>
      <c r="K128" s="10"/>
      <c r="L128" s="10"/>
    </row>
    <row r="129" spans="1:12" x14ac:dyDescent="0.3">
      <c r="A129" s="3" t="s">
        <v>194</v>
      </c>
      <c r="B129"/>
      <c r="C129"/>
      <c r="D129"/>
      <c r="E129"/>
      <c r="H129" s="11"/>
      <c r="I129" s="11"/>
      <c r="K129" s="10"/>
      <c r="L129" s="10"/>
    </row>
    <row r="130" spans="1:12" x14ac:dyDescent="0.3">
      <c r="A130" s="126" t="s">
        <v>195</v>
      </c>
      <c r="B130" s="127">
        <v>0</v>
      </c>
      <c r="C130" s="127">
        <v>0</v>
      </c>
      <c r="D130" s="127">
        <v>0</v>
      </c>
      <c r="E130" s="127">
        <v>0</v>
      </c>
      <c r="H130" s="11"/>
      <c r="I130" s="11"/>
      <c r="K130" s="10"/>
      <c r="L130" s="10"/>
    </row>
    <row r="131" spans="1:12" x14ac:dyDescent="0.3">
      <c r="A131" s="128" t="s">
        <v>196</v>
      </c>
      <c r="B131" s="129">
        <v>0</v>
      </c>
      <c r="C131" s="129">
        <v>0</v>
      </c>
      <c r="D131" s="129">
        <v>0</v>
      </c>
      <c r="E131" s="129">
        <v>0</v>
      </c>
      <c r="H131" s="11"/>
      <c r="I131" s="11"/>
      <c r="K131" s="10"/>
      <c r="L131" s="10"/>
    </row>
    <row r="132" spans="1:12" x14ac:dyDescent="0.3">
      <c r="A132" s="126" t="s">
        <v>197</v>
      </c>
      <c r="B132" s="127">
        <v>0</v>
      </c>
      <c r="C132" s="127">
        <v>0</v>
      </c>
      <c r="D132" s="127">
        <v>0</v>
      </c>
      <c r="E132" s="127">
        <v>0</v>
      </c>
      <c r="H132" s="11"/>
      <c r="I132" s="11"/>
      <c r="K132" s="10"/>
      <c r="L132" s="10"/>
    </row>
    <row r="133" spans="1:12" x14ac:dyDescent="0.3">
      <c r="A133" s="128" t="s">
        <v>198</v>
      </c>
      <c r="B133" s="129">
        <v>0</v>
      </c>
      <c r="C133" s="129">
        <v>0</v>
      </c>
      <c r="D133" s="129">
        <v>0</v>
      </c>
      <c r="E133" s="129">
        <v>0</v>
      </c>
      <c r="H133" s="11"/>
      <c r="I133" s="11"/>
      <c r="K133" s="10"/>
      <c r="L133" s="10"/>
    </row>
    <row r="134" spans="1:12" x14ac:dyDescent="0.3">
      <c r="A134" s="126" t="s">
        <v>199</v>
      </c>
      <c r="B134" s="127">
        <v>0</v>
      </c>
      <c r="C134" s="127">
        <v>0</v>
      </c>
      <c r="D134" s="127">
        <v>0</v>
      </c>
      <c r="E134" s="127">
        <v>0</v>
      </c>
      <c r="H134" s="11"/>
      <c r="I134" s="11"/>
      <c r="K134" s="10"/>
      <c r="L134" s="10"/>
    </row>
    <row r="135" spans="1:12" x14ac:dyDescent="0.3">
      <c r="A135" s="126" t="s">
        <v>200</v>
      </c>
      <c r="B135" s="127">
        <v>0</v>
      </c>
      <c r="C135" s="127">
        <v>0</v>
      </c>
      <c r="D135" s="127">
        <v>0</v>
      </c>
      <c r="E135" s="127">
        <v>0</v>
      </c>
      <c r="H135" s="11"/>
      <c r="I135" s="11"/>
      <c r="K135" s="10"/>
      <c r="L135" s="10"/>
    </row>
    <row r="136" spans="1:12" x14ac:dyDescent="0.3">
      <c r="A136" s="126" t="s">
        <v>201</v>
      </c>
      <c r="B136" s="127">
        <v>0</v>
      </c>
      <c r="C136" s="127">
        <v>0</v>
      </c>
      <c r="D136" s="127">
        <v>0</v>
      </c>
      <c r="E136" s="127">
        <v>0</v>
      </c>
      <c r="H136" s="11"/>
      <c r="I136" s="11"/>
      <c r="K136" s="10"/>
      <c r="L136" s="10"/>
    </row>
    <row r="137" spans="1:12" x14ac:dyDescent="0.3">
      <c r="A137" s="126" t="s">
        <v>202</v>
      </c>
      <c r="B137" s="127">
        <v>0</v>
      </c>
      <c r="C137" s="127">
        <v>0</v>
      </c>
      <c r="D137" s="127">
        <v>0</v>
      </c>
      <c r="E137" s="127">
        <v>0</v>
      </c>
      <c r="H137" s="11"/>
      <c r="I137" s="11"/>
      <c r="K137" s="10"/>
      <c r="L137" s="10"/>
    </row>
    <row r="138" spans="1:12" x14ac:dyDescent="0.3">
      <c r="A138" s="128" t="s">
        <v>203</v>
      </c>
      <c r="B138" s="129">
        <v>0</v>
      </c>
      <c r="C138" s="129">
        <v>0</v>
      </c>
      <c r="D138" s="129">
        <v>0</v>
      </c>
      <c r="E138" s="129">
        <v>0</v>
      </c>
      <c r="H138" s="11"/>
      <c r="I138" s="11"/>
      <c r="K138" s="10"/>
      <c r="L138" s="10"/>
    </row>
    <row r="139" spans="1:12" x14ac:dyDescent="0.3">
      <c r="A139" s="126" t="s">
        <v>204</v>
      </c>
      <c r="B139" s="127">
        <v>0</v>
      </c>
      <c r="C139" s="127">
        <v>0</v>
      </c>
      <c r="D139" s="127">
        <v>0</v>
      </c>
      <c r="E139" s="127">
        <v>0</v>
      </c>
      <c r="H139" s="11"/>
      <c r="I139" s="11"/>
      <c r="K139" s="10"/>
      <c r="L139" s="10"/>
    </row>
    <row r="140" spans="1:12" x14ac:dyDescent="0.3">
      <c r="A140" s="126" t="s">
        <v>205</v>
      </c>
      <c r="B140" s="127">
        <v>0</v>
      </c>
      <c r="C140" s="127">
        <v>0</v>
      </c>
      <c r="D140" s="127">
        <v>0</v>
      </c>
      <c r="E140" s="127">
        <v>0</v>
      </c>
      <c r="H140" s="11"/>
      <c r="I140" s="11"/>
      <c r="K140" s="10"/>
      <c r="L140" s="10"/>
    </row>
    <row r="141" spans="1:12" x14ac:dyDescent="0.3">
      <c r="A141" s="126" t="s">
        <v>206</v>
      </c>
      <c r="B141" s="127">
        <v>0</v>
      </c>
      <c r="C141" s="127">
        <v>0</v>
      </c>
      <c r="D141" s="127">
        <v>0</v>
      </c>
      <c r="E141" s="127">
        <v>0</v>
      </c>
      <c r="H141" s="11"/>
      <c r="I141" s="11"/>
      <c r="K141" s="10"/>
      <c r="L141" s="10"/>
    </row>
    <row r="142" spans="1:12" x14ac:dyDescent="0.3">
      <c r="A142" s="126" t="s">
        <v>207</v>
      </c>
      <c r="B142" s="127">
        <v>1424850.53711999</v>
      </c>
      <c r="C142" s="127">
        <v>1492219.0901299999</v>
      </c>
      <c r="D142" s="127">
        <v>1568192.3822600001</v>
      </c>
      <c r="E142" s="127">
        <v>1598724.65264</v>
      </c>
      <c r="H142" s="11"/>
      <c r="I142" s="11"/>
      <c r="K142" s="10"/>
      <c r="L142" s="10"/>
    </row>
    <row r="143" spans="1:12" x14ac:dyDescent="0.3">
      <c r="A143" s="126" t="s">
        <v>192</v>
      </c>
      <c r="B143" s="127"/>
      <c r="C143" s="127"/>
      <c r="D143" s="127"/>
      <c r="E143" s="127"/>
      <c r="H143" s="11"/>
      <c r="I143" s="11"/>
      <c r="K143" s="10"/>
      <c r="L143" s="10"/>
    </row>
    <row r="144" spans="1:12" x14ac:dyDescent="0.3">
      <c r="A144" s="126" t="s">
        <v>193</v>
      </c>
      <c r="B144" s="127"/>
      <c r="C144" s="127"/>
      <c r="D144" s="127"/>
      <c r="E144" s="127"/>
      <c r="H144" s="11"/>
      <c r="I144" s="11"/>
      <c r="K144" s="10"/>
      <c r="L144" s="10"/>
    </row>
    <row r="145" spans="1:12" x14ac:dyDescent="0.3">
      <c r="A145" s="130" t="s">
        <v>208</v>
      </c>
      <c r="B145" s="127">
        <v>1424960.6771199999</v>
      </c>
      <c r="C145" s="127">
        <v>1492219.0901299999</v>
      </c>
      <c r="D145" s="127">
        <v>1568192.3822600001</v>
      </c>
      <c r="E145" s="127">
        <v>1598724.65264</v>
      </c>
      <c r="H145" s="11"/>
      <c r="I145" s="11"/>
      <c r="K145" s="10"/>
      <c r="L145" s="10"/>
    </row>
    <row r="146" spans="1:12" x14ac:dyDescent="0.3">
      <c r="A146" s="128" t="s">
        <v>209</v>
      </c>
      <c r="B146" s="129">
        <v>4.5518502380140297E-2</v>
      </c>
      <c r="C146" s="129">
        <v>4.65476186506142E-2</v>
      </c>
      <c r="D146" s="129">
        <v>4.7865283517261402E-2</v>
      </c>
      <c r="E146" s="129">
        <v>4.7786870217799801E-2</v>
      </c>
      <c r="H146" s="11"/>
      <c r="I146" s="11"/>
      <c r="K146" s="10"/>
      <c r="L146" s="10"/>
    </row>
  </sheetData>
  <mergeCells count="13">
    <mergeCell ref="F76:G78"/>
    <mergeCell ref="A45:B45"/>
    <mergeCell ref="A46:B47"/>
    <mergeCell ref="A50:B50"/>
    <mergeCell ref="A51:B52"/>
    <mergeCell ref="H61:J61"/>
    <mergeCell ref="H73:J73"/>
    <mergeCell ref="A23:B23"/>
    <mergeCell ref="A24:B25"/>
    <mergeCell ref="A28:B28"/>
    <mergeCell ref="A33:B33"/>
    <mergeCell ref="A34:B35"/>
    <mergeCell ref="A41:B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zoomScale="90" zoomScaleNormal="90" workbookViewId="0">
      <pane xSplit="3" ySplit="7" topLeftCell="D8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0.199999999999999" x14ac:dyDescent="0.2"/>
  <cols>
    <col min="1" max="1" width="16" style="2" customWidth="1"/>
    <col min="2" max="2" width="37.33203125" style="2" customWidth="1"/>
    <col min="3" max="3" width="24.6640625" style="3" customWidth="1"/>
    <col min="4" max="5" width="12.88671875" style="2" bestFit="1" customWidth="1"/>
    <col min="6" max="6" width="13.109375" style="2" bestFit="1" customWidth="1"/>
    <col min="7" max="7" width="1.33203125" style="2" customWidth="1"/>
    <col min="8" max="8" width="11.109375" style="2" bestFit="1" customWidth="1"/>
    <col min="9" max="9" width="13" style="2" bestFit="1" customWidth="1"/>
    <col min="10" max="10" width="10.6640625" style="2" bestFit="1" customWidth="1"/>
    <col min="11" max="11" width="13.5546875" style="2" bestFit="1" customWidth="1"/>
    <col min="12" max="12" width="2" style="2" customWidth="1"/>
    <col min="13" max="13" width="13.33203125" style="2" bestFit="1" customWidth="1"/>
    <col min="14" max="14" width="16.33203125" style="2" bestFit="1" customWidth="1"/>
    <col min="15" max="15" width="13.5546875" style="2" bestFit="1" customWidth="1"/>
    <col min="16" max="16" width="16" style="2" bestFit="1" customWidth="1"/>
    <col min="17" max="16384" width="9.109375" style="2"/>
  </cols>
  <sheetData>
    <row r="1" spans="1:16" s="168" customFormat="1" ht="14.4" x14ac:dyDescent="0.3">
      <c r="A1" s="166" t="s">
        <v>240</v>
      </c>
      <c r="B1" s="166"/>
      <c r="C1" s="166"/>
      <c r="D1" s="166"/>
      <c r="E1" s="166"/>
      <c r="F1" s="166"/>
      <c r="G1" s="166"/>
      <c r="H1" s="166"/>
      <c r="I1" s="167"/>
      <c r="J1" s="167"/>
      <c r="K1" s="167"/>
      <c r="L1" s="167"/>
    </row>
    <row r="2" spans="1:16" s="168" customFormat="1" ht="14.4" x14ac:dyDescent="0.3">
      <c r="A2" s="166" t="s">
        <v>239</v>
      </c>
      <c r="B2" s="166"/>
      <c r="C2" s="166"/>
      <c r="D2" s="166"/>
      <c r="E2" s="166"/>
      <c r="F2" s="166"/>
      <c r="G2" s="166"/>
      <c r="H2" s="166"/>
      <c r="I2" s="167"/>
      <c r="J2" s="167"/>
      <c r="K2" s="167"/>
      <c r="L2" s="167"/>
    </row>
    <row r="4" spans="1:16" x14ac:dyDescent="0.2">
      <c r="H4" s="163" t="s">
        <v>98</v>
      </c>
      <c r="I4" s="163"/>
      <c r="J4" s="163" t="s">
        <v>99</v>
      </c>
      <c r="K4" s="163"/>
      <c r="L4" s="145"/>
      <c r="M4" s="163" t="s">
        <v>100</v>
      </c>
      <c r="N4" s="163"/>
      <c r="O4" s="163" t="s">
        <v>101</v>
      </c>
      <c r="P4" s="163"/>
    </row>
    <row r="5" spans="1:16" s="4" customFormat="1" ht="51.75" customHeight="1" x14ac:dyDescent="0.2">
      <c r="C5" s="5"/>
      <c r="H5" s="8" t="s">
        <v>93</v>
      </c>
      <c r="I5" s="8" t="s">
        <v>93</v>
      </c>
      <c r="J5" s="8" t="s">
        <v>93</v>
      </c>
      <c r="K5" s="8" t="s">
        <v>93</v>
      </c>
    </row>
    <row r="6" spans="1:16" s="4" customFormat="1" ht="20.399999999999999" x14ac:dyDescent="0.2">
      <c r="B6" s="5" t="s">
        <v>1</v>
      </c>
      <c r="D6" s="8" t="s">
        <v>90</v>
      </c>
      <c r="E6" s="8" t="s">
        <v>91</v>
      </c>
      <c r="F6" s="8" t="s">
        <v>92</v>
      </c>
      <c r="H6" s="8" t="s">
        <v>94</v>
      </c>
      <c r="I6" s="8" t="s">
        <v>96</v>
      </c>
      <c r="J6" s="8" t="s">
        <v>95</v>
      </c>
      <c r="K6" s="8" t="s">
        <v>97</v>
      </c>
      <c r="M6" s="8" t="s">
        <v>102</v>
      </c>
      <c r="N6" s="8" t="s">
        <v>103</v>
      </c>
      <c r="O6" s="8" t="s">
        <v>104</v>
      </c>
      <c r="P6" s="8" t="s">
        <v>105</v>
      </c>
    </row>
    <row r="7" spans="1:16" s="4" customFormat="1" x14ac:dyDescent="0.2">
      <c r="B7" s="5" t="s">
        <v>220</v>
      </c>
      <c r="C7" s="5"/>
      <c r="J7" s="4" t="s">
        <v>2</v>
      </c>
    </row>
    <row r="8" spans="1:16" x14ac:dyDescent="0.2">
      <c r="A8" s="2" t="str">
        <f t="shared" ref="A8:A39" si="0">MID(B8,FIND("(",B8,1)+1,FIND(")",B8,1)-FIND("(",B8,1)-1)</f>
        <v>EO</v>
      </c>
      <c r="B8" s="3" t="s">
        <v>83</v>
      </c>
      <c r="C8" s="3" t="s">
        <v>83</v>
      </c>
    </row>
    <row r="9" spans="1:16" s="7" customFormat="1" x14ac:dyDescent="0.2">
      <c r="A9" s="2" t="str">
        <f t="shared" si="0"/>
        <v>EO</v>
      </c>
      <c r="B9" s="3" t="s">
        <v>83</v>
      </c>
      <c r="C9" s="6" t="s">
        <v>49</v>
      </c>
      <c r="D9" s="7">
        <v>28161.963526723601</v>
      </c>
      <c r="E9" s="7">
        <v>28704.652982644198</v>
      </c>
      <c r="F9" s="7">
        <v>29270.0851902102</v>
      </c>
      <c r="H9" s="7">
        <f>E9-D9</f>
        <v>542.68945592059754</v>
      </c>
      <c r="J9" s="7">
        <f>F9-D9</f>
        <v>1108.1216634865996</v>
      </c>
      <c r="M9" s="146">
        <f>E9-H9</f>
        <v>28161.963526723601</v>
      </c>
      <c r="N9" s="146"/>
      <c r="O9" s="146">
        <f>F9-J9</f>
        <v>28161.963526723601</v>
      </c>
    </row>
    <row r="10" spans="1:16" s="7" customFormat="1" x14ac:dyDescent="0.2">
      <c r="A10" s="2" t="str">
        <f t="shared" si="0"/>
        <v>EO</v>
      </c>
      <c r="B10" s="3" t="s">
        <v>83</v>
      </c>
      <c r="C10" s="6" t="s">
        <v>48</v>
      </c>
      <c r="D10" s="7">
        <v>104</v>
      </c>
      <c r="E10" s="7">
        <v>104</v>
      </c>
      <c r="F10" s="7">
        <v>104</v>
      </c>
    </row>
    <row r="11" spans="1:16" s="7" customFormat="1" x14ac:dyDescent="0.2">
      <c r="A11" s="2" t="str">
        <f t="shared" si="0"/>
        <v>EO</v>
      </c>
      <c r="B11" s="3" t="s">
        <v>83</v>
      </c>
      <c r="C11" s="6" t="s">
        <v>47</v>
      </c>
      <c r="D11" s="7">
        <v>2928844.2067792602</v>
      </c>
      <c r="E11" s="7">
        <v>2985283.910195</v>
      </c>
      <c r="F11" s="7">
        <v>3044088.8597818599</v>
      </c>
      <c r="I11" s="7">
        <f>E11-D11</f>
        <v>56439.703415739816</v>
      </c>
      <c r="K11" s="7">
        <f>F11-D11</f>
        <v>115244.65300259972</v>
      </c>
      <c r="N11" s="7">
        <f>E11-I11</f>
        <v>2928844.2067792602</v>
      </c>
      <c r="P11" s="7">
        <f>F11-K11</f>
        <v>2928844.2067792602</v>
      </c>
    </row>
    <row r="12" spans="1:16" x14ac:dyDescent="0.2">
      <c r="A12" s="2" t="str">
        <f t="shared" si="0"/>
        <v>EO</v>
      </c>
      <c r="B12" s="3" t="s">
        <v>80</v>
      </c>
      <c r="C12" s="3" t="s">
        <v>80</v>
      </c>
    </row>
    <row r="13" spans="1:16" s="7" customFormat="1" x14ac:dyDescent="0.2">
      <c r="A13" s="2" t="str">
        <f t="shared" si="0"/>
        <v>EO</v>
      </c>
      <c r="B13" s="3" t="s">
        <v>80</v>
      </c>
      <c r="C13" s="6" t="s">
        <v>49</v>
      </c>
      <c r="D13" s="7">
        <v>22697.406743939398</v>
      </c>
      <c r="E13" s="7">
        <v>23134.9410495909</v>
      </c>
      <c r="F13" s="7">
        <v>23590.6653600668</v>
      </c>
      <c r="H13" s="7">
        <f>E13-D13</f>
        <v>437.5343056515012</v>
      </c>
      <c r="J13" s="7">
        <f>F13-D13</f>
        <v>893.25861612740118</v>
      </c>
      <c r="M13" s="146">
        <f>E13-H13</f>
        <v>22697.406743939398</v>
      </c>
      <c r="N13" s="146"/>
      <c r="O13" s="146">
        <f>F13-J13</f>
        <v>22697.406743939398</v>
      </c>
    </row>
    <row r="14" spans="1:16" s="7" customFormat="1" x14ac:dyDescent="0.2">
      <c r="A14" s="2" t="str">
        <f t="shared" si="0"/>
        <v>EO</v>
      </c>
      <c r="B14" s="3" t="s">
        <v>80</v>
      </c>
      <c r="C14" s="6" t="s">
        <v>48</v>
      </c>
      <c r="D14" s="7">
        <v>160</v>
      </c>
      <c r="E14" s="7">
        <v>160</v>
      </c>
      <c r="F14" s="7">
        <v>160</v>
      </c>
    </row>
    <row r="15" spans="1:16" s="7" customFormat="1" x14ac:dyDescent="0.2">
      <c r="A15" s="2" t="str">
        <f t="shared" si="0"/>
        <v>EO</v>
      </c>
      <c r="B15" s="3" t="s">
        <v>80</v>
      </c>
      <c r="C15" s="6" t="s">
        <v>47</v>
      </c>
      <c r="D15" s="7">
        <v>3631585.0790303098</v>
      </c>
      <c r="E15" s="7">
        <v>3701590.5679345499</v>
      </c>
      <c r="F15" s="7">
        <v>3774506.45761069</v>
      </c>
      <c r="I15" s="7">
        <f>E15-D15</f>
        <v>70005.488904240075</v>
      </c>
      <c r="K15" s="7">
        <f>F15-D15</f>
        <v>142921.37858038023</v>
      </c>
      <c r="N15" s="7">
        <f>E15-I15</f>
        <v>3631585.0790303098</v>
      </c>
      <c r="P15" s="7">
        <f>F15-K15</f>
        <v>3631585.0790303098</v>
      </c>
    </row>
    <row r="16" spans="1:16" x14ac:dyDescent="0.2">
      <c r="A16" s="2" t="str">
        <f t="shared" si="0"/>
        <v>EO</v>
      </c>
      <c r="B16" s="3" t="s">
        <v>77</v>
      </c>
      <c r="C16" s="3" t="s">
        <v>77</v>
      </c>
      <c r="M16" s="147"/>
      <c r="N16" s="147"/>
      <c r="O16" s="147"/>
    </row>
    <row r="17" spans="1:16" s="7" customFormat="1" x14ac:dyDescent="0.2">
      <c r="A17" s="2" t="str">
        <f t="shared" si="0"/>
        <v>EO</v>
      </c>
      <c r="B17" s="3" t="s">
        <v>77</v>
      </c>
      <c r="C17" s="6" t="s">
        <v>49</v>
      </c>
      <c r="D17" s="7">
        <v>5260.6700724039702</v>
      </c>
      <c r="E17" s="7">
        <v>5362.0417667415504</v>
      </c>
      <c r="F17" s="7">
        <v>5467.7010852412895</v>
      </c>
      <c r="H17" s="7">
        <f>E17-D17</f>
        <v>101.37169433758027</v>
      </c>
      <c r="J17" s="7">
        <f>F17-D17</f>
        <v>207.03101283731939</v>
      </c>
      <c r="M17" s="146">
        <f>E17-H17</f>
        <v>5260.6700724039702</v>
      </c>
      <c r="N17" s="146"/>
      <c r="O17" s="146">
        <f>F17-J17</f>
        <v>5260.6700724039702</v>
      </c>
    </row>
    <row r="18" spans="1:16" s="7" customFormat="1" x14ac:dyDescent="0.2">
      <c r="A18" s="2" t="str">
        <f t="shared" si="0"/>
        <v>EO</v>
      </c>
      <c r="B18" s="3" t="s">
        <v>77</v>
      </c>
      <c r="C18" s="6" t="s">
        <v>48</v>
      </c>
      <c r="D18" s="7">
        <v>62</v>
      </c>
      <c r="E18" s="7">
        <v>62</v>
      </c>
      <c r="F18" s="7">
        <v>62</v>
      </c>
    </row>
    <row r="19" spans="1:16" s="7" customFormat="1" x14ac:dyDescent="0.2">
      <c r="A19" s="2" t="str">
        <f t="shared" si="0"/>
        <v>EO</v>
      </c>
      <c r="B19" s="3" t="s">
        <v>77</v>
      </c>
      <c r="C19" s="6" t="s">
        <v>47</v>
      </c>
      <c r="D19" s="7">
        <v>326161.54448904598</v>
      </c>
      <c r="E19" s="7">
        <v>332446.58953797602</v>
      </c>
      <c r="F19" s="7">
        <v>338997.46728495997</v>
      </c>
      <c r="I19" s="7">
        <f>E19-D19</f>
        <v>6285.045048930042</v>
      </c>
      <c r="K19" s="7">
        <f>F19-D19</f>
        <v>12835.922795913997</v>
      </c>
      <c r="N19" s="7">
        <f>E19-I19</f>
        <v>326161.54448904598</v>
      </c>
      <c r="P19" s="7">
        <f>F19-K19</f>
        <v>326161.54448904598</v>
      </c>
    </row>
    <row r="20" spans="1:16" x14ac:dyDescent="0.2">
      <c r="A20" s="2" t="str">
        <f t="shared" si="0"/>
        <v>EO</v>
      </c>
      <c r="B20" s="3" t="s">
        <v>74</v>
      </c>
      <c r="C20" s="3" t="s">
        <v>74</v>
      </c>
    </row>
    <row r="21" spans="1:16" s="7" customFormat="1" x14ac:dyDescent="0.2">
      <c r="A21" s="2" t="str">
        <f t="shared" si="0"/>
        <v>EO</v>
      </c>
      <c r="B21" s="3" t="s">
        <v>74</v>
      </c>
      <c r="C21" s="6" t="s">
        <v>49</v>
      </c>
      <c r="D21" s="7">
        <v>61616.7262522276</v>
      </c>
      <c r="E21" s="7">
        <v>62804.066414676003</v>
      </c>
      <c r="F21" s="7">
        <v>64041.2185074234</v>
      </c>
      <c r="H21" s="7">
        <f>E21-D21</f>
        <v>1187.3401624484031</v>
      </c>
      <c r="J21" s="7">
        <f>F21-D21</f>
        <v>2424.4922551958007</v>
      </c>
      <c r="M21" s="146">
        <f>E21-H21</f>
        <v>61616.7262522276</v>
      </c>
      <c r="N21" s="146"/>
      <c r="O21" s="146">
        <f>F21-J21</f>
        <v>61616.7262522276</v>
      </c>
    </row>
    <row r="22" spans="1:16" s="7" customFormat="1" x14ac:dyDescent="0.2">
      <c r="A22" s="2" t="str">
        <f t="shared" si="0"/>
        <v>EO</v>
      </c>
      <c r="B22" s="3" t="s">
        <v>74</v>
      </c>
      <c r="C22" s="6" t="s">
        <v>48</v>
      </c>
      <c r="D22" s="7">
        <v>77</v>
      </c>
      <c r="E22" s="7">
        <v>77</v>
      </c>
      <c r="F22" s="7">
        <v>77</v>
      </c>
    </row>
    <row r="23" spans="1:16" s="7" customFormat="1" x14ac:dyDescent="0.2">
      <c r="A23" s="2" t="str">
        <f t="shared" si="0"/>
        <v>EO</v>
      </c>
      <c r="B23" s="3" t="s">
        <v>74</v>
      </c>
      <c r="C23" s="6" t="s">
        <v>47</v>
      </c>
      <c r="D23" s="7">
        <v>4744487.9214215297</v>
      </c>
      <c r="E23" s="7">
        <v>4835913.1139300503</v>
      </c>
      <c r="F23" s="7">
        <v>4931173.8250716003</v>
      </c>
      <c r="I23" s="7">
        <f>E23-D23</f>
        <v>91425.192508520558</v>
      </c>
      <c r="K23" s="7">
        <f>F23-D23</f>
        <v>186685.90365007054</v>
      </c>
      <c r="N23" s="7">
        <f>E23-I23</f>
        <v>4744487.9214215297</v>
      </c>
      <c r="P23" s="7">
        <f>F23-K23</f>
        <v>4744487.9214215297</v>
      </c>
    </row>
    <row r="24" spans="1:16" x14ac:dyDescent="0.2">
      <c r="A24" s="2" t="str">
        <f t="shared" si="0"/>
        <v>EO</v>
      </c>
      <c r="B24" s="3" t="s">
        <v>71</v>
      </c>
      <c r="C24" s="3" t="s">
        <v>71</v>
      </c>
    </row>
    <row r="25" spans="1:16" s="7" customFormat="1" x14ac:dyDescent="0.2">
      <c r="A25" s="2" t="str">
        <f t="shared" si="0"/>
        <v>EO</v>
      </c>
      <c r="B25" s="3" t="s">
        <v>71</v>
      </c>
      <c r="C25" s="6" t="s">
        <v>49</v>
      </c>
      <c r="D25" s="7">
        <v>43470.584598034402</v>
      </c>
      <c r="E25" s="7">
        <v>44308.274072115099</v>
      </c>
      <c r="F25" s="7">
        <v>45181.0711451569</v>
      </c>
      <c r="H25" s="7">
        <f>E25-D25</f>
        <v>837.68947408069653</v>
      </c>
      <c r="J25" s="7">
        <f>F25-D25</f>
        <v>1710.4865471224985</v>
      </c>
      <c r="M25" s="146">
        <f>E25-H25</f>
        <v>43470.584598034402</v>
      </c>
      <c r="N25" s="146"/>
      <c r="O25" s="146">
        <f>F25-J25</f>
        <v>43470.584598034402</v>
      </c>
    </row>
    <row r="26" spans="1:16" s="7" customFormat="1" x14ac:dyDescent="0.2">
      <c r="A26" s="2" t="str">
        <f t="shared" si="0"/>
        <v>EO</v>
      </c>
      <c r="B26" s="3" t="s">
        <v>71</v>
      </c>
      <c r="C26" s="6" t="s">
        <v>48</v>
      </c>
      <c r="D26" s="7">
        <v>411</v>
      </c>
      <c r="E26" s="7">
        <v>411</v>
      </c>
      <c r="F26" s="7">
        <v>411</v>
      </c>
    </row>
    <row r="27" spans="1:16" s="7" customFormat="1" x14ac:dyDescent="0.2">
      <c r="A27" s="2" t="str">
        <f t="shared" si="0"/>
        <v>EO</v>
      </c>
      <c r="B27" s="3" t="s">
        <v>71</v>
      </c>
      <c r="C27" s="6" t="s">
        <v>47</v>
      </c>
      <c r="D27" s="7">
        <v>17866410.269792099</v>
      </c>
      <c r="E27" s="7">
        <v>18210700.6436393</v>
      </c>
      <c r="F27" s="7">
        <v>18569420.240659501</v>
      </c>
      <c r="I27" s="7">
        <f>E27-D27</f>
        <v>344290.37384720147</v>
      </c>
      <c r="K27" s="7">
        <f>F27-D27</f>
        <v>703009.97086740285</v>
      </c>
      <c r="N27" s="7">
        <f>E27-I27</f>
        <v>17866410.269792099</v>
      </c>
      <c r="P27" s="7">
        <f>F27-K27</f>
        <v>17866410.269792099</v>
      </c>
    </row>
    <row r="28" spans="1:16" x14ac:dyDescent="0.2">
      <c r="A28" s="2" t="str">
        <f t="shared" si="0"/>
        <v>EO</v>
      </c>
      <c r="B28" s="3" t="s">
        <v>68</v>
      </c>
      <c r="C28" s="3" t="s">
        <v>68</v>
      </c>
    </row>
    <row r="29" spans="1:16" s="7" customFormat="1" x14ac:dyDescent="0.2">
      <c r="A29" s="2" t="str">
        <f t="shared" si="0"/>
        <v>EO</v>
      </c>
      <c r="B29" s="3" t="s">
        <v>68</v>
      </c>
      <c r="C29" s="6" t="s">
        <v>49</v>
      </c>
      <c r="D29" s="7">
        <v>189835.776270492</v>
      </c>
      <c r="E29" s="7">
        <v>193493.97693118299</v>
      </c>
      <c r="F29" s="7">
        <v>197305.36800765301</v>
      </c>
      <c r="H29" s="7">
        <f>E29-D29</f>
        <v>3658.2006606909854</v>
      </c>
      <c r="J29" s="7">
        <f>F29-D29</f>
        <v>7469.5917371610121</v>
      </c>
      <c r="M29" s="146">
        <f>E29-H29</f>
        <v>189835.776270492</v>
      </c>
      <c r="N29" s="146"/>
      <c r="O29" s="146">
        <f>F29-J29</f>
        <v>189835.776270492</v>
      </c>
    </row>
    <row r="30" spans="1:16" s="7" customFormat="1" x14ac:dyDescent="0.2">
      <c r="A30" s="2" t="str">
        <f t="shared" si="0"/>
        <v>EO</v>
      </c>
      <c r="B30" s="3" t="s">
        <v>68</v>
      </c>
      <c r="C30" s="6" t="s">
        <v>48</v>
      </c>
      <c r="D30" s="7">
        <v>120</v>
      </c>
      <c r="E30" s="7">
        <v>120</v>
      </c>
      <c r="F30" s="7">
        <v>120</v>
      </c>
    </row>
    <row r="31" spans="1:16" s="7" customFormat="1" x14ac:dyDescent="0.2">
      <c r="A31" s="2" t="str">
        <f t="shared" si="0"/>
        <v>EO</v>
      </c>
      <c r="B31" s="3" t="s">
        <v>68</v>
      </c>
      <c r="C31" s="6" t="s">
        <v>47</v>
      </c>
      <c r="D31" s="7">
        <v>11390146.5762295</v>
      </c>
      <c r="E31" s="7">
        <v>11609638.615870999</v>
      </c>
      <c r="F31" s="7">
        <v>11838322.0804592</v>
      </c>
      <c r="I31" s="7">
        <f>E31-D31</f>
        <v>219492.03964149952</v>
      </c>
      <c r="K31" s="7">
        <f>F31-D31</f>
        <v>448175.50422970019</v>
      </c>
      <c r="N31" s="7">
        <f>E31-I31</f>
        <v>11390146.5762295</v>
      </c>
      <c r="P31" s="7">
        <f>F31-K31</f>
        <v>11390146.5762295</v>
      </c>
    </row>
    <row r="32" spans="1:16" x14ac:dyDescent="0.2">
      <c r="A32" s="2" t="str">
        <f t="shared" si="0"/>
        <v>EO</v>
      </c>
      <c r="B32" s="3" t="s">
        <v>65</v>
      </c>
      <c r="C32" s="3" t="s">
        <v>65</v>
      </c>
    </row>
    <row r="33" spans="1:16" s="7" customFormat="1" x14ac:dyDescent="0.2">
      <c r="A33" s="2" t="str">
        <f t="shared" si="0"/>
        <v>EO</v>
      </c>
      <c r="B33" s="3" t="s">
        <v>65</v>
      </c>
      <c r="C33" s="6" t="s">
        <v>49</v>
      </c>
      <c r="D33" s="7">
        <v>156373.75526793601</v>
      </c>
      <c r="E33" s="7">
        <v>159387.14934847999</v>
      </c>
      <c r="F33" s="7">
        <v>162526.62276232601</v>
      </c>
      <c r="H33" s="7">
        <f>E33-D33</f>
        <v>3013.3940805439779</v>
      </c>
      <c r="J33" s="7">
        <f>F33-D33</f>
        <v>6152.8674943899969</v>
      </c>
      <c r="M33" s="146">
        <f>E33-H33</f>
        <v>156373.75526793601</v>
      </c>
      <c r="N33" s="146"/>
      <c r="O33" s="146">
        <f>F33-J33</f>
        <v>156373.75526793601</v>
      </c>
    </row>
    <row r="34" spans="1:16" s="7" customFormat="1" x14ac:dyDescent="0.2">
      <c r="A34" s="2" t="str">
        <f t="shared" si="0"/>
        <v>EO</v>
      </c>
      <c r="B34" s="3" t="s">
        <v>65</v>
      </c>
      <c r="C34" s="6" t="s">
        <v>48</v>
      </c>
      <c r="D34" s="7">
        <v>88</v>
      </c>
      <c r="E34" s="7">
        <v>88</v>
      </c>
      <c r="F34" s="7">
        <v>88</v>
      </c>
    </row>
    <row r="35" spans="1:16" s="7" customFormat="1" x14ac:dyDescent="0.2">
      <c r="A35" s="2" t="str">
        <f t="shared" si="0"/>
        <v>EO</v>
      </c>
      <c r="B35" s="3" t="s">
        <v>65</v>
      </c>
      <c r="C35" s="6" t="s">
        <v>47</v>
      </c>
      <c r="D35" s="7">
        <v>13760890.463578399</v>
      </c>
      <c r="E35" s="7">
        <v>14026069.1426662</v>
      </c>
      <c r="F35" s="7">
        <v>14302342.803084699</v>
      </c>
      <c r="I35" s="7">
        <f>E35-D35</f>
        <v>265178.67908780091</v>
      </c>
      <c r="K35" s="7">
        <f>F35-D35</f>
        <v>541452.33950630017</v>
      </c>
      <c r="N35" s="7">
        <f>E35-I35</f>
        <v>13760890.463578399</v>
      </c>
      <c r="P35" s="7">
        <f>F35-K35</f>
        <v>13760890.463578399</v>
      </c>
    </row>
    <row r="36" spans="1:16" x14ac:dyDescent="0.2">
      <c r="A36" s="2" t="str">
        <f t="shared" si="0"/>
        <v>EO</v>
      </c>
      <c r="B36" s="3" t="s">
        <v>62</v>
      </c>
      <c r="C36" s="3" t="s">
        <v>62</v>
      </c>
    </row>
    <row r="37" spans="1:16" s="7" customFormat="1" x14ac:dyDescent="0.2">
      <c r="A37" s="2" t="str">
        <f t="shared" si="0"/>
        <v>EO</v>
      </c>
      <c r="B37" s="3" t="s">
        <v>62</v>
      </c>
      <c r="C37" s="6" t="s">
        <v>49</v>
      </c>
      <c r="D37" s="7">
        <v>166652</v>
      </c>
      <c r="E37" s="7">
        <v>166652</v>
      </c>
      <c r="F37" s="7">
        <v>166652</v>
      </c>
      <c r="H37" s="7">
        <f>E37-D37</f>
        <v>0</v>
      </c>
      <c r="J37" s="7">
        <f>F37-D37</f>
        <v>0</v>
      </c>
      <c r="M37" s="146">
        <f>E37-H37</f>
        <v>166652</v>
      </c>
      <c r="N37" s="146"/>
      <c r="O37" s="146">
        <f>F37-J37</f>
        <v>166652</v>
      </c>
    </row>
    <row r="38" spans="1:16" s="7" customFormat="1" x14ac:dyDescent="0.2">
      <c r="A38" s="2" t="str">
        <f t="shared" si="0"/>
        <v>EO</v>
      </c>
      <c r="B38" s="3" t="s">
        <v>62</v>
      </c>
      <c r="C38" s="6" t="s">
        <v>48</v>
      </c>
      <c r="D38" s="7">
        <v>116</v>
      </c>
      <c r="E38" s="7">
        <v>116</v>
      </c>
      <c r="F38" s="7">
        <v>116</v>
      </c>
    </row>
    <row r="39" spans="1:16" s="7" customFormat="1" x14ac:dyDescent="0.2">
      <c r="A39" s="2" t="str">
        <f t="shared" si="0"/>
        <v>EO</v>
      </c>
      <c r="B39" s="3" t="s">
        <v>62</v>
      </c>
      <c r="C39" s="6" t="s">
        <v>47</v>
      </c>
      <c r="D39" s="7">
        <v>19331632</v>
      </c>
      <c r="E39" s="7">
        <v>19331632</v>
      </c>
      <c r="F39" s="7">
        <v>19331632</v>
      </c>
      <c r="I39" s="7">
        <f>E39-D39</f>
        <v>0</v>
      </c>
      <c r="K39" s="7">
        <f>F39-D39</f>
        <v>0</v>
      </c>
      <c r="N39" s="7">
        <f>E39-I39</f>
        <v>19331632</v>
      </c>
      <c r="P39" s="7">
        <f>F39-K39</f>
        <v>19331632</v>
      </c>
    </row>
    <row r="40" spans="1:16" x14ac:dyDescent="0.2">
      <c r="A40" s="2" t="str">
        <f t="shared" ref="A40:A71" si="1">MID(B40,FIND("(",B40,1)+1,FIND(")",B40,1)-FIND("(",B40,1)-1)</f>
        <v>EO</v>
      </c>
      <c r="B40" s="3" t="s">
        <v>59</v>
      </c>
      <c r="C40" s="3" t="s">
        <v>59</v>
      </c>
    </row>
    <row r="41" spans="1:16" s="7" customFormat="1" x14ac:dyDescent="0.2">
      <c r="A41" s="2" t="str">
        <f t="shared" si="1"/>
        <v>EO</v>
      </c>
      <c r="B41" s="3" t="s">
        <v>59</v>
      </c>
      <c r="C41" s="6" t="s">
        <v>49</v>
      </c>
      <c r="D41" s="7">
        <v>451961.92473260203</v>
      </c>
      <c r="E41" s="7">
        <v>460671.35775658698</v>
      </c>
      <c r="F41" s="7">
        <v>469745.95965639403</v>
      </c>
      <c r="H41" s="7">
        <f>E41-D41</f>
        <v>8709.4330239849514</v>
      </c>
      <c r="J41" s="7">
        <f>F41-D41</f>
        <v>17784.034923792002</v>
      </c>
      <c r="M41" s="146">
        <f>E41-H41</f>
        <v>451961.92473260203</v>
      </c>
      <c r="N41" s="146"/>
      <c r="O41" s="146">
        <f>F41-J41</f>
        <v>451961.92473260203</v>
      </c>
    </row>
    <row r="42" spans="1:16" s="7" customFormat="1" x14ac:dyDescent="0.2">
      <c r="A42" s="2" t="str">
        <f t="shared" si="1"/>
        <v>EO</v>
      </c>
      <c r="B42" s="3" t="s">
        <v>59</v>
      </c>
      <c r="C42" s="6" t="s">
        <v>48</v>
      </c>
      <c r="D42" s="7">
        <v>168</v>
      </c>
      <c r="E42" s="7">
        <v>168</v>
      </c>
      <c r="F42" s="7">
        <v>168</v>
      </c>
    </row>
    <row r="43" spans="1:16" s="7" customFormat="1" x14ac:dyDescent="0.2">
      <c r="A43" s="2" t="str">
        <f t="shared" si="1"/>
        <v>EO</v>
      </c>
      <c r="B43" s="3" t="s">
        <v>59</v>
      </c>
      <c r="C43" s="6" t="s">
        <v>47</v>
      </c>
      <c r="D43" s="7">
        <v>75929603.355077103</v>
      </c>
      <c r="E43" s="7">
        <v>77392788.103106603</v>
      </c>
      <c r="F43" s="7">
        <v>78917321.222274095</v>
      </c>
      <c r="I43" s="7">
        <f>E43-D43</f>
        <v>1463184.7480295002</v>
      </c>
      <c r="K43" s="7">
        <f>F43-D43</f>
        <v>2987717.867196992</v>
      </c>
      <c r="N43" s="7">
        <f>E43-I43</f>
        <v>75929603.355077103</v>
      </c>
      <c r="P43" s="7">
        <f>F43-K43</f>
        <v>75929603.355077103</v>
      </c>
    </row>
    <row r="44" spans="1:16" x14ac:dyDescent="0.2">
      <c r="A44" s="2" t="str">
        <f t="shared" si="1"/>
        <v>EO</v>
      </c>
      <c r="B44" s="3" t="s">
        <v>56</v>
      </c>
      <c r="C44" s="3" t="s">
        <v>56</v>
      </c>
    </row>
    <row r="45" spans="1:16" s="7" customFormat="1" x14ac:dyDescent="0.2">
      <c r="A45" s="2" t="str">
        <f t="shared" si="1"/>
        <v>EO</v>
      </c>
      <c r="B45" s="3" t="s">
        <v>56</v>
      </c>
      <c r="C45" s="6" t="s">
        <v>49</v>
      </c>
      <c r="D45" s="7">
        <v>46929.542208973602</v>
      </c>
      <c r="E45" s="7">
        <v>47833.861498995801</v>
      </c>
      <c r="F45" s="7">
        <v>48776.145646939702</v>
      </c>
      <c r="H45" s="7">
        <f>E45-D45</f>
        <v>904.3192900221984</v>
      </c>
      <c r="J45" s="7">
        <f>F45-D45</f>
        <v>1846.6034379660996</v>
      </c>
      <c r="M45" s="146">
        <f>E45-H45</f>
        <v>46929.542208973602</v>
      </c>
      <c r="N45" s="146"/>
      <c r="O45" s="146">
        <f>F45-J45</f>
        <v>46929.542208973602</v>
      </c>
    </row>
    <row r="46" spans="1:16" s="7" customFormat="1" x14ac:dyDescent="0.2">
      <c r="A46" s="2" t="str">
        <f t="shared" si="1"/>
        <v>EO</v>
      </c>
      <c r="B46" s="3" t="s">
        <v>56</v>
      </c>
      <c r="C46" s="6" t="s">
        <v>48</v>
      </c>
      <c r="D46" s="7">
        <v>29</v>
      </c>
      <c r="E46" s="7">
        <v>29</v>
      </c>
      <c r="F46" s="7">
        <v>29</v>
      </c>
    </row>
    <row r="47" spans="1:16" s="7" customFormat="1" x14ac:dyDescent="0.2">
      <c r="A47" s="2" t="str">
        <f t="shared" si="1"/>
        <v>EO</v>
      </c>
      <c r="B47" s="3" t="s">
        <v>56</v>
      </c>
      <c r="C47" s="6" t="s">
        <v>47</v>
      </c>
      <c r="D47" s="7">
        <v>1360956.72406023</v>
      </c>
      <c r="E47" s="7">
        <v>1387181.9834708699</v>
      </c>
      <c r="F47" s="7">
        <v>1414508.22376125</v>
      </c>
      <c r="I47" s="7">
        <f>E47-D47</f>
        <v>26225.259410639992</v>
      </c>
      <c r="K47" s="7">
        <f>F47-D47</f>
        <v>53551.499701020075</v>
      </c>
      <c r="N47" s="7">
        <f>E47-I47</f>
        <v>1360956.72406023</v>
      </c>
      <c r="P47" s="7">
        <f>F47-K47</f>
        <v>1360956.72406023</v>
      </c>
    </row>
    <row r="48" spans="1:16" x14ac:dyDescent="0.2">
      <c r="A48" s="2" t="str">
        <f t="shared" si="1"/>
        <v>EO</v>
      </c>
      <c r="B48" s="3" t="s">
        <v>53</v>
      </c>
      <c r="C48" s="3" t="s">
        <v>53</v>
      </c>
      <c r="M48" s="147"/>
      <c r="N48" s="147"/>
      <c r="O48" s="147"/>
    </row>
    <row r="49" spans="1:16" s="7" customFormat="1" x14ac:dyDescent="0.2">
      <c r="A49" s="2" t="str">
        <f t="shared" si="1"/>
        <v>EO</v>
      </c>
      <c r="B49" s="3" t="s">
        <v>53</v>
      </c>
      <c r="C49" s="6" t="s">
        <v>49</v>
      </c>
      <c r="D49" s="7">
        <v>112686.523100754</v>
      </c>
      <c r="E49" s="7">
        <v>114858.09711981899</v>
      </c>
      <c r="F49" s="7">
        <v>117120.251134857</v>
      </c>
      <c r="H49" s="7">
        <f>E49-D49</f>
        <v>2171.5740190649958</v>
      </c>
      <c r="J49" s="7">
        <f>F49-D49</f>
        <v>4433.7280341029982</v>
      </c>
      <c r="M49" s="146">
        <f>E49-H49</f>
        <v>112686.523100754</v>
      </c>
      <c r="N49" s="146"/>
      <c r="O49" s="146">
        <f>F49-J49</f>
        <v>112686.523100754</v>
      </c>
    </row>
    <row r="50" spans="1:16" s="7" customFormat="1" x14ac:dyDescent="0.2">
      <c r="A50" s="2" t="str">
        <f t="shared" si="1"/>
        <v>EO</v>
      </c>
      <c r="B50" s="3" t="s">
        <v>53</v>
      </c>
      <c r="C50" s="6" t="s">
        <v>48</v>
      </c>
      <c r="D50" s="7">
        <v>41</v>
      </c>
      <c r="E50" s="7">
        <v>41</v>
      </c>
      <c r="F50" s="7">
        <v>41</v>
      </c>
    </row>
    <row r="51" spans="1:16" s="7" customFormat="1" x14ac:dyDescent="0.2">
      <c r="A51" s="2" t="str">
        <f t="shared" si="1"/>
        <v>EO</v>
      </c>
      <c r="B51" s="3" t="s">
        <v>53</v>
      </c>
      <c r="C51" s="6" t="s">
        <v>47</v>
      </c>
      <c r="D51" s="7">
        <v>4620147.4471309297</v>
      </c>
      <c r="E51" s="7">
        <v>4709181.9819125896</v>
      </c>
      <c r="F51" s="7">
        <v>4801930.2965291496</v>
      </c>
      <c r="I51" s="7">
        <f>E51-D51</f>
        <v>89034.534781659953</v>
      </c>
      <c r="K51" s="7">
        <f>F51-D51</f>
        <v>181782.84939821996</v>
      </c>
      <c r="N51" s="7">
        <f>E51-I51</f>
        <v>4620147.4471309297</v>
      </c>
      <c r="P51" s="7">
        <f>F51-K51</f>
        <v>4620147.4471309297</v>
      </c>
    </row>
    <row r="52" spans="1:16" x14ac:dyDescent="0.2">
      <c r="A52" s="2" t="str">
        <f t="shared" si="1"/>
        <v>EV1</v>
      </c>
      <c r="B52" s="3" t="s">
        <v>89</v>
      </c>
      <c r="C52" s="3" t="s">
        <v>89</v>
      </c>
    </row>
    <row r="53" spans="1:16" s="7" customFormat="1" x14ac:dyDescent="0.2">
      <c r="A53" s="2" t="str">
        <f t="shared" si="1"/>
        <v>EV1</v>
      </c>
      <c r="B53" s="3" t="s">
        <v>89</v>
      </c>
      <c r="C53" s="6" t="s">
        <v>49</v>
      </c>
      <c r="D53" s="7">
        <v>504273.00526597601</v>
      </c>
      <c r="E53" s="7">
        <v>514882.82278053998</v>
      </c>
      <c r="F53" s="7">
        <v>525939.177646472</v>
      </c>
      <c r="H53" s="7">
        <f>E53-D53</f>
        <v>10609.817514563969</v>
      </c>
      <c r="J53" s="7">
        <f>F53-D53</f>
        <v>21666.172380495991</v>
      </c>
      <c r="M53" s="146">
        <f>E53-H53</f>
        <v>504273.00526597601</v>
      </c>
      <c r="N53" s="146"/>
      <c r="O53" s="146">
        <f>F53-J53</f>
        <v>504273.00526597601</v>
      </c>
    </row>
    <row r="54" spans="1:16" s="7" customFormat="1" x14ac:dyDescent="0.2">
      <c r="A54" s="2" t="str">
        <f t="shared" si="1"/>
        <v>EV1</v>
      </c>
      <c r="B54" s="3" t="s">
        <v>89</v>
      </c>
      <c r="C54" s="6" t="s">
        <v>48</v>
      </c>
      <c r="D54" s="7">
        <v>9731</v>
      </c>
      <c r="E54" s="7">
        <v>9731</v>
      </c>
      <c r="F54" s="7">
        <v>9731</v>
      </c>
    </row>
    <row r="55" spans="1:16" s="7" customFormat="1" x14ac:dyDescent="0.2">
      <c r="A55" s="2" t="str">
        <f t="shared" si="1"/>
        <v>EV1</v>
      </c>
      <c r="B55" s="3" t="s">
        <v>89</v>
      </c>
      <c r="C55" s="6" t="s">
        <v>47</v>
      </c>
      <c r="D55" s="7">
        <v>56433920.969343901</v>
      </c>
      <c r="E55" s="7">
        <v>57642554.415202796</v>
      </c>
      <c r="F55" s="7">
        <v>58902028.838347398</v>
      </c>
      <c r="I55" s="7">
        <f>E55-D55</f>
        <v>1208633.4458588958</v>
      </c>
      <c r="K55" s="7">
        <f>F55-D55</f>
        <v>2468107.8690034971</v>
      </c>
      <c r="N55" s="7">
        <f>E55-I55</f>
        <v>56433920.969343901</v>
      </c>
      <c r="P55" s="7">
        <f>F55-K55</f>
        <v>56433920.969343901</v>
      </c>
    </row>
    <row r="56" spans="1:16" x14ac:dyDescent="0.2">
      <c r="A56" s="2" t="str">
        <f t="shared" si="1"/>
        <v>EV2</v>
      </c>
      <c r="B56" s="3" t="s">
        <v>84</v>
      </c>
      <c r="C56" s="3" t="s">
        <v>84</v>
      </c>
    </row>
    <row r="57" spans="1:16" s="7" customFormat="1" x14ac:dyDescent="0.2">
      <c r="A57" s="2" t="str">
        <f t="shared" si="1"/>
        <v>EV2</v>
      </c>
      <c r="B57" s="3" t="s">
        <v>84</v>
      </c>
      <c r="C57" s="6" t="s">
        <v>49</v>
      </c>
      <c r="D57" s="7">
        <v>22528.143356951401</v>
      </c>
      <c r="E57" s="7">
        <v>22959.5212991267</v>
      </c>
      <c r="F57" s="7">
        <v>23408.983744810499</v>
      </c>
      <c r="H57" s="7">
        <f>E57-D57</f>
        <v>431.37794217529881</v>
      </c>
      <c r="J57" s="7">
        <f>F57-D57</f>
        <v>880.84038785909797</v>
      </c>
      <c r="M57" s="146">
        <f>E57-H57</f>
        <v>22528.143356951401</v>
      </c>
      <c r="N57" s="146"/>
      <c r="O57" s="146">
        <f>F57-J57</f>
        <v>22528.143356951401</v>
      </c>
    </row>
    <row r="58" spans="1:16" s="7" customFormat="1" x14ac:dyDescent="0.2">
      <c r="A58" s="2" t="str">
        <f t="shared" si="1"/>
        <v>EV2</v>
      </c>
      <c r="B58" s="3" t="s">
        <v>84</v>
      </c>
      <c r="C58" s="6" t="s">
        <v>48</v>
      </c>
      <c r="D58" s="7">
        <v>4913</v>
      </c>
      <c r="E58" s="7">
        <v>4913</v>
      </c>
      <c r="F58" s="7">
        <v>4913</v>
      </c>
    </row>
    <row r="59" spans="1:16" s="7" customFormat="1" x14ac:dyDescent="0.2">
      <c r="A59" s="2" t="str">
        <f t="shared" si="1"/>
        <v>EV2</v>
      </c>
      <c r="B59" s="3" t="s">
        <v>84</v>
      </c>
      <c r="C59" s="6" t="s">
        <v>47</v>
      </c>
      <c r="D59" s="7">
        <v>5209763.9829754196</v>
      </c>
      <c r="E59" s="7">
        <v>5310053.0272276504</v>
      </c>
      <c r="F59" s="7">
        <v>5414546.3014929099</v>
      </c>
      <c r="I59" s="7">
        <f>E59-D59</f>
        <v>100289.04425223079</v>
      </c>
      <c r="K59" s="7">
        <f>F59-D59</f>
        <v>204782.31851749029</v>
      </c>
      <c r="N59" s="7">
        <f>E59-I59</f>
        <v>5209763.9829754196</v>
      </c>
      <c r="P59" s="7">
        <f>F59-K59</f>
        <v>5209763.9829754196</v>
      </c>
    </row>
    <row r="60" spans="1:16" x14ac:dyDescent="0.2">
      <c r="A60" s="2" t="str">
        <f t="shared" si="1"/>
        <v>EV3</v>
      </c>
      <c r="B60" s="3" t="s">
        <v>88</v>
      </c>
      <c r="C60" s="3" t="s">
        <v>88</v>
      </c>
    </row>
    <row r="61" spans="1:16" s="7" customFormat="1" x14ac:dyDescent="0.2">
      <c r="A61" s="2" t="str">
        <f t="shared" si="1"/>
        <v>EV3</v>
      </c>
      <c r="B61" s="3" t="s">
        <v>88</v>
      </c>
      <c r="C61" s="6" t="s">
        <v>49</v>
      </c>
      <c r="D61" s="7">
        <v>3466.0023578505702</v>
      </c>
      <c r="E61" s="7">
        <v>3532.7919659501299</v>
      </c>
      <c r="F61" s="7">
        <v>3602.3865968640798</v>
      </c>
      <c r="H61" s="7">
        <f>E61-D61</f>
        <v>66.7896080995597</v>
      </c>
      <c r="J61" s="7">
        <f>F61-D61</f>
        <v>136.38423901350961</v>
      </c>
      <c r="M61" s="146">
        <f>E61-H61</f>
        <v>3466.0023578505702</v>
      </c>
      <c r="N61" s="146"/>
      <c r="O61" s="146">
        <f>F61-J61</f>
        <v>3466.0023578505702</v>
      </c>
    </row>
    <row r="62" spans="1:16" s="7" customFormat="1" x14ac:dyDescent="0.2">
      <c r="A62" s="2" t="str">
        <f t="shared" si="1"/>
        <v>EV3</v>
      </c>
      <c r="B62" s="3" t="s">
        <v>88</v>
      </c>
      <c r="C62" s="6" t="s">
        <v>48</v>
      </c>
      <c r="D62" s="7">
        <v>914</v>
      </c>
      <c r="E62" s="7">
        <v>914</v>
      </c>
      <c r="F62" s="7">
        <v>914</v>
      </c>
    </row>
    <row r="63" spans="1:16" s="7" customFormat="1" x14ac:dyDescent="0.2">
      <c r="A63" s="2" t="str">
        <f t="shared" si="1"/>
        <v>EV3</v>
      </c>
      <c r="B63" s="3" t="s">
        <v>88</v>
      </c>
      <c r="C63" s="6" t="s">
        <v>47</v>
      </c>
      <c r="D63" s="7">
        <v>130498.218888613</v>
      </c>
      <c r="E63" s="7">
        <v>133012.908906258</v>
      </c>
      <c r="F63" s="7">
        <v>135633.20090999699</v>
      </c>
      <c r="I63" s="7">
        <f>E63-D63</f>
        <v>2514.6900176449999</v>
      </c>
      <c r="K63" s="7">
        <f>F63-D63</f>
        <v>5134.9820213839848</v>
      </c>
      <c r="N63" s="7">
        <f>E63-I63</f>
        <v>130498.218888613</v>
      </c>
      <c r="P63" s="7">
        <f>F63-K63</f>
        <v>130498.218888613</v>
      </c>
    </row>
    <row r="64" spans="1:16" x14ac:dyDescent="0.2">
      <c r="A64" s="2" t="str">
        <f t="shared" si="1"/>
        <v>EV4</v>
      </c>
      <c r="B64" s="3" t="s">
        <v>87</v>
      </c>
      <c r="C64" s="3" t="s">
        <v>87</v>
      </c>
    </row>
    <row r="65" spans="1:16" s="7" customFormat="1" x14ac:dyDescent="0.2">
      <c r="A65" s="2" t="str">
        <f t="shared" si="1"/>
        <v>EV4</v>
      </c>
      <c r="B65" s="3" t="s">
        <v>87</v>
      </c>
      <c r="C65" s="6" t="s">
        <v>49</v>
      </c>
      <c r="D65" s="7">
        <v>4139.2080173637896</v>
      </c>
      <c r="E65" s="7">
        <v>4218.9708133227496</v>
      </c>
      <c r="F65" s="7">
        <v>4302.07769425067</v>
      </c>
      <c r="H65" s="7">
        <f>E65-D65</f>
        <v>79.762795958959941</v>
      </c>
      <c r="J65" s="7">
        <f>F65-D65</f>
        <v>162.86967688688037</v>
      </c>
      <c r="M65" s="146">
        <f>E65-H65</f>
        <v>4139.2080173637896</v>
      </c>
      <c r="N65" s="146"/>
      <c r="O65" s="146">
        <f>F65-J65</f>
        <v>4139.2080173637896</v>
      </c>
    </row>
    <row r="66" spans="1:16" s="7" customFormat="1" x14ac:dyDescent="0.2">
      <c r="A66" s="2" t="str">
        <f t="shared" si="1"/>
        <v>EV4</v>
      </c>
      <c r="B66" s="3" t="s">
        <v>87</v>
      </c>
      <c r="C66" s="6" t="s">
        <v>48</v>
      </c>
      <c r="D66" s="7">
        <v>366</v>
      </c>
      <c r="E66" s="7">
        <v>366</v>
      </c>
      <c r="F66" s="7">
        <v>366</v>
      </c>
    </row>
    <row r="67" spans="1:16" s="7" customFormat="1" x14ac:dyDescent="0.2">
      <c r="A67" s="2" t="str">
        <f t="shared" si="1"/>
        <v>EV4</v>
      </c>
      <c r="B67" s="3" t="s">
        <v>87</v>
      </c>
      <c r="C67" s="6" t="s">
        <v>47</v>
      </c>
      <c r="D67" s="7">
        <v>147380.63255201801</v>
      </c>
      <c r="E67" s="7">
        <v>150220.64850762399</v>
      </c>
      <c r="F67" s="7">
        <v>153179.74912762601</v>
      </c>
      <c r="I67" s="7">
        <f>E67-D67</f>
        <v>2840.0159556059807</v>
      </c>
      <c r="K67" s="7">
        <f>F67-D67</f>
        <v>5799.1165756080009</v>
      </c>
      <c r="N67" s="7">
        <f>E67-I67</f>
        <v>147380.63255201801</v>
      </c>
      <c r="P67" s="7">
        <f>F67-K67</f>
        <v>147380.63255201801</v>
      </c>
    </row>
    <row r="68" spans="1:16" x14ac:dyDescent="0.2">
      <c r="A68" s="2" t="str">
        <f t="shared" si="1"/>
        <v>EV5</v>
      </c>
      <c r="B68" s="3" t="s">
        <v>85</v>
      </c>
      <c r="C68" s="3" t="s">
        <v>85</v>
      </c>
    </row>
    <row r="69" spans="1:16" s="7" customFormat="1" x14ac:dyDescent="0.2">
      <c r="A69" s="2" t="str">
        <f t="shared" si="1"/>
        <v>EV5</v>
      </c>
      <c r="B69" s="3" t="s">
        <v>85</v>
      </c>
      <c r="C69" s="6" t="s">
        <v>49</v>
      </c>
      <c r="D69" s="7">
        <v>101441.99723604901</v>
      </c>
      <c r="E69" s="7">
        <v>103396.818488736</v>
      </c>
      <c r="F69" s="7">
        <v>105433.467493555</v>
      </c>
      <c r="H69" s="7">
        <f>E69-D69</f>
        <v>1954.8212526869902</v>
      </c>
      <c r="J69" s="7">
        <f>F69-D69</f>
        <v>3991.4702575059928</v>
      </c>
      <c r="M69" s="146">
        <f>E69-H69</f>
        <v>101441.99723604901</v>
      </c>
      <c r="N69" s="146"/>
      <c r="O69" s="146">
        <f>F69-J69</f>
        <v>101441.99723604901</v>
      </c>
    </row>
    <row r="70" spans="1:16" s="7" customFormat="1" x14ac:dyDescent="0.2">
      <c r="A70" s="2" t="str">
        <f t="shared" si="1"/>
        <v>EV5</v>
      </c>
      <c r="B70" s="3" t="s">
        <v>85</v>
      </c>
      <c r="C70" s="6" t="s">
        <v>48</v>
      </c>
      <c r="D70" s="7">
        <v>5468</v>
      </c>
      <c r="E70" s="7">
        <v>5468</v>
      </c>
      <c r="F70" s="7">
        <v>5468</v>
      </c>
    </row>
    <row r="71" spans="1:16" s="7" customFormat="1" x14ac:dyDescent="0.2">
      <c r="A71" s="2" t="str">
        <f t="shared" si="1"/>
        <v>EV5</v>
      </c>
      <c r="B71" s="3" t="s">
        <v>85</v>
      </c>
      <c r="C71" s="6" t="s">
        <v>47</v>
      </c>
      <c r="D71" s="7">
        <v>9590225.6070054993</v>
      </c>
      <c r="E71" s="7">
        <v>9775033.9824417792</v>
      </c>
      <c r="F71" s="7">
        <v>9967582.2881204206</v>
      </c>
      <c r="I71" s="7">
        <f>E71-D71</f>
        <v>184808.37543627992</v>
      </c>
      <c r="K71" s="7">
        <f>F71-D71</f>
        <v>377356.68111492135</v>
      </c>
      <c r="N71" s="7">
        <f>E71-I71</f>
        <v>9590225.6070054993</v>
      </c>
      <c r="P71" s="7">
        <f>F71-K71</f>
        <v>9590225.6070054993</v>
      </c>
    </row>
    <row r="72" spans="1:16" x14ac:dyDescent="0.2">
      <c r="A72" s="2" t="str">
        <f t="shared" ref="A72:A103" si="2">MID(B72,FIND("(",B72,1)+1,FIND(")",B72,1)-FIND("(",B72,1)-1)</f>
        <v>EV6</v>
      </c>
      <c r="B72" s="3" t="s">
        <v>86</v>
      </c>
      <c r="C72" s="3" t="s">
        <v>86</v>
      </c>
    </row>
    <row r="73" spans="1:16" s="7" customFormat="1" x14ac:dyDescent="0.2">
      <c r="A73" s="2" t="str">
        <f t="shared" si="2"/>
        <v>EV6</v>
      </c>
      <c r="B73" s="3" t="s">
        <v>86</v>
      </c>
      <c r="C73" s="6" t="s">
        <v>49</v>
      </c>
      <c r="D73" s="7">
        <v>19431.636737551202</v>
      </c>
      <c r="E73" s="7">
        <v>19806.041957540499</v>
      </c>
      <c r="F73" s="7">
        <v>20196.165754732501</v>
      </c>
      <c r="H73" s="7">
        <f>E73-D73</f>
        <v>374.40521998929762</v>
      </c>
      <c r="J73" s="7">
        <f>F73-D73</f>
        <v>764.52901718129942</v>
      </c>
      <c r="M73" s="146">
        <f>E73-H73</f>
        <v>19431.636737551202</v>
      </c>
      <c r="N73" s="146"/>
      <c r="O73" s="146">
        <f>F73-J73</f>
        <v>19431.636737551202</v>
      </c>
    </row>
    <row r="74" spans="1:16" s="7" customFormat="1" x14ac:dyDescent="0.2">
      <c r="A74" s="2" t="str">
        <f t="shared" si="2"/>
        <v>EV6</v>
      </c>
      <c r="B74" s="3" t="s">
        <v>86</v>
      </c>
      <c r="C74" s="6" t="s">
        <v>48</v>
      </c>
      <c r="D74" s="7">
        <v>1094</v>
      </c>
      <c r="E74" s="7">
        <v>1094</v>
      </c>
      <c r="F74" s="7">
        <v>1094</v>
      </c>
    </row>
    <row r="75" spans="1:16" s="7" customFormat="1" x14ac:dyDescent="0.2">
      <c r="A75" s="2" t="str">
        <f t="shared" si="2"/>
        <v>EV6</v>
      </c>
      <c r="B75" s="3" t="s">
        <v>86</v>
      </c>
      <c r="C75" s="6" t="s">
        <v>47</v>
      </c>
      <c r="D75" s="7">
        <v>844392.62016130902</v>
      </c>
      <c r="E75" s="7">
        <v>860661.195860976</v>
      </c>
      <c r="F75" s="7">
        <v>877614.84528159397</v>
      </c>
      <c r="I75" s="7">
        <f>E75-D75</f>
        <v>16268.575699666981</v>
      </c>
      <c r="K75" s="7">
        <f>F75-D75</f>
        <v>33222.225120284944</v>
      </c>
      <c r="N75" s="7">
        <f>E75-I75</f>
        <v>844392.62016130902</v>
      </c>
      <c r="P75" s="7">
        <f>F75-K75</f>
        <v>844392.62016130902</v>
      </c>
    </row>
    <row r="76" spans="1:16" x14ac:dyDescent="0.2">
      <c r="A76" s="2" t="str">
        <f t="shared" si="2"/>
        <v>F</v>
      </c>
      <c r="B76" s="3" t="s">
        <v>82</v>
      </c>
      <c r="C76" s="3" t="s">
        <v>82</v>
      </c>
    </row>
    <row r="77" spans="1:16" s="7" customFormat="1" x14ac:dyDescent="0.2">
      <c r="A77" s="2" t="str">
        <f t="shared" si="2"/>
        <v>F</v>
      </c>
      <c r="B77" s="3" t="s">
        <v>82</v>
      </c>
      <c r="C77" s="6" t="s">
        <v>49</v>
      </c>
      <c r="D77" s="7">
        <v>108</v>
      </c>
      <c r="E77" s="7">
        <v>108</v>
      </c>
      <c r="F77" s="7">
        <v>108</v>
      </c>
      <c r="M77" s="7">
        <f>E77-H77</f>
        <v>108</v>
      </c>
      <c r="O77" s="7">
        <f>F77-J77</f>
        <v>108</v>
      </c>
    </row>
    <row r="78" spans="1:16" s="7" customFormat="1" x14ac:dyDescent="0.2">
      <c r="A78" s="2" t="str">
        <f t="shared" si="2"/>
        <v>F</v>
      </c>
      <c r="B78" s="3" t="s">
        <v>82</v>
      </c>
      <c r="C78" s="6" t="s">
        <v>48</v>
      </c>
      <c r="D78" s="7">
        <v>104</v>
      </c>
      <c r="E78" s="7">
        <v>104</v>
      </c>
      <c r="F78" s="7">
        <v>104</v>
      </c>
    </row>
    <row r="79" spans="1:16" s="7" customFormat="1" x14ac:dyDescent="0.2">
      <c r="A79" s="2" t="str">
        <f t="shared" si="2"/>
        <v>F</v>
      </c>
      <c r="B79" s="3" t="s">
        <v>82</v>
      </c>
      <c r="C79" s="6" t="s">
        <v>47</v>
      </c>
      <c r="D79" s="7">
        <v>11232</v>
      </c>
      <c r="E79" s="7">
        <v>11232</v>
      </c>
      <c r="F79" s="7">
        <v>11232</v>
      </c>
      <c r="N79" s="7">
        <f>E79-I79</f>
        <v>11232</v>
      </c>
      <c r="P79" s="7">
        <f>F79-K79</f>
        <v>11232</v>
      </c>
    </row>
    <row r="80" spans="1:16" x14ac:dyDescent="0.2">
      <c r="A80" s="2" t="str">
        <f t="shared" si="2"/>
        <v>F</v>
      </c>
      <c r="B80" s="3" t="s">
        <v>79</v>
      </c>
      <c r="C80" s="3" t="s">
        <v>79</v>
      </c>
    </row>
    <row r="81" spans="1:16" s="7" customFormat="1" x14ac:dyDescent="0.2">
      <c r="A81" s="2" t="str">
        <f t="shared" si="2"/>
        <v>F</v>
      </c>
      <c r="B81" s="3" t="s">
        <v>79</v>
      </c>
      <c r="C81" s="6" t="s">
        <v>49</v>
      </c>
      <c r="D81" s="7">
        <v>1020</v>
      </c>
      <c r="E81" s="7">
        <v>1020</v>
      </c>
      <c r="F81" s="7">
        <v>1020</v>
      </c>
      <c r="M81" s="7">
        <f>E81-H81</f>
        <v>1020</v>
      </c>
      <c r="O81" s="7">
        <f>F81-J81</f>
        <v>1020</v>
      </c>
    </row>
    <row r="82" spans="1:16" s="7" customFormat="1" x14ac:dyDescent="0.2">
      <c r="A82" s="2" t="str">
        <f t="shared" si="2"/>
        <v>F</v>
      </c>
      <c r="B82" s="3" t="s">
        <v>79</v>
      </c>
      <c r="C82" s="6" t="s">
        <v>48</v>
      </c>
      <c r="D82" s="7">
        <v>160</v>
      </c>
      <c r="E82" s="7">
        <v>160</v>
      </c>
      <c r="F82" s="7">
        <v>160</v>
      </c>
    </row>
    <row r="83" spans="1:16" s="7" customFormat="1" x14ac:dyDescent="0.2">
      <c r="A83" s="2" t="str">
        <f t="shared" si="2"/>
        <v>F</v>
      </c>
      <c r="B83" s="3" t="s">
        <v>79</v>
      </c>
      <c r="C83" s="6" t="s">
        <v>47</v>
      </c>
      <c r="D83" s="7">
        <v>163200</v>
      </c>
      <c r="E83" s="7">
        <v>163200</v>
      </c>
      <c r="F83" s="7">
        <v>163200</v>
      </c>
      <c r="N83" s="7">
        <f>E83-I83</f>
        <v>163200</v>
      </c>
      <c r="P83" s="7">
        <f>F83-K83</f>
        <v>163200</v>
      </c>
    </row>
    <row r="84" spans="1:16" x14ac:dyDescent="0.2">
      <c r="A84" s="2" t="str">
        <f t="shared" si="2"/>
        <v>F</v>
      </c>
      <c r="B84" s="3" t="s">
        <v>76</v>
      </c>
      <c r="C84" s="3" t="s">
        <v>76</v>
      </c>
    </row>
    <row r="85" spans="1:16" s="7" customFormat="1" x14ac:dyDescent="0.2">
      <c r="A85" s="2" t="str">
        <f t="shared" si="2"/>
        <v>F</v>
      </c>
      <c r="B85" s="3" t="s">
        <v>76</v>
      </c>
      <c r="C85" s="6" t="s">
        <v>49</v>
      </c>
      <c r="D85" s="7">
        <v>4147.99999999999</v>
      </c>
      <c r="E85" s="7">
        <v>4147.99999999999</v>
      </c>
      <c r="F85" s="7">
        <v>4147.99999999999</v>
      </c>
      <c r="M85" s="7">
        <f>E85-H85</f>
        <v>4147.99999999999</v>
      </c>
      <c r="O85" s="7">
        <f>F85-J85</f>
        <v>4147.99999999999</v>
      </c>
    </row>
    <row r="86" spans="1:16" s="7" customFormat="1" x14ac:dyDescent="0.2">
      <c r="A86" s="2" t="str">
        <f t="shared" si="2"/>
        <v>F</v>
      </c>
      <c r="B86" s="3" t="s">
        <v>76</v>
      </c>
      <c r="C86" s="6" t="s">
        <v>48</v>
      </c>
      <c r="D86" s="7">
        <v>62</v>
      </c>
      <c r="E86" s="7">
        <v>62</v>
      </c>
      <c r="F86" s="7">
        <v>62</v>
      </c>
    </row>
    <row r="87" spans="1:16" s="7" customFormat="1" x14ac:dyDescent="0.2">
      <c r="A87" s="2" t="str">
        <f t="shared" si="2"/>
        <v>F</v>
      </c>
      <c r="B87" s="3" t="s">
        <v>76</v>
      </c>
      <c r="C87" s="6" t="s">
        <v>47</v>
      </c>
      <c r="D87" s="7">
        <v>257176</v>
      </c>
      <c r="E87" s="7">
        <v>257176</v>
      </c>
      <c r="F87" s="7">
        <v>257176</v>
      </c>
      <c r="N87" s="7">
        <f>E87-I87</f>
        <v>257176</v>
      </c>
      <c r="P87" s="7">
        <f>F87-K87</f>
        <v>257176</v>
      </c>
    </row>
    <row r="88" spans="1:16" x14ac:dyDescent="0.2">
      <c r="A88" s="2" t="str">
        <f t="shared" si="2"/>
        <v>F</v>
      </c>
      <c r="B88" s="3" t="s">
        <v>73</v>
      </c>
      <c r="C88" s="3" t="s">
        <v>73</v>
      </c>
    </row>
    <row r="89" spans="1:16" s="7" customFormat="1" x14ac:dyDescent="0.2">
      <c r="A89" s="2" t="str">
        <f t="shared" si="2"/>
        <v>F</v>
      </c>
      <c r="B89" s="3" t="s">
        <v>73</v>
      </c>
      <c r="C89" s="6" t="s">
        <v>49</v>
      </c>
      <c r="D89" s="7">
        <v>5580</v>
      </c>
      <c r="E89" s="7">
        <v>5580</v>
      </c>
      <c r="F89" s="7">
        <v>5580</v>
      </c>
      <c r="M89" s="7">
        <f>E89-H89</f>
        <v>5580</v>
      </c>
      <c r="O89" s="7">
        <f>F89-J89</f>
        <v>5580</v>
      </c>
    </row>
    <row r="90" spans="1:16" s="7" customFormat="1" x14ac:dyDescent="0.2">
      <c r="A90" s="2" t="str">
        <f t="shared" si="2"/>
        <v>F</v>
      </c>
      <c r="B90" s="3" t="s">
        <v>73</v>
      </c>
      <c r="C90" s="6" t="s">
        <v>48</v>
      </c>
      <c r="D90" s="7">
        <v>154</v>
      </c>
      <c r="E90" s="7">
        <v>154</v>
      </c>
      <c r="F90" s="7">
        <v>154</v>
      </c>
    </row>
    <row r="91" spans="1:16" s="7" customFormat="1" x14ac:dyDescent="0.2">
      <c r="A91" s="2" t="str">
        <f t="shared" si="2"/>
        <v>F</v>
      </c>
      <c r="B91" s="3" t="s">
        <v>73</v>
      </c>
      <c r="C91" s="6" t="s">
        <v>47</v>
      </c>
      <c r="D91" s="7">
        <v>429660</v>
      </c>
      <c r="E91" s="7">
        <v>429660</v>
      </c>
      <c r="F91" s="7">
        <v>429660</v>
      </c>
      <c r="N91" s="7">
        <f>E91-I91</f>
        <v>429660</v>
      </c>
      <c r="P91" s="7">
        <f>F91-K91</f>
        <v>429660</v>
      </c>
    </row>
    <row r="92" spans="1:16" x14ac:dyDescent="0.2">
      <c r="A92" s="2" t="str">
        <f t="shared" si="2"/>
        <v>F</v>
      </c>
      <c r="B92" s="3" t="s">
        <v>69</v>
      </c>
      <c r="C92" s="3" t="s">
        <v>69</v>
      </c>
    </row>
    <row r="93" spans="1:16" s="7" customFormat="1" x14ac:dyDescent="0.2">
      <c r="A93" s="2" t="str">
        <f t="shared" si="2"/>
        <v>F</v>
      </c>
      <c r="B93" s="3" t="s">
        <v>69</v>
      </c>
      <c r="C93" s="6" t="s">
        <v>49</v>
      </c>
      <c r="D93" s="7">
        <v>420</v>
      </c>
      <c r="E93" s="7">
        <v>420</v>
      </c>
      <c r="F93" s="7">
        <v>420</v>
      </c>
      <c r="M93" s="7">
        <f>E93-H93</f>
        <v>420</v>
      </c>
      <c r="O93" s="7">
        <f>F93-J93</f>
        <v>420</v>
      </c>
    </row>
    <row r="94" spans="1:16" s="7" customFormat="1" x14ac:dyDescent="0.2">
      <c r="A94" s="2" t="str">
        <f t="shared" si="2"/>
        <v>F</v>
      </c>
      <c r="B94" s="3" t="s">
        <v>69</v>
      </c>
      <c r="C94" s="6" t="s">
        <v>48</v>
      </c>
      <c r="D94" s="7">
        <v>411</v>
      </c>
      <c r="E94" s="7">
        <v>411</v>
      </c>
      <c r="F94" s="7">
        <v>411</v>
      </c>
    </row>
    <row r="95" spans="1:16" s="7" customFormat="1" x14ac:dyDescent="0.2">
      <c r="A95" s="2" t="str">
        <f t="shared" si="2"/>
        <v>F</v>
      </c>
      <c r="B95" s="3" t="s">
        <v>69</v>
      </c>
      <c r="C95" s="6" t="s">
        <v>47</v>
      </c>
      <c r="D95" s="7">
        <v>172620</v>
      </c>
      <c r="E95" s="7">
        <v>172620</v>
      </c>
      <c r="F95" s="7">
        <v>172620</v>
      </c>
      <c r="N95" s="7">
        <f>E95-I95</f>
        <v>172620</v>
      </c>
      <c r="P95" s="7">
        <f>F95-K95</f>
        <v>172620</v>
      </c>
    </row>
    <row r="96" spans="1:16" x14ac:dyDescent="0.2">
      <c r="A96" s="2" t="str">
        <f t="shared" si="2"/>
        <v>F</v>
      </c>
      <c r="B96" s="3" t="s">
        <v>67</v>
      </c>
      <c r="C96" s="3" t="s">
        <v>67</v>
      </c>
    </row>
    <row r="97" spans="1:16" s="7" customFormat="1" x14ac:dyDescent="0.2">
      <c r="A97" s="2" t="str">
        <f t="shared" si="2"/>
        <v>F</v>
      </c>
      <c r="B97" s="3" t="s">
        <v>67</v>
      </c>
      <c r="C97" s="6" t="s">
        <v>49</v>
      </c>
      <c r="D97" s="7">
        <v>1097648.8728138099</v>
      </c>
      <c r="E97" s="7">
        <v>1117207.2367501401</v>
      </c>
      <c r="F97" s="7">
        <v>1137586.9865577901</v>
      </c>
      <c r="M97" s="7">
        <f>E97-H97</f>
        <v>1117207.2367501401</v>
      </c>
      <c r="O97" s="7">
        <f>F97-J97</f>
        <v>1137586.9865577901</v>
      </c>
    </row>
    <row r="98" spans="1:16" s="7" customFormat="1" x14ac:dyDescent="0.2">
      <c r="A98" s="2" t="str">
        <f t="shared" si="2"/>
        <v>F</v>
      </c>
      <c r="B98" s="3" t="s">
        <v>67</v>
      </c>
      <c r="C98" s="6" t="s">
        <v>48</v>
      </c>
      <c r="D98" s="7">
        <v>60</v>
      </c>
      <c r="E98" s="7">
        <v>60</v>
      </c>
      <c r="F98" s="7">
        <v>60</v>
      </c>
    </row>
    <row r="99" spans="1:16" s="7" customFormat="1" x14ac:dyDescent="0.2">
      <c r="A99" s="2" t="str">
        <f t="shared" si="2"/>
        <v>F</v>
      </c>
      <c r="B99" s="3" t="s">
        <v>67</v>
      </c>
      <c r="C99" s="6" t="s">
        <v>47</v>
      </c>
      <c r="D99" s="7">
        <v>65858932.368828699</v>
      </c>
      <c r="E99" s="7">
        <v>67032434.205008604</v>
      </c>
      <c r="F99" s="7">
        <v>68255219.193467498</v>
      </c>
      <c r="N99" s="7">
        <f>E99-I99</f>
        <v>67032434.205008604</v>
      </c>
      <c r="P99" s="7">
        <f>F99-K99</f>
        <v>68255219.193467498</v>
      </c>
    </row>
    <row r="100" spans="1:16" x14ac:dyDescent="0.2">
      <c r="A100" s="2" t="str">
        <f t="shared" si="2"/>
        <v>F</v>
      </c>
      <c r="B100" s="3" t="s">
        <v>64</v>
      </c>
      <c r="C100" s="3" t="s">
        <v>64</v>
      </c>
    </row>
    <row r="101" spans="1:16" s="7" customFormat="1" x14ac:dyDescent="0.2">
      <c r="A101" s="2" t="str">
        <f t="shared" si="2"/>
        <v>F</v>
      </c>
      <c r="B101" s="3" t="s">
        <v>64</v>
      </c>
      <c r="C101" s="6" t="s">
        <v>49</v>
      </c>
      <c r="D101" s="7">
        <v>777304.43330798601</v>
      </c>
      <c r="E101" s="7">
        <v>791154.72873062198</v>
      </c>
      <c r="F101" s="7">
        <v>805585.56076287897</v>
      </c>
      <c r="M101" s="7">
        <f>E101-H101</f>
        <v>791154.72873062198</v>
      </c>
      <c r="O101" s="7">
        <f>F101-J101</f>
        <v>805585.56076287897</v>
      </c>
    </row>
    <row r="102" spans="1:16" s="7" customFormat="1" x14ac:dyDescent="0.2">
      <c r="A102" s="2" t="str">
        <f t="shared" si="2"/>
        <v>F</v>
      </c>
      <c r="B102" s="3" t="s">
        <v>64</v>
      </c>
      <c r="C102" s="6" t="s">
        <v>48</v>
      </c>
      <c r="D102" s="7">
        <v>176</v>
      </c>
      <c r="E102" s="7">
        <v>176</v>
      </c>
      <c r="F102" s="7">
        <v>176</v>
      </c>
    </row>
    <row r="103" spans="1:16" s="7" customFormat="1" x14ac:dyDescent="0.2">
      <c r="A103" s="2" t="str">
        <f t="shared" si="2"/>
        <v>F</v>
      </c>
      <c r="B103" s="3" t="s">
        <v>64</v>
      </c>
      <c r="C103" s="6" t="s">
        <v>47</v>
      </c>
      <c r="D103" s="7">
        <v>68402907.464436099</v>
      </c>
      <c r="E103" s="7">
        <v>69621733.461628094</v>
      </c>
      <c r="F103" s="7">
        <v>70891646.680466697</v>
      </c>
      <c r="N103" s="7">
        <f>E103-I103</f>
        <v>69621733.461628094</v>
      </c>
      <c r="P103" s="7">
        <f>F103-K103</f>
        <v>70891646.680466697</v>
      </c>
    </row>
    <row r="104" spans="1:16" x14ac:dyDescent="0.2">
      <c r="A104" s="2" t="str">
        <f t="shared" ref="A104:A135" si="3">MID(B104,FIND("(",B104,1)+1,FIND(")",B104,1)-FIND("(",B104,1)-1)</f>
        <v>F</v>
      </c>
      <c r="B104" s="3" t="s">
        <v>61</v>
      </c>
      <c r="C104" s="3" t="s">
        <v>61</v>
      </c>
    </row>
    <row r="105" spans="1:16" s="7" customFormat="1" x14ac:dyDescent="0.2">
      <c r="A105" s="2" t="str">
        <f t="shared" si="3"/>
        <v>F</v>
      </c>
      <c r="B105" s="3" t="s">
        <v>61</v>
      </c>
      <c r="C105" s="6" t="s">
        <v>49</v>
      </c>
      <c r="D105" s="7">
        <v>18748</v>
      </c>
      <c r="E105" s="7">
        <v>18748</v>
      </c>
      <c r="F105" s="7">
        <v>18748</v>
      </c>
      <c r="M105" s="7">
        <f>E105-H105</f>
        <v>18748</v>
      </c>
      <c r="O105" s="7">
        <f>F105-J105</f>
        <v>18748</v>
      </c>
    </row>
    <row r="106" spans="1:16" s="7" customFormat="1" x14ac:dyDescent="0.2">
      <c r="A106" s="2" t="str">
        <f t="shared" si="3"/>
        <v>F</v>
      </c>
      <c r="B106" s="3" t="s">
        <v>61</v>
      </c>
      <c r="C106" s="6" t="s">
        <v>48</v>
      </c>
      <c r="D106" s="7">
        <v>116</v>
      </c>
      <c r="E106" s="7">
        <v>116</v>
      </c>
      <c r="F106" s="7">
        <v>116</v>
      </c>
    </row>
    <row r="107" spans="1:16" s="7" customFormat="1" x14ac:dyDescent="0.2">
      <c r="A107" s="2" t="str">
        <f t="shared" si="3"/>
        <v>F</v>
      </c>
      <c r="B107" s="3" t="s">
        <v>61</v>
      </c>
      <c r="C107" s="6" t="s">
        <v>47</v>
      </c>
      <c r="D107" s="7">
        <v>2174768</v>
      </c>
      <c r="E107" s="7">
        <v>2174768</v>
      </c>
      <c r="F107" s="7">
        <v>2174768</v>
      </c>
      <c r="N107" s="7">
        <f>E107-I107</f>
        <v>2174768</v>
      </c>
      <c r="P107" s="7">
        <f>F107-K107</f>
        <v>2174768</v>
      </c>
    </row>
    <row r="108" spans="1:16" x14ac:dyDescent="0.2">
      <c r="A108" s="2" t="str">
        <f t="shared" si="3"/>
        <v>F</v>
      </c>
      <c r="B108" s="3" t="s">
        <v>58</v>
      </c>
      <c r="C108" s="3" t="s">
        <v>58</v>
      </c>
    </row>
    <row r="109" spans="1:16" s="7" customFormat="1" x14ac:dyDescent="0.2">
      <c r="A109" s="2" t="str">
        <f t="shared" si="3"/>
        <v>F</v>
      </c>
      <c r="B109" s="3" t="s">
        <v>58</v>
      </c>
      <c r="C109" s="6" t="s">
        <v>49</v>
      </c>
      <c r="D109" s="7">
        <v>236847.21208021801</v>
      </c>
      <c r="E109" s="7">
        <v>241067.43710698199</v>
      </c>
      <c r="F109" s="7">
        <v>245464.564226257</v>
      </c>
      <c r="M109" s="7">
        <f>E109-H109</f>
        <v>241067.43710698199</v>
      </c>
      <c r="O109" s="7">
        <f>F109-J109</f>
        <v>245464.564226257</v>
      </c>
    </row>
    <row r="110" spans="1:16" s="7" customFormat="1" x14ac:dyDescent="0.2">
      <c r="A110" s="2" t="str">
        <f t="shared" si="3"/>
        <v>F</v>
      </c>
      <c r="B110" s="3" t="s">
        <v>58</v>
      </c>
      <c r="C110" s="6" t="s">
        <v>48</v>
      </c>
      <c r="D110" s="7">
        <v>168</v>
      </c>
      <c r="E110" s="7">
        <v>168</v>
      </c>
      <c r="F110" s="7">
        <v>168</v>
      </c>
    </row>
    <row r="111" spans="1:16" s="7" customFormat="1" x14ac:dyDescent="0.2">
      <c r="A111" s="2" t="str">
        <f t="shared" si="3"/>
        <v>F</v>
      </c>
      <c r="B111" s="3" t="s">
        <v>58</v>
      </c>
      <c r="C111" s="6" t="s">
        <v>47</v>
      </c>
      <c r="D111" s="7">
        <v>39790331.629476704</v>
      </c>
      <c r="E111" s="7">
        <v>40499329.433972903</v>
      </c>
      <c r="F111" s="7">
        <v>41238046.7900111</v>
      </c>
      <c r="N111" s="7">
        <f>E111-I111</f>
        <v>40499329.433972903</v>
      </c>
      <c r="P111" s="7">
        <f>F111-K111</f>
        <v>41238046.7900111</v>
      </c>
    </row>
    <row r="112" spans="1:16" x14ac:dyDescent="0.2">
      <c r="A112" s="2" t="str">
        <f t="shared" si="3"/>
        <v>F</v>
      </c>
      <c r="B112" s="3" t="s">
        <v>55</v>
      </c>
      <c r="C112" s="3" t="s">
        <v>55</v>
      </c>
    </row>
    <row r="113" spans="1:16" s="7" customFormat="1" x14ac:dyDescent="0.2">
      <c r="A113" s="2" t="str">
        <f t="shared" si="3"/>
        <v>F</v>
      </c>
      <c r="B113" s="3" t="s">
        <v>55</v>
      </c>
      <c r="C113" s="6" t="s">
        <v>49</v>
      </c>
      <c r="D113" s="7">
        <v>1930236.17644013</v>
      </c>
      <c r="E113" s="7">
        <v>1964542.51881629</v>
      </c>
      <c r="F113" s="7">
        <v>2000388.4220046899</v>
      </c>
      <c r="M113" s="7">
        <f>E113-H113</f>
        <v>1964542.51881629</v>
      </c>
      <c r="O113" s="7">
        <f>F113-J113</f>
        <v>2000388.4220046899</v>
      </c>
    </row>
    <row r="114" spans="1:16" s="7" customFormat="1" x14ac:dyDescent="0.2">
      <c r="A114" s="2" t="str">
        <f t="shared" si="3"/>
        <v>F</v>
      </c>
      <c r="B114" s="3" t="s">
        <v>55</v>
      </c>
      <c r="C114" s="6" t="s">
        <v>48</v>
      </c>
      <c r="D114" s="7">
        <v>87</v>
      </c>
      <c r="E114" s="7">
        <v>87</v>
      </c>
      <c r="F114" s="7">
        <v>87</v>
      </c>
    </row>
    <row r="115" spans="1:16" s="7" customFormat="1" x14ac:dyDescent="0.2">
      <c r="A115" s="2" t="str">
        <f t="shared" si="3"/>
        <v>F</v>
      </c>
      <c r="B115" s="3" t="s">
        <v>55</v>
      </c>
      <c r="C115" s="6" t="s">
        <v>47</v>
      </c>
      <c r="D115" s="7">
        <v>55976849.1167638</v>
      </c>
      <c r="E115" s="7">
        <v>56971733.045672499</v>
      </c>
      <c r="F115" s="7">
        <v>58011264.238136202</v>
      </c>
      <c r="N115" s="7">
        <f>E115-I115</f>
        <v>56971733.045672499</v>
      </c>
      <c r="P115" s="7">
        <f>F115-K115</f>
        <v>58011264.238136202</v>
      </c>
    </row>
    <row r="116" spans="1:16" x14ac:dyDescent="0.2">
      <c r="A116" s="2" t="str">
        <f t="shared" si="3"/>
        <v>F</v>
      </c>
      <c r="B116" s="3" t="s">
        <v>52</v>
      </c>
      <c r="C116" s="3" t="s">
        <v>52</v>
      </c>
    </row>
    <row r="117" spans="1:16" s="7" customFormat="1" x14ac:dyDescent="0.2">
      <c r="A117" s="2" t="str">
        <f t="shared" si="3"/>
        <v>F</v>
      </c>
      <c r="B117" s="3" t="s">
        <v>52</v>
      </c>
      <c r="C117" s="6" t="s">
        <v>49</v>
      </c>
      <c r="D117" s="7">
        <v>1814746.7512677801</v>
      </c>
      <c r="E117" s="7">
        <v>1847082.6591050299</v>
      </c>
      <c r="F117" s="7">
        <v>1880774.4731248999</v>
      </c>
      <c r="M117" s="7">
        <f>E117-H117</f>
        <v>1847082.6591050299</v>
      </c>
      <c r="O117" s="7">
        <f>F117-J117</f>
        <v>1880774.4731248999</v>
      </c>
    </row>
    <row r="118" spans="1:16" s="7" customFormat="1" x14ac:dyDescent="0.2">
      <c r="A118" s="2" t="str">
        <f t="shared" si="3"/>
        <v>F</v>
      </c>
      <c r="B118" s="3" t="s">
        <v>52</v>
      </c>
      <c r="C118" s="6" t="s">
        <v>48</v>
      </c>
      <c r="D118" s="7">
        <v>41</v>
      </c>
      <c r="E118" s="7">
        <v>41</v>
      </c>
      <c r="F118" s="7">
        <v>41</v>
      </c>
    </row>
    <row r="119" spans="1:16" s="7" customFormat="1" x14ac:dyDescent="0.2">
      <c r="A119" s="2" t="str">
        <f t="shared" si="3"/>
        <v>F</v>
      </c>
      <c r="B119" s="3" t="s">
        <v>52</v>
      </c>
      <c r="C119" s="6" t="s">
        <v>47</v>
      </c>
      <c r="D119" s="7">
        <v>74404616.801979095</v>
      </c>
      <c r="E119" s="7">
        <v>75730389.023306206</v>
      </c>
      <c r="F119" s="7">
        <v>77111753.398121104</v>
      </c>
      <c r="N119" s="7">
        <f>E119-I119</f>
        <v>75730389.023306206</v>
      </c>
      <c r="P119" s="7">
        <f>F119-K119</f>
        <v>77111753.398121104</v>
      </c>
    </row>
    <row r="120" spans="1:16" s="148" customFormat="1" x14ac:dyDescent="0.2">
      <c r="A120" s="148" t="str">
        <f t="shared" si="3"/>
        <v>R</v>
      </c>
      <c r="B120" s="149" t="s">
        <v>81</v>
      </c>
      <c r="C120" s="149" t="s">
        <v>81</v>
      </c>
    </row>
    <row r="121" spans="1:16" s="151" customFormat="1" x14ac:dyDescent="0.2">
      <c r="A121" s="148" t="str">
        <f t="shared" si="3"/>
        <v>R</v>
      </c>
      <c r="B121" s="149" t="s">
        <v>81</v>
      </c>
      <c r="C121" s="150" t="s">
        <v>49</v>
      </c>
      <c r="D121" s="151">
        <v>852</v>
      </c>
      <c r="E121" s="151">
        <v>852</v>
      </c>
      <c r="F121" s="151">
        <v>852</v>
      </c>
      <c r="M121" s="151">
        <f>E121-H121</f>
        <v>852</v>
      </c>
      <c r="O121" s="151">
        <f>F121-J121</f>
        <v>852</v>
      </c>
    </row>
    <row r="122" spans="1:16" s="151" customFormat="1" x14ac:dyDescent="0.2">
      <c r="A122" s="148" t="str">
        <f t="shared" si="3"/>
        <v>R</v>
      </c>
      <c r="B122" s="149" t="s">
        <v>81</v>
      </c>
      <c r="C122" s="150" t="s">
        <v>48</v>
      </c>
      <c r="D122" s="151">
        <v>104</v>
      </c>
      <c r="E122" s="151">
        <v>104</v>
      </c>
      <c r="F122" s="151">
        <v>104</v>
      </c>
    </row>
    <row r="123" spans="1:16" s="151" customFormat="1" x14ac:dyDescent="0.2">
      <c r="A123" s="148" t="str">
        <f t="shared" si="3"/>
        <v>R</v>
      </c>
      <c r="B123" s="149" t="s">
        <v>81</v>
      </c>
      <c r="C123" s="150" t="s">
        <v>47</v>
      </c>
      <c r="D123" s="151">
        <v>88608</v>
      </c>
      <c r="E123" s="151">
        <v>88608</v>
      </c>
      <c r="F123" s="151">
        <v>88608</v>
      </c>
      <c r="N123" s="151">
        <f>E123-I123</f>
        <v>88608</v>
      </c>
      <c r="P123" s="151">
        <f>F123-K123</f>
        <v>88608</v>
      </c>
    </row>
    <row r="124" spans="1:16" s="148" customFormat="1" x14ac:dyDescent="0.2">
      <c r="A124" s="148" t="str">
        <f t="shared" si="3"/>
        <v>R</v>
      </c>
      <c r="B124" s="149" t="s">
        <v>78</v>
      </c>
      <c r="C124" s="149" t="s">
        <v>78</v>
      </c>
    </row>
    <row r="125" spans="1:16" s="151" customFormat="1" x14ac:dyDescent="0.2">
      <c r="A125" s="148" t="str">
        <f t="shared" si="3"/>
        <v>R</v>
      </c>
      <c r="B125" s="149" t="s">
        <v>78</v>
      </c>
      <c r="C125" s="150" t="s">
        <v>49</v>
      </c>
      <c r="D125" s="151">
        <v>7748</v>
      </c>
      <c r="E125" s="151">
        <v>7748</v>
      </c>
      <c r="F125" s="151">
        <v>7748</v>
      </c>
      <c r="H125" s="151">
        <f>E125-D125</f>
        <v>0</v>
      </c>
      <c r="J125" s="151">
        <f>F125-D125</f>
        <v>0</v>
      </c>
      <c r="M125" s="151">
        <f>E125-H125</f>
        <v>7748</v>
      </c>
      <c r="O125" s="151">
        <f>F125-J125</f>
        <v>7748</v>
      </c>
    </row>
    <row r="126" spans="1:16" s="151" customFormat="1" x14ac:dyDescent="0.2">
      <c r="A126" s="148" t="str">
        <f t="shared" si="3"/>
        <v>R</v>
      </c>
      <c r="B126" s="149" t="s">
        <v>78</v>
      </c>
      <c r="C126" s="150" t="s">
        <v>48</v>
      </c>
      <c r="D126" s="151">
        <v>160</v>
      </c>
      <c r="E126" s="151">
        <v>160</v>
      </c>
      <c r="F126" s="151">
        <v>160</v>
      </c>
    </row>
    <row r="127" spans="1:16" s="151" customFormat="1" x14ac:dyDescent="0.2">
      <c r="A127" s="148" t="str">
        <f t="shared" si="3"/>
        <v>R</v>
      </c>
      <c r="B127" s="149" t="s">
        <v>78</v>
      </c>
      <c r="C127" s="150" t="s">
        <v>47</v>
      </c>
      <c r="D127" s="151">
        <v>1239680</v>
      </c>
      <c r="E127" s="151">
        <v>1239680</v>
      </c>
      <c r="F127" s="151">
        <v>1239680</v>
      </c>
      <c r="H127" s="151">
        <f>E127-D127</f>
        <v>0</v>
      </c>
      <c r="J127" s="151">
        <f>F127-D127</f>
        <v>0</v>
      </c>
      <c r="N127" s="151">
        <f>E127-I127</f>
        <v>1239680</v>
      </c>
      <c r="P127" s="151">
        <f>F127-K127</f>
        <v>1239680</v>
      </c>
    </row>
    <row r="128" spans="1:16" s="148" customFormat="1" x14ac:dyDescent="0.2">
      <c r="A128" s="148" t="str">
        <f t="shared" si="3"/>
        <v>R</v>
      </c>
      <c r="B128" s="149" t="s">
        <v>75</v>
      </c>
      <c r="C128" s="149" t="s">
        <v>75</v>
      </c>
    </row>
    <row r="129" spans="1:16" s="151" customFormat="1" x14ac:dyDescent="0.2">
      <c r="A129" s="148" t="str">
        <f t="shared" si="3"/>
        <v>R</v>
      </c>
      <c r="B129" s="149" t="s">
        <v>75</v>
      </c>
      <c r="C129" s="150" t="s">
        <v>49</v>
      </c>
      <c r="D129" s="151">
        <v>7092</v>
      </c>
      <c r="E129" s="151">
        <v>7092</v>
      </c>
      <c r="F129" s="151">
        <v>7092</v>
      </c>
      <c r="M129" s="151">
        <f>E129-H129</f>
        <v>7092</v>
      </c>
      <c r="O129" s="151">
        <f>F129-J129</f>
        <v>7092</v>
      </c>
    </row>
    <row r="130" spans="1:16" s="151" customFormat="1" x14ac:dyDescent="0.2">
      <c r="A130" s="148" t="str">
        <f t="shared" si="3"/>
        <v>R</v>
      </c>
      <c r="B130" s="149" t="s">
        <v>75</v>
      </c>
      <c r="C130" s="150" t="s">
        <v>48</v>
      </c>
      <c r="D130" s="151">
        <v>62</v>
      </c>
      <c r="E130" s="151">
        <v>62</v>
      </c>
      <c r="F130" s="151">
        <v>62</v>
      </c>
    </row>
    <row r="131" spans="1:16" s="151" customFormat="1" x14ac:dyDescent="0.2">
      <c r="A131" s="148" t="str">
        <f t="shared" si="3"/>
        <v>R</v>
      </c>
      <c r="B131" s="149" t="s">
        <v>75</v>
      </c>
      <c r="C131" s="150" t="s">
        <v>47</v>
      </c>
      <c r="D131" s="151">
        <v>439704</v>
      </c>
      <c r="E131" s="151">
        <v>439704</v>
      </c>
      <c r="F131" s="151">
        <v>439704</v>
      </c>
      <c r="N131" s="151">
        <f>E131-I131</f>
        <v>439704</v>
      </c>
      <c r="P131" s="151">
        <f>F131-K131</f>
        <v>439704</v>
      </c>
    </row>
    <row r="132" spans="1:16" s="148" customFormat="1" x14ac:dyDescent="0.2">
      <c r="A132" s="148" t="str">
        <f t="shared" si="3"/>
        <v>R</v>
      </c>
      <c r="B132" s="149" t="s">
        <v>72</v>
      </c>
      <c r="C132" s="149" t="s">
        <v>72</v>
      </c>
    </row>
    <row r="133" spans="1:16" s="151" customFormat="1" x14ac:dyDescent="0.2">
      <c r="A133" s="148" t="str">
        <f t="shared" si="3"/>
        <v>R</v>
      </c>
      <c r="B133" s="149" t="s">
        <v>72</v>
      </c>
      <c r="C133" s="150" t="s">
        <v>49</v>
      </c>
      <c r="D133" s="151">
        <v>13879.9999999999</v>
      </c>
      <c r="E133" s="151">
        <v>13879.9999999999</v>
      </c>
      <c r="F133" s="151">
        <v>13879.9999999999</v>
      </c>
      <c r="M133" s="151">
        <f>E133-H133</f>
        <v>13879.9999999999</v>
      </c>
      <c r="O133" s="151">
        <f>F133-J133</f>
        <v>13879.9999999999</v>
      </c>
    </row>
    <row r="134" spans="1:16" s="151" customFormat="1" x14ac:dyDescent="0.2">
      <c r="A134" s="148" t="str">
        <f t="shared" si="3"/>
        <v>R</v>
      </c>
      <c r="B134" s="149" t="s">
        <v>72</v>
      </c>
      <c r="C134" s="150" t="s">
        <v>48</v>
      </c>
      <c r="D134" s="151">
        <v>77</v>
      </c>
      <c r="E134" s="151">
        <v>77</v>
      </c>
      <c r="F134" s="151">
        <v>77</v>
      </c>
    </row>
    <row r="135" spans="1:16" s="151" customFormat="1" x14ac:dyDescent="0.2">
      <c r="A135" s="148" t="str">
        <f t="shared" si="3"/>
        <v>R</v>
      </c>
      <c r="B135" s="149" t="s">
        <v>72</v>
      </c>
      <c r="C135" s="150" t="s">
        <v>47</v>
      </c>
      <c r="D135" s="151">
        <v>1068760</v>
      </c>
      <c r="E135" s="151">
        <v>1068760</v>
      </c>
      <c r="F135" s="151">
        <v>1068760</v>
      </c>
      <c r="N135" s="151">
        <f>E135-I135</f>
        <v>1068760</v>
      </c>
      <c r="P135" s="151">
        <f>F135-K135</f>
        <v>1068760</v>
      </c>
    </row>
    <row r="136" spans="1:16" s="148" customFormat="1" x14ac:dyDescent="0.2">
      <c r="A136" s="148" t="str">
        <f t="shared" ref="A136:A163" si="4">MID(B136,FIND("(",B136,1)+1,FIND(")",B136,1)-FIND("(",B136,1)-1)</f>
        <v>R</v>
      </c>
      <c r="B136" s="149" t="s">
        <v>70</v>
      </c>
      <c r="C136" s="149" t="s">
        <v>70</v>
      </c>
    </row>
    <row r="137" spans="1:16" s="151" customFormat="1" x14ac:dyDescent="0.2">
      <c r="A137" s="148" t="str">
        <f t="shared" si="4"/>
        <v>R</v>
      </c>
      <c r="B137" s="149" t="s">
        <v>70</v>
      </c>
      <c r="C137" s="150" t="s">
        <v>49</v>
      </c>
      <c r="D137" s="151">
        <v>24</v>
      </c>
      <c r="E137" s="151">
        <v>24</v>
      </c>
      <c r="F137" s="151">
        <v>24</v>
      </c>
      <c r="M137" s="151">
        <f>E137-H137</f>
        <v>24</v>
      </c>
      <c r="O137" s="151">
        <f>F137-J137</f>
        <v>24</v>
      </c>
    </row>
    <row r="138" spans="1:16" s="151" customFormat="1" x14ac:dyDescent="0.2">
      <c r="A138" s="148" t="str">
        <f t="shared" si="4"/>
        <v>R</v>
      </c>
      <c r="B138" s="149" t="s">
        <v>70</v>
      </c>
      <c r="C138" s="150" t="s">
        <v>48</v>
      </c>
      <c r="D138" s="151">
        <v>411</v>
      </c>
      <c r="E138" s="151">
        <v>411</v>
      </c>
      <c r="F138" s="151">
        <v>411</v>
      </c>
    </row>
    <row r="139" spans="1:16" s="151" customFormat="1" x14ac:dyDescent="0.2">
      <c r="A139" s="148" t="str">
        <f t="shared" si="4"/>
        <v>R</v>
      </c>
      <c r="B139" s="149" t="s">
        <v>70</v>
      </c>
      <c r="C139" s="150" t="s">
        <v>47</v>
      </c>
      <c r="D139" s="151">
        <v>9864</v>
      </c>
      <c r="E139" s="151">
        <v>9864</v>
      </c>
      <c r="F139" s="151">
        <v>9864</v>
      </c>
      <c r="N139" s="151">
        <f>E139-I139</f>
        <v>9864</v>
      </c>
      <c r="P139" s="151">
        <f>F139-K139</f>
        <v>9864</v>
      </c>
    </row>
    <row r="140" spans="1:16" s="148" customFormat="1" x14ac:dyDescent="0.2">
      <c r="A140" s="148" t="str">
        <f t="shared" si="4"/>
        <v>R</v>
      </c>
      <c r="B140" s="149" t="s">
        <v>66</v>
      </c>
      <c r="C140" s="149" t="s">
        <v>66</v>
      </c>
    </row>
    <row r="141" spans="1:16" s="151" customFormat="1" x14ac:dyDescent="0.2">
      <c r="A141" s="148" t="str">
        <f t="shared" si="4"/>
        <v>R</v>
      </c>
      <c r="B141" s="149" t="s">
        <v>66</v>
      </c>
      <c r="C141" s="150" t="s">
        <v>49</v>
      </c>
      <c r="D141" s="151">
        <v>18056</v>
      </c>
      <c r="E141" s="151">
        <v>18056</v>
      </c>
      <c r="F141" s="151">
        <v>18056</v>
      </c>
      <c r="M141" s="151">
        <f>E141-H141</f>
        <v>18056</v>
      </c>
      <c r="O141" s="151">
        <f>F141-J141</f>
        <v>18056</v>
      </c>
    </row>
    <row r="142" spans="1:16" s="151" customFormat="1" x14ac:dyDescent="0.2">
      <c r="A142" s="148" t="str">
        <f t="shared" si="4"/>
        <v>R</v>
      </c>
      <c r="B142" s="149" t="s">
        <v>66</v>
      </c>
      <c r="C142" s="150" t="s">
        <v>48</v>
      </c>
      <c r="D142" s="151">
        <v>60</v>
      </c>
      <c r="E142" s="151">
        <v>60</v>
      </c>
      <c r="F142" s="151">
        <v>60</v>
      </c>
    </row>
    <row r="143" spans="1:16" s="151" customFormat="1" x14ac:dyDescent="0.2">
      <c r="A143" s="148" t="str">
        <f t="shared" si="4"/>
        <v>R</v>
      </c>
      <c r="B143" s="149" t="s">
        <v>66</v>
      </c>
      <c r="C143" s="150" t="s">
        <v>47</v>
      </c>
      <c r="D143" s="151">
        <v>1083360</v>
      </c>
      <c r="E143" s="151">
        <v>1083360</v>
      </c>
      <c r="F143" s="151">
        <v>1083360</v>
      </c>
      <c r="N143" s="151">
        <f>E143-I143</f>
        <v>1083360</v>
      </c>
      <c r="P143" s="151">
        <f>F143-K143</f>
        <v>1083360</v>
      </c>
    </row>
    <row r="144" spans="1:16" s="148" customFormat="1" x14ac:dyDescent="0.2">
      <c r="A144" s="148" t="str">
        <f t="shared" si="4"/>
        <v>R</v>
      </c>
      <c r="B144" s="149" t="s">
        <v>63</v>
      </c>
      <c r="C144" s="149" t="s">
        <v>63</v>
      </c>
    </row>
    <row r="145" spans="1:16" s="151" customFormat="1" x14ac:dyDescent="0.2">
      <c r="A145" s="148" t="str">
        <f t="shared" si="4"/>
        <v>R</v>
      </c>
      <c r="B145" s="149" t="s">
        <v>63</v>
      </c>
      <c r="C145" s="150" t="s">
        <v>49</v>
      </c>
      <c r="D145" s="151">
        <v>5784</v>
      </c>
      <c r="E145" s="151">
        <v>5784</v>
      </c>
      <c r="F145" s="151">
        <v>5784</v>
      </c>
      <c r="M145" s="151">
        <f>E145-H145</f>
        <v>5784</v>
      </c>
      <c r="O145" s="151">
        <f>F145-J145</f>
        <v>5784</v>
      </c>
    </row>
    <row r="146" spans="1:16" s="151" customFormat="1" x14ac:dyDescent="0.2">
      <c r="A146" s="148" t="str">
        <f t="shared" si="4"/>
        <v>R</v>
      </c>
      <c r="B146" s="149" t="s">
        <v>63</v>
      </c>
      <c r="C146" s="150" t="s">
        <v>48</v>
      </c>
      <c r="D146" s="151">
        <v>88</v>
      </c>
      <c r="E146" s="151">
        <v>88</v>
      </c>
      <c r="F146" s="151">
        <v>88</v>
      </c>
    </row>
    <row r="147" spans="1:16" s="151" customFormat="1" x14ac:dyDescent="0.2">
      <c r="A147" s="148" t="str">
        <f t="shared" si="4"/>
        <v>R</v>
      </c>
      <c r="B147" s="149" t="s">
        <v>63</v>
      </c>
      <c r="C147" s="150" t="s">
        <v>47</v>
      </c>
      <c r="D147" s="151">
        <v>508992</v>
      </c>
      <c r="E147" s="151">
        <v>508992</v>
      </c>
      <c r="F147" s="151">
        <v>508992</v>
      </c>
      <c r="N147" s="151">
        <f>E147-I147</f>
        <v>508992</v>
      </c>
      <c r="P147" s="151">
        <f>F147-K147</f>
        <v>508992</v>
      </c>
    </row>
    <row r="148" spans="1:16" s="148" customFormat="1" x14ac:dyDescent="0.2">
      <c r="A148" s="148" t="str">
        <f t="shared" si="4"/>
        <v>R</v>
      </c>
      <c r="B148" s="149" t="s">
        <v>60</v>
      </c>
      <c r="C148" s="149" t="s">
        <v>60</v>
      </c>
    </row>
    <row r="149" spans="1:16" s="151" customFormat="1" x14ac:dyDescent="0.2">
      <c r="A149" s="148" t="str">
        <f t="shared" si="4"/>
        <v>R</v>
      </c>
      <c r="B149" s="149" t="s">
        <v>60</v>
      </c>
      <c r="C149" s="150" t="s">
        <v>49</v>
      </c>
      <c r="D149" s="151">
        <v>5796</v>
      </c>
      <c r="E149" s="151">
        <v>5796</v>
      </c>
      <c r="F149" s="151">
        <v>5796</v>
      </c>
      <c r="M149" s="151">
        <f>E149-H149</f>
        <v>5796</v>
      </c>
      <c r="O149" s="151">
        <f>F149-J149</f>
        <v>5796</v>
      </c>
    </row>
    <row r="150" spans="1:16" s="151" customFormat="1" x14ac:dyDescent="0.2">
      <c r="A150" s="148" t="str">
        <f t="shared" si="4"/>
        <v>R</v>
      </c>
      <c r="B150" s="149" t="s">
        <v>60</v>
      </c>
      <c r="C150" s="150" t="s">
        <v>48</v>
      </c>
      <c r="D150" s="151">
        <v>116</v>
      </c>
      <c r="E150" s="151">
        <v>116</v>
      </c>
      <c r="F150" s="151">
        <v>116</v>
      </c>
    </row>
    <row r="151" spans="1:16" s="151" customFormat="1" x14ac:dyDescent="0.2">
      <c r="A151" s="148" t="str">
        <f t="shared" si="4"/>
        <v>R</v>
      </c>
      <c r="B151" s="149" t="s">
        <v>60</v>
      </c>
      <c r="C151" s="150" t="s">
        <v>47</v>
      </c>
      <c r="D151" s="151">
        <v>672336</v>
      </c>
      <c r="E151" s="151">
        <v>672336</v>
      </c>
      <c r="F151" s="151">
        <v>672336</v>
      </c>
      <c r="N151" s="151">
        <f>E151-I151</f>
        <v>672336</v>
      </c>
      <c r="P151" s="151">
        <f>F151-K151</f>
        <v>672336</v>
      </c>
    </row>
    <row r="152" spans="1:16" s="148" customFormat="1" x14ac:dyDescent="0.2">
      <c r="A152" s="148" t="str">
        <f t="shared" si="4"/>
        <v>R</v>
      </c>
      <c r="B152" s="149" t="s">
        <v>57</v>
      </c>
      <c r="C152" s="149" t="s">
        <v>57</v>
      </c>
    </row>
    <row r="153" spans="1:16" s="151" customFormat="1" x14ac:dyDescent="0.2">
      <c r="A153" s="148" t="str">
        <f t="shared" si="4"/>
        <v>R</v>
      </c>
      <c r="B153" s="149" t="s">
        <v>57</v>
      </c>
      <c r="C153" s="150" t="s">
        <v>49</v>
      </c>
      <c r="D153" s="151">
        <v>6156</v>
      </c>
      <c r="E153" s="151">
        <v>6156</v>
      </c>
      <c r="F153" s="151">
        <v>6156</v>
      </c>
      <c r="M153" s="151">
        <f>E153-H153</f>
        <v>6156</v>
      </c>
      <c r="O153" s="151">
        <f>F153-J153</f>
        <v>6156</v>
      </c>
    </row>
    <row r="154" spans="1:16" s="151" customFormat="1" x14ac:dyDescent="0.2">
      <c r="A154" s="148" t="str">
        <f t="shared" si="4"/>
        <v>R</v>
      </c>
      <c r="B154" s="149" t="s">
        <v>57</v>
      </c>
      <c r="C154" s="150" t="s">
        <v>48</v>
      </c>
      <c r="D154" s="151">
        <v>168</v>
      </c>
      <c r="E154" s="151">
        <v>168</v>
      </c>
      <c r="F154" s="151">
        <v>168</v>
      </c>
    </row>
    <row r="155" spans="1:16" s="151" customFormat="1" x14ac:dyDescent="0.2">
      <c r="A155" s="148" t="str">
        <f t="shared" si="4"/>
        <v>R</v>
      </c>
      <c r="B155" s="149" t="s">
        <v>57</v>
      </c>
      <c r="C155" s="150" t="s">
        <v>47</v>
      </c>
      <c r="D155" s="151">
        <v>1034208</v>
      </c>
      <c r="E155" s="151">
        <v>1034208</v>
      </c>
      <c r="F155" s="151">
        <v>1034208</v>
      </c>
      <c r="N155" s="151">
        <f>E155-I155</f>
        <v>1034208</v>
      </c>
      <c r="P155" s="151">
        <f>F155-K155</f>
        <v>1034208</v>
      </c>
    </row>
    <row r="156" spans="1:16" s="148" customFormat="1" x14ac:dyDescent="0.2">
      <c r="A156" s="148" t="str">
        <f t="shared" si="4"/>
        <v>R</v>
      </c>
      <c r="B156" s="149" t="s">
        <v>54</v>
      </c>
      <c r="C156" s="149" t="s">
        <v>54</v>
      </c>
    </row>
    <row r="157" spans="1:16" s="151" customFormat="1" x14ac:dyDescent="0.2">
      <c r="A157" s="148" t="str">
        <f t="shared" si="4"/>
        <v>R</v>
      </c>
      <c r="B157" s="149" t="s">
        <v>54</v>
      </c>
      <c r="C157" s="150" t="s">
        <v>49</v>
      </c>
      <c r="D157" s="151">
        <v>8864</v>
      </c>
      <c r="E157" s="151">
        <v>8864</v>
      </c>
      <c r="F157" s="151">
        <v>8864</v>
      </c>
      <c r="M157" s="151">
        <f>E157-H157</f>
        <v>8864</v>
      </c>
      <c r="O157" s="151">
        <f>F157-J157</f>
        <v>8864</v>
      </c>
    </row>
    <row r="158" spans="1:16" s="151" customFormat="1" x14ac:dyDescent="0.2">
      <c r="A158" s="148" t="str">
        <f t="shared" si="4"/>
        <v>R</v>
      </c>
      <c r="B158" s="149" t="s">
        <v>54</v>
      </c>
      <c r="C158" s="150" t="s">
        <v>48</v>
      </c>
      <c r="D158" s="151">
        <v>29</v>
      </c>
      <c r="E158" s="151">
        <v>29</v>
      </c>
      <c r="F158" s="151">
        <v>29</v>
      </c>
    </row>
    <row r="159" spans="1:16" s="151" customFormat="1" x14ac:dyDescent="0.2">
      <c r="A159" s="148" t="str">
        <f t="shared" si="4"/>
        <v>R</v>
      </c>
      <c r="B159" s="149" t="s">
        <v>54</v>
      </c>
      <c r="C159" s="150" t="s">
        <v>47</v>
      </c>
      <c r="D159" s="151">
        <v>257056</v>
      </c>
      <c r="E159" s="151">
        <v>257056</v>
      </c>
      <c r="F159" s="151">
        <v>257056</v>
      </c>
      <c r="N159" s="151">
        <f>E159-I159</f>
        <v>257056</v>
      </c>
      <c r="P159" s="151">
        <f>F159-K159</f>
        <v>257056</v>
      </c>
    </row>
    <row r="160" spans="1:16" s="148" customFormat="1" x14ac:dyDescent="0.2">
      <c r="A160" s="148" t="str">
        <f t="shared" si="4"/>
        <v>R</v>
      </c>
      <c r="B160" s="149" t="s">
        <v>51</v>
      </c>
      <c r="C160" s="149" t="s">
        <v>51</v>
      </c>
    </row>
    <row r="161" spans="1:16" s="151" customFormat="1" x14ac:dyDescent="0.2">
      <c r="A161" s="148" t="str">
        <f t="shared" si="4"/>
        <v>R</v>
      </c>
      <c r="B161" s="149" t="s">
        <v>51</v>
      </c>
      <c r="C161" s="150" t="s">
        <v>49</v>
      </c>
      <c r="D161" s="151">
        <v>13444</v>
      </c>
      <c r="E161" s="151">
        <v>13444</v>
      </c>
      <c r="F161" s="151">
        <v>13444</v>
      </c>
      <c r="M161" s="151">
        <f>E161-H161</f>
        <v>13444</v>
      </c>
      <c r="O161" s="151">
        <f>F161-J161</f>
        <v>13444</v>
      </c>
    </row>
    <row r="162" spans="1:16" s="151" customFormat="1" x14ac:dyDescent="0.2">
      <c r="A162" s="148" t="str">
        <f t="shared" si="4"/>
        <v>R</v>
      </c>
      <c r="B162" s="149" t="s">
        <v>51</v>
      </c>
      <c r="C162" s="150" t="s">
        <v>48</v>
      </c>
      <c r="D162" s="151">
        <v>41</v>
      </c>
      <c r="E162" s="151">
        <v>41</v>
      </c>
      <c r="F162" s="151">
        <v>41</v>
      </c>
    </row>
    <row r="163" spans="1:16" s="151" customFormat="1" x14ac:dyDescent="0.2">
      <c r="A163" s="148" t="str">
        <f t="shared" si="4"/>
        <v>R</v>
      </c>
      <c r="B163" s="149" t="s">
        <v>51</v>
      </c>
      <c r="C163" s="150" t="s">
        <v>47</v>
      </c>
      <c r="D163" s="151">
        <v>551204</v>
      </c>
      <c r="E163" s="151">
        <v>551204</v>
      </c>
      <c r="F163" s="151">
        <v>551204</v>
      </c>
      <c r="N163" s="151">
        <f>E163-I163</f>
        <v>551204</v>
      </c>
      <c r="P163" s="151">
        <f>F163-K163</f>
        <v>551204</v>
      </c>
    </row>
    <row r="164" spans="1:16" x14ac:dyDescent="0.2">
      <c r="B164" s="3" t="s">
        <v>50</v>
      </c>
      <c r="C164" s="3" t="s">
        <v>50</v>
      </c>
    </row>
    <row r="165" spans="1:16" s="7" customFormat="1" ht="11.25" x14ac:dyDescent="0.2">
      <c r="A165" s="2"/>
      <c r="B165" s="3" t="s">
        <v>50</v>
      </c>
      <c r="C165" s="6" t="s">
        <v>49</v>
      </c>
      <c r="D165" s="7">
        <v>7915430.3116557598</v>
      </c>
      <c r="E165" s="7">
        <v>8054781.9667551201</v>
      </c>
      <c r="F165" s="7">
        <v>8200079.3541034795</v>
      </c>
      <c r="H165" s="9">
        <f>SUM(H8:H161)</f>
        <v>35080.520500219958</v>
      </c>
      <c r="I165" s="9"/>
      <c r="J165" s="9">
        <f>SUM(J8:J161)</f>
        <v>71632.481681124511</v>
      </c>
      <c r="K165" s="9"/>
      <c r="M165" s="9">
        <f>SUM(M8:M161)</f>
        <v>8019701.4462548932</v>
      </c>
      <c r="O165" s="9">
        <f>SUM(O8:O161)</f>
        <v>8128446.8724223441</v>
      </c>
    </row>
    <row r="166" spans="1:16" s="7" customFormat="1" ht="11.25" x14ac:dyDescent="0.2">
      <c r="A166" s="2"/>
      <c r="B166" s="3" t="s">
        <v>50</v>
      </c>
      <c r="C166" s="6" t="s">
        <v>48</v>
      </c>
      <c r="D166" s="7">
        <v>26717</v>
      </c>
      <c r="E166" s="7">
        <v>26717</v>
      </c>
      <c r="F166" s="7">
        <v>26717</v>
      </c>
      <c r="H166" s="9"/>
      <c r="I166" s="9"/>
      <c r="J166" s="9"/>
      <c r="K166" s="9"/>
    </row>
    <row r="167" spans="1:16" s="7" customFormat="1" x14ac:dyDescent="0.2">
      <c r="A167" s="2"/>
      <c r="B167" s="3" t="s">
        <v>50</v>
      </c>
      <c r="C167" s="6" t="s">
        <v>47</v>
      </c>
      <c r="D167" s="7">
        <v>542843113</v>
      </c>
      <c r="E167" s="7">
        <v>552412010</v>
      </c>
      <c r="F167" s="7">
        <v>562385187</v>
      </c>
      <c r="H167" s="9"/>
      <c r="I167" s="9">
        <f>SUM(I10:I163)</f>
        <v>4146915.2118960568</v>
      </c>
      <c r="J167" s="9"/>
      <c r="K167" s="9">
        <f>SUM(K10:K163)</f>
        <v>8467781.0812817868</v>
      </c>
      <c r="N167" s="9">
        <f>SUM(N10:N163)</f>
        <v>548265094.78810346</v>
      </c>
      <c r="P167" s="9">
        <f>SUM(P10:P163)</f>
        <v>553917405.91871774</v>
      </c>
    </row>
  </sheetData>
  <sortState ref="A4:DX159">
    <sortCondition ref="A4:A159"/>
  </sortState>
  <mergeCells count="4">
    <mergeCell ref="H4:I4"/>
    <mergeCell ref="J4:K4"/>
    <mergeCell ref="M4:N4"/>
    <mergeCell ref="O4:P4"/>
  </mergeCells>
  <pageMargins left="0.75" right="0.75" top="1" bottom="1" header="0.5" footer="0.5"/>
  <pageSetup scale="71" orientation="landscape" r:id="rId1"/>
  <rowBreaks count="3" manualBreakCount="3">
    <brk id="56" max="15" man="1"/>
    <brk id="104" max="15" man="1"/>
    <brk id="1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8"/>
  <sheetViews>
    <sheetView workbookViewId="0">
      <selection activeCell="A2" sqref="A1:A2"/>
    </sheetView>
  </sheetViews>
  <sheetFormatPr defaultColWidth="0" defaultRowHeight="14.4" x14ac:dyDescent="0.3"/>
  <cols>
    <col min="1" max="1" width="30.6640625" customWidth="1"/>
    <col min="2" max="2" width="80.6640625" customWidth="1"/>
    <col min="3" max="106" width="9.109375" customWidth="1"/>
    <col min="107" max="16384" width="9.109375" hidden="1"/>
  </cols>
  <sheetData>
    <row r="1" spans="1:2" x14ac:dyDescent="0.3">
      <c r="A1" s="166" t="s">
        <v>241</v>
      </c>
    </row>
    <row r="2" spans="1:2" x14ac:dyDescent="0.3">
      <c r="A2" s="166" t="s">
        <v>239</v>
      </c>
    </row>
    <row r="4" spans="1:2" x14ac:dyDescent="0.3">
      <c r="A4" t="s">
        <v>0</v>
      </c>
      <c r="B4" t="s">
        <v>1</v>
      </c>
    </row>
    <row r="5" spans="1:2" x14ac:dyDescent="0.3">
      <c r="A5" t="s">
        <v>3</v>
      </c>
    </row>
    <row r="7" spans="1:2" x14ac:dyDescent="0.3">
      <c r="A7" t="s">
        <v>4</v>
      </c>
      <c r="B7" t="s">
        <v>5</v>
      </c>
    </row>
    <row r="8" spans="1:2" x14ac:dyDescent="0.3">
      <c r="A8" t="s">
        <v>6</v>
      </c>
      <c r="B8" s="1">
        <v>42397.424085648097</v>
      </c>
    </row>
    <row r="9" spans="1:2" x14ac:dyDescent="0.3">
      <c r="A9" t="s">
        <v>7</v>
      </c>
      <c r="B9">
        <v>561318</v>
      </c>
    </row>
    <row r="10" spans="1:2" x14ac:dyDescent="0.3">
      <c r="A10" t="s">
        <v>8</v>
      </c>
      <c r="B10" t="s">
        <v>9</v>
      </c>
    </row>
    <row r="11" spans="1:2" x14ac:dyDescent="0.3">
      <c r="A11" t="s">
        <v>10</v>
      </c>
      <c r="B11" t="s">
        <v>11</v>
      </c>
    </row>
    <row r="12" spans="1:2" x14ac:dyDescent="0.3">
      <c r="A12" t="s">
        <v>12</v>
      </c>
    </row>
    <row r="14" spans="1:2" x14ac:dyDescent="0.3">
      <c r="A14" t="s">
        <v>13</v>
      </c>
    </row>
    <row r="15" spans="1:2" x14ac:dyDescent="0.3">
      <c r="A15" t="s">
        <v>14</v>
      </c>
      <c r="B15" t="s">
        <v>15</v>
      </c>
    </row>
    <row r="16" spans="1:2" x14ac:dyDescent="0.3">
      <c r="A16" t="s">
        <v>16</v>
      </c>
      <c r="B16" t="s">
        <v>17</v>
      </c>
    </row>
    <row r="17" spans="1:2" x14ac:dyDescent="0.3">
      <c r="A17" t="s">
        <v>18</v>
      </c>
      <c r="B17" t="s">
        <v>19</v>
      </c>
    </row>
    <row r="18" spans="1:2" x14ac:dyDescent="0.3">
      <c r="A18" t="s">
        <v>20</v>
      </c>
      <c r="B18" t="s">
        <v>21</v>
      </c>
    </row>
    <row r="20" spans="1:2" x14ac:dyDescent="0.3">
      <c r="A20" t="s">
        <v>22</v>
      </c>
      <c r="B20" t="s">
        <v>23</v>
      </c>
    </row>
    <row r="22" spans="1:2" x14ac:dyDescent="0.3">
      <c r="A22" t="s">
        <v>24</v>
      </c>
      <c r="B22" t="s">
        <v>25</v>
      </c>
    </row>
    <row r="23" spans="1:2" x14ac:dyDescent="0.3">
      <c r="A23" t="s">
        <v>26</v>
      </c>
      <c r="B23" t="s">
        <v>27</v>
      </c>
    </row>
    <row r="24" spans="1:2" x14ac:dyDescent="0.3">
      <c r="A24" t="s">
        <v>28</v>
      </c>
      <c r="B24" t="s">
        <v>29</v>
      </c>
    </row>
    <row r="25" spans="1:2" x14ac:dyDescent="0.3">
      <c r="A25" t="s">
        <v>30</v>
      </c>
      <c r="B25" t="s">
        <v>31</v>
      </c>
    </row>
    <row r="26" spans="1:2" x14ac:dyDescent="0.3">
      <c r="A26" t="s">
        <v>32</v>
      </c>
      <c r="B26" t="s">
        <v>33</v>
      </c>
    </row>
    <row r="27" spans="1:2" x14ac:dyDescent="0.3">
      <c r="A27" t="s">
        <v>34</v>
      </c>
      <c r="B27" t="s">
        <v>35</v>
      </c>
    </row>
    <row r="29" spans="1:2" x14ac:dyDescent="0.3">
      <c r="A29" t="s">
        <v>36</v>
      </c>
    </row>
    <row r="31" spans="1:2" x14ac:dyDescent="0.3">
      <c r="A31" t="s">
        <v>37</v>
      </c>
      <c r="B31" t="s">
        <v>38</v>
      </c>
    </row>
    <row r="32" spans="1:2" x14ac:dyDescent="0.3">
      <c r="A32" t="s">
        <v>39</v>
      </c>
      <c r="B32" t="s">
        <v>40</v>
      </c>
    </row>
    <row r="34" spans="1:2" x14ac:dyDescent="0.3">
      <c r="A34" t="s">
        <v>41</v>
      </c>
      <c r="B34" t="s">
        <v>42</v>
      </c>
    </row>
    <row r="35" spans="1:2" x14ac:dyDescent="0.3">
      <c r="B35" t="s">
        <v>43</v>
      </c>
    </row>
    <row r="36" spans="1:2" x14ac:dyDescent="0.3">
      <c r="B36" t="s">
        <v>44</v>
      </c>
    </row>
    <row r="37" spans="1:2" x14ac:dyDescent="0.3">
      <c r="B37" t="s">
        <v>45</v>
      </c>
    </row>
    <row r="38" spans="1:2" x14ac:dyDescent="0.3">
      <c r="B38" t="s">
        <v>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xSplit="1" ySplit="6" topLeftCell="B7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0.199999999999999" x14ac:dyDescent="0.2"/>
  <cols>
    <col min="1" max="1" width="30.6640625" style="3" customWidth="1"/>
    <col min="2" max="11" width="10.6640625" style="2" customWidth="1"/>
    <col min="12" max="16384" width="9.109375" style="2"/>
  </cols>
  <sheetData>
    <row r="1" spans="1:11" ht="13.8" x14ac:dyDescent="0.25">
      <c r="A1" s="166" t="s">
        <v>242</v>
      </c>
    </row>
    <row r="2" spans="1:11" ht="13.8" x14ac:dyDescent="0.25">
      <c r="A2" s="166" t="s">
        <v>239</v>
      </c>
    </row>
    <row r="4" spans="1:11" s="4" customFormat="1" ht="10.8" customHeight="1" x14ac:dyDescent="0.2">
      <c r="A4" s="5"/>
    </row>
    <row r="5" spans="1:11" s="4" customFormat="1" ht="20.399999999999999" x14ac:dyDescent="0.2">
      <c r="A5" s="5" t="s">
        <v>1</v>
      </c>
      <c r="B5" s="4" t="s">
        <v>210</v>
      </c>
      <c r="C5" s="4" t="s">
        <v>211</v>
      </c>
      <c r="D5" s="4" t="s">
        <v>212</v>
      </c>
      <c r="E5" s="4" t="s">
        <v>163</v>
      </c>
      <c r="F5" s="4" t="s">
        <v>164</v>
      </c>
      <c r="G5" s="4" t="s">
        <v>165</v>
      </c>
      <c r="H5" s="4" t="s">
        <v>166</v>
      </c>
      <c r="I5" s="4" t="s">
        <v>213</v>
      </c>
      <c r="J5" s="4" t="s">
        <v>214</v>
      </c>
      <c r="K5" s="4" t="s">
        <v>215</v>
      </c>
    </row>
    <row r="6" spans="1:11" s="4" customFormat="1" x14ac:dyDescent="0.2">
      <c r="A6" s="5" t="s">
        <v>221</v>
      </c>
    </row>
    <row r="7" spans="1:11" x14ac:dyDescent="0.2">
      <c r="A7" s="131" t="s">
        <v>216</v>
      </c>
    </row>
    <row r="8" spans="1:11" x14ac:dyDescent="0.2">
      <c r="A8" s="131"/>
    </row>
    <row r="9" spans="1:11" x14ac:dyDescent="0.2">
      <c r="A9" s="3" t="s">
        <v>217</v>
      </c>
      <c r="B9" s="2">
        <v>10324286</v>
      </c>
      <c r="C9" s="2">
        <v>31157396</v>
      </c>
      <c r="D9" s="2">
        <v>31164276</v>
      </c>
      <c r="E9" s="2">
        <v>31398063</v>
      </c>
      <c r="F9" s="2">
        <v>32057904</v>
      </c>
      <c r="G9" s="2">
        <v>32762626</v>
      </c>
      <c r="H9" s="2">
        <v>33455312</v>
      </c>
      <c r="I9" s="2">
        <v>34144981</v>
      </c>
      <c r="J9" s="2">
        <v>34825618</v>
      </c>
      <c r="K9" s="2">
        <v>35506253</v>
      </c>
    </row>
    <row r="10" spans="1:11" x14ac:dyDescent="0.2">
      <c r="A10" s="3" t="s">
        <v>218</v>
      </c>
      <c r="B10" s="2">
        <v>3464</v>
      </c>
      <c r="C10" s="2">
        <v>10423</v>
      </c>
      <c r="D10" s="2">
        <v>10426</v>
      </c>
      <c r="E10" s="2">
        <v>10516</v>
      </c>
      <c r="F10" s="2">
        <v>10744</v>
      </c>
      <c r="G10" s="2">
        <v>10978</v>
      </c>
      <c r="H10" s="2">
        <v>11208</v>
      </c>
      <c r="I10" s="2">
        <v>11437</v>
      </c>
      <c r="J10" s="2">
        <v>11663</v>
      </c>
      <c r="K10" s="2">
        <v>11889</v>
      </c>
    </row>
    <row r="11" spans="1:11" x14ac:dyDescent="0.2">
      <c r="A11" s="131" t="s">
        <v>219</v>
      </c>
    </row>
    <row r="12" spans="1:11" x14ac:dyDescent="0.2">
      <c r="A12" s="131"/>
    </row>
    <row r="13" spans="1:11" x14ac:dyDescent="0.2">
      <c r="A13" s="3" t="s">
        <v>217</v>
      </c>
      <c r="B13" s="2">
        <v>170252433</v>
      </c>
      <c r="C13" s="2">
        <v>512388803</v>
      </c>
      <c r="D13" s="2">
        <v>517565032</v>
      </c>
      <c r="E13" s="2">
        <v>524165253</v>
      </c>
      <c r="F13" s="2">
        <v>551061715</v>
      </c>
      <c r="G13" s="2">
        <v>560806958</v>
      </c>
      <c r="H13" s="2">
        <v>570960264</v>
      </c>
      <c r="I13" s="2">
        <v>581013290</v>
      </c>
      <c r="J13" s="2">
        <v>591553912</v>
      </c>
      <c r="K13" s="2">
        <v>599060909</v>
      </c>
    </row>
    <row r="14" spans="1:11" x14ac:dyDescent="0.2">
      <c r="A14" s="3" t="s">
        <v>218</v>
      </c>
      <c r="B14" s="2">
        <v>33638</v>
      </c>
      <c r="C14" s="2">
        <v>101665</v>
      </c>
      <c r="D14" s="2">
        <v>103043</v>
      </c>
      <c r="E14" s="2">
        <v>105515</v>
      </c>
      <c r="F14" s="2">
        <v>107564</v>
      </c>
      <c r="G14" s="2">
        <v>109249</v>
      </c>
      <c r="H14" s="2">
        <v>110887</v>
      </c>
      <c r="I14" s="2">
        <v>112489</v>
      </c>
      <c r="J14" s="2">
        <v>114069</v>
      </c>
      <c r="K14" s="2">
        <v>115625</v>
      </c>
    </row>
  </sheetData>
  <pageMargins left="0.75" right="0.75" top="1" bottom="1" header="0.5" footer="0.5"/>
  <pageSetup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8"/>
  <sheetViews>
    <sheetView workbookViewId="0">
      <selection activeCell="A2" sqref="A2"/>
    </sheetView>
  </sheetViews>
  <sheetFormatPr defaultColWidth="8.88671875" defaultRowHeight="14.4" x14ac:dyDescent="0.3"/>
  <cols>
    <col min="1" max="1" width="38.5546875" customWidth="1"/>
    <col min="22" max="22" width="10.109375" bestFit="1" customWidth="1"/>
    <col min="34" max="34" width="9.109375" customWidth="1"/>
    <col min="74" max="74" width="9.44140625" customWidth="1"/>
    <col min="75" max="103" width="8.88671875" customWidth="1"/>
    <col min="104" max="104" width="11.33203125" customWidth="1"/>
    <col min="105" max="105" width="12" customWidth="1"/>
    <col min="106" max="106" width="11.6640625" customWidth="1"/>
    <col min="107" max="107" width="11.109375" customWidth="1"/>
    <col min="108" max="108" width="11" customWidth="1"/>
    <col min="109" max="109" width="11.44140625" customWidth="1"/>
    <col min="111" max="114" width="10.5546875" bestFit="1" customWidth="1"/>
  </cols>
  <sheetData>
    <row r="1" spans="1:114" x14ac:dyDescent="0.3">
      <c r="A1" s="166" t="s">
        <v>243</v>
      </c>
    </row>
    <row r="2" spans="1:114" x14ac:dyDescent="0.3">
      <c r="A2" s="166" t="s">
        <v>239</v>
      </c>
    </row>
    <row r="4" spans="1:114" x14ac:dyDescent="0.3">
      <c r="A4" t="s">
        <v>222</v>
      </c>
      <c r="B4" s="132">
        <v>41275</v>
      </c>
      <c r="C4" s="132">
        <v>41306</v>
      </c>
      <c r="D4" s="132">
        <v>41334</v>
      </c>
      <c r="E4" s="132">
        <v>41365</v>
      </c>
      <c r="F4" s="132">
        <v>41395</v>
      </c>
      <c r="G4" s="132">
        <v>41426</v>
      </c>
      <c r="H4" s="132">
        <v>41456</v>
      </c>
      <c r="I4" s="132">
        <v>41487</v>
      </c>
      <c r="J4" s="132">
        <v>41518</v>
      </c>
      <c r="K4" s="132">
        <v>41548</v>
      </c>
      <c r="L4" s="132">
        <v>41579</v>
      </c>
      <c r="M4" s="132">
        <v>41609</v>
      </c>
      <c r="N4" s="132">
        <v>41640</v>
      </c>
      <c r="O4" s="132">
        <v>41671</v>
      </c>
      <c r="P4" s="132">
        <v>41699</v>
      </c>
      <c r="Q4" s="132">
        <v>41730</v>
      </c>
      <c r="R4" s="132">
        <v>41760</v>
      </c>
      <c r="S4" s="132">
        <v>41791</v>
      </c>
      <c r="T4" s="132">
        <v>41821</v>
      </c>
      <c r="U4" s="132">
        <v>41852</v>
      </c>
      <c r="V4" s="132">
        <v>41883</v>
      </c>
      <c r="W4" s="132">
        <v>41913</v>
      </c>
      <c r="X4" s="132">
        <v>41944</v>
      </c>
      <c r="Y4" s="132">
        <v>41974</v>
      </c>
      <c r="Z4" s="132">
        <v>42005</v>
      </c>
      <c r="AA4" s="132">
        <v>42036</v>
      </c>
      <c r="AB4" s="132">
        <v>42064</v>
      </c>
      <c r="AC4" s="132">
        <v>42095</v>
      </c>
      <c r="AD4" s="132">
        <v>42125</v>
      </c>
      <c r="AE4" s="132">
        <v>42156</v>
      </c>
      <c r="AF4" s="132">
        <v>42186</v>
      </c>
      <c r="AG4" s="132">
        <v>42217</v>
      </c>
      <c r="AH4" s="133">
        <v>42248</v>
      </c>
      <c r="AI4" s="133">
        <v>42278</v>
      </c>
      <c r="AJ4" s="133">
        <v>42309</v>
      </c>
      <c r="AK4" s="133">
        <v>42339</v>
      </c>
      <c r="AL4" s="133">
        <v>42370</v>
      </c>
      <c r="AM4" s="133">
        <v>42401</v>
      </c>
      <c r="AN4" s="133">
        <v>42430</v>
      </c>
      <c r="AO4" s="133">
        <v>42461</v>
      </c>
      <c r="AP4" s="133">
        <v>42491</v>
      </c>
      <c r="AQ4" s="133">
        <v>42522</v>
      </c>
      <c r="AR4" s="133">
        <v>42552</v>
      </c>
      <c r="AS4" s="133">
        <v>42583</v>
      </c>
      <c r="AT4" s="133">
        <v>42614</v>
      </c>
      <c r="AU4" s="133">
        <v>42644</v>
      </c>
      <c r="AV4" s="133">
        <v>42675</v>
      </c>
      <c r="AW4" s="133">
        <v>42705</v>
      </c>
      <c r="AX4" s="133">
        <v>42736</v>
      </c>
      <c r="AY4" s="133">
        <v>42767</v>
      </c>
      <c r="AZ4" s="133">
        <v>42795</v>
      </c>
      <c r="BA4" s="133">
        <v>42826</v>
      </c>
      <c r="BB4" s="133">
        <v>42856</v>
      </c>
      <c r="BC4" s="133">
        <v>42887</v>
      </c>
      <c r="BD4" s="133">
        <v>42917</v>
      </c>
      <c r="BE4" s="133">
        <v>42948</v>
      </c>
      <c r="BF4" s="133">
        <v>42979</v>
      </c>
      <c r="BG4" s="133">
        <v>43009</v>
      </c>
      <c r="BH4" s="133">
        <v>43040</v>
      </c>
      <c r="BI4" s="133">
        <v>43070</v>
      </c>
      <c r="BJ4" s="133">
        <v>43101</v>
      </c>
      <c r="BK4" s="133">
        <v>43132</v>
      </c>
      <c r="BL4" s="133">
        <v>43160</v>
      </c>
      <c r="BM4" s="133">
        <v>43191</v>
      </c>
      <c r="BN4" s="133">
        <v>43221</v>
      </c>
      <c r="BO4" s="133">
        <v>43252</v>
      </c>
      <c r="BP4" s="133">
        <v>43282</v>
      </c>
      <c r="BQ4" s="133">
        <v>43313</v>
      </c>
      <c r="BR4" s="133">
        <v>43344</v>
      </c>
      <c r="BS4" s="133">
        <v>43374</v>
      </c>
      <c r="BT4" s="133">
        <v>43405</v>
      </c>
      <c r="BU4" s="133">
        <v>43435</v>
      </c>
      <c r="BV4" s="133">
        <v>43466</v>
      </c>
      <c r="BW4" s="133">
        <v>43497</v>
      </c>
      <c r="BX4" s="133">
        <v>43525</v>
      </c>
      <c r="BY4" s="133">
        <v>43556</v>
      </c>
      <c r="BZ4" s="133">
        <v>43586</v>
      </c>
      <c r="CA4" s="133">
        <v>43617</v>
      </c>
      <c r="CB4" s="133">
        <v>43647</v>
      </c>
      <c r="CC4" s="133">
        <v>43678</v>
      </c>
      <c r="CD4" s="133">
        <v>43709</v>
      </c>
      <c r="CE4" s="133">
        <v>43739</v>
      </c>
      <c r="CF4" s="133">
        <v>43770</v>
      </c>
      <c r="CG4" s="133">
        <v>43800</v>
      </c>
      <c r="CH4" s="133">
        <v>43831</v>
      </c>
      <c r="CI4" s="133">
        <v>43862</v>
      </c>
      <c r="CJ4" s="133">
        <v>43891</v>
      </c>
      <c r="CK4" s="133">
        <v>43922</v>
      </c>
      <c r="CL4" s="133">
        <v>43952</v>
      </c>
      <c r="CM4" s="133">
        <v>43983</v>
      </c>
      <c r="CN4" s="133">
        <v>44013</v>
      </c>
      <c r="CO4" s="133">
        <v>44044</v>
      </c>
      <c r="CP4" s="133">
        <v>44075</v>
      </c>
      <c r="CQ4" s="133">
        <v>44105</v>
      </c>
      <c r="CR4" s="133">
        <v>44136</v>
      </c>
      <c r="CS4" s="133">
        <v>44166</v>
      </c>
      <c r="CT4" s="133">
        <v>44197</v>
      </c>
      <c r="CU4" s="133">
        <v>44228</v>
      </c>
      <c r="CV4" s="133">
        <v>44256</v>
      </c>
      <c r="CW4" s="133">
        <v>44287</v>
      </c>
      <c r="CX4" s="133">
        <v>44317</v>
      </c>
      <c r="CY4" s="133">
        <v>44348</v>
      </c>
      <c r="CZ4" s="133">
        <v>44378</v>
      </c>
      <c r="DA4" s="133">
        <v>44409</v>
      </c>
      <c r="DB4" s="133">
        <v>44440</v>
      </c>
      <c r="DC4" s="133">
        <v>44470</v>
      </c>
      <c r="DD4" s="133">
        <v>44501</v>
      </c>
      <c r="DE4" s="133">
        <v>44531</v>
      </c>
      <c r="DG4" s="142" t="s">
        <v>233</v>
      </c>
      <c r="DH4" s="143" t="s">
        <v>234</v>
      </c>
      <c r="DI4" s="143"/>
      <c r="DJ4" s="143"/>
    </row>
    <row r="5" spans="1:114" x14ac:dyDescent="0.3">
      <c r="B5" s="134" t="s">
        <v>223</v>
      </c>
      <c r="C5" s="134" t="s">
        <v>223</v>
      </c>
      <c r="D5" s="134" t="s">
        <v>223</v>
      </c>
      <c r="E5" s="134" t="s">
        <v>223</v>
      </c>
      <c r="F5" s="134" t="s">
        <v>223</v>
      </c>
      <c r="G5" s="134" t="s">
        <v>223</v>
      </c>
      <c r="H5" s="134" t="s">
        <v>223</v>
      </c>
      <c r="I5" s="134" t="s">
        <v>223</v>
      </c>
      <c r="J5" s="134" t="s">
        <v>223</v>
      </c>
      <c r="K5" s="134" t="s">
        <v>223</v>
      </c>
      <c r="L5" s="134" t="s">
        <v>223</v>
      </c>
      <c r="M5" s="134" t="s">
        <v>223</v>
      </c>
      <c r="N5" s="134" t="s">
        <v>223</v>
      </c>
      <c r="O5" s="134" t="s">
        <v>223</v>
      </c>
      <c r="P5" s="134" t="s">
        <v>223</v>
      </c>
      <c r="Q5" s="134" t="s">
        <v>223</v>
      </c>
      <c r="R5" s="134" t="s">
        <v>223</v>
      </c>
      <c r="S5" s="134" t="s">
        <v>223</v>
      </c>
      <c r="T5" s="134" t="s">
        <v>223</v>
      </c>
      <c r="U5" s="134" t="s">
        <v>223</v>
      </c>
      <c r="V5" s="134" t="s">
        <v>223</v>
      </c>
      <c r="W5" s="134" t="s">
        <v>223</v>
      </c>
      <c r="X5" s="134" t="s">
        <v>223</v>
      </c>
      <c r="Y5" s="134" t="s">
        <v>223</v>
      </c>
      <c r="Z5" s="134" t="s">
        <v>223</v>
      </c>
      <c r="AA5" s="134" t="s">
        <v>223</v>
      </c>
      <c r="AB5" s="134" t="s">
        <v>223</v>
      </c>
      <c r="AC5" s="134" t="s">
        <v>223</v>
      </c>
      <c r="AD5" s="134" t="s">
        <v>223</v>
      </c>
      <c r="AE5" s="134" t="s">
        <v>223</v>
      </c>
      <c r="AF5" s="134" t="s">
        <v>223</v>
      </c>
      <c r="AG5" s="134" t="s">
        <v>223</v>
      </c>
      <c r="AH5" s="134" t="s">
        <v>224</v>
      </c>
      <c r="AI5" s="134" t="s">
        <v>224</v>
      </c>
      <c r="AJ5" s="134" t="s">
        <v>224</v>
      </c>
      <c r="AK5" s="134" t="s">
        <v>224</v>
      </c>
      <c r="AL5" s="134" t="s">
        <v>224</v>
      </c>
      <c r="AM5" s="134" t="s">
        <v>224</v>
      </c>
      <c r="AN5" s="134" t="s">
        <v>224</v>
      </c>
      <c r="AO5" s="134" t="s">
        <v>224</v>
      </c>
      <c r="AP5" s="134" t="s">
        <v>224</v>
      </c>
      <c r="AQ5" s="134" t="s">
        <v>224</v>
      </c>
      <c r="AR5" s="134" t="s">
        <v>224</v>
      </c>
      <c r="AS5" s="134" t="s">
        <v>224</v>
      </c>
      <c r="AT5" s="134" t="s">
        <v>224</v>
      </c>
      <c r="AU5" s="134" t="s">
        <v>224</v>
      </c>
      <c r="AV5" s="134" t="s">
        <v>224</v>
      </c>
      <c r="AW5" s="134" t="s">
        <v>224</v>
      </c>
      <c r="AX5" s="134" t="s">
        <v>224</v>
      </c>
      <c r="AY5" s="134" t="s">
        <v>224</v>
      </c>
      <c r="AZ5" s="134" t="s">
        <v>224</v>
      </c>
      <c r="BA5" s="134" t="s">
        <v>224</v>
      </c>
      <c r="BB5" s="134" t="s">
        <v>224</v>
      </c>
      <c r="BC5" s="134" t="s">
        <v>224</v>
      </c>
      <c r="BD5" s="134" t="s">
        <v>224</v>
      </c>
      <c r="BE5" s="134" t="s">
        <v>224</v>
      </c>
      <c r="BF5" s="134" t="s">
        <v>224</v>
      </c>
      <c r="BG5" s="134" t="s">
        <v>224</v>
      </c>
      <c r="BH5" s="134" t="s">
        <v>224</v>
      </c>
      <c r="BI5" s="134" t="s">
        <v>224</v>
      </c>
      <c r="BJ5" s="134" t="s">
        <v>224</v>
      </c>
      <c r="BK5" s="134" t="s">
        <v>224</v>
      </c>
      <c r="BL5" s="134" t="s">
        <v>224</v>
      </c>
      <c r="BM5" s="134" t="s">
        <v>224</v>
      </c>
      <c r="BN5" s="134" t="s">
        <v>224</v>
      </c>
      <c r="BO5" s="134" t="s">
        <v>224</v>
      </c>
      <c r="BP5" s="134" t="s">
        <v>224</v>
      </c>
      <c r="BQ5" s="134" t="s">
        <v>224</v>
      </c>
      <c r="BR5" s="134" t="s">
        <v>224</v>
      </c>
      <c r="BS5" s="134" t="s">
        <v>224</v>
      </c>
      <c r="BT5" s="134" t="s">
        <v>224</v>
      </c>
      <c r="BU5" s="134" t="s">
        <v>224</v>
      </c>
      <c r="BV5" s="134" t="s">
        <v>224</v>
      </c>
      <c r="BW5" s="134" t="s">
        <v>224</v>
      </c>
      <c r="BX5" s="134" t="s">
        <v>224</v>
      </c>
      <c r="BY5" s="134" t="s">
        <v>224</v>
      </c>
      <c r="BZ5" s="134" t="s">
        <v>224</v>
      </c>
      <c r="CA5" s="134" t="s">
        <v>224</v>
      </c>
      <c r="CB5" s="134" t="s">
        <v>224</v>
      </c>
      <c r="CC5" s="134" t="s">
        <v>224</v>
      </c>
      <c r="CD5" s="134" t="s">
        <v>224</v>
      </c>
      <c r="CE5" s="134" t="s">
        <v>224</v>
      </c>
      <c r="CF5" s="134" t="s">
        <v>224</v>
      </c>
      <c r="CG5" s="134" t="s">
        <v>224</v>
      </c>
      <c r="CH5" s="134" t="s">
        <v>224</v>
      </c>
      <c r="CI5" s="134" t="s">
        <v>224</v>
      </c>
      <c r="CJ5" s="134" t="s">
        <v>224</v>
      </c>
      <c r="CK5" s="134" t="s">
        <v>224</v>
      </c>
      <c r="CL5" s="134" t="s">
        <v>224</v>
      </c>
      <c r="CM5" s="134" t="s">
        <v>224</v>
      </c>
      <c r="CN5" s="134" t="s">
        <v>224</v>
      </c>
      <c r="CO5" s="134" t="s">
        <v>224</v>
      </c>
      <c r="CP5" s="134" t="s">
        <v>224</v>
      </c>
      <c r="CQ5" s="134" t="s">
        <v>224</v>
      </c>
      <c r="CR5" s="134" t="s">
        <v>224</v>
      </c>
      <c r="CS5" s="134" t="s">
        <v>224</v>
      </c>
      <c r="CT5" s="134" t="s">
        <v>224</v>
      </c>
      <c r="CU5" s="134" t="s">
        <v>224</v>
      </c>
      <c r="CV5" s="134" t="s">
        <v>224</v>
      </c>
      <c r="CW5" s="134" t="s">
        <v>224</v>
      </c>
      <c r="CX5" s="134" t="s">
        <v>224</v>
      </c>
      <c r="CY5" s="134" t="s">
        <v>224</v>
      </c>
      <c r="CZ5" s="134" t="s">
        <v>224</v>
      </c>
      <c r="DA5" s="134" t="s">
        <v>224</v>
      </c>
      <c r="DB5" s="134" t="s">
        <v>224</v>
      </c>
      <c r="DC5" s="134" t="s">
        <v>224</v>
      </c>
      <c r="DD5" s="134" t="s">
        <v>224</v>
      </c>
      <c r="DE5" s="134" t="s">
        <v>224</v>
      </c>
    </row>
    <row r="6" spans="1:114" x14ac:dyDescent="0.3">
      <c r="A6" s="135" t="s">
        <v>225</v>
      </c>
    </row>
    <row r="7" spans="1:114" x14ac:dyDescent="0.3">
      <c r="A7" s="136" t="s">
        <v>226</v>
      </c>
      <c r="B7" s="137">
        <v>646547</v>
      </c>
      <c r="C7" s="137">
        <v>646547</v>
      </c>
      <c r="D7" s="137">
        <v>646872</v>
      </c>
      <c r="E7" s="137">
        <v>649104</v>
      </c>
      <c r="F7" s="137">
        <v>650929</v>
      </c>
      <c r="G7" s="137">
        <v>650929</v>
      </c>
      <c r="H7" s="137">
        <v>646112</v>
      </c>
      <c r="I7" s="137">
        <v>646943</v>
      </c>
      <c r="J7" s="137">
        <v>644303</v>
      </c>
      <c r="K7" s="137">
        <v>649457</v>
      </c>
      <c r="L7" s="137">
        <v>651428</v>
      </c>
      <c r="M7" s="137">
        <v>654390</v>
      </c>
      <c r="N7" s="137">
        <v>654510</v>
      </c>
      <c r="O7" s="137">
        <v>654875</v>
      </c>
      <c r="P7" s="137">
        <v>657121</v>
      </c>
      <c r="Q7" s="137">
        <v>657121</v>
      </c>
      <c r="R7" s="137">
        <v>657121</v>
      </c>
      <c r="S7" s="137">
        <v>657121</v>
      </c>
      <c r="T7" s="137">
        <v>657809</v>
      </c>
      <c r="U7" s="137">
        <v>660714</v>
      </c>
      <c r="V7" s="137">
        <v>660714</v>
      </c>
      <c r="W7" s="137">
        <v>662892</v>
      </c>
      <c r="X7" s="137">
        <v>663072</v>
      </c>
      <c r="Y7" s="137">
        <v>666740</v>
      </c>
      <c r="Z7" s="137">
        <v>666740</v>
      </c>
      <c r="AA7" s="137">
        <v>667407</v>
      </c>
      <c r="AB7" s="137">
        <v>667407</v>
      </c>
      <c r="AC7" s="137">
        <v>668361</v>
      </c>
      <c r="AD7" s="137">
        <v>668215</v>
      </c>
      <c r="AE7" s="137">
        <v>668215</v>
      </c>
      <c r="AF7" s="137">
        <v>668215</v>
      </c>
      <c r="AG7" s="137">
        <v>672265</v>
      </c>
      <c r="AH7" s="137">
        <v>673455</v>
      </c>
      <c r="AI7" s="137">
        <v>674648</v>
      </c>
      <c r="AJ7" s="137">
        <v>675843</v>
      </c>
      <c r="AK7" s="137">
        <v>677040</v>
      </c>
      <c r="AL7" s="137">
        <v>678239</v>
      </c>
      <c r="AM7" s="137">
        <v>679440</v>
      </c>
      <c r="AN7" s="137">
        <v>680643</v>
      </c>
      <c r="AO7" s="137">
        <v>681848</v>
      </c>
      <c r="AP7" s="137">
        <v>683055</v>
      </c>
      <c r="AQ7" s="137">
        <v>684265</v>
      </c>
      <c r="AR7" s="137">
        <v>685477</v>
      </c>
      <c r="AS7" s="137">
        <v>686691</v>
      </c>
      <c r="AT7" s="137">
        <v>687907</v>
      </c>
      <c r="AU7" s="137">
        <v>689125</v>
      </c>
      <c r="AV7" s="137">
        <v>690345</v>
      </c>
      <c r="AW7" s="137">
        <v>691567</v>
      </c>
      <c r="AX7" s="137">
        <v>692792</v>
      </c>
      <c r="AY7" s="137">
        <v>694019</v>
      </c>
      <c r="AZ7" s="137">
        <v>695248</v>
      </c>
      <c r="BA7" s="137">
        <v>696479</v>
      </c>
      <c r="BB7" s="137">
        <v>697712</v>
      </c>
      <c r="BC7" s="137">
        <v>698947</v>
      </c>
      <c r="BD7" s="137">
        <v>700185</v>
      </c>
      <c r="BE7" s="137">
        <v>701425</v>
      </c>
      <c r="BF7" s="137">
        <v>702667</v>
      </c>
      <c r="BG7" s="137">
        <v>703911</v>
      </c>
      <c r="BH7" s="137">
        <v>705157</v>
      </c>
      <c r="BI7" s="137">
        <v>706406</v>
      </c>
      <c r="BJ7" s="137">
        <v>707657</v>
      </c>
      <c r="BK7" s="137">
        <v>708910</v>
      </c>
      <c r="BL7" s="137">
        <v>710165</v>
      </c>
      <c r="BM7" s="137">
        <v>711423</v>
      </c>
      <c r="BN7" s="137">
        <v>712683</v>
      </c>
      <c r="BO7" s="137">
        <v>713945</v>
      </c>
      <c r="BP7" s="137">
        <v>715209</v>
      </c>
      <c r="BQ7" s="137">
        <v>716475</v>
      </c>
      <c r="BR7" s="137">
        <v>717744</v>
      </c>
      <c r="BS7" s="137">
        <v>719015</v>
      </c>
      <c r="BT7" s="137">
        <v>720288</v>
      </c>
      <c r="BU7" s="137">
        <v>721563</v>
      </c>
      <c r="BV7" s="137">
        <v>722841</v>
      </c>
      <c r="BW7" s="137">
        <v>724121</v>
      </c>
      <c r="BX7" s="137">
        <v>725403</v>
      </c>
      <c r="BY7" s="137">
        <v>726688</v>
      </c>
      <c r="BZ7" s="137">
        <v>727975</v>
      </c>
      <c r="CA7" s="137">
        <v>729264</v>
      </c>
      <c r="CB7" s="137">
        <v>730555</v>
      </c>
      <c r="CC7" s="137">
        <v>731849</v>
      </c>
      <c r="CD7" s="137">
        <v>733145</v>
      </c>
      <c r="CE7" s="137">
        <v>734443</v>
      </c>
      <c r="CF7" s="137">
        <v>735744</v>
      </c>
      <c r="CG7" s="137">
        <v>737047</v>
      </c>
      <c r="CH7" s="137">
        <v>738352</v>
      </c>
      <c r="CI7" s="137">
        <v>739659</v>
      </c>
      <c r="CJ7" s="137">
        <v>740969</v>
      </c>
      <c r="CK7" s="137">
        <v>742281</v>
      </c>
      <c r="CL7" s="137">
        <v>743595</v>
      </c>
      <c r="CM7" s="137">
        <v>744912</v>
      </c>
      <c r="CN7" s="137">
        <v>746231</v>
      </c>
      <c r="CO7" s="137">
        <v>747552</v>
      </c>
      <c r="CP7" s="137">
        <v>748876</v>
      </c>
      <c r="CQ7" s="137">
        <v>750202</v>
      </c>
      <c r="CR7" s="137">
        <v>751530</v>
      </c>
      <c r="CS7" s="137">
        <v>752861</v>
      </c>
      <c r="CT7" s="137">
        <v>754194</v>
      </c>
      <c r="CU7" s="137">
        <v>755529</v>
      </c>
      <c r="CV7" s="137">
        <v>756867</v>
      </c>
      <c r="CW7" s="137">
        <v>758207</v>
      </c>
      <c r="CX7" s="137">
        <v>759550</v>
      </c>
      <c r="CY7" s="137">
        <v>760895</v>
      </c>
      <c r="CZ7" s="137">
        <v>762242</v>
      </c>
      <c r="DA7" s="137">
        <v>763592</v>
      </c>
      <c r="DB7" s="137">
        <v>764944</v>
      </c>
      <c r="DC7" s="137">
        <v>766299</v>
      </c>
      <c r="DD7" s="137">
        <v>767656</v>
      </c>
      <c r="DE7" s="137">
        <v>769015</v>
      </c>
      <c r="DG7" s="144">
        <f>SUM(AX7:BI7)</f>
        <v>8394948</v>
      </c>
      <c r="DH7" s="144">
        <f>SUM(BJ7:BU7)</f>
        <v>8575077</v>
      </c>
      <c r="DI7" s="144"/>
      <c r="DJ7" s="144"/>
    </row>
    <row r="9" spans="1:114" x14ac:dyDescent="0.3">
      <c r="A9" s="135" t="s">
        <v>227</v>
      </c>
    </row>
    <row r="10" spans="1:114" x14ac:dyDescent="0.3">
      <c r="A10" s="136" t="s">
        <v>228</v>
      </c>
      <c r="B10" s="138">
        <v>59666.929999999993</v>
      </c>
      <c r="C10" s="138">
        <v>59666.929999999993</v>
      </c>
      <c r="D10" s="138">
        <v>59688.819999999992</v>
      </c>
      <c r="E10" s="138">
        <v>58374.029999999992</v>
      </c>
      <c r="F10" s="138">
        <v>58497.529999999992</v>
      </c>
      <c r="G10" s="138">
        <v>58497.529999999992</v>
      </c>
      <c r="H10" s="138">
        <v>58239.909999999989</v>
      </c>
      <c r="I10" s="138">
        <v>58239.909999999989</v>
      </c>
      <c r="J10" s="138">
        <v>58110.06</v>
      </c>
      <c r="K10" s="138">
        <v>58177.939999999988</v>
      </c>
      <c r="L10" s="138">
        <v>58338.319999999992</v>
      </c>
      <c r="M10" s="138">
        <v>58561.099999999991</v>
      </c>
      <c r="N10" s="138">
        <v>58571.499999999985</v>
      </c>
      <c r="O10" s="138">
        <v>58534.079999999987</v>
      </c>
      <c r="P10" s="138">
        <v>58811.849999999991</v>
      </c>
      <c r="Q10" s="138">
        <v>58810.229999999989</v>
      </c>
      <c r="R10" s="138">
        <v>58810.229999999989</v>
      </c>
      <c r="S10" s="138">
        <v>58854.229999999989</v>
      </c>
      <c r="T10" s="138">
        <v>58902.87</v>
      </c>
      <c r="U10" s="138">
        <v>59018.310000000005</v>
      </c>
      <c r="V10" s="138">
        <v>59018</v>
      </c>
      <c r="W10" s="138">
        <v>59255</v>
      </c>
      <c r="X10" s="138">
        <v>59255</v>
      </c>
      <c r="Y10" s="138">
        <v>59255</v>
      </c>
      <c r="Z10" s="138">
        <v>59255</v>
      </c>
      <c r="AA10" s="138">
        <v>59483</v>
      </c>
      <c r="AB10" s="138">
        <v>59483</v>
      </c>
      <c r="AC10" s="138">
        <v>59508</v>
      </c>
      <c r="AD10" s="138">
        <v>59496</v>
      </c>
      <c r="AE10" s="138">
        <v>59496</v>
      </c>
      <c r="AF10" s="138">
        <v>59496</v>
      </c>
      <c r="AG10" s="138">
        <v>59874</v>
      </c>
      <c r="AH10" s="138">
        <v>59937.477709990162</v>
      </c>
      <c r="AI10" s="138">
        <v>60001.022718301225</v>
      </c>
      <c r="AJ10" s="138">
        <v>60064.635096282072</v>
      </c>
      <c r="AK10" s="138">
        <v>60128.314915357245</v>
      </c>
      <c r="AL10" s="138">
        <v>60192.062247026988</v>
      </c>
      <c r="AM10" s="138">
        <v>60255.877162867364</v>
      </c>
      <c r="AN10" s="138">
        <v>60319.759734530315</v>
      </c>
      <c r="AO10" s="138">
        <v>60383.710033743744</v>
      </c>
      <c r="AP10" s="138">
        <v>60447.728132311604</v>
      </c>
      <c r="AQ10" s="138">
        <v>60511.814102113975</v>
      </c>
      <c r="AR10" s="138">
        <v>60575.968015107137</v>
      </c>
      <c r="AS10" s="138">
        <v>60640.189943323661</v>
      </c>
      <c r="AT10" s="138">
        <v>60704.479958872493</v>
      </c>
      <c r="AU10" s="138">
        <v>60768.838133939011</v>
      </c>
      <c r="AV10" s="138">
        <v>60833.264540785145</v>
      </c>
      <c r="AW10" s="138">
        <v>60897.759251749412</v>
      </c>
      <c r="AX10" s="138">
        <v>60962.322339247046</v>
      </c>
      <c r="AY10" s="138">
        <v>61026.953875770036</v>
      </c>
      <c r="AZ10" s="138">
        <v>61091.653933887232</v>
      </c>
      <c r="BA10" s="138">
        <v>61156.422586244422</v>
      </c>
      <c r="BB10" s="138">
        <v>61221.259905564417</v>
      </c>
      <c r="BC10" s="138">
        <v>61286.165964647116</v>
      </c>
      <c r="BD10" s="138">
        <v>61351.14083636961</v>
      </c>
      <c r="BE10" s="138">
        <v>61416.184593686252</v>
      </c>
      <c r="BF10" s="138">
        <v>61481.297309628739</v>
      </c>
      <c r="BG10" s="138">
        <v>61546.479057306184</v>
      </c>
      <c r="BH10" s="138">
        <v>61611.729909905232</v>
      </c>
      <c r="BI10" s="138">
        <v>61677.0499406901</v>
      </c>
      <c r="BJ10" s="138">
        <v>61742.439223002686</v>
      </c>
      <c r="BK10" s="138">
        <v>61807.897830262649</v>
      </c>
      <c r="BL10" s="138">
        <v>61873.425835967479</v>
      </c>
      <c r="BM10" s="138">
        <v>61939.023313692589</v>
      </c>
      <c r="BN10" s="138">
        <v>62004.690337091401</v>
      </c>
      <c r="BO10" s="138">
        <v>62070.426979895419</v>
      </c>
      <c r="BP10" s="138">
        <v>62136.233315914316</v>
      </c>
      <c r="BQ10" s="138">
        <v>62202.109419036016</v>
      </c>
      <c r="BR10" s="138">
        <v>62268.055363226784</v>
      </c>
      <c r="BS10" s="138">
        <v>62334.071222531296</v>
      </c>
      <c r="BT10" s="138">
        <v>62400.157071072732</v>
      </c>
      <c r="BU10" s="138">
        <v>62466.312983052856</v>
      </c>
      <c r="BV10" s="138">
        <v>62532.539032752109</v>
      </c>
      <c r="BW10" s="138">
        <v>62598.835294529665</v>
      </c>
      <c r="BX10" s="138">
        <v>62665.201842823546</v>
      </c>
      <c r="BY10" s="138">
        <v>62731.638752150691</v>
      </c>
      <c r="BZ10" s="138">
        <v>62798.146097107041</v>
      </c>
      <c r="CA10" s="138">
        <v>62864.723952367618</v>
      </c>
      <c r="CB10" s="138">
        <v>62931.372392686622</v>
      </c>
      <c r="CC10" s="138">
        <v>62998.091492897496</v>
      </c>
      <c r="CD10" s="138">
        <v>63064.881327913026</v>
      </c>
      <c r="CE10" s="138">
        <v>63131.741972725416</v>
      </c>
      <c r="CF10" s="138">
        <v>63198.673502406389</v>
      </c>
      <c r="CG10" s="138">
        <v>63265.675992107237</v>
      </c>
      <c r="CH10" s="138">
        <v>63332.749517058946</v>
      </c>
      <c r="CI10" s="138">
        <v>63399.894152572248</v>
      </c>
      <c r="CJ10" s="138">
        <v>63467.109974037725</v>
      </c>
      <c r="CK10" s="138">
        <v>63534.397056925882</v>
      </c>
      <c r="CL10" s="138">
        <v>63601.755476787243</v>
      </c>
      <c r="CM10" s="138">
        <v>63669.185309252432</v>
      </c>
      <c r="CN10" s="138">
        <v>63736.686630032244</v>
      </c>
      <c r="CO10" s="138">
        <v>63804.25951491775</v>
      </c>
      <c r="CP10" s="138">
        <v>63871.904039780376</v>
      </c>
      <c r="CQ10" s="138">
        <v>63939.62028057198</v>
      </c>
      <c r="CR10" s="138">
        <v>64007.408313324951</v>
      </c>
      <c r="CS10" s="138">
        <v>64075.268214152275</v>
      </c>
      <c r="CT10" s="138">
        <v>64143.20005924764</v>
      </c>
      <c r="CU10" s="138">
        <v>64211.203924885507</v>
      </c>
      <c r="CV10" s="138">
        <v>64279.279887421217</v>
      </c>
      <c r="CW10" s="138">
        <v>64347.428023291046</v>
      </c>
      <c r="CX10" s="138">
        <v>64415.648409012312</v>
      </c>
      <c r="CY10" s="138">
        <v>64483.941121183467</v>
      </c>
      <c r="CZ10" s="138">
        <v>64552.306236484153</v>
      </c>
      <c r="DA10" s="138">
        <v>64620.743831675318</v>
      </c>
      <c r="DB10" s="138">
        <v>64689.253983599287</v>
      </c>
      <c r="DC10" s="138">
        <v>64757.836769179856</v>
      </c>
      <c r="DD10" s="138">
        <v>64826.49226542237</v>
      </c>
      <c r="DE10" s="138">
        <v>64895.220549413818</v>
      </c>
      <c r="DG10" s="144">
        <f t="shared" ref="DG10:DG12" si="0">SUM(AX10:BI10)</f>
        <v>735828.66025294631</v>
      </c>
      <c r="DH10" s="144">
        <f t="shared" ref="DH10:DH12" si="1">SUM(BJ10:BU10)</f>
        <v>745244.84289474611</v>
      </c>
      <c r="DI10" s="144"/>
      <c r="DJ10" s="144"/>
    </row>
    <row r="11" spans="1:114" x14ac:dyDescent="0.3">
      <c r="A11" s="136" t="s">
        <v>229</v>
      </c>
      <c r="B11" s="138">
        <v>92708.069999999992</v>
      </c>
      <c r="C11" s="138">
        <v>92708.069999999992</v>
      </c>
      <c r="D11" s="138">
        <v>92740.93</v>
      </c>
      <c r="E11" s="138">
        <v>92776.55</v>
      </c>
      <c r="F11" s="138">
        <v>92962.03</v>
      </c>
      <c r="G11" s="138">
        <v>92962.03</v>
      </c>
      <c r="H11" s="138">
        <v>92443.14</v>
      </c>
      <c r="I11" s="138">
        <v>92567.459999999992</v>
      </c>
      <c r="J11" s="138">
        <v>92252.109999999971</v>
      </c>
      <c r="K11" s="138">
        <v>92475.219999999987</v>
      </c>
      <c r="L11" s="138">
        <v>92715.51999999999</v>
      </c>
      <c r="M11" s="138">
        <v>93049.18</v>
      </c>
      <c r="N11" s="138">
        <v>93056.98</v>
      </c>
      <c r="O11" s="138">
        <v>93210.930000000008</v>
      </c>
      <c r="P11" s="138">
        <v>93425.21</v>
      </c>
      <c r="Q11" s="138">
        <v>93425.37000000001</v>
      </c>
      <c r="R11" s="138">
        <v>93425.37000000001</v>
      </c>
      <c r="S11" s="138">
        <v>93425.37000000001</v>
      </c>
      <c r="T11" s="138">
        <v>93498.330000000016</v>
      </c>
      <c r="U11" s="138">
        <v>93736.57</v>
      </c>
      <c r="V11" s="138">
        <v>93737</v>
      </c>
      <c r="W11" s="138">
        <v>94091</v>
      </c>
      <c r="X11" s="138">
        <v>94133</v>
      </c>
      <c r="Y11" s="138">
        <v>94133</v>
      </c>
      <c r="Z11" s="138">
        <v>94133</v>
      </c>
      <c r="AA11" s="138">
        <v>94411</v>
      </c>
      <c r="AB11" s="138">
        <v>94411</v>
      </c>
      <c r="AC11" s="138">
        <v>94447</v>
      </c>
      <c r="AD11" s="138">
        <v>94400</v>
      </c>
      <c r="AE11" s="138">
        <v>94400</v>
      </c>
      <c r="AF11" s="138">
        <v>94400</v>
      </c>
      <c r="AG11" s="138">
        <v>94926</v>
      </c>
      <c r="AH11" s="138">
        <v>95050.95101060874</v>
      </c>
      <c r="AI11" s="138">
        <v>95176.066494123239</v>
      </c>
      <c r="AJ11" s="138">
        <v>95301.346667039048</v>
      </c>
      <c r="AK11" s="138">
        <v>95426.79174613666</v>
      </c>
      <c r="AL11" s="138">
        <v>95552.401948481958</v>
      </c>
      <c r="AM11" s="138">
        <v>95678.177491426526</v>
      </c>
      <c r="AN11" s="138">
        <v>95804.118592608036</v>
      </c>
      <c r="AO11" s="138">
        <v>95930.225469950659</v>
      </c>
      <c r="AP11" s="138">
        <v>96056.498341665414</v>
      </c>
      <c r="AQ11" s="138">
        <v>96182.937426250544</v>
      </c>
      <c r="AR11" s="138">
        <v>96309.542942491898</v>
      </c>
      <c r="AS11" s="138">
        <v>96436.315109463336</v>
      </c>
      <c r="AT11" s="138">
        <v>96563.254146527048</v>
      </c>
      <c r="AU11" s="138">
        <v>96690.360273334009</v>
      </c>
      <c r="AV11" s="138">
        <v>96817.633709824295</v>
      </c>
      <c r="AW11" s="138">
        <v>96945.074676227494</v>
      </c>
      <c r="AX11" s="138">
        <v>97072.683393063082</v>
      </c>
      <c r="AY11" s="138">
        <v>97200.460081140802</v>
      </c>
      <c r="AZ11" s="138">
        <v>97328.404961561057</v>
      </c>
      <c r="BA11" s="138">
        <v>97456.518255715288</v>
      </c>
      <c r="BB11" s="138">
        <v>97584.800185286324</v>
      </c>
      <c r="BC11" s="138">
        <v>97713.250972248832</v>
      </c>
      <c r="BD11" s="138">
        <v>97841.870838869654</v>
      </c>
      <c r="BE11" s="138">
        <v>97970.660007708182</v>
      </c>
      <c r="BF11" s="138">
        <v>98099.618701616797</v>
      </c>
      <c r="BG11" s="138">
        <v>98228.747143741173</v>
      </c>
      <c r="BH11" s="138">
        <v>98358.04555752076</v>
      </c>
      <c r="BI11" s="138">
        <v>98487.514166689085</v>
      </c>
      <c r="BJ11" s="138">
        <v>98617.153195274193</v>
      </c>
      <c r="BK11" s="138">
        <v>98746.962867599024</v>
      </c>
      <c r="BL11" s="138">
        <v>98876.943408281775</v>
      </c>
      <c r="BM11" s="138">
        <v>99007.095042236309</v>
      </c>
      <c r="BN11" s="138">
        <v>99137.417994672549</v>
      </c>
      <c r="BO11" s="138">
        <v>99267.912491096868</v>
      </c>
      <c r="BP11" s="138">
        <v>99398.578757312469</v>
      </c>
      <c r="BQ11" s="138">
        <v>99529.41701941978</v>
      </c>
      <c r="BR11" s="138">
        <v>99660.427503816842</v>
      </c>
      <c r="BS11" s="138">
        <v>99791.610437199692</v>
      </c>
      <c r="BT11" s="138">
        <v>99922.966046562797</v>
      </c>
      <c r="BU11" s="138">
        <v>100054.49455919939</v>
      </c>
      <c r="BV11" s="138">
        <v>100186.19620270189</v>
      </c>
      <c r="BW11" s="138">
        <v>100318.07120496231</v>
      </c>
      <c r="BX11" s="138">
        <v>100450.11979417264</v>
      </c>
      <c r="BY11" s="138">
        <v>100582.34219882522</v>
      </c>
      <c r="BZ11" s="138">
        <v>100714.73864771317</v>
      </c>
      <c r="CA11" s="138">
        <v>100847.30936993075</v>
      </c>
      <c r="CB11" s="138">
        <v>100980.05459487381</v>
      </c>
      <c r="CC11" s="138">
        <v>101112.97455224014</v>
      </c>
      <c r="CD11" s="138">
        <v>101246.06947202985</v>
      </c>
      <c r="CE11" s="138">
        <v>101379.33958454584</v>
      </c>
      <c r="CF11" s="138">
        <v>101512.78512039414</v>
      </c>
      <c r="CG11" s="138">
        <v>101646.40631048432</v>
      </c>
      <c r="CH11" s="138">
        <v>101780.20338602993</v>
      </c>
      <c r="CI11" s="138">
        <v>101914.17657854881</v>
      </c>
      <c r="CJ11" s="138">
        <v>102048.32611986359</v>
      </c>
      <c r="CK11" s="138">
        <v>102182.65224210203</v>
      </c>
      <c r="CL11" s="138">
        <v>102317.15517769747</v>
      </c>
      <c r="CM11" s="138">
        <v>102451.83515938916</v>
      </c>
      <c r="CN11" s="138">
        <v>102586.69242022271</v>
      </c>
      <c r="CO11" s="138">
        <v>102721.72719355051</v>
      </c>
      <c r="CP11" s="138">
        <v>102856.9397130321</v>
      </c>
      <c r="CQ11" s="138">
        <v>102992.3302126346</v>
      </c>
      <c r="CR11" s="138">
        <v>103127.89892663306</v>
      </c>
      <c r="CS11" s="138">
        <v>103263.64608961095</v>
      </c>
      <c r="CT11" s="138">
        <v>103399.5719364605</v>
      </c>
      <c r="CU11" s="138">
        <v>103535.67670238313</v>
      </c>
      <c r="CV11" s="138">
        <v>103671.96062288988</v>
      </c>
      <c r="CW11" s="138">
        <v>103808.42393380174</v>
      </c>
      <c r="CX11" s="138">
        <v>103945.06687125016</v>
      </c>
      <c r="CY11" s="138">
        <v>104081.8896716774</v>
      </c>
      <c r="CZ11" s="138">
        <v>104218.89257183693</v>
      </c>
      <c r="DA11" s="138">
        <v>104356.07580879387</v>
      </c>
      <c r="DB11" s="138">
        <v>104493.4396199254</v>
      </c>
      <c r="DC11" s="138">
        <v>104630.98424292113</v>
      </c>
      <c r="DD11" s="138">
        <v>104768.70991578358</v>
      </c>
      <c r="DE11" s="138">
        <v>104906.61687682851</v>
      </c>
      <c r="DG11" s="144">
        <f t="shared" si="0"/>
        <v>1173342.5742651611</v>
      </c>
      <c r="DH11" s="144">
        <f t="shared" si="1"/>
        <v>1192010.9793226717</v>
      </c>
      <c r="DI11" s="144"/>
      <c r="DJ11" s="144"/>
    </row>
    <row r="12" spans="1:114" x14ac:dyDescent="0.3">
      <c r="A12" s="136" t="s">
        <v>226</v>
      </c>
      <c r="B12" s="138">
        <v>15572.669999999976</v>
      </c>
      <c r="C12" s="138">
        <v>15572.669999999976</v>
      </c>
      <c r="D12" s="138">
        <v>15580.489999999976</v>
      </c>
      <c r="E12" s="138">
        <v>16186.460000000001</v>
      </c>
      <c r="F12" s="138">
        <v>16232.000000000002</v>
      </c>
      <c r="G12" s="138">
        <v>16232.000000000002</v>
      </c>
      <c r="H12" s="138">
        <v>16111.570000000002</v>
      </c>
      <c r="I12" s="138">
        <v>16132.27</v>
      </c>
      <c r="J12" s="138">
        <v>16066.27</v>
      </c>
      <c r="K12" s="138">
        <v>16195.390000000001</v>
      </c>
      <c r="L12" s="138">
        <v>16244.53</v>
      </c>
      <c r="M12" s="138">
        <v>16318.330000000002</v>
      </c>
      <c r="N12" s="138">
        <v>16592.710000000003</v>
      </c>
      <c r="O12" s="138">
        <v>16602.090000000004</v>
      </c>
      <c r="P12" s="138">
        <v>16661.610000000004</v>
      </c>
      <c r="Q12" s="138">
        <v>17424.450000000015</v>
      </c>
      <c r="R12" s="138">
        <v>17424.450000000015</v>
      </c>
      <c r="S12" s="138">
        <v>17424.450000000015</v>
      </c>
      <c r="T12" s="138">
        <v>17442.690000000013</v>
      </c>
      <c r="U12" s="138">
        <v>17519.730000000014</v>
      </c>
      <c r="V12" s="138">
        <v>17520</v>
      </c>
      <c r="W12" s="138">
        <v>17578</v>
      </c>
      <c r="X12" s="138">
        <v>17578</v>
      </c>
      <c r="Y12" s="138">
        <v>17673</v>
      </c>
      <c r="Z12" s="138">
        <v>17673</v>
      </c>
      <c r="AA12" s="138">
        <v>17693</v>
      </c>
      <c r="AB12" s="138">
        <v>17693</v>
      </c>
      <c r="AC12" s="138">
        <v>17723</v>
      </c>
      <c r="AD12" s="138">
        <v>17719</v>
      </c>
      <c r="AE12" s="138">
        <v>17719</v>
      </c>
      <c r="AF12" s="138">
        <v>17719</v>
      </c>
      <c r="AG12" s="138">
        <v>17826</v>
      </c>
      <c r="AH12" s="138">
        <f>AH15</f>
        <v>17860.026600000001</v>
      </c>
      <c r="AI12" s="138">
        <f t="shared" ref="AI12:CT12" si="2">AI15</f>
        <v>17891.664960000002</v>
      </c>
      <c r="AJ12" s="138">
        <f t="shared" si="2"/>
        <v>17923.356360000002</v>
      </c>
      <c r="AK12" s="138">
        <f t="shared" si="2"/>
        <v>17955.1008</v>
      </c>
      <c r="AL12" s="138">
        <f t="shared" si="2"/>
        <v>17986.898280000001</v>
      </c>
      <c r="AM12" s="138">
        <f t="shared" si="2"/>
        <v>18018.748800000001</v>
      </c>
      <c r="AN12" s="138">
        <f t="shared" si="2"/>
        <v>18050.65236</v>
      </c>
      <c r="AO12" s="138">
        <f t="shared" si="2"/>
        <v>18784.912399999997</v>
      </c>
      <c r="AP12" s="138">
        <f t="shared" si="2"/>
        <v>18818.165249999998</v>
      </c>
      <c r="AQ12" s="138">
        <f t="shared" si="2"/>
        <v>18851.500749999999</v>
      </c>
      <c r="AR12" s="138">
        <f t="shared" si="2"/>
        <v>18884.891349999998</v>
      </c>
      <c r="AS12" s="138">
        <f t="shared" si="2"/>
        <v>18918.337049999998</v>
      </c>
      <c r="AT12" s="138">
        <f t="shared" si="2"/>
        <v>18951.83785</v>
      </c>
      <c r="AU12" s="138">
        <f t="shared" si="2"/>
        <v>18985.393749999999</v>
      </c>
      <c r="AV12" s="138">
        <f t="shared" si="2"/>
        <v>19019.00475</v>
      </c>
      <c r="AW12" s="138">
        <f t="shared" si="2"/>
        <v>19052.670849999999</v>
      </c>
      <c r="AX12" s="138">
        <f t="shared" si="2"/>
        <v>19342.752639999999</v>
      </c>
      <c r="AY12" s="138">
        <f t="shared" si="2"/>
        <v>19377.010480000001</v>
      </c>
      <c r="AZ12" s="138">
        <f t="shared" si="2"/>
        <v>19411.32416</v>
      </c>
      <c r="BA12" s="138">
        <f t="shared" si="2"/>
        <v>19445.69368</v>
      </c>
      <c r="BB12" s="138">
        <f t="shared" si="2"/>
        <v>19480.119040000001</v>
      </c>
      <c r="BC12" s="138">
        <f t="shared" si="2"/>
        <v>19514.60024</v>
      </c>
      <c r="BD12" s="138">
        <f t="shared" si="2"/>
        <v>19549.165199999999</v>
      </c>
      <c r="BE12" s="138">
        <f t="shared" si="2"/>
        <v>19583.786</v>
      </c>
      <c r="BF12" s="138">
        <f t="shared" si="2"/>
        <v>19618.462640000002</v>
      </c>
      <c r="BG12" s="138">
        <f t="shared" si="2"/>
        <v>19653.19512</v>
      </c>
      <c r="BH12" s="138">
        <f t="shared" si="2"/>
        <v>19687.98344</v>
      </c>
      <c r="BI12" s="138">
        <f t="shared" si="2"/>
        <v>19722.855520000001</v>
      </c>
      <c r="BJ12" s="138">
        <f t="shared" si="2"/>
        <v>19750.706870000002</v>
      </c>
      <c r="BK12" s="138">
        <f t="shared" si="2"/>
        <v>19785.678100000001</v>
      </c>
      <c r="BL12" s="138">
        <f t="shared" si="2"/>
        <v>19820.705150000002</v>
      </c>
      <c r="BM12" s="138">
        <f t="shared" si="2"/>
        <v>19855.815930000001</v>
      </c>
      <c r="BN12" s="138">
        <f t="shared" si="2"/>
        <v>19890.982530000001</v>
      </c>
      <c r="BO12" s="138">
        <f t="shared" si="2"/>
        <v>19926.204949999999</v>
      </c>
      <c r="BP12" s="138">
        <f t="shared" si="2"/>
        <v>19961.483189999999</v>
      </c>
      <c r="BQ12" s="138">
        <f t="shared" si="2"/>
        <v>19996.81725</v>
      </c>
      <c r="BR12" s="138">
        <f t="shared" si="2"/>
        <v>20032.23504</v>
      </c>
      <c r="BS12" s="138">
        <f t="shared" si="2"/>
        <v>20067.70865</v>
      </c>
      <c r="BT12" s="138">
        <f t="shared" si="2"/>
        <v>20103.238079999999</v>
      </c>
      <c r="BU12" s="138">
        <f t="shared" si="2"/>
        <v>20138.823329999999</v>
      </c>
      <c r="BV12" s="138">
        <f t="shared" si="2"/>
        <v>20174.492310000001</v>
      </c>
      <c r="BW12" s="138">
        <f t="shared" si="2"/>
        <v>20210.217110000001</v>
      </c>
      <c r="BX12" s="138">
        <f t="shared" si="2"/>
        <v>20245.997729999999</v>
      </c>
      <c r="BY12" s="138">
        <f t="shared" si="2"/>
        <v>20281.862079999999</v>
      </c>
      <c r="BZ12" s="138">
        <f t="shared" si="2"/>
        <v>20317.78225</v>
      </c>
      <c r="CA12" s="138">
        <f t="shared" si="2"/>
        <v>20353.758239999999</v>
      </c>
      <c r="CB12" s="138">
        <f t="shared" si="2"/>
        <v>20389.79005</v>
      </c>
      <c r="CC12" s="138">
        <f t="shared" si="2"/>
        <v>20425.905590000002</v>
      </c>
      <c r="CD12" s="138">
        <f t="shared" si="2"/>
        <v>20462.076949999999</v>
      </c>
      <c r="CE12" s="138">
        <f t="shared" si="2"/>
        <v>20498.30413</v>
      </c>
      <c r="CF12" s="138">
        <f t="shared" si="2"/>
        <v>20534.615040000001</v>
      </c>
      <c r="CG12" s="138">
        <f t="shared" si="2"/>
        <v>20570.981770000002</v>
      </c>
      <c r="CH12" s="138">
        <f t="shared" si="2"/>
        <v>20607.404320000001</v>
      </c>
      <c r="CI12" s="138">
        <f t="shared" si="2"/>
        <v>20643.882690000002</v>
      </c>
      <c r="CJ12" s="138">
        <f t="shared" si="2"/>
        <v>20680.444790000001</v>
      </c>
      <c r="CK12" s="138">
        <f t="shared" si="2"/>
        <v>20717.062710000002</v>
      </c>
      <c r="CL12" s="138">
        <f t="shared" si="2"/>
        <v>20753.73645</v>
      </c>
      <c r="CM12" s="138">
        <f t="shared" si="2"/>
        <v>20790.493920000001</v>
      </c>
      <c r="CN12" s="138">
        <f t="shared" si="2"/>
        <v>20827.307209999999</v>
      </c>
      <c r="CO12" s="138">
        <f t="shared" si="2"/>
        <v>20864.176320000002</v>
      </c>
      <c r="CP12" s="138">
        <f t="shared" si="2"/>
        <v>20901.12916</v>
      </c>
      <c r="CQ12" s="138">
        <f t="shared" si="2"/>
        <v>20938.13782</v>
      </c>
      <c r="CR12" s="138">
        <f t="shared" si="2"/>
        <v>20975.202300000001</v>
      </c>
      <c r="CS12" s="138">
        <f t="shared" si="2"/>
        <v>21012.35051</v>
      </c>
      <c r="CT12" s="138">
        <f t="shared" si="2"/>
        <v>21049.554540000001</v>
      </c>
      <c r="CU12" s="138">
        <f t="shared" ref="CU12:DE12" si="3">CU15</f>
        <v>21086.81439</v>
      </c>
      <c r="CV12" s="138">
        <f t="shared" si="3"/>
        <v>21124.15797</v>
      </c>
      <c r="CW12" s="138">
        <f t="shared" si="3"/>
        <v>21161.557370000002</v>
      </c>
      <c r="CX12" s="138">
        <f t="shared" si="3"/>
        <v>21199.040499999999</v>
      </c>
      <c r="CY12" s="138">
        <f t="shared" si="3"/>
        <v>21236.579450000001</v>
      </c>
      <c r="CZ12" s="138">
        <f t="shared" si="3"/>
        <v>21274.174220000001</v>
      </c>
      <c r="DA12" s="138">
        <f t="shared" si="3"/>
        <v>21311.852719999999</v>
      </c>
      <c r="DB12" s="138">
        <f t="shared" si="3"/>
        <v>21349.587040000002</v>
      </c>
      <c r="DC12" s="138">
        <f t="shared" si="3"/>
        <v>21387.40509</v>
      </c>
      <c r="DD12" s="138">
        <f t="shared" si="3"/>
        <v>21425.27896</v>
      </c>
      <c r="DE12" s="138">
        <f t="shared" si="3"/>
        <v>21463.20865</v>
      </c>
      <c r="DG12" s="144">
        <f t="shared" si="0"/>
        <v>234386.94816000003</v>
      </c>
      <c r="DH12" s="144">
        <f t="shared" si="1"/>
        <v>239330.39907000004</v>
      </c>
      <c r="DI12" s="144"/>
      <c r="DJ12" s="144"/>
    </row>
    <row r="14" spans="1:114" x14ac:dyDescent="0.3">
      <c r="A14" s="136"/>
      <c r="AD14" s="164" t="s">
        <v>230</v>
      </c>
      <c r="AE14" s="165"/>
      <c r="AF14" s="165"/>
      <c r="AG14" s="165"/>
      <c r="AH14" s="139">
        <v>2.6520000000000002E-2</v>
      </c>
      <c r="AI14" s="139">
        <v>2.6520000000000002E-2</v>
      </c>
      <c r="AJ14" s="139">
        <v>2.6520000000000002E-2</v>
      </c>
      <c r="AK14" s="139">
        <v>2.6520000000000002E-2</v>
      </c>
      <c r="AL14" s="139">
        <v>2.6520000000000002E-2</v>
      </c>
      <c r="AM14" s="139">
        <v>2.6520000000000002E-2</v>
      </c>
      <c r="AN14" s="139">
        <v>2.6520000000000002E-2</v>
      </c>
      <c r="AO14" s="139">
        <v>2.7549999999999998E-2</v>
      </c>
      <c r="AP14" s="139">
        <v>2.7549999999999998E-2</v>
      </c>
      <c r="AQ14" s="139">
        <v>2.7549999999999998E-2</v>
      </c>
      <c r="AR14" s="139">
        <v>2.7549999999999998E-2</v>
      </c>
      <c r="AS14" s="139">
        <v>2.7549999999999998E-2</v>
      </c>
      <c r="AT14" s="139">
        <v>2.7549999999999998E-2</v>
      </c>
      <c r="AU14" s="139">
        <v>2.7549999999999998E-2</v>
      </c>
      <c r="AV14" s="139">
        <v>2.7549999999999998E-2</v>
      </c>
      <c r="AW14" s="139">
        <v>2.7549999999999998E-2</v>
      </c>
      <c r="AX14" s="139">
        <v>2.792E-2</v>
      </c>
      <c r="AY14" s="139">
        <v>2.792E-2</v>
      </c>
      <c r="AZ14" s="139">
        <v>2.792E-2</v>
      </c>
      <c r="BA14" s="139">
        <v>2.792E-2</v>
      </c>
      <c r="BB14" s="139">
        <v>2.792E-2</v>
      </c>
      <c r="BC14" s="139">
        <v>2.792E-2</v>
      </c>
      <c r="BD14" s="139">
        <v>2.792E-2</v>
      </c>
      <c r="BE14" s="139">
        <v>2.792E-2</v>
      </c>
      <c r="BF14" s="139">
        <v>2.792E-2</v>
      </c>
      <c r="BG14" s="139">
        <v>2.792E-2</v>
      </c>
      <c r="BH14" s="139">
        <v>2.792E-2</v>
      </c>
      <c r="BI14" s="141">
        <v>2.792E-2</v>
      </c>
      <c r="BJ14" s="139">
        <v>2.7910000000000001E-2</v>
      </c>
      <c r="BK14" s="139">
        <v>2.7910000000000001E-2</v>
      </c>
      <c r="BL14" s="139">
        <v>2.7910000000000001E-2</v>
      </c>
      <c r="BM14" s="139">
        <v>2.7910000000000001E-2</v>
      </c>
      <c r="BN14" s="139">
        <v>2.7910000000000001E-2</v>
      </c>
      <c r="BO14" s="139">
        <v>2.7910000000000001E-2</v>
      </c>
      <c r="BP14" s="139">
        <v>2.7910000000000001E-2</v>
      </c>
      <c r="BQ14" s="139">
        <v>2.7910000000000001E-2</v>
      </c>
      <c r="BR14" s="139">
        <v>2.7910000000000001E-2</v>
      </c>
      <c r="BS14" s="139">
        <v>2.7910000000000001E-2</v>
      </c>
      <c r="BT14" s="139">
        <v>2.7910000000000001E-2</v>
      </c>
      <c r="BU14" s="139">
        <v>2.7910000000000001E-2</v>
      </c>
      <c r="BV14" s="139">
        <v>2.7910000000000001E-2</v>
      </c>
      <c r="BW14" s="139">
        <v>2.7910000000000001E-2</v>
      </c>
      <c r="BX14" s="139">
        <v>2.7910000000000001E-2</v>
      </c>
      <c r="BY14" s="139">
        <v>2.7910000000000001E-2</v>
      </c>
      <c r="BZ14" s="139">
        <v>2.7910000000000001E-2</v>
      </c>
      <c r="CA14" s="139">
        <v>2.7910000000000001E-2</v>
      </c>
      <c r="CB14" s="139">
        <v>2.7910000000000001E-2</v>
      </c>
      <c r="CC14" s="139">
        <v>2.7910000000000001E-2</v>
      </c>
      <c r="CD14" s="139">
        <v>2.7910000000000001E-2</v>
      </c>
      <c r="CE14" s="139">
        <v>2.7910000000000001E-2</v>
      </c>
      <c r="CF14" s="139">
        <v>2.7910000000000001E-2</v>
      </c>
      <c r="CG14" s="139">
        <v>2.7910000000000001E-2</v>
      </c>
      <c r="CH14" s="139">
        <v>2.7910000000000001E-2</v>
      </c>
      <c r="CI14" s="139">
        <v>2.7910000000000001E-2</v>
      </c>
      <c r="CJ14" s="139">
        <v>2.7910000000000001E-2</v>
      </c>
      <c r="CK14" s="139">
        <v>2.7910000000000001E-2</v>
      </c>
      <c r="CL14" s="139">
        <v>2.7910000000000001E-2</v>
      </c>
      <c r="CM14" s="139">
        <v>2.7910000000000001E-2</v>
      </c>
      <c r="CN14" s="139">
        <v>2.7910000000000001E-2</v>
      </c>
      <c r="CO14" s="139">
        <v>2.7910000000000001E-2</v>
      </c>
      <c r="CP14" s="139">
        <v>2.7910000000000001E-2</v>
      </c>
      <c r="CQ14" s="139">
        <v>2.7910000000000001E-2</v>
      </c>
      <c r="CR14" s="139">
        <v>2.7910000000000001E-2</v>
      </c>
      <c r="CS14" s="139">
        <v>2.7910000000000001E-2</v>
      </c>
      <c r="CT14" s="139">
        <v>2.7910000000000001E-2</v>
      </c>
      <c r="CU14" s="139">
        <v>2.7910000000000001E-2</v>
      </c>
      <c r="CV14" s="139">
        <v>2.7910000000000001E-2</v>
      </c>
      <c r="CW14" s="139">
        <v>2.7910000000000001E-2</v>
      </c>
      <c r="CX14" s="139">
        <v>2.7910000000000001E-2</v>
      </c>
      <c r="CY14" s="139">
        <v>2.7910000000000001E-2</v>
      </c>
      <c r="CZ14" s="139">
        <v>2.7910000000000001E-2</v>
      </c>
      <c r="DA14" s="139">
        <v>2.7910000000000001E-2</v>
      </c>
      <c r="DB14" s="139">
        <v>2.7910000000000001E-2</v>
      </c>
      <c r="DC14" s="139">
        <v>2.7910000000000001E-2</v>
      </c>
      <c r="DD14" s="139">
        <v>2.7910000000000001E-2</v>
      </c>
      <c r="DE14" s="139">
        <v>2.7910000000000001E-2</v>
      </c>
    </row>
    <row r="15" spans="1:114" x14ac:dyDescent="0.3">
      <c r="AC15" t="s">
        <v>231</v>
      </c>
      <c r="AD15" s="164" t="s">
        <v>226</v>
      </c>
      <c r="AE15" s="165"/>
      <c r="AF15" s="165"/>
      <c r="AG15" s="165"/>
      <c r="AH15" s="140">
        <f>AH7*AH14</f>
        <v>17860.026600000001</v>
      </c>
      <c r="AI15" s="140">
        <f t="shared" ref="AI15:CT15" si="4">AI7*AI14</f>
        <v>17891.664960000002</v>
      </c>
      <c r="AJ15" s="140">
        <f t="shared" si="4"/>
        <v>17923.356360000002</v>
      </c>
      <c r="AK15" s="140">
        <f t="shared" si="4"/>
        <v>17955.1008</v>
      </c>
      <c r="AL15" s="140">
        <f t="shared" si="4"/>
        <v>17986.898280000001</v>
      </c>
      <c r="AM15" s="140">
        <f t="shared" si="4"/>
        <v>18018.748800000001</v>
      </c>
      <c r="AN15" s="140">
        <f t="shared" si="4"/>
        <v>18050.65236</v>
      </c>
      <c r="AO15" s="140">
        <f t="shared" si="4"/>
        <v>18784.912399999997</v>
      </c>
      <c r="AP15" s="140">
        <f t="shared" si="4"/>
        <v>18818.165249999998</v>
      </c>
      <c r="AQ15" s="140">
        <f t="shared" si="4"/>
        <v>18851.500749999999</v>
      </c>
      <c r="AR15" s="140">
        <f t="shared" si="4"/>
        <v>18884.891349999998</v>
      </c>
      <c r="AS15" s="140">
        <f t="shared" si="4"/>
        <v>18918.337049999998</v>
      </c>
      <c r="AT15" s="140">
        <f t="shared" si="4"/>
        <v>18951.83785</v>
      </c>
      <c r="AU15" s="140">
        <f t="shared" si="4"/>
        <v>18985.393749999999</v>
      </c>
      <c r="AV15" s="140">
        <f t="shared" si="4"/>
        <v>19019.00475</v>
      </c>
      <c r="AW15" s="140">
        <f t="shared" si="4"/>
        <v>19052.670849999999</v>
      </c>
      <c r="AX15" s="140">
        <f t="shared" si="4"/>
        <v>19342.752639999999</v>
      </c>
      <c r="AY15" s="140">
        <f t="shared" si="4"/>
        <v>19377.010480000001</v>
      </c>
      <c r="AZ15" s="140">
        <f t="shared" si="4"/>
        <v>19411.32416</v>
      </c>
      <c r="BA15" s="140">
        <f t="shared" si="4"/>
        <v>19445.69368</v>
      </c>
      <c r="BB15" s="140">
        <f t="shared" si="4"/>
        <v>19480.119040000001</v>
      </c>
      <c r="BC15" s="140">
        <f t="shared" si="4"/>
        <v>19514.60024</v>
      </c>
      <c r="BD15" s="140">
        <f t="shared" si="4"/>
        <v>19549.165199999999</v>
      </c>
      <c r="BE15" s="140">
        <f t="shared" si="4"/>
        <v>19583.786</v>
      </c>
      <c r="BF15" s="140">
        <f t="shared" si="4"/>
        <v>19618.462640000002</v>
      </c>
      <c r="BG15" s="140">
        <f t="shared" si="4"/>
        <v>19653.19512</v>
      </c>
      <c r="BH15" s="140">
        <f t="shared" si="4"/>
        <v>19687.98344</v>
      </c>
      <c r="BI15" s="140">
        <f t="shared" si="4"/>
        <v>19722.855520000001</v>
      </c>
      <c r="BJ15" s="140">
        <f t="shared" si="4"/>
        <v>19750.706870000002</v>
      </c>
      <c r="BK15" s="140">
        <f t="shared" si="4"/>
        <v>19785.678100000001</v>
      </c>
      <c r="BL15" s="140">
        <f t="shared" si="4"/>
        <v>19820.705150000002</v>
      </c>
      <c r="BM15" s="140">
        <f t="shared" si="4"/>
        <v>19855.815930000001</v>
      </c>
      <c r="BN15" s="140">
        <f t="shared" si="4"/>
        <v>19890.982530000001</v>
      </c>
      <c r="BO15" s="140">
        <f t="shared" si="4"/>
        <v>19926.204949999999</v>
      </c>
      <c r="BP15" s="140">
        <f t="shared" si="4"/>
        <v>19961.483189999999</v>
      </c>
      <c r="BQ15" s="140">
        <f t="shared" si="4"/>
        <v>19996.81725</v>
      </c>
      <c r="BR15" s="140">
        <f t="shared" si="4"/>
        <v>20032.23504</v>
      </c>
      <c r="BS15" s="140">
        <f t="shared" si="4"/>
        <v>20067.70865</v>
      </c>
      <c r="BT15" s="140">
        <f t="shared" si="4"/>
        <v>20103.238079999999</v>
      </c>
      <c r="BU15" s="140">
        <f t="shared" si="4"/>
        <v>20138.823329999999</v>
      </c>
      <c r="BV15" s="140">
        <f t="shared" si="4"/>
        <v>20174.492310000001</v>
      </c>
      <c r="BW15" s="140">
        <f t="shared" si="4"/>
        <v>20210.217110000001</v>
      </c>
      <c r="BX15" s="140">
        <f t="shared" si="4"/>
        <v>20245.997729999999</v>
      </c>
      <c r="BY15" s="140">
        <f t="shared" si="4"/>
        <v>20281.862079999999</v>
      </c>
      <c r="BZ15" s="140">
        <f t="shared" si="4"/>
        <v>20317.78225</v>
      </c>
      <c r="CA15" s="140">
        <f t="shared" si="4"/>
        <v>20353.758239999999</v>
      </c>
      <c r="CB15" s="140">
        <f t="shared" si="4"/>
        <v>20389.79005</v>
      </c>
      <c r="CC15" s="140">
        <f t="shared" si="4"/>
        <v>20425.905590000002</v>
      </c>
      <c r="CD15" s="140">
        <f t="shared" si="4"/>
        <v>20462.076949999999</v>
      </c>
      <c r="CE15" s="140">
        <f t="shared" si="4"/>
        <v>20498.30413</v>
      </c>
      <c r="CF15" s="140">
        <f t="shared" si="4"/>
        <v>20534.615040000001</v>
      </c>
      <c r="CG15" s="140">
        <f t="shared" si="4"/>
        <v>20570.981770000002</v>
      </c>
      <c r="CH15" s="140">
        <f t="shared" si="4"/>
        <v>20607.404320000001</v>
      </c>
      <c r="CI15" s="140">
        <f t="shared" si="4"/>
        <v>20643.882690000002</v>
      </c>
      <c r="CJ15" s="140">
        <f t="shared" si="4"/>
        <v>20680.444790000001</v>
      </c>
      <c r="CK15" s="140">
        <f t="shared" si="4"/>
        <v>20717.062710000002</v>
      </c>
      <c r="CL15" s="140">
        <f t="shared" si="4"/>
        <v>20753.73645</v>
      </c>
      <c r="CM15" s="140">
        <f t="shared" si="4"/>
        <v>20790.493920000001</v>
      </c>
      <c r="CN15" s="140">
        <f t="shared" si="4"/>
        <v>20827.307209999999</v>
      </c>
      <c r="CO15" s="140">
        <f t="shared" si="4"/>
        <v>20864.176320000002</v>
      </c>
      <c r="CP15" s="140">
        <f t="shared" si="4"/>
        <v>20901.12916</v>
      </c>
      <c r="CQ15" s="140">
        <f t="shared" si="4"/>
        <v>20938.13782</v>
      </c>
      <c r="CR15" s="140">
        <f t="shared" si="4"/>
        <v>20975.202300000001</v>
      </c>
      <c r="CS15" s="140">
        <f t="shared" si="4"/>
        <v>21012.35051</v>
      </c>
      <c r="CT15" s="140">
        <f t="shared" si="4"/>
        <v>21049.554540000001</v>
      </c>
      <c r="CU15" s="140">
        <f t="shared" ref="CU15:DE15" si="5">CU7*CU14</f>
        <v>21086.81439</v>
      </c>
      <c r="CV15" s="140">
        <f t="shared" si="5"/>
        <v>21124.15797</v>
      </c>
      <c r="CW15" s="140">
        <f t="shared" si="5"/>
        <v>21161.557370000002</v>
      </c>
      <c r="CX15" s="140">
        <f t="shared" si="5"/>
        <v>21199.040499999999</v>
      </c>
      <c r="CY15" s="140">
        <f t="shared" si="5"/>
        <v>21236.579450000001</v>
      </c>
      <c r="CZ15" s="140">
        <f t="shared" si="5"/>
        <v>21274.174220000001</v>
      </c>
      <c r="DA15" s="140">
        <f t="shared" si="5"/>
        <v>21311.852719999999</v>
      </c>
      <c r="DB15" s="140">
        <f t="shared" si="5"/>
        <v>21349.587040000002</v>
      </c>
      <c r="DC15" s="140">
        <f t="shared" si="5"/>
        <v>21387.40509</v>
      </c>
      <c r="DD15" s="140">
        <f t="shared" si="5"/>
        <v>21425.27896</v>
      </c>
      <c r="DE15" s="140">
        <f t="shared" si="5"/>
        <v>21463.20865</v>
      </c>
      <c r="DG15" s="144">
        <f>SUM(AX15:BI15)</f>
        <v>234386.94816000003</v>
      </c>
      <c r="DH15" s="144">
        <f>SUM(BJ15:BU15)</f>
        <v>239330.39907000004</v>
      </c>
      <c r="DI15" s="144"/>
      <c r="DJ15" s="144"/>
    </row>
    <row r="17" spans="41:62" x14ac:dyDescent="0.3">
      <c r="AO17" t="s">
        <v>232</v>
      </c>
      <c r="AX17" t="s">
        <v>235</v>
      </c>
      <c r="BJ17" t="s">
        <v>236</v>
      </c>
    </row>
    <row r="18" spans="41:62" x14ac:dyDescent="0.3">
      <c r="AO18" t="s">
        <v>237</v>
      </c>
    </row>
  </sheetData>
  <mergeCells count="2">
    <mergeCell ref="AD14:AG14"/>
    <mergeCell ref="AD15:AG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3CFBE-C1CB-4796-9670-1D0385BE2EF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D86962B-FF84-407B-8E62-5CD446DA5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DD5682-A98F-4954-B1DA-70E1011C3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Metered Rates Migration</vt:lpstr>
      <vt:lpstr>SL-1 Energy&amp;Fixtures Analysis</vt:lpstr>
      <vt:lpstr>Scenario Info</vt:lpstr>
      <vt:lpstr>SL-1&amp;SL-2 kWh and Customers</vt:lpstr>
      <vt:lpstr>Revised PL-1 Forecast</vt:lpstr>
      <vt:lpstr>'SL-1 Energy&amp;Fixtures Analysis'!Print_Area</vt:lpstr>
      <vt:lpstr>'SL-1&amp;SL-2 kWh and Customers'!Print_Area</vt:lpstr>
      <vt:lpstr>'SL-1 Energy&amp;Fixtures Analysis'!Print_Titles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FPL_User</cp:lastModifiedBy>
  <cp:lastPrinted>2016-03-29T20:54:16Z</cp:lastPrinted>
  <dcterms:created xsi:type="dcterms:W3CDTF">2016-01-28T17:55:37Z</dcterms:created>
  <dcterms:modified xsi:type="dcterms:W3CDTF">2016-04-18T11:21:18Z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