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96" windowWidth="19416" windowHeight="9792"/>
  </bookViews>
  <sheets>
    <sheet name="Threshold" sheetId="4" r:id="rId1"/>
    <sheet name="MFR_C_8 Tie-Out" sheetId="1" r:id="rId2"/>
    <sheet name="RAF_Detailed_COS_ID_Income_Sta" sheetId="2" r:id="rId3"/>
    <sheet name="NOI" sheetId="5" r:id="rId4"/>
    <sheet name="Pivot" sheetId="6" r:id="rId5"/>
  </sheets>
  <definedNames>
    <definedName name="_xlnm.Print_Area" localSheetId="0">Threshold!$A$3:$E$117</definedName>
    <definedName name="_xlnm.Print_Titles" localSheetId="1">'MFR_C_8 Tie-Out'!$A:$C,'MFR_C_8 Tie-Out'!$4:$17</definedName>
    <definedName name="_xlnm.Print_Titles" localSheetId="2">RAF_Detailed_COS_ID_Income_Sta!$A:$A,RAF_Detailed_COS_ID_Income_Sta!$3:$4</definedName>
    <definedName name="_xlnm.Print_Titles" localSheetId="0">Threshold!$3:$9</definedName>
  </definedNames>
  <calcPr calcId="145621"/>
</workbook>
</file>

<file path=xl/calcChain.xml><?xml version="1.0" encoding="utf-8"?>
<calcChain xmlns="http://schemas.openxmlformats.org/spreadsheetml/2006/main">
  <c r="H22" i="4" l="1"/>
  <c r="G22" i="4"/>
  <c r="H10" i="4"/>
  <c r="G10" i="4"/>
  <c r="G82" i="4" l="1"/>
  <c r="B82" i="4" s="1"/>
  <c r="E162" i="1" s="1"/>
  <c r="H82" i="4"/>
  <c r="C82" i="4" s="1"/>
  <c r="K82" i="4" s="1"/>
  <c r="G14" i="4"/>
  <c r="B14" i="4" s="1"/>
  <c r="E22" i="1" s="1"/>
  <c r="J22" i="1" s="1"/>
  <c r="H14" i="4"/>
  <c r="C14" i="4" s="1"/>
  <c r="K14" i="4" s="1"/>
  <c r="G31" i="4"/>
  <c r="B31" i="4" s="1"/>
  <c r="J31" i="4" s="1"/>
  <c r="H31" i="4"/>
  <c r="C31" i="4" s="1"/>
  <c r="D57" i="1" s="1"/>
  <c r="H112" i="4"/>
  <c r="C112" i="4" s="1"/>
  <c r="D224" i="1" s="1"/>
  <c r="G112" i="4"/>
  <c r="B112" i="4" s="1"/>
  <c r="E224" i="1" s="1"/>
  <c r="G26" i="4"/>
  <c r="B26" i="4" s="1"/>
  <c r="E46" i="1" s="1"/>
  <c r="H26" i="4"/>
  <c r="C26" i="4" s="1"/>
  <c r="D46" i="1" s="1"/>
  <c r="G27" i="4"/>
  <c r="B27" i="4" s="1"/>
  <c r="E48" i="1" s="1"/>
  <c r="H27" i="4"/>
  <c r="C27" i="4" s="1"/>
  <c r="D48" i="1" s="1"/>
  <c r="G28" i="4"/>
  <c r="B28" i="4" s="1"/>
  <c r="E51" i="1" s="1"/>
  <c r="H28" i="4"/>
  <c r="C28" i="4" s="1"/>
  <c r="D51" i="1" s="1"/>
  <c r="G29" i="4"/>
  <c r="B29" i="4" s="1"/>
  <c r="E53" i="1" s="1"/>
  <c r="H29" i="4"/>
  <c r="C29" i="4" s="1"/>
  <c r="D53" i="1" s="1"/>
  <c r="G30" i="4"/>
  <c r="B30" i="4" s="1"/>
  <c r="E55" i="1" s="1"/>
  <c r="H30" i="4"/>
  <c r="C30" i="4" s="1"/>
  <c r="D55" i="1" s="1"/>
  <c r="G32" i="4"/>
  <c r="B32" i="4" s="1"/>
  <c r="E59" i="1" s="1"/>
  <c r="H32" i="4"/>
  <c r="C32" i="4" s="1"/>
  <c r="D59" i="1" s="1"/>
  <c r="G33" i="4"/>
  <c r="B33" i="4" s="1"/>
  <c r="E61" i="1" s="1"/>
  <c r="H33" i="4"/>
  <c r="C33" i="4" s="1"/>
  <c r="D61" i="1" s="1"/>
  <c r="G34" i="4"/>
  <c r="B34" i="4" s="1"/>
  <c r="E63" i="1" s="1"/>
  <c r="H34" i="4"/>
  <c r="C34" i="4" s="1"/>
  <c r="D63" i="1" s="1"/>
  <c r="G35" i="4"/>
  <c r="B35" i="4" s="1"/>
  <c r="E65" i="1" s="1"/>
  <c r="H35" i="4"/>
  <c r="C35" i="4" s="1"/>
  <c r="D65" i="1" s="1"/>
  <c r="G36" i="4"/>
  <c r="B36" i="4" s="1"/>
  <c r="E67" i="1" s="1"/>
  <c r="H36" i="4"/>
  <c r="C36" i="4" s="1"/>
  <c r="D67" i="1" s="1"/>
  <c r="G37" i="4"/>
  <c r="B37" i="4" s="1"/>
  <c r="E69" i="1" s="1"/>
  <c r="H37" i="4"/>
  <c r="C37" i="4" s="1"/>
  <c r="D69" i="1" s="1"/>
  <c r="G38" i="4"/>
  <c r="B38" i="4" s="1"/>
  <c r="E71" i="1" s="1"/>
  <c r="H38" i="4"/>
  <c r="C38" i="4" s="1"/>
  <c r="D71" i="1" s="1"/>
  <c r="G39" i="4"/>
  <c r="B39" i="4" s="1"/>
  <c r="E73" i="1" s="1"/>
  <c r="H39" i="4"/>
  <c r="C39" i="4" s="1"/>
  <c r="D73" i="1" s="1"/>
  <c r="G40" i="4"/>
  <c r="B40" i="4" s="1"/>
  <c r="E75" i="1" s="1"/>
  <c r="H40" i="4"/>
  <c r="C40" i="4" s="1"/>
  <c r="D75" i="1" s="1"/>
  <c r="G41" i="4"/>
  <c r="B41" i="4" s="1"/>
  <c r="E77" i="1" s="1"/>
  <c r="H41" i="4"/>
  <c r="C41" i="4" s="1"/>
  <c r="D77" i="1" s="1"/>
  <c r="G42" i="4"/>
  <c r="B42" i="4" s="1"/>
  <c r="E79" i="1" s="1"/>
  <c r="H42" i="4"/>
  <c r="C42" i="4" s="1"/>
  <c r="D79" i="1" s="1"/>
  <c r="G43" i="4"/>
  <c r="B43" i="4" s="1"/>
  <c r="E82" i="1" s="1"/>
  <c r="H43" i="4"/>
  <c r="C43" i="4" s="1"/>
  <c r="D82" i="1" s="1"/>
  <c r="G44" i="4"/>
  <c r="B44" i="4" s="1"/>
  <c r="E84" i="1" s="1"/>
  <c r="H44" i="4"/>
  <c r="C44" i="4" s="1"/>
  <c r="D84" i="1" s="1"/>
  <c r="G45" i="4"/>
  <c r="B45" i="4" s="1"/>
  <c r="E86" i="1" s="1"/>
  <c r="H45" i="4"/>
  <c r="C45" i="4" s="1"/>
  <c r="D86" i="1" s="1"/>
  <c r="G46" i="4"/>
  <c r="B46" i="4" s="1"/>
  <c r="E88" i="1" s="1"/>
  <c r="H46" i="4"/>
  <c r="C46" i="4" s="1"/>
  <c r="D88" i="1" s="1"/>
  <c r="G47" i="4"/>
  <c r="B47" i="4" s="1"/>
  <c r="E90" i="1" s="1"/>
  <c r="H47" i="4"/>
  <c r="C47" i="4" s="1"/>
  <c r="D90" i="1" s="1"/>
  <c r="G48" i="4"/>
  <c r="B48" i="4" s="1"/>
  <c r="E92" i="1" s="1"/>
  <c r="H48" i="4"/>
  <c r="C48" i="4" s="1"/>
  <c r="D92" i="1" s="1"/>
  <c r="G49" i="4"/>
  <c r="B49" i="4" s="1"/>
  <c r="E94" i="1" s="1"/>
  <c r="H49" i="4"/>
  <c r="C49" i="4" s="1"/>
  <c r="D94" i="1" s="1"/>
  <c r="G50" i="4"/>
  <c r="B50" i="4" s="1"/>
  <c r="E96" i="1" s="1"/>
  <c r="H50" i="4"/>
  <c r="C50" i="4" s="1"/>
  <c r="D96" i="1" s="1"/>
  <c r="G51" i="4"/>
  <c r="B51" i="4" s="1"/>
  <c r="E98" i="1" s="1"/>
  <c r="H51" i="4"/>
  <c r="C51" i="4" s="1"/>
  <c r="D98" i="1" s="1"/>
  <c r="G52" i="4"/>
  <c r="B52" i="4" s="1"/>
  <c r="E100" i="1" s="1"/>
  <c r="H52" i="4"/>
  <c r="C52" i="4" s="1"/>
  <c r="D100" i="1" s="1"/>
  <c r="G53" i="4"/>
  <c r="B53" i="4" s="1"/>
  <c r="E102" i="1" s="1"/>
  <c r="H53" i="4"/>
  <c r="C53" i="4" s="1"/>
  <c r="D102" i="1" s="1"/>
  <c r="G54" i="4"/>
  <c r="B54" i="4" s="1"/>
  <c r="E104" i="1" s="1"/>
  <c r="H54" i="4"/>
  <c r="C54" i="4" s="1"/>
  <c r="D104" i="1" s="1"/>
  <c r="G55" i="4"/>
  <c r="B55" i="4" s="1"/>
  <c r="E106" i="1" s="1"/>
  <c r="H55" i="4"/>
  <c r="C55" i="4" s="1"/>
  <c r="D106" i="1" s="1"/>
  <c r="G56" i="4"/>
  <c r="B56" i="4" s="1"/>
  <c r="E108" i="1" s="1"/>
  <c r="H56" i="4"/>
  <c r="C56" i="4" s="1"/>
  <c r="D108" i="1" s="1"/>
  <c r="G57" i="4"/>
  <c r="B57" i="4" s="1"/>
  <c r="E110" i="1" s="1"/>
  <c r="H57" i="4"/>
  <c r="C57" i="4" s="1"/>
  <c r="D110" i="1" s="1"/>
  <c r="G58" i="4"/>
  <c r="B58" i="4" s="1"/>
  <c r="E112" i="1" s="1"/>
  <c r="H58" i="4"/>
  <c r="C58" i="4" s="1"/>
  <c r="D112" i="1" s="1"/>
  <c r="G59" i="4"/>
  <c r="B59" i="4" s="1"/>
  <c r="E115" i="1" s="1"/>
  <c r="H59" i="4"/>
  <c r="C59" i="4" s="1"/>
  <c r="D115" i="1" s="1"/>
  <c r="G60" i="4"/>
  <c r="B60" i="4" s="1"/>
  <c r="E117" i="1" s="1"/>
  <c r="H60" i="4"/>
  <c r="C60" i="4" s="1"/>
  <c r="D117" i="1" s="1"/>
  <c r="G61" i="4"/>
  <c r="B61" i="4" s="1"/>
  <c r="E119" i="1" s="1"/>
  <c r="H61" i="4"/>
  <c r="C61" i="4" s="1"/>
  <c r="D119" i="1" s="1"/>
  <c r="G62" i="4"/>
  <c r="B62" i="4" s="1"/>
  <c r="E121" i="1" s="1"/>
  <c r="H62" i="4"/>
  <c r="C62" i="4" s="1"/>
  <c r="D121" i="1" s="1"/>
  <c r="G63" i="4"/>
  <c r="B63" i="4" s="1"/>
  <c r="E123" i="1" s="1"/>
  <c r="H63" i="4"/>
  <c r="C63" i="4" s="1"/>
  <c r="D123" i="1" s="1"/>
  <c r="G64" i="4"/>
  <c r="B64" i="4" s="1"/>
  <c r="E125" i="1" s="1"/>
  <c r="H64" i="4"/>
  <c r="C64" i="4" s="1"/>
  <c r="D125" i="1" s="1"/>
  <c r="G65" i="4"/>
  <c r="B65" i="4" s="1"/>
  <c r="E127" i="1" s="1"/>
  <c r="H65" i="4"/>
  <c r="C65" i="4" s="1"/>
  <c r="D127" i="1" s="1"/>
  <c r="G66" i="4"/>
  <c r="B66" i="4" s="1"/>
  <c r="E129" i="1" s="1"/>
  <c r="H66" i="4"/>
  <c r="C66" i="4" s="1"/>
  <c r="D129" i="1" s="1"/>
  <c r="G67" i="4"/>
  <c r="B67" i="4" s="1"/>
  <c r="E131" i="1" s="1"/>
  <c r="H67" i="4"/>
  <c r="C67" i="4" s="1"/>
  <c r="D131" i="1" s="1"/>
  <c r="G68" i="4"/>
  <c r="B68" i="4" s="1"/>
  <c r="E133" i="1" s="1"/>
  <c r="H68" i="4"/>
  <c r="C68" i="4" s="1"/>
  <c r="D133" i="1" s="1"/>
  <c r="G69" i="4"/>
  <c r="B69" i="4" s="1"/>
  <c r="E135" i="1" s="1"/>
  <c r="H69" i="4"/>
  <c r="C69" i="4" s="1"/>
  <c r="D135" i="1" s="1"/>
  <c r="G70" i="4"/>
  <c r="B70" i="4" s="1"/>
  <c r="E137" i="1" s="1"/>
  <c r="H70" i="4"/>
  <c r="C70" i="4" s="1"/>
  <c r="D137" i="1" s="1"/>
  <c r="G71" i="4"/>
  <c r="B71" i="4" s="1"/>
  <c r="E139" i="1" s="1"/>
  <c r="H71" i="4"/>
  <c r="C71" i="4" s="1"/>
  <c r="D139" i="1" s="1"/>
  <c r="G72" i="4"/>
  <c r="B72" i="4" s="1"/>
  <c r="E141" i="1" s="1"/>
  <c r="H72" i="4"/>
  <c r="C72" i="4" s="1"/>
  <c r="D141" i="1" s="1"/>
  <c r="G73" i="4"/>
  <c r="B73" i="4" s="1"/>
  <c r="E143" i="1" s="1"/>
  <c r="H73" i="4"/>
  <c r="C73" i="4" s="1"/>
  <c r="D143" i="1" s="1"/>
  <c r="G74" i="4"/>
  <c r="B74" i="4" s="1"/>
  <c r="E146" i="1" s="1"/>
  <c r="H74" i="4"/>
  <c r="C74" i="4" s="1"/>
  <c r="D146" i="1" s="1"/>
  <c r="G75" i="4"/>
  <c r="B75" i="4" s="1"/>
  <c r="E148" i="1" s="1"/>
  <c r="H75" i="4"/>
  <c r="C75" i="4" s="1"/>
  <c r="D148" i="1" s="1"/>
  <c r="G76" i="4"/>
  <c r="B76" i="4" s="1"/>
  <c r="E150" i="1" s="1"/>
  <c r="H76" i="4"/>
  <c r="C76" i="4" s="1"/>
  <c r="D150" i="1" s="1"/>
  <c r="G77" i="4"/>
  <c r="B77" i="4" s="1"/>
  <c r="E152" i="1" s="1"/>
  <c r="H77" i="4"/>
  <c r="C77" i="4" s="1"/>
  <c r="D152" i="1" s="1"/>
  <c r="G78" i="4"/>
  <c r="B78" i="4" s="1"/>
  <c r="E154" i="1" s="1"/>
  <c r="H78" i="4"/>
  <c r="C78" i="4" s="1"/>
  <c r="D154" i="1" s="1"/>
  <c r="G79" i="4"/>
  <c r="B79" i="4" s="1"/>
  <c r="E156" i="1" s="1"/>
  <c r="H79" i="4"/>
  <c r="C79" i="4" s="1"/>
  <c r="D156" i="1" s="1"/>
  <c r="G80" i="4"/>
  <c r="B80" i="4" s="1"/>
  <c r="E158" i="1" s="1"/>
  <c r="H80" i="4"/>
  <c r="C80" i="4" s="1"/>
  <c r="D158" i="1" s="1"/>
  <c r="G81" i="4"/>
  <c r="B81" i="4" s="1"/>
  <c r="E160" i="1" s="1"/>
  <c r="H81" i="4"/>
  <c r="C81" i="4" s="1"/>
  <c r="D160" i="1" s="1"/>
  <c r="G83" i="4"/>
  <c r="B83" i="4" s="1"/>
  <c r="E164" i="1" s="1"/>
  <c r="H83" i="4"/>
  <c r="C83" i="4" s="1"/>
  <c r="D164" i="1" s="1"/>
  <c r="G84" i="4"/>
  <c r="B84" i="4" s="1"/>
  <c r="E166" i="1" s="1"/>
  <c r="H84" i="4"/>
  <c r="C84" i="4" s="1"/>
  <c r="D166" i="1" s="1"/>
  <c r="G85" i="4"/>
  <c r="B85" i="4" s="1"/>
  <c r="E168" i="1" s="1"/>
  <c r="H85" i="4"/>
  <c r="C85" i="4" s="1"/>
  <c r="D168" i="1" s="1"/>
  <c r="G86" i="4"/>
  <c r="B86" i="4" s="1"/>
  <c r="E170" i="1" s="1"/>
  <c r="H86" i="4"/>
  <c r="C86" i="4" s="1"/>
  <c r="D170" i="1" s="1"/>
  <c r="G87" i="4"/>
  <c r="B87" i="4" s="1"/>
  <c r="E172" i="1" s="1"/>
  <c r="H87" i="4"/>
  <c r="C87" i="4" s="1"/>
  <c r="D172" i="1" s="1"/>
  <c r="G88" i="4"/>
  <c r="B88" i="4" s="1"/>
  <c r="E174" i="1" s="1"/>
  <c r="H88" i="4"/>
  <c r="C88" i="4" s="1"/>
  <c r="D174" i="1" s="1"/>
  <c r="G89" i="4"/>
  <c r="B89" i="4" s="1"/>
  <c r="E176" i="1" s="1"/>
  <c r="H89" i="4"/>
  <c r="C89" i="4" s="1"/>
  <c r="D176" i="1" s="1"/>
  <c r="G90" i="4"/>
  <c r="B90" i="4" s="1"/>
  <c r="E179" i="1" s="1"/>
  <c r="H90" i="4"/>
  <c r="C90" i="4" s="1"/>
  <c r="D179" i="1" s="1"/>
  <c r="G91" i="4"/>
  <c r="B91" i="4" s="1"/>
  <c r="E181" i="1" s="1"/>
  <c r="H91" i="4"/>
  <c r="C91" i="4" s="1"/>
  <c r="D181" i="1" s="1"/>
  <c r="G92" i="4"/>
  <c r="B92" i="4" s="1"/>
  <c r="E183" i="1" s="1"/>
  <c r="H92" i="4"/>
  <c r="C92" i="4" s="1"/>
  <c r="D183" i="1" s="1"/>
  <c r="G93" i="4"/>
  <c r="B93" i="4" s="1"/>
  <c r="E185" i="1" s="1"/>
  <c r="H93" i="4"/>
  <c r="C93" i="4" s="1"/>
  <c r="D185" i="1" s="1"/>
  <c r="G94" i="4"/>
  <c r="B94" i="4" s="1"/>
  <c r="E187" i="1" s="1"/>
  <c r="H94" i="4"/>
  <c r="C94" i="4" s="1"/>
  <c r="D187" i="1" s="1"/>
  <c r="G95" i="4"/>
  <c r="B95" i="4" s="1"/>
  <c r="E189" i="1" s="1"/>
  <c r="H95" i="4"/>
  <c r="C95" i="4" s="1"/>
  <c r="D189" i="1" s="1"/>
  <c r="G96" i="4"/>
  <c r="B96" i="4" s="1"/>
  <c r="E191" i="1" s="1"/>
  <c r="H96" i="4"/>
  <c r="C96" i="4" s="1"/>
  <c r="D191" i="1" s="1"/>
  <c r="G97" i="4"/>
  <c r="B97" i="4" s="1"/>
  <c r="E193" i="1" s="1"/>
  <c r="H97" i="4"/>
  <c r="C97" i="4" s="1"/>
  <c r="D193" i="1" s="1"/>
  <c r="G98" i="4"/>
  <c r="B98" i="4" s="1"/>
  <c r="E195" i="1" s="1"/>
  <c r="H98" i="4"/>
  <c r="C98" i="4" s="1"/>
  <c r="D195" i="1" s="1"/>
  <c r="G99" i="4"/>
  <c r="B99" i="4" s="1"/>
  <c r="E197" i="1" s="1"/>
  <c r="H99" i="4"/>
  <c r="C99" i="4" s="1"/>
  <c r="D197" i="1" s="1"/>
  <c r="G100" i="4"/>
  <c r="B100" i="4" s="1"/>
  <c r="E199" i="1" s="1"/>
  <c r="H100" i="4"/>
  <c r="C100" i="4" s="1"/>
  <c r="D199" i="1" s="1"/>
  <c r="G101" i="4"/>
  <c r="B101" i="4" s="1"/>
  <c r="E201" i="1" s="1"/>
  <c r="H101" i="4"/>
  <c r="C101" i="4" s="1"/>
  <c r="D201" i="1" s="1"/>
  <c r="G102" i="4"/>
  <c r="B102" i="4" s="1"/>
  <c r="E203" i="1" s="1"/>
  <c r="H102" i="4"/>
  <c r="C102" i="4" s="1"/>
  <c r="D203" i="1" s="1"/>
  <c r="G103" i="4"/>
  <c r="B103" i="4" s="1"/>
  <c r="E205" i="1" s="1"/>
  <c r="H103" i="4"/>
  <c r="C103" i="4" s="1"/>
  <c r="D205" i="1" s="1"/>
  <c r="G104" i="4"/>
  <c r="B104" i="4" s="1"/>
  <c r="E207" i="1" s="1"/>
  <c r="H104" i="4"/>
  <c r="C104" i="4" s="1"/>
  <c r="D207" i="1" s="1"/>
  <c r="G105" i="4"/>
  <c r="B105" i="4" s="1"/>
  <c r="E210" i="1" s="1"/>
  <c r="H105" i="4"/>
  <c r="C105" i="4" s="1"/>
  <c r="D210" i="1" s="1"/>
  <c r="G106" i="4"/>
  <c r="B106" i="4" s="1"/>
  <c r="E212" i="1" s="1"/>
  <c r="H106" i="4"/>
  <c r="C106" i="4" s="1"/>
  <c r="D212" i="1" s="1"/>
  <c r="G107" i="4"/>
  <c r="B107" i="4" s="1"/>
  <c r="E214" i="1" s="1"/>
  <c r="H107" i="4"/>
  <c r="C107" i="4" s="1"/>
  <c r="D214" i="1" s="1"/>
  <c r="G108" i="4"/>
  <c r="B108" i="4" s="1"/>
  <c r="E216" i="1" s="1"/>
  <c r="H108" i="4"/>
  <c r="C108" i="4" s="1"/>
  <c r="D216" i="1" s="1"/>
  <c r="G109" i="4"/>
  <c r="B109" i="4" s="1"/>
  <c r="E218" i="1" s="1"/>
  <c r="H109" i="4"/>
  <c r="C109" i="4" s="1"/>
  <c r="D218" i="1" s="1"/>
  <c r="G110" i="4"/>
  <c r="B110" i="4" s="1"/>
  <c r="E220" i="1" s="1"/>
  <c r="H110" i="4"/>
  <c r="C110" i="4" s="1"/>
  <c r="D220" i="1" s="1"/>
  <c r="G111" i="4"/>
  <c r="B111" i="4" s="1"/>
  <c r="E222" i="1" s="1"/>
  <c r="H111" i="4"/>
  <c r="C111" i="4" s="1"/>
  <c r="D222" i="1" s="1"/>
  <c r="H25" i="4"/>
  <c r="C25" i="4" s="1"/>
  <c r="D44" i="1" s="1"/>
  <c r="G25" i="4"/>
  <c r="B25" i="4" s="1"/>
  <c r="E44" i="1" s="1"/>
  <c r="H21" i="4"/>
  <c r="C21" i="4" s="1"/>
  <c r="D28" i="1" s="1"/>
  <c r="G21" i="4"/>
  <c r="B21" i="4" s="1"/>
  <c r="E28" i="1" s="1"/>
  <c r="H18" i="4"/>
  <c r="C18" i="4" s="1"/>
  <c r="D26" i="1" s="1"/>
  <c r="G18" i="4"/>
  <c r="B18" i="4" s="1"/>
  <c r="E26" i="1" s="1"/>
  <c r="H15" i="4"/>
  <c r="C15" i="4" s="1"/>
  <c r="D24" i="1" s="1"/>
  <c r="G15" i="4"/>
  <c r="B15" i="4" s="1"/>
  <c r="E24" i="1" s="1"/>
  <c r="H13" i="4"/>
  <c r="C13" i="4" s="1"/>
  <c r="D20" i="1" s="1"/>
  <c r="G13" i="4"/>
  <c r="B13" i="4" s="1"/>
  <c r="E20" i="1" s="1"/>
  <c r="D162" i="1" l="1"/>
  <c r="F119" i="1"/>
  <c r="G119" i="1" s="1"/>
  <c r="F69" i="1"/>
  <c r="G69" i="1" s="1"/>
  <c r="F201" i="1"/>
  <c r="G201" i="1" s="1"/>
  <c r="E57" i="1"/>
  <c r="F57" i="1" s="1"/>
  <c r="G57" i="1" s="1"/>
  <c r="D22" i="1"/>
  <c r="I22" i="1" s="1"/>
  <c r="F67" i="1"/>
  <c r="G67" i="1" s="1"/>
  <c r="F75" i="1"/>
  <c r="G75" i="1" s="1"/>
  <c r="F84" i="1"/>
  <c r="G84" i="1" s="1"/>
  <c r="F92" i="1"/>
  <c r="G92" i="1" s="1"/>
  <c r="F100" i="1"/>
  <c r="G100" i="1" s="1"/>
  <c r="F108" i="1"/>
  <c r="G108" i="1" s="1"/>
  <c r="F117" i="1"/>
  <c r="G117" i="1" s="1"/>
  <c r="F125" i="1"/>
  <c r="G125" i="1" s="1"/>
  <c r="F133" i="1"/>
  <c r="G133" i="1" s="1"/>
  <c r="F141" i="1"/>
  <c r="G141" i="1" s="1"/>
  <c r="F150" i="1"/>
  <c r="G150" i="1" s="1"/>
  <c r="F158" i="1"/>
  <c r="G158" i="1" s="1"/>
  <c r="F166" i="1"/>
  <c r="G166" i="1" s="1"/>
  <c r="F174" i="1"/>
  <c r="G174" i="1" s="1"/>
  <c r="F183" i="1"/>
  <c r="G183" i="1" s="1"/>
  <c r="F199" i="1"/>
  <c r="G199" i="1" s="1"/>
  <c r="F207" i="1"/>
  <c r="G207" i="1" s="1"/>
  <c r="F216" i="1"/>
  <c r="G216" i="1" s="1"/>
  <c r="F224" i="1"/>
  <c r="G224" i="1" s="1"/>
  <c r="F90" i="1"/>
  <c r="G90" i="1" s="1"/>
  <c r="F98" i="1"/>
  <c r="G98" i="1" s="1"/>
  <c r="F106" i="1"/>
  <c r="G106" i="1" s="1"/>
  <c r="F131" i="1"/>
  <c r="G131" i="1" s="1"/>
  <c r="F139" i="1"/>
  <c r="G139" i="1" s="1"/>
  <c r="F148" i="1"/>
  <c r="G148" i="1" s="1"/>
  <c r="F156" i="1"/>
  <c r="G156" i="1" s="1"/>
  <c r="F164" i="1"/>
  <c r="G164" i="1" s="1"/>
  <c r="F172" i="1"/>
  <c r="G172" i="1" s="1"/>
  <c r="F181" i="1"/>
  <c r="G181" i="1" s="1"/>
  <c r="F189" i="1"/>
  <c r="G189" i="1" s="1"/>
  <c r="F197" i="1"/>
  <c r="G197" i="1" s="1"/>
  <c r="F205" i="1"/>
  <c r="G205" i="1" s="1"/>
  <c r="F214" i="1"/>
  <c r="G214" i="1" s="1"/>
  <c r="F222" i="1"/>
  <c r="G222" i="1" s="1"/>
  <c r="F82" i="1"/>
  <c r="G82" i="1" s="1"/>
  <c r="F115" i="1"/>
  <c r="G115" i="1" s="1"/>
  <c r="F73" i="1"/>
  <c r="G73" i="1" s="1"/>
  <c r="F123" i="1"/>
  <c r="G123" i="1" s="1"/>
  <c r="F44" i="1"/>
  <c r="G44" i="1" s="1"/>
  <c r="F28" i="1"/>
  <c r="G28" i="1" s="1"/>
  <c r="F65" i="1"/>
  <c r="G65" i="1" s="1"/>
  <c r="F24" i="1"/>
  <c r="G24" i="1" s="1"/>
  <c r="F61" i="1"/>
  <c r="G61" i="1" s="1"/>
  <c r="F53" i="1"/>
  <c r="G53" i="1" s="1"/>
  <c r="F77" i="1"/>
  <c r="G77" i="1" s="1"/>
  <c r="F110" i="1"/>
  <c r="G110" i="1" s="1"/>
  <c r="F127" i="1"/>
  <c r="G127" i="1" s="1"/>
  <c r="F160" i="1"/>
  <c r="G160" i="1" s="1"/>
  <c r="F218" i="1"/>
  <c r="G218" i="1" s="1"/>
  <c r="F55" i="1"/>
  <c r="G55" i="1" s="1"/>
  <c r="F71" i="1"/>
  <c r="G71" i="1" s="1"/>
  <c r="F104" i="1"/>
  <c r="G104" i="1" s="1"/>
  <c r="F129" i="1"/>
  <c r="G129" i="1" s="1"/>
  <c r="F137" i="1"/>
  <c r="G137" i="1" s="1"/>
  <c r="F146" i="1"/>
  <c r="G146" i="1" s="1"/>
  <c r="F179" i="1"/>
  <c r="G179" i="1" s="1"/>
  <c r="F187" i="1"/>
  <c r="G187" i="1" s="1"/>
  <c r="F195" i="1"/>
  <c r="G195" i="1" s="1"/>
  <c r="F203" i="1"/>
  <c r="G203" i="1" s="1"/>
  <c r="F212" i="1"/>
  <c r="G212" i="1" s="1"/>
  <c r="F220" i="1"/>
  <c r="G220" i="1" s="1"/>
  <c r="F20" i="1"/>
  <c r="G20" i="1" s="1"/>
  <c r="F48" i="1"/>
  <c r="G48" i="1" s="1"/>
  <c r="F86" i="1"/>
  <c r="G86" i="1" s="1"/>
  <c r="F152" i="1"/>
  <c r="G152" i="1" s="1"/>
  <c r="F185" i="1"/>
  <c r="G185" i="1" s="1"/>
  <c r="F193" i="1"/>
  <c r="G193" i="1" s="1"/>
  <c r="F46" i="1"/>
  <c r="G46" i="1" s="1"/>
  <c r="F96" i="1"/>
  <c r="G96" i="1" s="1"/>
  <c r="F154" i="1"/>
  <c r="G154" i="1" s="1"/>
  <c r="F102" i="1"/>
  <c r="G102" i="1" s="1"/>
  <c r="F143" i="1"/>
  <c r="G143" i="1" s="1"/>
  <c r="F176" i="1"/>
  <c r="G176" i="1" s="1"/>
  <c r="F88" i="1"/>
  <c r="G88" i="1" s="1"/>
  <c r="F121" i="1"/>
  <c r="G121" i="1" s="1"/>
  <c r="F170" i="1"/>
  <c r="G170" i="1" s="1"/>
  <c r="F51" i="1"/>
  <c r="G51" i="1" s="1"/>
  <c r="F59" i="1"/>
  <c r="G59" i="1" s="1"/>
  <c r="F191" i="1"/>
  <c r="G191" i="1" s="1"/>
  <c r="F94" i="1"/>
  <c r="G94" i="1" s="1"/>
  <c r="F135" i="1"/>
  <c r="G135" i="1" s="1"/>
  <c r="F168" i="1"/>
  <c r="G168" i="1" s="1"/>
  <c r="F210" i="1"/>
  <c r="G210" i="1" s="1"/>
  <c r="F26" i="1"/>
  <c r="G26" i="1" s="1"/>
  <c r="F63" i="1"/>
  <c r="G63" i="1" s="1"/>
  <c r="F79" i="1"/>
  <c r="G79" i="1" s="1"/>
  <c r="F112" i="1"/>
  <c r="G112" i="1" s="1"/>
  <c r="F162" i="1"/>
  <c r="G162" i="1" s="1"/>
  <c r="J82" i="4"/>
  <c r="D82" i="4"/>
  <c r="E82" i="4" s="1"/>
  <c r="J14" i="4"/>
  <c r="D14" i="4"/>
  <c r="E14" i="4" s="1"/>
  <c r="K31" i="4"/>
  <c r="D31" i="4"/>
  <c r="E31" i="4" s="1"/>
  <c r="B10" i="4"/>
  <c r="E18" i="1" s="1"/>
  <c r="J18" i="1" s="1"/>
  <c r="C10" i="4"/>
  <c r="D18" i="1" s="1"/>
  <c r="I18" i="1" s="1"/>
  <c r="B22" i="4"/>
  <c r="E30" i="1" s="1"/>
  <c r="C22" i="4"/>
  <c r="D30" i="1" s="1"/>
  <c r="H115" i="4"/>
  <c r="G115" i="4"/>
  <c r="F30" i="1" l="1"/>
  <c r="G30" i="1" s="1"/>
  <c r="F18" i="1"/>
  <c r="G18" i="1" s="1"/>
  <c r="F22" i="1"/>
  <c r="G22" i="1" s="1"/>
  <c r="J90" i="4"/>
  <c r="K90" i="4"/>
  <c r="J91" i="4"/>
  <c r="D91" i="4" l="1"/>
  <c r="E91" i="4" s="1"/>
  <c r="K91" i="4"/>
  <c r="D90" i="4"/>
  <c r="E90" i="4" s="1"/>
  <c r="I90" i="1" l="1"/>
  <c r="J90" i="1" l="1"/>
  <c r="J24" i="1"/>
  <c r="I24" i="1"/>
  <c r="J201" i="1"/>
  <c r="J199" i="1"/>
  <c r="J191" i="1"/>
  <c r="J183" i="1"/>
  <c r="J139" i="1"/>
  <c r="J112" i="1"/>
  <c r="J67" i="1"/>
  <c r="J44" i="1"/>
  <c r="J32" i="1"/>
  <c r="J30" i="1"/>
  <c r="J28" i="1"/>
  <c r="J26" i="1"/>
  <c r="J20" i="1"/>
  <c r="I201" i="1"/>
  <c r="I199" i="1"/>
  <c r="I191" i="1"/>
  <c r="I183" i="1"/>
  <c r="I139" i="1"/>
  <c r="I112" i="1"/>
  <c r="I67" i="1"/>
  <c r="I44" i="1"/>
  <c r="I32" i="1"/>
  <c r="I30" i="1"/>
  <c r="I28" i="1"/>
  <c r="I26" i="1"/>
  <c r="I20" i="1"/>
  <c r="D226" i="1"/>
  <c r="E226" i="1"/>
  <c r="J226" i="1" s="1"/>
  <c r="I226" i="1" l="1"/>
  <c r="F226" i="1"/>
  <c r="D228" i="1"/>
  <c r="E228" i="1"/>
  <c r="K112" i="4" l="1"/>
  <c r="J112" i="4"/>
  <c r="K111" i="4"/>
  <c r="J111" i="4"/>
  <c r="K110" i="4"/>
  <c r="J110" i="4"/>
  <c r="K109" i="4"/>
  <c r="J109" i="4"/>
  <c r="K108" i="4"/>
  <c r="J108" i="4"/>
  <c r="K107" i="4"/>
  <c r="J107" i="4"/>
  <c r="K106" i="4"/>
  <c r="J106" i="4"/>
  <c r="K105" i="4"/>
  <c r="J105" i="4"/>
  <c r="K104" i="4"/>
  <c r="J104" i="4"/>
  <c r="K103" i="4"/>
  <c r="J103" i="4"/>
  <c r="K102" i="4"/>
  <c r="J102" i="4"/>
  <c r="K101" i="4"/>
  <c r="J101" i="4"/>
  <c r="K100" i="4"/>
  <c r="J100" i="4"/>
  <c r="K99" i="4"/>
  <c r="J99" i="4"/>
  <c r="K98" i="4"/>
  <c r="J98" i="4"/>
  <c r="K97" i="4"/>
  <c r="J97" i="4"/>
  <c r="K96" i="4"/>
  <c r="J96" i="4"/>
  <c r="K95" i="4"/>
  <c r="J95" i="4"/>
  <c r="K94" i="4"/>
  <c r="J94" i="4"/>
  <c r="K93" i="4"/>
  <c r="J93" i="4"/>
  <c r="K92" i="4"/>
  <c r="J92" i="4"/>
  <c r="K89" i="4"/>
  <c r="J89" i="4"/>
  <c r="K88" i="4"/>
  <c r="J88" i="4"/>
  <c r="K87" i="4"/>
  <c r="J87" i="4"/>
  <c r="K86" i="4"/>
  <c r="J86" i="4"/>
  <c r="K85" i="4"/>
  <c r="J85" i="4"/>
  <c r="K84" i="4"/>
  <c r="J84" i="4"/>
  <c r="K83" i="4"/>
  <c r="J83" i="4"/>
  <c r="K81" i="4"/>
  <c r="J81" i="4"/>
  <c r="K80" i="4"/>
  <c r="J80" i="4"/>
  <c r="K79" i="4"/>
  <c r="J79" i="4"/>
  <c r="K78" i="4"/>
  <c r="J78" i="4"/>
  <c r="K77" i="4"/>
  <c r="J77" i="4"/>
  <c r="K76" i="4"/>
  <c r="J76" i="4"/>
  <c r="K75" i="4"/>
  <c r="J75" i="4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50" i="4"/>
  <c r="J50" i="4"/>
  <c r="K49" i="4"/>
  <c r="J49" i="4"/>
  <c r="K48" i="4"/>
  <c r="J48" i="4"/>
  <c r="K47" i="4"/>
  <c r="J47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0" i="4"/>
  <c r="J30" i="4"/>
  <c r="K29" i="4"/>
  <c r="J29" i="4"/>
  <c r="K28" i="4"/>
  <c r="J28" i="4"/>
  <c r="K27" i="4"/>
  <c r="J27" i="4"/>
  <c r="K26" i="4"/>
  <c r="J26" i="4"/>
  <c r="K25" i="4"/>
  <c r="J25" i="4"/>
  <c r="K22" i="4"/>
  <c r="J22" i="4"/>
  <c r="K21" i="4"/>
  <c r="J21" i="4"/>
  <c r="K18" i="4"/>
  <c r="J18" i="4"/>
  <c r="K15" i="4"/>
  <c r="J15" i="4"/>
  <c r="K13" i="4"/>
  <c r="J13" i="4"/>
  <c r="K10" i="4"/>
  <c r="J10" i="4"/>
  <c r="J115" i="4" l="1"/>
  <c r="K115" i="4"/>
  <c r="D13" i="4"/>
  <c r="E13" i="4" s="1"/>
  <c r="D22" i="4"/>
  <c r="E22" i="4" s="1"/>
  <c r="D28" i="4"/>
  <c r="E28" i="4" s="1"/>
  <c r="D33" i="4"/>
  <c r="E33" i="4" s="1"/>
  <c r="D37" i="4"/>
  <c r="E37" i="4" s="1"/>
  <c r="D41" i="4"/>
  <c r="E41" i="4" s="1"/>
  <c r="D45" i="4"/>
  <c r="E45" i="4" s="1"/>
  <c r="D49" i="4"/>
  <c r="E49" i="4" s="1"/>
  <c r="D53" i="4"/>
  <c r="E53" i="4" s="1"/>
  <c r="D57" i="4"/>
  <c r="E57" i="4" s="1"/>
  <c r="D61" i="4"/>
  <c r="E61" i="4" s="1"/>
  <c r="D65" i="4"/>
  <c r="E65" i="4" s="1"/>
  <c r="D69" i="4"/>
  <c r="D73" i="4"/>
  <c r="E73" i="4" s="1"/>
  <c r="D77" i="4"/>
  <c r="E77" i="4" s="1"/>
  <c r="D81" i="4"/>
  <c r="E81" i="4" s="1"/>
  <c r="D86" i="4"/>
  <c r="E86" i="4" s="1"/>
  <c r="D92" i="4"/>
  <c r="E92" i="4" s="1"/>
  <c r="D96" i="4"/>
  <c r="E96" i="4" s="1"/>
  <c r="D100" i="4"/>
  <c r="E100" i="4" s="1"/>
  <c r="D104" i="4"/>
  <c r="E104" i="4" s="1"/>
  <c r="D108" i="4"/>
  <c r="E108" i="4" s="1"/>
  <c r="D112" i="4"/>
  <c r="E112" i="4" s="1"/>
  <c r="D15" i="4"/>
  <c r="E15" i="4" s="1"/>
  <c r="D25" i="4"/>
  <c r="E25" i="4" s="1"/>
  <c r="D29" i="4"/>
  <c r="E29" i="4" s="1"/>
  <c r="D34" i="4"/>
  <c r="E34" i="4" s="1"/>
  <c r="D38" i="4"/>
  <c r="E38" i="4" s="1"/>
  <c r="D42" i="4"/>
  <c r="E42" i="4" s="1"/>
  <c r="D46" i="4"/>
  <c r="E46" i="4" s="1"/>
  <c r="D50" i="4"/>
  <c r="E50" i="4" s="1"/>
  <c r="D54" i="4"/>
  <c r="E54" i="4" s="1"/>
  <c r="D58" i="4"/>
  <c r="E58" i="4" s="1"/>
  <c r="D62" i="4"/>
  <c r="E62" i="4" s="1"/>
  <c r="D66" i="4"/>
  <c r="E66" i="4" s="1"/>
  <c r="D70" i="4"/>
  <c r="E70" i="4" s="1"/>
  <c r="D74" i="4"/>
  <c r="E74" i="4" s="1"/>
  <c r="D78" i="4"/>
  <c r="E78" i="4" s="1"/>
  <c r="D83" i="4"/>
  <c r="E83" i="4" s="1"/>
  <c r="D87" i="4"/>
  <c r="E87" i="4" s="1"/>
  <c r="D93" i="4"/>
  <c r="E93" i="4" s="1"/>
  <c r="D97" i="4"/>
  <c r="E97" i="4" s="1"/>
  <c r="D101" i="4"/>
  <c r="E101" i="4" s="1"/>
  <c r="D105" i="4"/>
  <c r="E105" i="4" s="1"/>
  <c r="D109" i="4"/>
  <c r="E109" i="4" s="1"/>
  <c r="D26" i="4"/>
  <c r="E26" i="4" s="1"/>
  <c r="D39" i="4"/>
  <c r="E39" i="4" s="1"/>
  <c r="D51" i="4"/>
  <c r="E51" i="4" s="1"/>
  <c r="D63" i="4"/>
  <c r="E63" i="4" s="1"/>
  <c r="D79" i="4"/>
  <c r="E79" i="4" s="1"/>
  <c r="D98" i="4"/>
  <c r="E98" i="4" s="1"/>
  <c r="D110" i="4"/>
  <c r="E110" i="4" s="1"/>
  <c r="D10" i="4"/>
  <c r="D21" i="4"/>
  <c r="D27" i="4"/>
  <c r="E27" i="4" s="1"/>
  <c r="D32" i="4"/>
  <c r="E32" i="4" s="1"/>
  <c r="D36" i="4"/>
  <c r="E36" i="4" s="1"/>
  <c r="D40" i="4"/>
  <c r="E40" i="4" s="1"/>
  <c r="D44" i="4"/>
  <c r="E44" i="4" s="1"/>
  <c r="D48" i="4"/>
  <c r="E48" i="4" s="1"/>
  <c r="D52" i="4"/>
  <c r="E52" i="4" s="1"/>
  <c r="D56" i="4"/>
  <c r="E56" i="4" s="1"/>
  <c r="D60" i="4"/>
  <c r="E60" i="4" s="1"/>
  <c r="D64" i="4"/>
  <c r="D68" i="4"/>
  <c r="E68" i="4" s="1"/>
  <c r="D72" i="4"/>
  <c r="E72" i="4" s="1"/>
  <c r="D76" i="4"/>
  <c r="E76" i="4" s="1"/>
  <c r="D80" i="4"/>
  <c r="E80" i="4" s="1"/>
  <c r="D85" i="4"/>
  <c r="E85" i="4" s="1"/>
  <c r="D89" i="4"/>
  <c r="E89" i="4" s="1"/>
  <c r="D95" i="4"/>
  <c r="E95" i="4" s="1"/>
  <c r="D99" i="4"/>
  <c r="E99" i="4" s="1"/>
  <c r="D103" i="4"/>
  <c r="E103" i="4" s="1"/>
  <c r="D107" i="4"/>
  <c r="E107" i="4" s="1"/>
  <c r="D111" i="4"/>
  <c r="E111" i="4" s="1"/>
  <c r="D30" i="4"/>
  <c r="E30" i="4" s="1"/>
  <c r="D47" i="4"/>
  <c r="E47" i="4" s="1"/>
  <c r="D59" i="4"/>
  <c r="E59" i="4" s="1"/>
  <c r="D71" i="4"/>
  <c r="E71" i="4" s="1"/>
  <c r="D84" i="4"/>
  <c r="E84" i="4" s="1"/>
  <c r="D94" i="4"/>
  <c r="E94" i="4" s="1"/>
  <c r="D106" i="4"/>
  <c r="E106" i="4" s="1"/>
  <c r="D18" i="4"/>
  <c r="D35" i="4"/>
  <c r="E35" i="4" s="1"/>
  <c r="D43" i="4"/>
  <c r="E43" i="4" s="1"/>
  <c r="D55" i="4"/>
  <c r="E55" i="4" s="1"/>
  <c r="D67" i="4"/>
  <c r="E67" i="4" s="1"/>
  <c r="D75" i="4"/>
  <c r="E75" i="4" s="1"/>
  <c r="D88" i="4"/>
  <c r="E88" i="4" s="1"/>
  <c r="D102" i="4"/>
  <c r="E102" i="4" s="1"/>
  <c r="B113" i="4"/>
  <c r="C113" i="4"/>
  <c r="B23" i="4"/>
  <c r="B19" i="4"/>
  <c r="C19" i="4"/>
  <c r="C16" i="4"/>
  <c r="B11" i="4"/>
  <c r="C11" i="4"/>
  <c r="D16" i="4" l="1"/>
  <c r="D23" i="4"/>
  <c r="E21" i="4"/>
  <c r="D19" i="4"/>
  <c r="E18" i="4"/>
  <c r="E10" i="4"/>
  <c r="D11" i="4"/>
  <c r="C23" i="4"/>
  <c r="C115" i="4" s="1"/>
  <c r="C117" i="4" s="1"/>
  <c r="B16" i="4"/>
  <c r="B115" i="4" s="1"/>
  <c r="B117" i="4" s="1"/>
  <c r="D115" i="4" l="1"/>
  <c r="E4" i="4"/>
  <c r="D113" i="4"/>
  <c r="C131" i="6"/>
  <c r="B131" i="6"/>
</calcChain>
</file>

<file path=xl/sharedStrings.xml><?xml version="1.0" encoding="utf-8"?>
<sst xmlns="http://schemas.openxmlformats.org/spreadsheetml/2006/main" count="1118" uniqueCount="586">
  <si>
    <t>FLORIDA PUBLIC SERVICE COMMISSION                             EXPLANATION:</t>
  </si>
  <si>
    <t>Provide the changes in primary accounts that </t>
  </si>
  <si>
    <t>Type of Data Shown:</t>
  </si>
  <si>
    <t>exceed 1/20th of one percent (.0005) of total </t>
  </si>
  <si>
    <t>COMPANY:FLORIDA POWER &amp; LIGHT COMPANY</t>
  </si>
  <si>
    <t>operating expenses and ten percent from the prior </t>
  </si>
  <si>
    <t>year to the test year. Quantify each reason for </t>
  </si>
  <si>
    <t>_ Historical Test Year Ended:__/__/__</t>
  </si>
  <si>
    <t>the change. </t>
  </si>
  <si>
    <t>Witness: Kim Ousdahl, Kathleen Slattery,</t>
  </si>
  <si>
    <t>Roxane R. Kennedy, J.A. Stall,</t>
  </si>
  <si>
    <t>Robert E. Barrett, Jr.</t>
  </si>
  <si>
    <t>(1)</t>
  </si>
  <si>
    <t>(2)</t>
  </si>
  <si>
    <t>(3)</t>
  </si>
  <si>
    <t>(4)</t>
  </si>
  <si>
    <t>(5)</t>
  </si>
  <si>
    <t>(6)</t>
  </si>
  <si>
    <t>Line No.</t>
  </si>
  <si>
    <t>Account Number</t>
  </si>
  <si>
    <t>ACCOUNT</t>
  </si>
  <si>
    <t>INCREASE / (DECREASE)</t>
  </si>
  <si>
    <t>Reason(s) for Change</t>
  </si>
  <si>
    <t>TEST YEAR ENDED 12/31/17 ($000)</t>
  </si>
  <si>
    <t>AMOUNT (3)-(4) ($000)</t>
  </si>
  <si>
    <t>PERCENT (5)/(4) (%)</t>
  </si>
  <si>
    <t>1</t>
  </si>
  <si>
    <t>403 &amp; 404</t>
  </si>
  <si>
    <t/>
  </si>
  <si>
    <t>2</t>
  </si>
  <si>
    <t>3</t>
  </si>
  <si>
    <t>4</t>
  </si>
  <si>
    <t>5</t>
  </si>
  <si>
    <t>6</t>
  </si>
  <si>
    <t>7</t>
  </si>
  <si>
    <t>TAXES OTHER THAN INCOME TAXES</t>
  </si>
  <si>
    <t>8</t>
  </si>
  <si>
    <t>9</t>
  </si>
  <si>
    <t>CURRENT INCOME TAXES</t>
  </si>
  <si>
    <t>10</t>
  </si>
  <si>
    <t>11</t>
  </si>
  <si>
    <t>DEFERRED INCOME TAXES</t>
  </si>
  <si>
    <t>12</t>
  </si>
  <si>
    <t>13</t>
  </si>
  <si>
    <t>440 - 446</t>
  </si>
  <si>
    <t>RESIDENTIAL SALES</t>
  </si>
  <si>
    <t>14</t>
  </si>
  <si>
    <t>15</t>
  </si>
  <si>
    <t>SALES FOR RESALE</t>
  </si>
  <si>
    <t>16</t>
  </si>
  <si>
    <t>17</t>
  </si>
  <si>
    <t>FORFEITED DISCOUNTS</t>
  </si>
  <si>
    <t>18</t>
  </si>
  <si>
    <t>19</t>
  </si>
  <si>
    <t>MISCELLANEOUS SERVICE REVENUES</t>
  </si>
  <si>
    <t>20</t>
  </si>
  <si>
    <t>21</t>
  </si>
  <si>
    <t>RENT FROM ELECTRIC PROPERTY</t>
  </si>
  <si>
    <t>22</t>
  </si>
  <si>
    <t>23</t>
  </si>
  <si>
    <t>OTHER ELECTRIC REVENUES</t>
  </si>
  <si>
    <t>24</t>
  </si>
  <si>
    <t>25</t>
  </si>
  <si>
    <t>OPR SUPV &amp; ENG-STEAM POWER GENERATION</t>
  </si>
  <si>
    <t>26</t>
  </si>
  <si>
    <t>27</t>
  </si>
  <si>
    <t>FUEL-STEAM POWER GENERATION</t>
  </si>
  <si>
    <t>28</t>
  </si>
  <si>
    <t>29</t>
  </si>
  <si>
    <t>STEAM EXP-STEAM POWER GENERATION</t>
  </si>
  <si>
    <t>30</t>
  </si>
  <si>
    <t>31</t>
  </si>
  <si>
    <t>ELECTRIC EXPENSES-STEAM POWER GENER</t>
  </si>
  <si>
    <t>MISCELL STEAM POW EXP-STEAM POWER GENER</t>
  </si>
  <si>
    <t>RENTS-STEAM POWER GENERATION</t>
  </si>
  <si>
    <t>MTCE OF STRUCTURE-STEAM POWER GENERATION</t>
  </si>
  <si>
    <t>MTCE OF BOILER PLT-STEAM POWER GENER</t>
  </si>
  <si>
    <t>MTCE OF ELEC PLANT-STEAM POWER GENER</t>
  </si>
  <si>
    <t>MTCE MISC STEAM PLANT-STEAM POWER GENER</t>
  </si>
  <si>
    <t>OPER SUPV &amp; ENG-NUCLEAR POWER GENER</t>
  </si>
  <si>
    <t>NUCLEAR FUEL EXPENSE-NUCLEAR POWER GENER</t>
  </si>
  <si>
    <t>COOLANTS &amp; WATER-NUCLEAR POWER GENER</t>
  </si>
  <si>
    <t>STEAM EXPENSES-NUCLEAR POWER GENER</t>
  </si>
  <si>
    <t>ELECTRIC EXPENSES-NUCLEAR POWER GENER</t>
  </si>
  <si>
    <t>MISC NUC PWR EXP-NUCLEAR POWER GENER</t>
  </si>
  <si>
    <t>MTCE SUPV &amp; ENG-NUCLEAR POWER GENER</t>
  </si>
  <si>
    <t>MTCE OF STRUCTURE-NUCLEAR POWER GENER</t>
  </si>
  <si>
    <t>MTCE OF REACTOR PLT EQP-NUCLEAR POW GEN</t>
  </si>
  <si>
    <t>MTCE OF ELECTRIC PLT-NUCL POW GENER</t>
  </si>
  <si>
    <t>MTCE MISC NUC PLANT-NUCLEAR POWER GENER</t>
  </si>
  <si>
    <t>OP SUPV &amp; ENG-OTHER POWER GENERATION</t>
  </si>
  <si>
    <t>FUEL-OTHER POWER GENERATION</t>
  </si>
  <si>
    <t>GENERATION EXPENSES-OTHER POWER GENERATI</t>
  </si>
  <si>
    <t>MISC OTHER PWR GEN EXP-OTHER POWER GENER</t>
  </si>
  <si>
    <t>MTCE SUPV &amp; ENG-OTHER POWER GENERATION</t>
  </si>
  <si>
    <t>MTCE OF STRUCTURES-OTHER POWER GENER</t>
  </si>
  <si>
    <t>MTCE GEN &amp; ELEC PLT-OTHER POWER GENER</t>
  </si>
  <si>
    <t>MTCE MISC OTHER PWR GEN-OTHER POWER GEN</t>
  </si>
  <si>
    <t>PURCHASED POWER-OTHER POWER SUPPLY EXP</t>
  </si>
  <si>
    <t>SYS CONTR &amp; LOAD DISPATCH-OTH POW SUP</t>
  </si>
  <si>
    <t>OTHER EXPENSES-OTHER POWER SUPPLY EXP</t>
  </si>
  <si>
    <t>OPER SUPERV &amp; ENG-TRANSMISSION</t>
  </si>
  <si>
    <t>LOAD DISPATCHING TRANSMISSION</t>
  </si>
  <si>
    <t>STATION EXPENSES-TRANSMISSION</t>
  </si>
  <si>
    <t>OVERHEAD LINE EXPENSES-TRANSMISSION</t>
  </si>
  <si>
    <t>TRANSMISSION OF ELECTRICITY BY OTHERS</t>
  </si>
  <si>
    <t>MISCELLANEOUS EXPENSES-TRANSMISSION</t>
  </si>
  <si>
    <t>MTCE SUPERVISION AND ENGIN-TRANSMISSION</t>
  </si>
  <si>
    <t>MAINTENANCE OF STRUCTURES-TRANSMISSION</t>
  </si>
  <si>
    <t>MTCE OF STATION EQUIPMENT-TRANSMISSION</t>
  </si>
  <si>
    <t>MTCE OF OVERHEAD LINES-TRANSMISSION</t>
  </si>
  <si>
    <t>MTCE OF UNDERGROUND LINES-TRANSMISSION</t>
  </si>
  <si>
    <t>MTCE OF MISC PLANT-TRANSMISSION</t>
  </si>
  <si>
    <t>OPERATION SUPERV AND ENGIN-DISTRIBUTION</t>
  </si>
  <si>
    <t>LOAD DISPATCHING-DISTRIBUTION</t>
  </si>
  <si>
    <t>STATION EXPENSES-DISTRIBUTION</t>
  </si>
  <si>
    <t>OVERHEAD LINE EXPENSES-DISTRIBUTION</t>
  </si>
  <si>
    <t>UNDERGROUND LINE EXPENSES-DISTRIBUTION</t>
  </si>
  <si>
    <t>ST LIGHTING AND SIGNAL SYST EXP-DISTRIB</t>
  </si>
  <si>
    <t>METER EXPENSES-DISTRIBUTION</t>
  </si>
  <si>
    <t>CUSTOMER INSTALLATIONS EXP-DISTRIBUTION</t>
  </si>
  <si>
    <t>MISCELLANEOUS EXPENSES-DISTRIBUTION</t>
  </si>
  <si>
    <t>RENTS-DISTRIBUTION</t>
  </si>
  <si>
    <t>MTCE SUPERVISION AND ENGINEERING-DISTRIB</t>
  </si>
  <si>
    <t>MTCE STATION EQUIPMENT-DISTRIBUTION</t>
  </si>
  <si>
    <t>MAINTENANCE OF OVERHEAD LINES-DISTRIB</t>
  </si>
  <si>
    <t>MAINTENANCE OF UNDERGROUND LINES-DISTRIB</t>
  </si>
  <si>
    <t>MAINTENANCE OF LINE TRANSFORMERS-DISTRIB</t>
  </si>
  <si>
    <t>MTCE ST LIGHTING &amp; SIGNAL SYST-DISTRIB</t>
  </si>
  <si>
    <t>MAINTENANCE OF MISC PLANT-DISTRIBUTION</t>
  </si>
  <si>
    <t>SUPERVISION-CUSTOMER ACCOUNTS</t>
  </si>
  <si>
    <t>METER READING EXPENSES-CUSTOMER ACCOUNTS</t>
  </si>
  <si>
    <t>RECORDS AND COLLECTION EXP-CUSTOMER ACCT</t>
  </si>
  <si>
    <t>UNCOLLECTIBLE ACCOUNTS-CUSTOMER ACCOUNTS</t>
  </si>
  <si>
    <t>SUPERVISION-CUSTOMER SERVICE &amp; INFORMAT</t>
  </si>
  <si>
    <t>ASSISTANCE EXPENSES-CUSTMR SERV &amp; INFORM</t>
  </si>
  <si>
    <t>INFORMAT &amp; INSTRCTL ADVTG-CUST SERV &amp; IN</t>
  </si>
  <si>
    <t>MISC EXPENSES-CUSTOMER SERVICE &amp; INFORM</t>
  </si>
  <si>
    <t>MISCELLANEOUS EXPENSES-SALES</t>
  </si>
  <si>
    <t>SALARIES-ADMINISTRATIVE &amp; GENERAL</t>
  </si>
  <si>
    <t>OFFICE SUPPL AND EXP-ADMIN &amp; GENERAL</t>
  </si>
  <si>
    <t>EXPENSES TRANSFERRED-CR-ADMIN &amp; GENERAL</t>
  </si>
  <si>
    <t>OUTSIDE SERVICES EMPLOYED-ADMIN &amp; GENERAL</t>
  </si>
  <si>
    <t>PROPERTY INSURANCE-ADMIN &amp; GENERAL</t>
  </si>
  <si>
    <t>INJURIES AND DAMAGES-ADMIN &amp; GENERAL</t>
  </si>
  <si>
    <t>EMPLY PENSIONS AND BENEFITS-ADMIN &amp; GEN</t>
  </si>
  <si>
    <t>REGULATORY COMMISSION EXP-ADMIN &amp; GEN</t>
  </si>
  <si>
    <t>DUPLICATE CHARGES-CREDIT-ADMIN &amp; GENER</t>
  </si>
  <si>
    <t>MISCELLANEOUS GENERAL EXPENSES</t>
  </si>
  <si>
    <t>RENTS-ADMIN &amp; GENERAL</t>
  </si>
  <si>
    <t>NOTE 1: Reasons for change exclude variances resulting from alternative cost recovery mechanisms such as the Cost Recovery Clause items.</t>
  </si>
  <si>
    <t>NOTE 2: Total may not add due to rounding.</t>
  </si>
  <si>
    <t>Reason A - Account 407:</t>
  </si>
  <si>
    <t>The decrease is predominantly attributed to lower amortization credits of $335 million taken against the theoretical reserve surplus resulting from the 2010 Stipulation and</t>
  </si>
  <si>
    <t>Settlement Agreement($526 million credit amortized in 2012 vs. $191 million credit amortized in 2013). In addition, there was a $6 million increase in storm securitization</t>
  </si>
  <si>
    <t>amortization debits. These variances were offset by $22 million in lower amortization debits related to the Nuclear Cost Recovery Rule and a $3 million increase in the Asset</t>
  </si>
  <si>
    <t>Retirement Obligation regulatory amortization credits.</t>
  </si>
  <si>
    <t>The decrease in operating income taxes of $143.1 million is primarily due to the reduction in net operating income before taxes of $341.6 million from 2012 to 2013, which</t>
  </si>
  <si>
    <t>caused a decrease in income tax expense of $131.8 million; an increase in interest expense from 2012 to 2013 of $32.4 million caused a decrease in income tax expense of $12.5</t>
  </si>
  <si>
    <t>million; and a reduction in permanent differences and excess deferred taxes caused an increase in operating taxes of $1.2 million.</t>
  </si>
  <si>
    <t>The ($8.3) million decrease consists of a ($9.9) million decrease in non-cost recovery clause expenses, which is partially offset by a $1.6 million increase in cost recovery</t>
  </si>
  <si>
    <t>clause expenses. The ($9.9) million decrease is related to a lower level of boiler repairs, refurbishment and overhaul work in 2013, which has decreased maintenance cost </t>
  </si>
  <si>
    <t>over 2012. The decrease is primarily attributed to no scheduled boiler overhaul on Scherer Unit 4 in 2013. Scherer Unit 4 planned boiler overhauls are typically scheduled in</t>
  </si>
  <si>
    <t>even years.</t>
  </si>
  <si>
    <t>Entire increase relates to cost recovery clause expenses.</t>
  </si>
  <si>
    <t>Approximately $5.9 million of the decrease is associated with cost recovery clause expenses. Approximately $9.1 million of the decrease is primarily attributable to (a) the</t>
  </si>
  <si>
    <t>completion of the Turkey Point Excellence project of approximately $1.2 million in 2012, (b) approximately $900,000 for year-to-year scope changes in projects, and (c) reduction</t>
  </si>
  <si>
    <t>of approximately $6.7 million for estimated costs associated with activities that are discretionary or are able to be deferred for a short period of time.</t>
  </si>
  <si>
    <t>The increase of approximately $36.5 million is primarily attributable to changes in the maintenance reserve associated with expected outages, which was established in FPSC Order</t>
  </si>
  <si>
    <t>No. PSC-96-1421-FOF-EI. The Order allows FPL to accrue the estimated cost of a refueling outage over the 18-month period prior to the outage in an effort to levelize the cost</t>
  </si>
  <si>
    <t>between refueling outages. Included in this increase are changes in the reserve accruals, reversals and estimated costs associated with differences in the number and scope of</t>
  </si>
  <si>
    <t>refueling outages for St. Lucie and Turkey Point nuclear units in the two comparison years (i.e. 2012 and 2013).</t>
  </si>
  <si>
    <t>NET INCOME</t>
  </si>
  <si>
    <t>NET OPERATING INCOME</t>
  </si>
  <si>
    <t>GAIN LOSS ON SALE OF PLANT</t>
  </si>
  <si>
    <t>INC611800: INC611800: GAIN FROM DISP OF ALLOWANCE - ECRC -</t>
  </si>
  <si>
    <t>INC611600: INC611600: GAIN FROM DISP OF UTILITY PLANT - FUTURE USE</t>
  </si>
  <si>
    <t>TOTAL OPERATING INCOME TAX</t>
  </si>
  <si>
    <t>INVESTMENT TAX CREDIT</t>
  </si>
  <si>
    <t>INC611450: INC611450: AMORTIZATION OF ITC</t>
  </si>
  <si>
    <t>DEFERRED TAXES</t>
  </si>
  <si>
    <t>INC611000: INC611000: INCOME TAXES - DEFERRED STATE</t>
  </si>
  <si>
    <t>INC610000: INC610000: INCOME TAXES - DEFERRED FEDERAL</t>
  </si>
  <si>
    <t>INCOME TAXES CURRENT</t>
  </si>
  <si>
    <t>INC609110: INC609110: INCOME TAXES - UTILITY OPER INCOME - CURRENT STATE</t>
  </si>
  <si>
    <t>INC609100: INC609100: INCOME TAXES - UTILITY OPER INCOME - CURRENT FEDERAL</t>
  </si>
  <si>
    <t>INC608190: TAX OTH TH INC TAX - OTHER - GAS RESERVES</t>
  </si>
  <si>
    <t>INC608150: INC608150: TAX OTH TH INC TAX - OCCUPATIONAL LICENCES</t>
  </si>
  <si>
    <t>INC608147: INC608147: TAX OTH TH INC TAX - REG ASSESS FEE - ECRC</t>
  </si>
  <si>
    <t>INC608140: INC608140: TAX OTH TH INC TAX - REG ASSESS FEE - CAPACITY</t>
  </si>
  <si>
    <t>INC608138: INC608138: TAX OTH TH INC TAX - REG ASSESS FEE - FUEL FPSC</t>
  </si>
  <si>
    <t>INC608137: INC608137: TAX OTH TH INC TAX - REG ASSESS FEE - ECCR</t>
  </si>
  <si>
    <t>INC608136: INC608136: TAX OTH TH INC TAX - REG ASSESS FEE - FRANCHISE</t>
  </si>
  <si>
    <t>INC608135: INC608135: TAX OTH TH INC TAX - REG ASSESS FEE - RETAIL BASE</t>
  </si>
  <si>
    <t>INC608131: INC608131: TAX OTH TH INC TAX - GROSS RECEIPTS TAX - FRANCHISE</t>
  </si>
  <si>
    <t>INC608130: INC608130: TAX OTH TH INC TAX - GROSS RECEIPTS TAX - RETAIL BASE</t>
  </si>
  <si>
    <t>INC608125: INC608125: TAX OTH TH INC TAX - FICA (SOCIAL SECURITY)</t>
  </si>
  <si>
    <t>INC608120: INC608120: TAX OTH TH INC TAX - STATE UNEMPLOYMENT TAXES</t>
  </si>
  <si>
    <t>INC608115: INC608115: TAX OTH TH INC TAX - FEDERAL UNEMPLOYMENT TAXES</t>
  </si>
  <si>
    <t>INC608110: INC608110: TAX OTH TH INC TAX - FRANCHISE TAX</t>
  </si>
  <si>
    <t>INC608106: INC608106: TAX OTH TH INC TAX - PAYROLL - FUEL</t>
  </si>
  <si>
    <t>INC608105: INC608105: TAX OTH TH INC TAX - REAL &amp; PERS PROPERTY TAX</t>
  </si>
  <si>
    <t>INC608104: INC608104: TAX OTH TH INC TAX - PAYROLL - NUC</t>
  </si>
  <si>
    <t>INC608103: INC608103: TAX OTH TH INC TAX - PAYROLL - ECRC</t>
  </si>
  <si>
    <t>INC608102: INC608102: TAX OTH TH INC TAX - PAYROLL - ECCR</t>
  </si>
  <si>
    <t>INC608101: INC608101: TAX OTH TH INC TAX - PAYROLL - CAPACITY</t>
  </si>
  <si>
    <t>INC608100: INC608100: TAX OTH TH INC TAX - UTILITY OPERAT INCOME CLEARING</t>
  </si>
  <si>
    <t>AMORT REGULATORY ASSET &amp; LIABILITY</t>
  </si>
  <si>
    <t>INC608050: INC608050: AMORT OF REG ASSETS - AVOIDED AFUDC DEPR - FERC RECLASS</t>
  </si>
  <si>
    <t>INC607900: AMORTIZATION - GAS RESERVES</t>
  </si>
  <si>
    <t>INC607411: INC607411: AMORT OF PROP GAINS-AVIAT TRF-FPL GROUP</t>
  </si>
  <si>
    <t>INC607409: INC607409: AMORT OF REG ASSETS - SURPLUS DISMANTLEMENT -  FERC RECLASS</t>
  </si>
  <si>
    <t>INC607408: INC607408: AMORT OF REG ASSETS - DEPREC RESERVE SURPLUS- FERC RECLASS</t>
  </si>
  <si>
    <t>INC607404: INC607404: AMORT REG LIAB - CONVERTIBLE ITC GROSS-UP</t>
  </si>
  <si>
    <t>INC607373: INC607373: AMORT REG ASSET - CONVERTIBLE ITC DEPR LOSS</t>
  </si>
  <si>
    <t>INC607371: INC607371: AMORT NCRC BASE RATE REV REQ</t>
  </si>
  <si>
    <t>INC607370: INC607370: NUCLEAR RECOVERY AMORTIZATION</t>
  </si>
  <si>
    <t>INC607360: INC607360: AMORTIZATION OF NUCLEAR RESERVE</t>
  </si>
  <si>
    <t>INC607352: INC607352: AMORT OF STORM SECURITIZATION - OVER/UNDER TAX RECOV</t>
  </si>
  <si>
    <t>INC607351: INC607351: AMORT OF STORM SECURITIZATION</t>
  </si>
  <si>
    <t>INC607340: INC607340: AMORT OF GLADES POWER PARK</t>
  </si>
  <si>
    <t>INC607143: INC607143: REGULATORY CREDIT - ASSET RET OBLIGATION</t>
  </si>
  <si>
    <t>INC607000: INC607000: AMORT OF PROP LOSSES, UNRECOV PLT &amp; REGUL STUDY COSTS</t>
  </si>
  <si>
    <t>INC605000: INC605000: ACCRETION EXPENSE - ARO REG DEBIT</t>
  </si>
  <si>
    <t>TOTAL DEPRECIATION EXPENSE</t>
  </si>
  <si>
    <t>GENERAL DEPRECIATION EXPENSE</t>
  </si>
  <si>
    <t>INC603200: INC603200: DEPR &amp; AMORT EXP - PROP UNDER CAPT LEASES</t>
  </si>
  <si>
    <t>INC603097: INC603097: DEPR &amp; AMORT EXP - GENERAL OTHER ECRC -</t>
  </si>
  <si>
    <t>INC603095: INC603095: DEPR &amp; AMORT EXP - GENERAL OTHER ECCR</t>
  </si>
  <si>
    <t>INC603093: INC603093: DEPR &amp; AMORT EXP - GENERAL OTHER (EXC ECCR &amp; FERC)</t>
  </si>
  <si>
    <t>INC603091: INC603091: DEPR &amp; AMORT EXP - GENERAL STRUCTURES</t>
  </si>
  <si>
    <t>DISTRIBUTION DEPRECIATION EXPENSE</t>
  </si>
  <si>
    <t>INC603089: INC603089: DEPR &amp; AMORT EXP - DISTRIBUTION FLOWBACK</t>
  </si>
  <si>
    <t>INC603081: INC603081: DEPR &amp; AMORT EXP - DISTRIBUTION A/C 371 ECCR</t>
  </si>
  <si>
    <t>INC603072: INC603072: DEPR &amp; AMORT EXP - DISTRIBUTION A/C 362 ECCR</t>
  </si>
  <si>
    <t>INC603065: INC603065: DEPR &amp; AMORT EXP - DISTRIBUTION - ECRC -</t>
  </si>
  <si>
    <t>INC603063: INC603063: DEPR &amp; AMORT EXP - DISTRIBUTION A/C 373</t>
  </si>
  <si>
    <t>INC603061: INC603061: DEPR &amp; AMORT EXP - DISTRIBUTION A/C 371</t>
  </si>
  <si>
    <t>INC603060: INC603060: DEPR &amp; AMORT EXP - DISTRIBUTION A/C 370</t>
  </si>
  <si>
    <t>INC603059: INC603059: DEPR &amp; AMORT EXP - DISTRIBUTION A/C 369</t>
  </si>
  <si>
    <t>INC603058: INC603058: DEPR &amp; AMORT EXP - DISTRIBUTION A/C 368</t>
  </si>
  <si>
    <t>INC603057: INC603057: DEPR &amp; AMORT EXP - DISTRIBUTION A/C 367</t>
  </si>
  <si>
    <t>INC603056: INC603056: DEPR &amp; AMORT EXP - DISTRIBUTION A/C 366</t>
  </si>
  <si>
    <t>INC603055: INC603055: DEPR &amp; AMORT EXP - DISTRIBUTION A/C 365</t>
  </si>
  <si>
    <t>INC603054: INC603054: DEPR &amp; AMORT EXP - DISTRIBUTION A/C 364</t>
  </si>
  <si>
    <t>INC603052: INC603052: DEPR &amp; AMORT EXP - DISTRIBUTION A/C 362</t>
  </si>
  <si>
    <t>INC603051: INC603051: DEPR &amp; AMORT EXP - DISTRIBUTION A/C 361</t>
  </si>
  <si>
    <t>TRANSMISSION DEPRECIATION EXPENSE</t>
  </si>
  <si>
    <t>INC603049: INC603049: DEPR &amp; AMORT EXP - TRANSMISSION - OTHER WHOLESALE</t>
  </si>
  <si>
    <t>INC603048: INC603048: DEPR &amp; AMORT EXP - TRANSMISSION - OTHER RETAIL</t>
  </si>
  <si>
    <t>INC603047: INC603047: DEPR &amp; AMORT EXP - TRANSMISSION - GSU</t>
  </si>
  <si>
    <t>INC603046: INC603046: DEPR &amp; AMORT EXP - AVOIDED AFUDC- TRANS- FERC RECLASS</t>
  </si>
  <si>
    <t>INC603042: INC603042: DEPR &amp; AMORT EXP - TRANS - ECRC -</t>
  </si>
  <si>
    <t>INC603041: INC603041: DEPR &amp; AMORT EXP - TRANSMISSION</t>
  </si>
  <si>
    <t>OTHER DEPRECIATION PRODUCTION</t>
  </si>
  <si>
    <t>INC603040: INC603040: DEPR &amp; AMORT EXP - OTH PROD - ECRC -</t>
  </si>
  <si>
    <t>INC603039: INC603039: DEPR &amp; AMORT EXP - OTH PROD MARTIN PIPELINE</t>
  </si>
  <si>
    <t>INC603037: INC603037: DEPR &amp; AMORT EXP - DISMANTLEMENT - OTHER PROD (ECRC)</t>
  </si>
  <si>
    <t>INC603036: INC603036: DEPR &amp; AMORT EXP - DISMANTLEMENT - OTHER PROD</t>
  </si>
  <si>
    <t>INC603030: INC603030: DEPR &amp; AMORT EXP - OTHER PRODUCTION</t>
  </si>
  <si>
    <t>NUCLEAR DEPRECIATION PRODUCTION</t>
  </si>
  <si>
    <t>INC603029: INC603029: DEPR &amp; AMORT EXP - NUCLEAR FLOWBACK</t>
  </si>
  <si>
    <t>INC603028: INC603028: DEPR &amp; AMORT EXP - NUCLEAR PLANT - ECRC -</t>
  </si>
  <si>
    <t>INC603027: INC603027: DEPR &amp; AMORT EXP - NCRC AVOIDED AFUDC- NUCL- FERC RECLASS</t>
  </si>
  <si>
    <t>INC603026: INC603026: DEPR &amp; AMORT EXP - ST LUCIE 2</t>
  </si>
  <si>
    <t>INC603024: INC603024: DEPR &amp; AMORT EXP - ST LUCIE COMMON</t>
  </si>
  <si>
    <t>INC603022: INC603022: DEPR &amp; AMORT EXP - ST LUCIE 1</t>
  </si>
  <si>
    <t>INC603020: INC603020: DEPR &amp; AMORT EXP - TURKEY POINT</t>
  </si>
  <si>
    <t>STEAM DEPRECIATION PRODUCTION</t>
  </si>
  <si>
    <t>INC603980: INC603980: DEPR EXP - AMORT ELECT PLT  - ACQUI ADJ</t>
  </si>
  <si>
    <t>INC603016: INC603016: DEPR &amp; AMORT EXP - SURPLUS DISMANTLEMENT - FERC RECLASS</t>
  </si>
  <si>
    <t>INC603015: INC603015: DEPR &amp; AMORT EXP - SURPLUS DISMANTLEMENT DEPR</t>
  </si>
  <si>
    <t>INC603013: INC603013: DEPR &amp; AMORT EXP - STEAM PLANT - ECRC -</t>
  </si>
  <si>
    <t>INC603011: INC603011: DEPR &amp; AMORT EXP - FOSSIL DECOMM</t>
  </si>
  <si>
    <t>INC603010: INC603010: DEPR &amp; AMORT EXP - STEAM</t>
  </si>
  <si>
    <t>INTANG DEPRECIATION</t>
  </si>
  <si>
    <t>INC603339: DEPR &amp; AMORT EXP - ARO - GAS RESERVES</t>
  </si>
  <si>
    <t>INC603092: INC603092: DEPR &amp; AMORT EXP - INT ECRC</t>
  </si>
  <si>
    <t>INC603009: INC603009: DEPR &amp; AMORT EXP - INTANG DEPREC SURPLUS FLOWBACK</t>
  </si>
  <si>
    <t>INC603007: INC603007: DEPR &amp; AMORT EXP - INT ECCR</t>
  </si>
  <si>
    <t>INC603006: INC603006: DEPR &amp; AMORT EXP - SURPLUS FLOWBACK - FERC RECLASS</t>
  </si>
  <si>
    <t>INC603005: INC603005: DEPR &amp; AMORT EXP - NCRC AVOIDED AFUDC- INTANG- FERC RECLASS</t>
  </si>
  <si>
    <t>INC603001: INC603001: DEPR &amp; AMORT  EXP - INTANGIBLE ARO</t>
  </si>
  <si>
    <t>INC603000: INC603000: DEPR &amp; AMORT EXP - INTANGIBLE</t>
  </si>
  <si>
    <t>TOTAL O&amp;M EXPENSE</t>
  </si>
  <si>
    <t>ADMINISTRATIVE &amp; GENERAL EXPENSES</t>
  </si>
  <si>
    <t>INC535000: INC535000: A&amp;G EXP - MAINTENANCE OF GENERAL PLANT</t>
  </si>
  <si>
    <t>INC531000: INC531000: A&amp;G EXP - RENTS</t>
  </si>
  <si>
    <t>INC530002: A&amp;G EXP - MISC GENERAL EXPENSES - WHOLESALE</t>
  </si>
  <si>
    <t>INC530000: INC530000: A&amp;G EXP - MISC GENERAL EXPENSES</t>
  </si>
  <si>
    <t>INC529100: INC529100: A&amp;G EXP - DUPLICATE CHARGES CR - ECCR COSTS DEFERRED</t>
  </si>
  <si>
    <t>INC528100: INC528100: A&amp;G EXP - REGULATORY COMMISSION EXPENSE - FERC FEE</t>
  </si>
  <si>
    <t>INC528020: INC528020: A&amp;G EXP - REGULATORY COMMISSION EXPENSE - FERC</t>
  </si>
  <si>
    <t>INC528010: INC528010: A&amp;G EXP - REGULATORY COMMISSION EXPENSE - FPSC</t>
  </si>
  <si>
    <t>INC526650: INC526650: A&amp;G EXP - EMP PENSIONS &amp; BENEFITS - DENTAL EXPENSES</t>
  </si>
  <si>
    <t>INC526211: INC526211: A&amp;G EXP - EMP PENSIONS &amp; BENEFITS - ECCR</t>
  </si>
  <si>
    <t>INC526131: INC526131: A&amp;G EXP - EMP PENSIONS &amp; BENEFITS - NUC</t>
  </si>
  <si>
    <t>INC526130: INC526130: A&amp;G EXP - EMP PENSIONS &amp; BENEFITS - CAPACITY</t>
  </si>
  <si>
    <t>INC526120: INC526120: A&amp;G EXP - EMP PENSIONS &amp; BENEFITS - ECRC</t>
  </si>
  <si>
    <t>INC526110: INC526110: A&amp;G EXP - EMP PENSIONS &amp; BENEFITS - FUEL</t>
  </si>
  <si>
    <t>INC526100: INC526100: A&amp;G EXP - EMP PENSIONS &amp; BENEFITS</t>
  </si>
  <si>
    <t>INC525120: INC525120: A&amp;G EXP - INJURIES &amp; DAMAGES -  ECRC</t>
  </si>
  <si>
    <t>INC525110: INC525110: A&amp;G EXP - INJURIES &amp; DAMAGES - ECCR</t>
  </si>
  <si>
    <t>INC525106: INC525106: A&amp;G EXP - INJURIES &amp; DAMAGES - FUEL</t>
  </si>
  <si>
    <t>INC525101: INC525101: A&amp;G EXP - INJURIES &amp; DAMAGES - NUC</t>
  </si>
  <si>
    <t>INC525100: INC525100: A&amp;G EXP - INJURIES &amp; DAMAGES - CPRC</t>
  </si>
  <si>
    <t>INC525000: INC525000: A&amp;G EXP - INJURIES AND DAMAGES</t>
  </si>
  <si>
    <t>INC524900: A&amp;G EXP - PROPERTY INSURANCE - GAS RESERVES</t>
  </si>
  <si>
    <t>INC524121: INC524121: A&amp;G EXP - STORM DEFICIENCY RECOVERY</t>
  </si>
  <si>
    <t>INC524100: INC524100: A&amp;G EXP - PROPERTY INSURANCE - NUCLEAR OUTAGE</t>
  </si>
  <si>
    <t>INC524000: INC524000: A&amp;G EXP - PROPERTY INSURANCE</t>
  </si>
  <si>
    <t>INC523900: OUTSIDE SERVICES - GAS RESERVES</t>
  </si>
  <si>
    <t>INC523000: INC523000: A&amp;G EXP - OUTSIDE SERVICES EMPLOYED</t>
  </si>
  <si>
    <t>INC522151: INC522151: A&amp;G EXP - EXPENSES TRANSFERRED - FREC</t>
  </si>
  <si>
    <t>INC522000: INC522000: A&amp;G EXP - ADMINISTRATIVE EXPENSES TRANSFERRED CR.</t>
  </si>
  <si>
    <t>INC521151: INC521151: A&amp;G EXP - ADMINISTRATION FEES - FREC</t>
  </si>
  <si>
    <t>INC521000: INC521000: A&amp;G EXP - OFFICE SUPPLIES AND EXPENSES</t>
  </si>
  <si>
    <t>INC520010: INC520010: A&amp;G EXP - ADMINISTRATIVE &amp; GENERAL SALARIES</t>
  </si>
  <si>
    <t>DEMONSTRATING &amp; SELLING EXPENSES</t>
  </si>
  <si>
    <t>INC516000: INC516000: MISCELLANEOUS AND SELLING EXPENSES</t>
  </si>
  <si>
    <t>INC411000: INC411000: SUPERVISION-SALES EXPENSES</t>
  </si>
  <si>
    <t>CUSTOMER SERVICE &amp; INFO EXPENSE</t>
  </si>
  <si>
    <t>INC410100: INC410100: CUST SERV &amp; INFO - MISC CUST SERV &amp; INFO EXP - ECCR</t>
  </si>
  <si>
    <t>INC410000: INC410000: CUST SERV &amp; INFO - MISC CUST SERV &amp; INFO EXP</t>
  </si>
  <si>
    <t>INC409100: INC409100: CUST SERV &amp; INFO - INFO &amp; INST ADV -ECCR RECOV</t>
  </si>
  <si>
    <t>INC409000: INC409000: CUST SERV &amp; INFO - INFO &amp; INST ADV - GENERAL</t>
  </si>
  <si>
    <t>INC408100: INC408100: CUST SERV &amp; INFO - CUST ASSISTANCE EXP - ECCR RECOV</t>
  </si>
  <si>
    <t>INC408000: INC408000: CUST SERV &amp; INFO - CUST ASSISTANCE EXP</t>
  </si>
  <si>
    <t>INC407100: INC407100: CUST SERV &amp; INFO - SUPERVISION - ECCR RECOVERABLE</t>
  </si>
  <si>
    <t>INC407000: INC407000: CUST SERV &amp; INFO - SUPERVISION</t>
  </si>
  <si>
    <t>CUSTOMER ACCOUNTS EXPENSES</t>
  </si>
  <si>
    <t>INC404151: INC404151: CUST ACCT EXP - UNCOLL ACCTS - STORM SECURITIZATION</t>
  </si>
  <si>
    <t>INC404000: INC404000: CUST ACCT EXP - UNCOLLECTIBLE ACCOUNTS</t>
  </si>
  <si>
    <t>INC403000: INC403000: CUST ACCT EXP - CUSTOMER RECORDS AND COLLECTION EXP</t>
  </si>
  <si>
    <t>INC402000: INC402000: CUST ACCT EXP - METER READING EXPENSES</t>
  </si>
  <si>
    <t>INC401000: INC401000: CUST ACCT EXP - SUPERVISION</t>
  </si>
  <si>
    <t>DISTRIBUTION EXPENSES</t>
  </si>
  <si>
    <t>INC398000: INC398000: DIST EXP - MAINTENANCE OF MISC DISTRIBUTION PLANT</t>
  </si>
  <si>
    <t>INC397000: INC397000: DIST EXP - MAINTENANCE OF METERS</t>
  </si>
  <si>
    <t>INC396000: INC396000: DIST EXP - MAINT OF STREET LIGHTING &amp; SIGNAL SYSTEMS</t>
  </si>
  <si>
    <t>INC395000: INC395000: DIST EXP - MAINTENANCE OF LINE TRANSFORMERS</t>
  </si>
  <si>
    <t>INC394000: INC394000: DIST EXP - MAINTENANCE OF UNDERGROUND LINES</t>
  </si>
  <si>
    <t>INC393000: INC393000: DIST EXP - MAINTENANCE OF OVERHEAD LINES</t>
  </si>
  <si>
    <t>INC392010: INC392010: DIST EXP - MAINT OF STATION EQUIP - ECRC -</t>
  </si>
  <si>
    <t>INC392000: INC392000: DIST EXP - MAINTENANCE OF STATION EQUIPMENT</t>
  </si>
  <si>
    <t>INC391000: INC391000: DIST EXP - MAINTENANCE OF STRUCTURES</t>
  </si>
  <si>
    <t>INC390010: INC390010: DIST EXP - MAINT-LMS-LOAD CONTROL RECOVERABLE -ECCR</t>
  </si>
  <si>
    <t>INC390000: INC390000: DIST EXP - MAINTENANCE SUPERVISION AND ENGINEERING</t>
  </si>
  <si>
    <t>INC389000: INC389000: DIST EXP - RENTS</t>
  </si>
  <si>
    <t>INC388000: INC388000: DIST EXP - MISCELLANEOUS DISTRIBUTION EXPENSES</t>
  </si>
  <si>
    <t>INC387010: INC387010: DIST EXP - LMS-LOAD CONTROL RECOVERABLE -ECCR</t>
  </si>
  <si>
    <t>INC387000: INC387000: DIST EXP - CUSTOMER INSTALLATIONS EXPENSES</t>
  </si>
  <si>
    <t>INC386000: INC386000: DIST EXP - METER EXPENSES</t>
  </si>
  <si>
    <t>INC385000: INC385000: DIST EXP - STREET LIGHTING AND SIGNAL SYSTEM EXPENSES</t>
  </si>
  <si>
    <t>INC384000: INC384000: DIST EXP - UNDERGROUND LINE EXPENSES</t>
  </si>
  <si>
    <t>INC383000: INC383000: DIST EXP - OVERHEAD LINE EXPENSES</t>
  </si>
  <si>
    <t>INC382000: INC382000: DIST EXP - SUBSTATION EXPENSES</t>
  </si>
  <si>
    <t>INC381000: INC381000: DIST EXP - LOAD DISPATCHING</t>
  </si>
  <si>
    <t>INC380000: INC380000: DIST EXP - OPERATION SUPERVISION AND ENGINEERING</t>
  </si>
  <si>
    <t>TRANSMISSION EXPENSES</t>
  </si>
  <si>
    <t>INC273000: INC273000: TRANS EXP - MAINTENANCE OF MISC TRANS PLANT</t>
  </si>
  <si>
    <t>INC272000: INC272000: TRANS EXP - MAINTENANCE OF UNDERGROUND LINES</t>
  </si>
  <si>
    <t>INC271000: INC271000: TRANS EXP - MAINTENANCE OF OVERHEAD LINES</t>
  </si>
  <si>
    <t>INC270020: INC270020: TRANS EXP - MAINT OF STATION EQUIP - ECRC -</t>
  </si>
  <si>
    <t>INC270000: INC270000: TRANS EXP - MAINTENANCE OF STATION EQUIPMENT</t>
  </si>
  <si>
    <t>INC269000: INC269000: TRANS EXP - MAINTENANCE OF STRUCTURES</t>
  </si>
  <si>
    <t>INC268010: INC268010: TRANS EXP - MAINTENANCE SUPERV &amp; ENGINEERING</t>
  </si>
  <si>
    <t>INC267000: INC267000: TRANS EXP - RENTS</t>
  </si>
  <si>
    <t>INC266050: INC266050: TRANS EXP - MISC TRANS EXP - SEMINOLE CREDIT</t>
  </si>
  <si>
    <t>INC266000: INC266000: TRANS EXP - MISC TRANSMISSION EXPENSES</t>
  </si>
  <si>
    <t>INC265130: INC265130: TRANS EXP - INTERCHANGE RECOVERABLE</t>
  </si>
  <si>
    <t>INC265120: INC265120: TRANS EXPENSE BY OTHERS FPL SALES -</t>
  </si>
  <si>
    <t>INC265000: INC265000: TRANS EXP - TRANSMISSION OF ELECTRICITY BY OTHERS</t>
  </si>
  <si>
    <t>INC263000: INC263000: TRANS EXP - OVERHEAD LINE EXPENSES</t>
  </si>
  <si>
    <t>INC262000: INC262000: TRANS EXP - STATION EXPENSES</t>
  </si>
  <si>
    <t>INC261000: INC261000: TRANS EXP - LOAD DISPATCHING</t>
  </si>
  <si>
    <t>INC260010: INC260010: TRANS EXP - OPERATION SUPERV &amp; ENGINEERING</t>
  </si>
  <si>
    <t>OTHER POWER GENERATION</t>
  </si>
  <si>
    <t>INC607303: OTHER EXP - DEFERRED EXPENSE - CEDAR BAY BASE</t>
  </si>
  <si>
    <t>INC158798: GAS RESERVES - OTHER EXPLORATION</t>
  </si>
  <si>
    <t>INC158796: GAS RESERVES - NONPRODUCTIVE WELL DRILLING</t>
  </si>
  <si>
    <t>INC158795: GAS RESERVES - DELAY RENTALS</t>
  </si>
  <si>
    <t>INC158769: GAS RESERVES - MAINT OF OTHER EQUIPMENT</t>
  </si>
  <si>
    <t>INC158763: GAS RESERVES - MAINT OF PRODUCING GAS WELLS</t>
  </si>
  <si>
    <t>INC158761: GAS RESERVES - MAINT SUPERVISION &amp; ENGINEERING</t>
  </si>
  <si>
    <t>INC158760: GAS RESERVES – RENTS</t>
  </si>
  <si>
    <t>INC158759: GAS RESERVES - OTHER EXPENSES</t>
  </si>
  <si>
    <t>INC158758: GAS RESERVES - GAS WELL ROYALTIES</t>
  </si>
  <si>
    <t>INC158756: GAS RESERVES - FIELD MEASURING &amp; REGULATING STATION EXP</t>
  </si>
  <si>
    <t>INC158755: GAS RESERVES - FIELD COMPRESSOR STATION FUEL &amp; POWER</t>
  </si>
  <si>
    <t>INC158754: GAS RESERVES - FIELD COMPRESSOR STATION EXPENSES</t>
  </si>
  <si>
    <t>INC158753: GAS RESERVES - FIELD LINES EXPENSES</t>
  </si>
  <si>
    <t>INC158752: GAS RESERVES - GAS WELLS EXPENSES</t>
  </si>
  <si>
    <t>INC158751: GAS RESERVES - PRODUCTION MAPS &amp; RECORDS</t>
  </si>
  <si>
    <t>INC158750: GAS RESERVES - OPERATION SUPERVISION &amp; ENGINEERING</t>
  </si>
  <si>
    <t>INC157980: INC157980: OTHER POWER - OTHER EXPENSES - DEFERRED FUEL FERC</t>
  </si>
  <si>
    <t>INC157949: INC157949: OTHER POWER - OTHER EXPENSES - DEFERRED - ECRC</t>
  </si>
  <si>
    <t>INC157944: INC157944: OTHER POWER - OTHER EXPENSES - DEFERRED CAPACITY</t>
  </si>
  <si>
    <t>INC157903: OTHER EXPENSES - DEFERRED CAPACITY - CEDAR BAY</t>
  </si>
  <si>
    <t>INC157900: INC157900: OTHER POWER - OTHER EXPENSES - DEFERRED FUEL FPSC</t>
  </si>
  <si>
    <t>INC157000: INC157000: OTHER POWER - OTHER EXPENSES</t>
  </si>
  <si>
    <t>INC156000: INC156000: OTHER POWER - SYSTEM CONTROL AND LOAD DISPATCHING</t>
  </si>
  <si>
    <t>INC155410: INC155410: OTHER POWER - UPS CAPACITY CHGS -</t>
  </si>
  <si>
    <t>INC155112: INC155112: OTHER POWER - PURCHASED POWER - SWAPC ECCR OFFSET</t>
  </si>
  <si>
    <t>INC155111: INC155111: OTHER POWER - PURCHASED POWER - SWAPC ECCR</t>
  </si>
  <si>
    <t>INC155110: INC155110: OTHER POWER - PURCHASED POWER - INTERCHANGE RECOV</t>
  </si>
  <si>
    <t>INC154100: INC154100: OTHER POWER - MAINT MISC OTH PWR GEN - ECRC -</t>
  </si>
  <si>
    <t>INC154000: INC154000: OTHER POWER - MAINTENANCE MISC OTHER POWER GENERATION</t>
  </si>
  <si>
    <t>INC153100: INC153100: OTHER POWER - MAINT GEN &amp; ELECT PLT - ECRC -</t>
  </si>
  <si>
    <t>INC153000: INC153000: OTHER POWER - MAINTENANCE GENERATING &amp; ELECTRIC PLANT</t>
  </si>
  <si>
    <t>INC152100: INC152100: OTHER POWER - MAINT OF STRUCTURES - ECRC -</t>
  </si>
  <si>
    <t>INC152000: INC152000: OTHER POWER - MAINTENANCE OF STRUCTURES</t>
  </si>
  <si>
    <t>INC151100: INC151100: OTHER POWER - MAINTENANCE SUPERVISION &amp; ENGINEERING - ECRC</t>
  </si>
  <si>
    <t>INC151000: INC151000: OTHER POWER - MAINTENANCE SUPERVISION &amp; ENGINEERING</t>
  </si>
  <si>
    <t>INC149900: INC149900: OTHER POWER - ADDITIONAL SECURITY</t>
  </si>
  <si>
    <t>INC149111: INC149111: OTHER POWER - WC H20 RECLAMATION</t>
  </si>
  <si>
    <t>INC149100: INC149100: OTHER POWER - MISC OTHER POWER GEN EXP - ECRC -</t>
  </si>
  <si>
    <t>INC149000: INC149000: OTHER POWER - MISC OTHER POWER GENERATION EXPENSES</t>
  </si>
  <si>
    <t>INC148000: INC148000: OTHER POWER - GENERATION EXPENSES</t>
  </si>
  <si>
    <t>INC147200: INC147200: OTHER POWER - FUEL -NON RECOV ANNUAL EMISSIONS FEE</t>
  </si>
  <si>
    <t>INC147110: INC147110: OTHER POWER - FUEL - OIL, GAS &amp; COAL</t>
  </si>
  <si>
    <t>INC146100: INC146100: OTHER POWER - OPERATION SUPERVISION &amp; ENGINEERING - ECRC</t>
  </si>
  <si>
    <t>INC146000: INC146000: OTHER POWER - OPERATION SUPERVISION &amp; ENGINEERING</t>
  </si>
  <si>
    <t>NUCLEAR POWER GENERATION</t>
  </si>
  <si>
    <t>INC132100: INC132100: NUCLEAR POWER - MAINT OF MISC NUC PLT - ECRC -</t>
  </si>
  <si>
    <t>INC132000: INC132000: NUCLEAR POWER - MAINTENANCE OF MISC NUCLEAR PLANT</t>
  </si>
  <si>
    <t>INC131005: INC131005: NUCLEAR POWER - MAINT OF STRUCTURES - CAPACITY</t>
  </si>
  <si>
    <t>INC131000: INC131000: NUCLEAR POWER - MAINTENANCE OF ELECTRIC PLANT</t>
  </si>
  <si>
    <t>INC130000: INC130000: NUCLEAR POWER - MAINTENANCE OF REACTOR PLANT</t>
  </si>
  <si>
    <t>INC129900: INC129900: NUCLEAR POWER - MAINT OF STRUCTURES - CAPACITY</t>
  </si>
  <si>
    <t>INC129100: INC129100: NUCLEAR POWER - MAINT OF STRUCTURES - ECRC -</t>
  </si>
  <si>
    <t>INC129000: INC129000: NUCLEAR POWER - MAINTENANCE OF STRUCTURES</t>
  </si>
  <si>
    <t>INC128000: INC128000: NUCLEAR POWER - MAINTENANCE SUPERVISION &amp; ENGINEERING</t>
  </si>
  <si>
    <t>INC125000: INC125000: NUCLEAR POWER - RENTS</t>
  </si>
  <si>
    <t>INC124502: INC124502: NUCLEAR POWER - COSTS NOT RECOVERED IN NUC COST REC</t>
  </si>
  <si>
    <t>INC124500: INC124500: NUCLEAR POWER - COSTS RECOVERED IN NUC COST REC (NCRC)</t>
  </si>
  <si>
    <t>INC124100: INC124100: NUCLEAR POWER - MISC NUCLEAR POWER EXP - ECRC -</t>
  </si>
  <si>
    <t>INC124000: INC124000: NUCLEAR POWER - MISCELLANEOUS NUCLEAR POWER EXPENSES</t>
  </si>
  <si>
    <t>INC123000: INC123000: NUCLEAR POWER - ELECTRIC EXPENSES</t>
  </si>
  <si>
    <t>INC120000: INC120000: NUCLEAR POWER - STEAM EXPENSES</t>
  </si>
  <si>
    <t>INC119000: INC119000: NUCLEAR POWER - COOLANTS AND WATER</t>
  </si>
  <si>
    <t>INC118210: INC118210: NUCLEAR POWER - NUCL FUEL EXP - NON RECOV FUEL EXP</t>
  </si>
  <si>
    <t>INC118180: INC118180: NUCLEAR FUEL - PLANT RECOVERABLE ADJUSTMENT</t>
  </si>
  <si>
    <t>INC118160: INC118160: NUCLEAR POWER - MISC - ADDITIONAL SECURITY</t>
  </si>
  <si>
    <t>INC118151: INC118151: NUCLEAR POWER - NUCL FUEL EXP - FUEL DISPOSAL COSTS</t>
  </si>
  <si>
    <t>INC118110: INC118110: NUCLEAR POWER - NUCLEAR FUEL EXPENSE</t>
  </si>
  <si>
    <t>INC117000: INC117000: NUCLEAR POWER - OPERATION SUPERVISION &amp; ENGINEERING</t>
  </si>
  <si>
    <t>STEAM POWER GENERATION</t>
  </si>
  <si>
    <t>INC114100: INC114100: STEAM POWER - MAINT OF MISC STEAM PLT - ECRC -</t>
  </si>
  <si>
    <t>INC114000: INC114000: STEAM POWER - MAINTENANCE OF MISCELLANEOUS STEAM PLT</t>
  </si>
  <si>
    <t>INC113100: INC113100: STEAM POWER - MAINTENANCE OF ELECTRIC PLANT - ECRC</t>
  </si>
  <si>
    <t>INC113000: INC113000: STEAM POWER - MAINTENANCE OF ELECTRIC PLANT</t>
  </si>
  <si>
    <t>INC112100: INC112100: STEAM POWER - MAINT OF BOILER PLANT - ECRC -</t>
  </si>
  <si>
    <t>INC112000: INC112000: STEAM POWER - MAINTENANCE OF BOILER PLANT</t>
  </si>
  <si>
    <t>INC111100: INC111100: STEAM POWER - MAINT OF STRUCTURES - ECRC -</t>
  </si>
  <si>
    <t>INC111000: INC111000: STEAM POWER - MAINTENANCE OF STRUCTURES</t>
  </si>
  <si>
    <t>INC110000: INC110000: STEAM POWER - MAINTENANCE SUPERVISION &amp; ENGINEERING</t>
  </si>
  <si>
    <t>INC107000: INC107000: STEAM POWER - RENTS</t>
  </si>
  <si>
    <t>INC106310: INC106310: STEAM POWER - MISC - ADDITIONAL SECURITY</t>
  </si>
  <si>
    <t>INC106100: INC106100: STEAM POWER - MISC STEAM POWER EXPENSES- ECRC -</t>
  </si>
  <si>
    <t>INC106000: INC106000: STEAM POWER - MISCELLANEOUS STEAM POWER EXPENSES</t>
  </si>
  <si>
    <t>INC105000: INC105000: STEAM POWER - ELECTRIC EXPENSES</t>
  </si>
  <si>
    <t>INC102000: INC102000: STEAM POWER - STEAM EXPENSES</t>
  </si>
  <si>
    <t>INC101210: INC101210: STEAM POWER - FUEL - NON RECV EXP</t>
  </si>
  <si>
    <t>INC101110: INC101110: STEAM POWER - FUEL - OIL, GAS &amp; COAL</t>
  </si>
  <si>
    <t>INC100000: INC100000: STEAM POWER - OPERATION SUPERVISION &amp; ENGINEERING</t>
  </si>
  <si>
    <t>TOTAL OPERATING REVENUE</t>
  </si>
  <si>
    <t>OTHER OPERATING REVENUES</t>
  </si>
  <si>
    <t>INC056990: INC056990: OTH ELECTRIC REVENUES - DEFERRED FUEL FPSC REVENUES</t>
  </si>
  <si>
    <t>INC056984: INC056984: OTHER ELECTRIC REV - FUEL - GPIF</t>
  </si>
  <si>
    <t>INC056983: INC056983: OTH ELECTRIC REVENUES - DEFERRED ECRC REVENUES</t>
  </si>
  <si>
    <t>INC056980: INC056980: OTH ELECTRIC REVENUES - DEFERRED FUEL FERC REVENUES</t>
  </si>
  <si>
    <t>INC056970: INC056970: OTH ELECTRIC REVENUES - DEFERRED ECCR REVENUES</t>
  </si>
  <si>
    <t>INC056949: INC056949: OTH ELECTRIC REVENUES - DEF REG ASSESS FEE - ECRC</t>
  </si>
  <si>
    <t>INC056948: INC056948: OTH ELECTRIC REVENUES - DEF REG ASSESS FEE - CAP</t>
  </si>
  <si>
    <t>INC056947: INC056947: OTH ELECTRIC REVENUES - DEF REG ASSESS FEE - ECCR</t>
  </si>
  <si>
    <t>INC056945: INC056945: OTH ELECTRIC REVENUES - DEF REG ASSESS FEE - FUEL</t>
  </si>
  <si>
    <t>INC056944: INC056944: OTH ELECTRIC REVENUES - DEFERRED CAPACITY REVENUES</t>
  </si>
  <si>
    <t>INC056820: INC056820: OTH ELECTRIC REVENUES - OTHER REVENUE - FCR</t>
  </si>
  <si>
    <t>INC056700: INC056700: OTH ELECTRIC REVENUES - MISC</t>
  </si>
  <si>
    <t>INC056400: INC056400: OTH ELECTRIC REVENUES - USE CHARGE RECOVERIES PSL 2</t>
  </si>
  <si>
    <t>INC056252: INC056252: OTH ELECTRIC REVENUES - SEMINOLE TRANSMISSION CREDIT</t>
  </si>
  <si>
    <t>INC056249: INC056249: OTH ELECTRIC REVENUES - WHOLESALE DISTRIBUTION WHEELING</t>
  </si>
  <si>
    <t>INC056224: INC056224: OTH ELECTRIC REVENUES - ANCILLARY SERVICES (REG, SPINNING &amp; SUPPLEMEN</t>
  </si>
  <si>
    <t>INC056222: INC056222: OTH ELECTRIC REVENUES - ANCILLARY SERVICES (REACTIVE &amp; VOLTAGE CNTL S</t>
  </si>
  <si>
    <t>INC056213: INC056213: OTH ELECTRIC REVENUES - TRANS. SERVICE DEMAND (SHORT-TERM FIRM &amp; NON</t>
  </si>
  <si>
    <t>INC056212: INC056212: OTH ELECTRIC REVENUES - TRANS. SERV RADIAL LINE CH</t>
  </si>
  <si>
    <t>INC056211: INC056211: OTH ELECTRIC REVENUES - TRANS. SERVICE DEMAND (LONG-TERM FIRM)</t>
  </si>
  <si>
    <t>INC056111: INC056111: OTH ELECTRIC REVENUES - SWAPC ECCR</t>
  </si>
  <si>
    <t>INC054400: INC054400: RENT FROM ELECTRIC PROPERTY - POLE ATTACHMENTS</t>
  </si>
  <si>
    <t>INC054100: INC054100: RENT FROM ELECTRIC PROPERTY - FUT USE &amp; PLT IN SERV &amp; STORAGE TANKS</t>
  </si>
  <si>
    <t>INC054000: INC054000: RENT FROM ELECTRIC PROPERTY - GENERAL</t>
  </si>
  <si>
    <t>INC051100: INC051100: MISC SERVICE REVENUES - REIMBURSEMENTS - OTHER</t>
  </si>
  <si>
    <t>INC051060: INC051060: MISC SERVICE REVENUES - OTHER BILLINGS</t>
  </si>
  <si>
    <t>INC051050: INC051050: MISC SERVICE REVENUES - CURRENT DIVERSION PENALTY</t>
  </si>
  <si>
    <t>INC051040: INC051040: MISC SERVICE REVENUES - RETURNED CUSTOMER CHECKS</t>
  </si>
  <si>
    <t>INC051030: INC051030: MISC SERVICE REVENUES - CONNECT / DISCONNECT</t>
  </si>
  <si>
    <t>INC051020: INC051020: MISC SERVICE REVENUES - RECONNECT AFTER NON PAYMENT</t>
  </si>
  <si>
    <t>INC051010: INC051010: MISC SERVICE REVENUES - INITIAL CONNECTION</t>
  </si>
  <si>
    <t>INC050400: INC050400: FIELD COLLECTION  LATE PAYMENT CHARGES</t>
  </si>
  <si>
    <t>REVENUE FROM SALES</t>
  </si>
  <si>
    <t>INC056930: INC056930: OTH ELECTRIC REVENUES - UNBILLED REVENUES - FERC</t>
  </si>
  <si>
    <t>INC056921: INC056921: OTH ELECTRIC REVENUES - NET METERING</t>
  </si>
  <si>
    <t>INC056920: INC056920: OTH ELECTRIC REVENUES - UNBILLED REVENUES - FPSC</t>
  </si>
  <si>
    <t>INC049110: INC049110: PROVISION FOR RATE REFUNDS - FPSC</t>
  </si>
  <si>
    <t>INC047215: INC047215: INTERCHANGE SALES NON RECOVERABLE</t>
  </si>
  <si>
    <t>INC047120: INC047120: CAPACITY SALES - INTERCHG -</t>
  </si>
  <si>
    <t>INC047110: INC047110: INTERCHANGE SALES RECOVERABLE</t>
  </si>
  <si>
    <t>INC047050: INC047050: SALES FOR RESALE - FUEL REVENUES</t>
  </si>
  <si>
    <t>INC047001: SALES FOR RESALE SECI</t>
  </si>
  <si>
    <t>INC047000: INC047000: SALES FOR RESALE - BASE REVENUES</t>
  </si>
  <si>
    <t>INC040420: INC040420: CILC INCENTIVES OFFSET</t>
  </si>
  <si>
    <t>INC040400: INC040400: RECOV CILC INCENTIVES &amp; PENALTY</t>
  </si>
  <si>
    <t>INC040350: INC040350: GROSS RECEIPTS TAX REVENUES</t>
  </si>
  <si>
    <t>INC040320: INC040320: RETAIL SALES - CAPACITY REVENUES</t>
  </si>
  <si>
    <t>INC040300: INC040300: RETAIL SALES - STORM RECOVERY REVENUES</t>
  </si>
  <si>
    <t>INC040250: INC040250: RETAIL SALES - ENVIRONMENTAL REVENUES</t>
  </si>
  <si>
    <t>INC040200: INC040200: RETAIL SALES - CONSERVATION REVENUES</t>
  </si>
  <si>
    <t>INC040110: INC040110: RETAIL SALES - FRANCHISE REVENUES</t>
  </si>
  <si>
    <t>INC040050: INC040050: RETAIL SALES - FUEL REVENUES</t>
  </si>
  <si>
    <t>INC040000: INC040000: RETAIL SALES - BASE REVENUES</t>
  </si>
  <si>
    <t>1: Annual</t>
  </si>
  <si>
    <t>RAF: Detailed COS ID Income Statement</t>
  </si>
  <si>
    <t>COSID Variance</t>
  </si>
  <si>
    <t>410 &amp; 411</t>
  </si>
  <si>
    <t>Incl Above</t>
  </si>
  <si>
    <t>RENTS-TRANSMISSION</t>
  </si>
  <si>
    <t>MAINTENANCE OF METERS-DISTRIBUTION</t>
  </si>
  <si>
    <t>Net Operating Income</t>
  </si>
  <si>
    <t>AMORTIZATION OF PROPERTY LOSSES</t>
  </si>
  <si>
    <t>ACCRETION EXPENSE</t>
  </si>
  <si>
    <t>DEPRECIATION EXPENSE</t>
  </si>
  <si>
    <t>MAINTENANCE OF GENERAL PLANT (PRIOR TO 12</t>
  </si>
  <si>
    <t>Backup for MFR C-8 Detail of Changes in Expenses</t>
  </si>
  <si>
    <t>Threshold for MFR</t>
  </si>
  <si>
    <t>Rounded In Thousands</t>
  </si>
  <si>
    <t>Increase / (Decrease)</t>
  </si>
  <si>
    <t>MFR_ACCT</t>
  </si>
  <si>
    <t>(3)-(4)
$ Variance 
(000)</t>
  </si>
  <si>
    <t>(5)/(4)
Variance
(%)</t>
  </si>
  <si>
    <t>Depr Exp Subtotal</t>
  </si>
  <si>
    <t>Amort Exp Subtotal</t>
  </si>
  <si>
    <t>TOIT Subtotal</t>
  </si>
  <si>
    <t>Ope IT &amp; Gain/Loss 
Sale of Prop Subtotal</t>
  </si>
  <si>
    <t>Total O&amp;M Exp - Subtotal</t>
  </si>
  <si>
    <t>Grand Total</t>
  </si>
  <si>
    <t>Check</t>
  </si>
  <si>
    <t>INC607346: ANALOG METER RETIREMENTS</t>
  </si>
  <si>
    <t>         AND SUBSIDIARIES</t>
  </si>
  <si>
    <t>DOCKET NO.: 160021-EI</t>
  </si>
  <si>
    <t>Total Operating Expenses</t>
  </si>
  <si>
    <t>SUBSEQUENT YEAR ENDED 12/31/18 ($000)</t>
  </si>
  <si>
    <t>_ Projected Test Year Ended:__/__/__</t>
  </si>
  <si>
    <t>X Prior Year Ended:12/31/2017</t>
  </si>
  <si>
    <t>X Projected Subsequent Year Ended: 12/31/2018</t>
  </si>
  <si>
    <t>(3)
Prior Year
Ended 12/31/2018</t>
  </si>
  <si>
    <t>(4)
Test Year 
Ended 12/31/2017</t>
  </si>
  <si>
    <t xml:space="preserve">MFR Purpose:  Provide changes in accounts that exceed (.0005) of total ope exp and 10% from </t>
  </si>
  <si>
    <t>the prior to test year.</t>
  </si>
  <si>
    <t>YEARS</t>
  </si>
  <si>
    <t>GAS RESERVES - GAS WELLS EXPENSE</t>
  </si>
  <si>
    <t>GAS RESERVES - OTHER EXPENSES</t>
  </si>
  <si>
    <t>FERC</t>
  </si>
  <si>
    <t>Dec - 2016</t>
  </si>
  <si>
    <t>Dec - 2017</t>
  </si>
  <si>
    <t>Dec - 2018</t>
  </si>
  <si>
    <t>Dec - 2019</t>
  </si>
  <si>
    <t>Row Labels</t>
  </si>
  <si>
    <t>Sum of Dec - 2016</t>
  </si>
  <si>
    <t>Sum of Dec - 2017</t>
  </si>
  <si>
    <t>Sum of Dec - 2018</t>
  </si>
  <si>
    <t>Sum of Dec - 2019</t>
  </si>
  <si>
    <t>Per Pivot</t>
  </si>
  <si>
    <t>Variance</t>
  </si>
  <si>
    <t>Prior Year
Ended 12/31/2017</t>
  </si>
  <si>
    <t>Test Year 
Ended 12/31/2018</t>
  </si>
  <si>
    <t>AMORTIZATION PLANT ACQUISITION ADJ</t>
  </si>
  <si>
    <t>MTCE SUPV &amp; ENG-STEAM POWER GENER</t>
  </si>
  <si>
    <t>MAINTENANCE OF STRUCTURES-DISTRIB</t>
  </si>
  <si>
    <t>Relates to Gas Reserves Accounts</t>
  </si>
  <si>
    <t>OPC 010902</t>
  </si>
  <si>
    <t>FPL RC-16</t>
  </si>
  <si>
    <t>OPC 010903</t>
  </si>
  <si>
    <t>OPC 010904</t>
  </si>
  <si>
    <t>OPC 010905</t>
  </si>
  <si>
    <t>OPC 010906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</si>
</sst>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_);\(#,##0\);&quot; &quot;"/>
    <numFmt numFmtId="166" formatCode="#,##0.00%_);\(#,##0.00%\)"/>
    <numFmt numFmtId="167" formatCode="_(* #,##0_);_(* \(#,##0\);_(* &quot;-&quot;??_);_(@_)"/>
    <numFmt numFmtId="168" formatCode="_(&quot;$&quot;* #,##0_);_(&quot;$&quot;* \(#,##0\);_(&quot;$&quot;* &quot;-&quot;??_);_(@_)"/>
    <numFmt numFmtId="169" formatCode="#,##0,;\(#,##0,\)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2" borderId="3"/>
    <xf numFmtId="43" fontId="2" fillId="0" borderId="0" applyFont="0" applyFill="0" applyBorder="0" applyAlignment="0" applyProtection="0"/>
    <xf numFmtId="0" fontId="2" fillId="2" borderId="3"/>
    <xf numFmtId="0" fontId="2" fillId="2" borderId="3"/>
    <xf numFmtId="0" fontId="2" fillId="2" borderId="3"/>
    <xf numFmtId="0" fontId="1" fillId="2" borderId="3"/>
    <xf numFmtId="43" fontId="1" fillId="2" borderId="3" applyFont="0" applyFill="0" applyBorder="0" applyAlignment="0" applyProtection="0"/>
    <xf numFmtId="44" fontId="1" fillId="2" borderId="3" applyFont="0" applyFill="0" applyBorder="0" applyAlignment="0" applyProtection="0"/>
    <xf numFmtId="0" fontId="2" fillId="2" borderId="3"/>
    <xf numFmtId="0" fontId="2" fillId="2" borderId="3"/>
    <xf numFmtId="0" fontId="2" fillId="2" borderId="3"/>
    <xf numFmtId="0" fontId="2" fillId="2" borderId="3"/>
    <xf numFmtId="0" fontId="2" fillId="2" borderId="3"/>
    <xf numFmtId="0" fontId="2" fillId="2" borderId="3"/>
    <xf numFmtId="0" fontId="2" fillId="2" borderId="3"/>
    <xf numFmtId="0" fontId="2" fillId="2" borderId="3"/>
    <xf numFmtId="0" fontId="2" fillId="2" borderId="3"/>
    <xf numFmtId="0" fontId="2" fillId="2" borderId="3"/>
    <xf numFmtId="43" fontId="2" fillId="2" borderId="3" applyFont="0" applyFill="0" applyBorder="0" applyAlignment="0" applyProtection="0"/>
    <xf numFmtId="0" fontId="2" fillId="2" borderId="3"/>
    <xf numFmtId="0" fontId="2" fillId="2" borderId="3"/>
    <xf numFmtId="0" fontId="2" fillId="2" borderId="3"/>
  </cellStyleXfs>
  <cellXfs count="99">
    <xf numFmtId="0" fontId="0" fillId="0" borderId="0" xfId="0"/>
    <xf numFmtId="0" fontId="2" fillId="2" borderId="3" xfId="1"/>
    <xf numFmtId="0" fontId="1" fillId="2" borderId="3" xfId="5" applyFont="1" applyAlignment="1">
      <alignment horizontal="left"/>
    </xf>
    <xf numFmtId="0" fontId="1" fillId="2" borderId="3" xfId="5" applyFont="1" applyAlignment="1">
      <alignment horizontal="left" indent="1"/>
    </xf>
    <xf numFmtId="0" fontId="1" fillId="2" borderId="3" xfId="5" applyFont="1" applyAlignment="1">
      <alignment horizontal="left" indent="2"/>
    </xf>
    <xf numFmtId="0" fontId="1" fillId="2" borderId="3" xfId="5" applyFont="1" applyAlignment="1">
      <alignment horizontal="left" indent="3"/>
    </xf>
    <xf numFmtId="0" fontId="1" fillId="2" borderId="3" xfId="5" applyFont="1" applyAlignment="1">
      <alignment horizontal="left" indent="4"/>
    </xf>
    <xf numFmtId="0" fontId="6" fillId="2" borderId="3" xfId="6" applyFont="1" applyAlignment="1">
      <alignment horizontal="center"/>
    </xf>
    <xf numFmtId="0" fontId="6" fillId="2" borderId="3" xfId="7" applyNumberFormat="1" applyFont="1" applyAlignment="1">
      <alignment horizontal="center"/>
    </xf>
    <xf numFmtId="0" fontId="7" fillId="2" borderId="3" xfId="6" applyFont="1" applyAlignment="1">
      <alignment horizontal="left"/>
    </xf>
    <xf numFmtId="0" fontId="7" fillId="3" borderId="3" xfId="6" applyFont="1" applyFill="1" applyAlignment="1">
      <alignment horizontal="center"/>
    </xf>
    <xf numFmtId="168" fontId="7" fillId="3" borderId="3" xfId="8" applyNumberFormat="1" applyFont="1" applyFill="1" applyAlignment="1">
      <alignment horizontal="center"/>
    </xf>
    <xf numFmtId="0" fontId="8" fillId="2" borderId="3" xfId="6" applyFont="1" applyAlignment="1">
      <alignment horizontal="left"/>
    </xf>
    <xf numFmtId="0" fontId="6" fillId="2" borderId="3" xfId="6" applyFont="1" applyAlignment="1">
      <alignment horizontal="left"/>
    </xf>
    <xf numFmtId="0" fontId="7" fillId="2" borderId="7" xfId="6" applyFont="1" applyBorder="1" applyAlignment="1">
      <alignment horizontal="center"/>
    </xf>
    <xf numFmtId="0" fontId="7" fillId="2" borderId="7" xfId="7" applyNumberFormat="1" applyFont="1" applyBorder="1" applyAlignment="1">
      <alignment horizontal="center" wrapText="1"/>
    </xf>
    <xf numFmtId="0" fontId="7" fillId="2" borderId="7" xfId="6" applyFont="1" applyBorder="1" applyAlignment="1">
      <alignment horizontal="center" wrapText="1"/>
    </xf>
    <xf numFmtId="0" fontId="7" fillId="2" borderId="3" xfId="6" applyFont="1" applyAlignment="1">
      <alignment horizontal="center"/>
    </xf>
    <xf numFmtId="169" fontId="6" fillId="2" borderId="3" xfId="6" applyNumberFormat="1" applyFont="1" applyAlignment="1">
      <alignment horizontal="center"/>
    </xf>
    <xf numFmtId="10" fontId="6" fillId="2" borderId="3" xfId="6" applyNumberFormat="1" applyFont="1" applyAlignment="1">
      <alignment horizontal="center"/>
    </xf>
    <xf numFmtId="0" fontId="10" fillId="2" borderId="3" xfId="6" applyFont="1" applyAlignment="1">
      <alignment horizontal="center"/>
    </xf>
    <xf numFmtId="0" fontId="10" fillId="2" borderId="3" xfId="6" applyFont="1" applyAlignment="1">
      <alignment horizontal="center" wrapText="1"/>
    </xf>
    <xf numFmtId="10" fontId="6" fillId="2" borderId="3" xfId="6" applyNumberFormat="1" applyFont="1" applyBorder="1" applyAlignment="1">
      <alignment horizontal="center"/>
    </xf>
    <xf numFmtId="0" fontId="9" fillId="2" borderId="3" xfId="6" applyFont="1" applyAlignment="1">
      <alignment horizontal="center"/>
    </xf>
    <xf numFmtId="43" fontId="6" fillId="2" borderId="3" xfId="2" applyFont="1" applyFill="1" applyBorder="1" applyAlignment="1">
      <alignment horizontal="center"/>
    </xf>
    <xf numFmtId="167" fontId="6" fillId="2" borderId="3" xfId="2" applyNumberFormat="1" applyFont="1" applyFill="1" applyBorder="1" applyAlignment="1">
      <alignment horizontal="center"/>
    </xf>
    <xf numFmtId="167" fontId="6" fillId="2" borderId="8" xfId="2" applyNumberFormat="1" applyFont="1" applyFill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0" fontId="11" fillId="0" borderId="0" xfId="0" applyFont="1" applyAlignment="1">
      <alignment horizontal="left" indent="4"/>
    </xf>
    <xf numFmtId="0" fontId="1" fillId="0" borderId="3" xfId="5" applyFont="1" applyFill="1" applyAlignment="1">
      <alignment horizontal="left" indent="4"/>
    </xf>
    <xf numFmtId="167" fontId="5" fillId="2" borderId="3" xfId="2" applyNumberFormat="1" applyFont="1" applyFill="1" applyBorder="1"/>
    <xf numFmtId="164" fontId="11" fillId="2" borderId="3" xfId="9" applyNumberFormat="1" applyFont="1" applyAlignment="1">
      <alignment horizontal="right"/>
    </xf>
    <xf numFmtId="164" fontId="11" fillId="2" borderId="3" xfId="10" applyNumberFormat="1" applyFont="1" applyAlignment="1">
      <alignment horizontal="right"/>
    </xf>
    <xf numFmtId="0" fontId="11" fillId="2" borderId="12" xfId="9" applyFont="1" applyBorder="1" applyAlignment="1">
      <alignment horizontal="center" vertical="center" wrapText="1"/>
    </xf>
    <xf numFmtId="0" fontId="11" fillId="2" borderId="12" xfId="10" applyFont="1" applyBorder="1" applyAlignment="1">
      <alignment horizontal="center" vertical="center" wrapText="1"/>
    </xf>
    <xf numFmtId="17" fontId="1" fillId="2" borderId="11" xfId="1" applyNumberFormat="1" applyFont="1" applyBorder="1" applyAlignment="1">
      <alignment horizontal="center" vertical="center" wrapText="1"/>
    </xf>
    <xf numFmtId="0" fontId="9" fillId="2" borderId="3" xfId="7" applyNumberFormat="1" applyFont="1" applyAlignment="1"/>
    <xf numFmtId="1" fontId="6" fillId="2" borderId="3" xfId="6" applyNumberFormat="1" applyFont="1" applyAlignment="1">
      <alignment horizontal="center"/>
    </xf>
    <xf numFmtId="164" fontId="12" fillId="2" borderId="3" xfId="15" applyNumberFormat="1" applyFont="1" applyAlignment="1">
      <alignment horizontal="right"/>
    </xf>
    <xf numFmtId="164" fontId="12" fillId="2" borderId="5" xfId="15" applyNumberFormat="1" applyFont="1" applyBorder="1" applyAlignment="1">
      <alignment horizontal="right"/>
    </xf>
    <xf numFmtId="0" fontId="2" fillId="2" borderId="3" xfId="12"/>
    <xf numFmtId="167" fontId="0" fillId="2" borderId="3" xfId="19" applyNumberFormat="1" applyFont="1"/>
    <xf numFmtId="0" fontId="2" fillId="2" borderId="3" xfId="12" applyAlignment="1">
      <alignment horizontal="left"/>
    </xf>
    <xf numFmtId="167" fontId="2" fillId="2" borderId="3" xfId="12" applyNumberFormat="1"/>
    <xf numFmtId="167" fontId="2" fillId="2" borderId="3" xfId="19" applyNumberFormat="1" applyFill="1" applyBorder="1"/>
    <xf numFmtId="0" fontId="2" fillId="4" borderId="3" xfId="12" applyFill="1" applyAlignment="1">
      <alignment horizontal="left"/>
    </xf>
    <xf numFmtId="167" fontId="2" fillId="4" borderId="3" xfId="12" applyNumberFormat="1" applyFill="1"/>
    <xf numFmtId="167" fontId="2" fillId="2" borderId="13" xfId="19" applyNumberFormat="1" applyFill="1" applyBorder="1"/>
    <xf numFmtId="167" fontId="2" fillId="0" borderId="3" xfId="19" applyNumberFormat="1" applyFill="1" applyBorder="1"/>
    <xf numFmtId="167" fontId="6" fillId="2" borderId="3" xfId="6" applyNumberFormat="1" applyFont="1" applyAlignment="1">
      <alignment horizontal="center"/>
    </xf>
    <xf numFmtId="167" fontId="6" fillId="2" borderId="9" xfId="19" applyNumberFormat="1" applyFont="1" applyFill="1" applyBorder="1" applyAlignment="1">
      <alignment horizontal="center"/>
    </xf>
    <xf numFmtId="0" fontId="6" fillId="2" borderId="3" xfId="6" applyFont="1" applyAlignment="1">
      <alignment horizontal="right"/>
    </xf>
    <xf numFmtId="165" fontId="12" fillId="0" borderId="3" xfId="17" applyNumberFormat="1" applyFont="1" applyFill="1" applyAlignment="1">
      <alignment horizontal="right"/>
    </xf>
    <xf numFmtId="166" fontId="12" fillId="0" borderId="3" xfId="17" applyNumberFormat="1" applyFont="1" applyFill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" fillId="0" borderId="2" xfId="14" applyFont="1" applyFill="1" applyBorder="1" applyAlignment="1">
      <alignment horizontal="center" vertical="center" wrapText="1"/>
    </xf>
    <xf numFmtId="14" fontId="3" fillId="0" borderId="0" xfId="0" applyNumberFormat="1" applyFont="1" applyFill="1"/>
    <xf numFmtId="0" fontId="1" fillId="0" borderId="3" xfId="14" applyFont="1" applyFill="1" applyAlignment="1">
      <alignment horizontal="center"/>
    </xf>
    <xf numFmtId="0" fontId="1" fillId="0" borderId="3" xfId="14" applyFont="1" applyFill="1" applyAlignment="1">
      <alignment horizontal="left" wrapText="1"/>
    </xf>
    <xf numFmtId="165" fontId="12" fillId="0" borderId="3" xfId="16" applyNumberFormat="1" applyFont="1" applyFill="1" applyAlignment="1">
      <alignment horizontal="right"/>
    </xf>
    <xf numFmtId="164" fontId="1" fillId="0" borderId="3" xfId="14" applyNumberFormat="1" applyFont="1" applyFill="1" applyAlignment="1">
      <alignment horizontal="center"/>
    </xf>
    <xf numFmtId="167" fontId="2" fillId="0" borderId="3" xfId="2" applyNumberFormat="1" applyFill="1" applyBorder="1"/>
    <xf numFmtId="0" fontId="2" fillId="0" borderId="3" xfId="14" applyFill="1"/>
    <xf numFmtId="0" fontId="2" fillId="0" borderId="3" xfId="16" applyFill="1"/>
    <xf numFmtId="0" fontId="1" fillId="0" borderId="3" xfId="14" applyNumberFormat="1" applyFont="1" applyFill="1" applyAlignment="1">
      <alignment horizontal="left" wrapText="1"/>
    </xf>
    <xf numFmtId="0" fontId="1" fillId="0" borderId="3" xfId="18" applyNumberFormat="1" applyFont="1" applyFill="1" applyAlignment="1">
      <alignment horizontal="left" wrapText="1"/>
    </xf>
    <xf numFmtId="0" fontId="1" fillId="0" borderId="3" xfId="18" applyFont="1" applyFill="1" applyAlignment="1">
      <alignment horizontal="left" wrapText="1"/>
    </xf>
    <xf numFmtId="166" fontId="12" fillId="0" borderId="3" xfId="16" applyNumberFormat="1" applyFont="1" applyFill="1" applyAlignment="1">
      <alignment horizontal="right"/>
    </xf>
    <xf numFmtId="0" fontId="2" fillId="0" borderId="3" xfId="1" applyFill="1"/>
    <xf numFmtId="0" fontId="2" fillId="0" borderId="3" xfId="18" applyFill="1"/>
    <xf numFmtId="0" fontId="5" fillId="0" borderId="0" xfId="0" applyFont="1" applyFill="1" applyAlignment="1">
      <alignment horizontal="right"/>
    </xf>
    <xf numFmtId="165" fontId="5" fillId="0" borderId="3" xfId="1" applyNumberFormat="1" applyFont="1" applyFill="1"/>
    <xf numFmtId="167" fontId="5" fillId="0" borderId="3" xfId="2" applyNumberFormat="1" applyFont="1" applyFill="1" applyBorder="1"/>
    <xf numFmtId="0" fontId="1" fillId="0" borderId="3" xfId="14" applyFont="1" applyFill="1"/>
    <xf numFmtId="0" fontId="1" fillId="0" borderId="7" xfId="14" applyFont="1" applyFill="1" applyBorder="1" applyAlignment="1">
      <alignment horizontal="center"/>
    </xf>
    <xf numFmtId="0" fontId="1" fillId="0" borderId="7" xfId="14" applyNumberFormat="1" applyFont="1" applyFill="1" applyBorder="1" applyAlignment="1">
      <alignment horizontal="left" wrapText="1"/>
    </xf>
    <xf numFmtId="0" fontId="1" fillId="0" borderId="7" xfId="14" applyFont="1" applyFill="1" applyBorder="1" applyAlignment="1">
      <alignment horizontal="left" wrapText="1"/>
    </xf>
    <xf numFmtId="165" fontId="12" fillId="0" borderId="7" xfId="16" applyNumberFormat="1" applyFont="1" applyFill="1" applyBorder="1" applyAlignment="1">
      <alignment horizontal="right"/>
    </xf>
    <xf numFmtId="165" fontId="12" fillId="0" borderId="7" xfId="17" applyNumberFormat="1" applyFont="1" applyFill="1" applyBorder="1" applyAlignment="1">
      <alignment horizontal="right"/>
    </xf>
    <xf numFmtId="166" fontId="12" fillId="0" borderId="7" xfId="17" applyNumberFormat="1" applyFont="1" applyFill="1" applyBorder="1" applyAlignment="1">
      <alignment horizontal="right"/>
    </xf>
    <xf numFmtId="164" fontId="1" fillId="0" borderId="7" xfId="14" applyNumberFormat="1" applyFont="1" applyFill="1" applyBorder="1" applyAlignment="1">
      <alignment horizontal="center"/>
    </xf>
    <xf numFmtId="0" fontId="2" fillId="0" borderId="7" xfId="1" applyFill="1" applyBorder="1"/>
    <xf numFmtId="0" fontId="0" fillId="2" borderId="0" xfId="0" applyFill="1"/>
    <xf numFmtId="0" fontId="2" fillId="0" borderId="7" xfId="14" applyFill="1" applyBorder="1"/>
    <xf numFmtId="0" fontId="1" fillId="0" borderId="7" xfId="14" applyFont="1" applyFill="1" applyBorder="1"/>
    <xf numFmtId="0" fontId="9" fillId="2" borderId="3" xfId="7" applyNumberFormat="1" applyFont="1" applyAlignment="1">
      <alignment horizontal="center"/>
    </xf>
    <xf numFmtId="0" fontId="9" fillId="2" borderId="3" xfId="6" applyFont="1" applyAlignment="1">
      <alignment horizontal="center"/>
    </xf>
    <xf numFmtId="0" fontId="1" fillId="0" borderId="2" xfId="14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14" applyNumberFormat="1" applyFont="1" applyFill="1" applyBorder="1"/>
    <xf numFmtId="0" fontId="1" fillId="2" borderId="10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5" fillId="2" borderId="3" xfId="12" applyFont="1"/>
    <xf numFmtId="0" fontId="5" fillId="2" borderId="3" xfId="1" applyFont="1"/>
    <xf numFmtId="0" fontId="5" fillId="0" borderId="0" xfId="0" applyFont="1" applyFill="1"/>
  </cellXfs>
  <cellStyles count="23">
    <cellStyle name="Comma" xfId="2" builtinId="3"/>
    <cellStyle name="Comma 2" xfId="7"/>
    <cellStyle name="Comma 3" xfId="19"/>
    <cellStyle name="Currency 2" xfId="8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20"/>
    <cellStyle name="Normal 16" xfId="18"/>
    <cellStyle name="Normal 17" xfId="21"/>
    <cellStyle name="Normal 18" xfId="22"/>
    <cellStyle name="Normal 19" xfId="17"/>
    <cellStyle name="Normal 2" xfId="1"/>
    <cellStyle name="Normal 3" xfId="3"/>
    <cellStyle name="Normal 4" xfId="4"/>
    <cellStyle name="Normal 5" xfId="5"/>
    <cellStyle name="Normal 6" xfId="6"/>
    <cellStyle name="Normal 7" xfId="9"/>
    <cellStyle name="Normal 8" xfId="10"/>
    <cellStyle name="Normal 9" xfId="11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zoomScaleNormal="100" workbookViewId="0">
      <selection sqref="A1:A2"/>
    </sheetView>
  </sheetViews>
  <sheetFormatPr defaultRowHeight="11.4" x14ac:dyDescent="0.2"/>
  <cols>
    <col min="1" max="1" width="21" style="7" customWidth="1"/>
    <col min="2" max="3" width="20.109375" style="7" customWidth="1"/>
    <col min="4" max="4" width="17.88671875" style="7" customWidth="1"/>
    <col min="5" max="5" width="14.44140625" style="7" customWidth="1"/>
    <col min="6" max="6" width="9.109375" style="7"/>
    <col min="7" max="8" width="12" style="7" customWidth="1"/>
    <col min="9" max="9" width="9.109375" style="7" customWidth="1"/>
    <col min="10" max="11" width="12" style="7" customWidth="1"/>
    <col min="12" max="256" width="9.109375" style="7"/>
    <col min="257" max="257" width="25.5546875" style="7" customWidth="1"/>
    <col min="258" max="259" width="20.109375" style="7" customWidth="1"/>
    <col min="260" max="260" width="17.88671875" style="7" customWidth="1"/>
    <col min="261" max="261" width="16.6640625" style="7" customWidth="1"/>
    <col min="262" max="512" width="9.109375" style="7"/>
    <col min="513" max="513" width="25.5546875" style="7" customWidth="1"/>
    <col min="514" max="515" width="20.109375" style="7" customWidth="1"/>
    <col min="516" max="516" width="17.88671875" style="7" customWidth="1"/>
    <col min="517" max="517" width="16.6640625" style="7" customWidth="1"/>
    <col min="518" max="768" width="9.109375" style="7"/>
    <col min="769" max="769" width="25.5546875" style="7" customWidth="1"/>
    <col min="770" max="771" width="20.109375" style="7" customWidth="1"/>
    <col min="772" max="772" width="17.88671875" style="7" customWidth="1"/>
    <col min="773" max="773" width="16.6640625" style="7" customWidth="1"/>
    <col min="774" max="1024" width="9.109375" style="7"/>
    <col min="1025" max="1025" width="25.5546875" style="7" customWidth="1"/>
    <col min="1026" max="1027" width="20.109375" style="7" customWidth="1"/>
    <col min="1028" max="1028" width="17.88671875" style="7" customWidth="1"/>
    <col min="1029" max="1029" width="16.6640625" style="7" customWidth="1"/>
    <col min="1030" max="1280" width="9.109375" style="7"/>
    <col min="1281" max="1281" width="25.5546875" style="7" customWidth="1"/>
    <col min="1282" max="1283" width="20.109375" style="7" customWidth="1"/>
    <col min="1284" max="1284" width="17.88671875" style="7" customWidth="1"/>
    <col min="1285" max="1285" width="16.6640625" style="7" customWidth="1"/>
    <col min="1286" max="1536" width="9.109375" style="7"/>
    <col min="1537" max="1537" width="25.5546875" style="7" customWidth="1"/>
    <col min="1538" max="1539" width="20.109375" style="7" customWidth="1"/>
    <col min="1540" max="1540" width="17.88671875" style="7" customWidth="1"/>
    <col min="1541" max="1541" width="16.6640625" style="7" customWidth="1"/>
    <col min="1542" max="1792" width="9.109375" style="7"/>
    <col min="1793" max="1793" width="25.5546875" style="7" customWidth="1"/>
    <col min="1794" max="1795" width="20.109375" style="7" customWidth="1"/>
    <col min="1796" max="1796" width="17.88671875" style="7" customWidth="1"/>
    <col min="1797" max="1797" width="16.6640625" style="7" customWidth="1"/>
    <col min="1798" max="2048" width="9.109375" style="7"/>
    <col min="2049" max="2049" width="25.5546875" style="7" customWidth="1"/>
    <col min="2050" max="2051" width="20.109375" style="7" customWidth="1"/>
    <col min="2052" max="2052" width="17.88671875" style="7" customWidth="1"/>
    <col min="2053" max="2053" width="16.6640625" style="7" customWidth="1"/>
    <col min="2054" max="2304" width="9.109375" style="7"/>
    <col min="2305" max="2305" width="25.5546875" style="7" customWidth="1"/>
    <col min="2306" max="2307" width="20.109375" style="7" customWidth="1"/>
    <col min="2308" max="2308" width="17.88671875" style="7" customWidth="1"/>
    <col min="2309" max="2309" width="16.6640625" style="7" customWidth="1"/>
    <col min="2310" max="2560" width="9.109375" style="7"/>
    <col min="2561" max="2561" width="25.5546875" style="7" customWidth="1"/>
    <col min="2562" max="2563" width="20.109375" style="7" customWidth="1"/>
    <col min="2564" max="2564" width="17.88671875" style="7" customWidth="1"/>
    <col min="2565" max="2565" width="16.6640625" style="7" customWidth="1"/>
    <col min="2566" max="2816" width="9.109375" style="7"/>
    <col min="2817" max="2817" width="25.5546875" style="7" customWidth="1"/>
    <col min="2818" max="2819" width="20.109375" style="7" customWidth="1"/>
    <col min="2820" max="2820" width="17.88671875" style="7" customWidth="1"/>
    <col min="2821" max="2821" width="16.6640625" style="7" customWidth="1"/>
    <col min="2822" max="3072" width="9.109375" style="7"/>
    <col min="3073" max="3073" width="25.5546875" style="7" customWidth="1"/>
    <col min="3074" max="3075" width="20.109375" style="7" customWidth="1"/>
    <col min="3076" max="3076" width="17.88671875" style="7" customWidth="1"/>
    <col min="3077" max="3077" width="16.6640625" style="7" customWidth="1"/>
    <col min="3078" max="3328" width="9.109375" style="7"/>
    <col min="3329" max="3329" width="25.5546875" style="7" customWidth="1"/>
    <col min="3330" max="3331" width="20.109375" style="7" customWidth="1"/>
    <col min="3332" max="3332" width="17.88671875" style="7" customWidth="1"/>
    <col min="3333" max="3333" width="16.6640625" style="7" customWidth="1"/>
    <col min="3334" max="3584" width="9.109375" style="7"/>
    <col min="3585" max="3585" width="25.5546875" style="7" customWidth="1"/>
    <col min="3586" max="3587" width="20.109375" style="7" customWidth="1"/>
    <col min="3588" max="3588" width="17.88671875" style="7" customWidth="1"/>
    <col min="3589" max="3589" width="16.6640625" style="7" customWidth="1"/>
    <col min="3590" max="3840" width="9.109375" style="7"/>
    <col min="3841" max="3841" width="25.5546875" style="7" customWidth="1"/>
    <col min="3842" max="3843" width="20.109375" style="7" customWidth="1"/>
    <col min="3844" max="3844" width="17.88671875" style="7" customWidth="1"/>
    <col min="3845" max="3845" width="16.6640625" style="7" customWidth="1"/>
    <col min="3846" max="4096" width="9.109375" style="7"/>
    <col min="4097" max="4097" width="25.5546875" style="7" customWidth="1"/>
    <col min="4098" max="4099" width="20.109375" style="7" customWidth="1"/>
    <col min="4100" max="4100" width="17.88671875" style="7" customWidth="1"/>
    <col min="4101" max="4101" width="16.6640625" style="7" customWidth="1"/>
    <col min="4102" max="4352" width="9.109375" style="7"/>
    <col min="4353" max="4353" width="25.5546875" style="7" customWidth="1"/>
    <col min="4354" max="4355" width="20.109375" style="7" customWidth="1"/>
    <col min="4356" max="4356" width="17.88671875" style="7" customWidth="1"/>
    <col min="4357" max="4357" width="16.6640625" style="7" customWidth="1"/>
    <col min="4358" max="4608" width="9.109375" style="7"/>
    <col min="4609" max="4609" width="25.5546875" style="7" customWidth="1"/>
    <col min="4610" max="4611" width="20.109375" style="7" customWidth="1"/>
    <col min="4612" max="4612" width="17.88671875" style="7" customWidth="1"/>
    <col min="4613" max="4613" width="16.6640625" style="7" customWidth="1"/>
    <col min="4614" max="4864" width="9.109375" style="7"/>
    <col min="4865" max="4865" width="25.5546875" style="7" customWidth="1"/>
    <col min="4866" max="4867" width="20.109375" style="7" customWidth="1"/>
    <col min="4868" max="4868" width="17.88671875" style="7" customWidth="1"/>
    <col min="4869" max="4869" width="16.6640625" style="7" customWidth="1"/>
    <col min="4870" max="5120" width="9.109375" style="7"/>
    <col min="5121" max="5121" width="25.5546875" style="7" customWidth="1"/>
    <col min="5122" max="5123" width="20.109375" style="7" customWidth="1"/>
    <col min="5124" max="5124" width="17.88671875" style="7" customWidth="1"/>
    <col min="5125" max="5125" width="16.6640625" style="7" customWidth="1"/>
    <col min="5126" max="5376" width="9.109375" style="7"/>
    <col min="5377" max="5377" width="25.5546875" style="7" customWidth="1"/>
    <col min="5378" max="5379" width="20.109375" style="7" customWidth="1"/>
    <col min="5380" max="5380" width="17.88671875" style="7" customWidth="1"/>
    <col min="5381" max="5381" width="16.6640625" style="7" customWidth="1"/>
    <col min="5382" max="5632" width="9.109375" style="7"/>
    <col min="5633" max="5633" width="25.5546875" style="7" customWidth="1"/>
    <col min="5634" max="5635" width="20.109375" style="7" customWidth="1"/>
    <col min="5636" max="5636" width="17.88671875" style="7" customWidth="1"/>
    <col min="5637" max="5637" width="16.6640625" style="7" customWidth="1"/>
    <col min="5638" max="5888" width="9.109375" style="7"/>
    <col min="5889" max="5889" width="25.5546875" style="7" customWidth="1"/>
    <col min="5890" max="5891" width="20.109375" style="7" customWidth="1"/>
    <col min="5892" max="5892" width="17.88671875" style="7" customWidth="1"/>
    <col min="5893" max="5893" width="16.6640625" style="7" customWidth="1"/>
    <col min="5894" max="6144" width="9.109375" style="7"/>
    <col min="6145" max="6145" width="25.5546875" style="7" customWidth="1"/>
    <col min="6146" max="6147" width="20.109375" style="7" customWidth="1"/>
    <col min="6148" max="6148" width="17.88671875" style="7" customWidth="1"/>
    <col min="6149" max="6149" width="16.6640625" style="7" customWidth="1"/>
    <col min="6150" max="6400" width="9.109375" style="7"/>
    <col min="6401" max="6401" width="25.5546875" style="7" customWidth="1"/>
    <col min="6402" max="6403" width="20.109375" style="7" customWidth="1"/>
    <col min="6404" max="6404" width="17.88671875" style="7" customWidth="1"/>
    <col min="6405" max="6405" width="16.6640625" style="7" customWidth="1"/>
    <col min="6406" max="6656" width="9.109375" style="7"/>
    <col min="6657" max="6657" width="25.5546875" style="7" customWidth="1"/>
    <col min="6658" max="6659" width="20.109375" style="7" customWidth="1"/>
    <col min="6660" max="6660" width="17.88671875" style="7" customWidth="1"/>
    <col min="6661" max="6661" width="16.6640625" style="7" customWidth="1"/>
    <col min="6662" max="6912" width="9.109375" style="7"/>
    <col min="6913" max="6913" width="25.5546875" style="7" customWidth="1"/>
    <col min="6914" max="6915" width="20.109375" style="7" customWidth="1"/>
    <col min="6916" max="6916" width="17.88671875" style="7" customWidth="1"/>
    <col min="6917" max="6917" width="16.6640625" style="7" customWidth="1"/>
    <col min="6918" max="7168" width="9.109375" style="7"/>
    <col min="7169" max="7169" width="25.5546875" style="7" customWidth="1"/>
    <col min="7170" max="7171" width="20.109375" style="7" customWidth="1"/>
    <col min="7172" max="7172" width="17.88671875" style="7" customWidth="1"/>
    <col min="7173" max="7173" width="16.6640625" style="7" customWidth="1"/>
    <col min="7174" max="7424" width="9.109375" style="7"/>
    <col min="7425" max="7425" width="25.5546875" style="7" customWidth="1"/>
    <col min="7426" max="7427" width="20.109375" style="7" customWidth="1"/>
    <col min="7428" max="7428" width="17.88671875" style="7" customWidth="1"/>
    <col min="7429" max="7429" width="16.6640625" style="7" customWidth="1"/>
    <col min="7430" max="7680" width="9.109375" style="7"/>
    <col min="7681" max="7681" width="25.5546875" style="7" customWidth="1"/>
    <col min="7682" max="7683" width="20.109375" style="7" customWidth="1"/>
    <col min="7684" max="7684" width="17.88671875" style="7" customWidth="1"/>
    <col min="7685" max="7685" width="16.6640625" style="7" customWidth="1"/>
    <col min="7686" max="7936" width="9.109375" style="7"/>
    <col min="7937" max="7937" width="25.5546875" style="7" customWidth="1"/>
    <col min="7938" max="7939" width="20.109375" style="7" customWidth="1"/>
    <col min="7940" max="7940" width="17.88671875" style="7" customWidth="1"/>
    <col min="7941" max="7941" width="16.6640625" style="7" customWidth="1"/>
    <col min="7942" max="8192" width="9.109375" style="7"/>
    <col min="8193" max="8193" width="25.5546875" style="7" customWidth="1"/>
    <col min="8194" max="8195" width="20.109375" style="7" customWidth="1"/>
    <col min="8196" max="8196" width="17.88671875" style="7" customWidth="1"/>
    <col min="8197" max="8197" width="16.6640625" style="7" customWidth="1"/>
    <col min="8198" max="8448" width="9.109375" style="7"/>
    <col min="8449" max="8449" width="25.5546875" style="7" customWidth="1"/>
    <col min="8450" max="8451" width="20.109375" style="7" customWidth="1"/>
    <col min="8452" max="8452" width="17.88671875" style="7" customWidth="1"/>
    <col min="8453" max="8453" width="16.6640625" style="7" customWidth="1"/>
    <col min="8454" max="8704" width="9.109375" style="7"/>
    <col min="8705" max="8705" width="25.5546875" style="7" customWidth="1"/>
    <col min="8706" max="8707" width="20.109375" style="7" customWidth="1"/>
    <col min="8708" max="8708" width="17.88671875" style="7" customWidth="1"/>
    <col min="8709" max="8709" width="16.6640625" style="7" customWidth="1"/>
    <col min="8710" max="8960" width="9.109375" style="7"/>
    <col min="8961" max="8961" width="25.5546875" style="7" customWidth="1"/>
    <col min="8962" max="8963" width="20.109375" style="7" customWidth="1"/>
    <col min="8964" max="8964" width="17.88671875" style="7" customWidth="1"/>
    <col min="8965" max="8965" width="16.6640625" style="7" customWidth="1"/>
    <col min="8966" max="9216" width="9.109375" style="7"/>
    <col min="9217" max="9217" width="25.5546875" style="7" customWidth="1"/>
    <col min="9218" max="9219" width="20.109375" style="7" customWidth="1"/>
    <col min="9220" max="9220" width="17.88671875" style="7" customWidth="1"/>
    <col min="9221" max="9221" width="16.6640625" style="7" customWidth="1"/>
    <col min="9222" max="9472" width="9.109375" style="7"/>
    <col min="9473" max="9473" width="25.5546875" style="7" customWidth="1"/>
    <col min="9474" max="9475" width="20.109375" style="7" customWidth="1"/>
    <col min="9476" max="9476" width="17.88671875" style="7" customWidth="1"/>
    <col min="9477" max="9477" width="16.6640625" style="7" customWidth="1"/>
    <col min="9478" max="9728" width="9.109375" style="7"/>
    <col min="9729" max="9729" width="25.5546875" style="7" customWidth="1"/>
    <col min="9730" max="9731" width="20.109375" style="7" customWidth="1"/>
    <col min="9732" max="9732" width="17.88671875" style="7" customWidth="1"/>
    <col min="9733" max="9733" width="16.6640625" style="7" customWidth="1"/>
    <col min="9734" max="9984" width="9.109375" style="7"/>
    <col min="9985" max="9985" width="25.5546875" style="7" customWidth="1"/>
    <col min="9986" max="9987" width="20.109375" style="7" customWidth="1"/>
    <col min="9988" max="9988" width="17.88671875" style="7" customWidth="1"/>
    <col min="9989" max="9989" width="16.6640625" style="7" customWidth="1"/>
    <col min="9990" max="10240" width="9.109375" style="7"/>
    <col min="10241" max="10241" width="25.5546875" style="7" customWidth="1"/>
    <col min="10242" max="10243" width="20.109375" style="7" customWidth="1"/>
    <col min="10244" max="10244" width="17.88671875" style="7" customWidth="1"/>
    <col min="10245" max="10245" width="16.6640625" style="7" customWidth="1"/>
    <col min="10246" max="10496" width="9.109375" style="7"/>
    <col min="10497" max="10497" width="25.5546875" style="7" customWidth="1"/>
    <col min="10498" max="10499" width="20.109375" style="7" customWidth="1"/>
    <col min="10500" max="10500" width="17.88671875" style="7" customWidth="1"/>
    <col min="10501" max="10501" width="16.6640625" style="7" customWidth="1"/>
    <col min="10502" max="10752" width="9.109375" style="7"/>
    <col min="10753" max="10753" width="25.5546875" style="7" customWidth="1"/>
    <col min="10754" max="10755" width="20.109375" style="7" customWidth="1"/>
    <col min="10756" max="10756" width="17.88671875" style="7" customWidth="1"/>
    <col min="10757" max="10757" width="16.6640625" style="7" customWidth="1"/>
    <col min="10758" max="11008" width="9.109375" style="7"/>
    <col min="11009" max="11009" width="25.5546875" style="7" customWidth="1"/>
    <col min="11010" max="11011" width="20.109375" style="7" customWidth="1"/>
    <col min="11012" max="11012" width="17.88671875" style="7" customWidth="1"/>
    <col min="11013" max="11013" width="16.6640625" style="7" customWidth="1"/>
    <col min="11014" max="11264" width="9.109375" style="7"/>
    <col min="11265" max="11265" width="25.5546875" style="7" customWidth="1"/>
    <col min="11266" max="11267" width="20.109375" style="7" customWidth="1"/>
    <col min="11268" max="11268" width="17.88671875" style="7" customWidth="1"/>
    <col min="11269" max="11269" width="16.6640625" style="7" customWidth="1"/>
    <col min="11270" max="11520" width="9.109375" style="7"/>
    <col min="11521" max="11521" width="25.5546875" style="7" customWidth="1"/>
    <col min="11522" max="11523" width="20.109375" style="7" customWidth="1"/>
    <col min="11524" max="11524" width="17.88671875" style="7" customWidth="1"/>
    <col min="11525" max="11525" width="16.6640625" style="7" customWidth="1"/>
    <col min="11526" max="11776" width="9.109375" style="7"/>
    <col min="11777" max="11777" width="25.5546875" style="7" customWidth="1"/>
    <col min="11778" max="11779" width="20.109375" style="7" customWidth="1"/>
    <col min="11780" max="11780" width="17.88671875" style="7" customWidth="1"/>
    <col min="11781" max="11781" width="16.6640625" style="7" customWidth="1"/>
    <col min="11782" max="12032" width="9.109375" style="7"/>
    <col min="12033" max="12033" width="25.5546875" style="7" customWidth="1"/>
    <col min="12034" max="12035" width="20.109375" style="7" customWidth="1"/>
    <col min="12036" max="12036" width="17.88671875" style="7" customWidth="1"/>
    <col min="12037" max="12037" width="16.6640625" style="7" customWidth="1"/>
    <col min="12038" max="12288" width="9.109375" style="7"/>
    <col min="12289" max="12289" width="25.5546875" style="7" customWidth="1"/>
    <col min="12290" max="12291" width="20.109375" style="7" customWidth="1"/>
    <col min="12292" max="12292" width="17.88671875" style="7" customWidth="1"/>
    <col min="12293" max="12293" width="16.6640625" style="7" customWidth="1"/>
    <col min="12294" max="12544" width="9.109375" style="7"/>
    <col min="12545" max="12545" width="25.5546875" style="7" customWidth="1"/>
    <col min="12546" max="12547" width="20.109375" style="7" customWidth="1"/>
    <col min="12548" max="12548" width="17.88671875" style="7" customWidth="1"/>
    <col min="12549" max="12549" width="16.6640625" style="7" customWidth="1"/>
    <col min="12550" max="12800" width="9.109375" style="7"/>
    <col min="12801" max="12801" width="25.5546875" style="7" customWidth="1"/>
    <col min="12802" max="12803" width="20.109375" style="7" customWidth="1"/>
    <col min="12804" max="12804" width="17.88671875" style="7" customWidth="1"/>
    <col min="12805" max="12805" width="16.6640625" style="7" customWidth="1"/>
    <col min="12806" max="13056" width="9.109375" style="7"/>
    <col min="13057" max="13057" width="25.5546875" style="7" customWidth="1"/>
    <col min="13058" max="13059" width="20.109375" style="7" customWidth="1"/>
    <col min="13060" max="13060" width="17.88671875" style="7" customWidth="1"/>
    <col min="13061" max="13061" width="16.6640625" style="7" customWidth="1"/>
    <col min="13062" max="13312" width="9.109375" style="7"/>
    <col min="13313" max="13313" width="25.5546875" style="7" customWidth="1"/>
    <col min="13314" max="13315" width="20.109375" style="7" customWidth="1"/>
    <col min="13316" max="13316" width="17.88671875" style="7" customWidth="1"/>
    <col min="13317" max="13317" width="16.6640625" style="7" customWidth="1"/>
    <col min="13318" max="13568" width="9.109375" style="7"/>
    <col min="13569" max="13569" width="25.5546875" style="7" customWidth="1"/>
    <col min="13570" max="13571" width="20.109375" style="7" customWidth="1"/>
    <col min="13572" max="13572" width="17.88671875" style="7" customWidth="1"/>
    <col min="13573" max="13573" width="16.6640625" style="7" customWidth="1"/>
    <col min="13574" max="13824" width="9.109375" style="7"/>
    <col min="13825" max="13825" width="25.5546875" style="7" customWidth="1"/>
    <col min="13826" max="13827" width="20.109375" style="7" customWidth="1"/>
    <col min="13828" max="13828" width="17.88671875" style="7" customWidth="1"/>
    <col min="13829" max="13829" width="16.6640625" style="7" customWidth="1"/>
    <col min="13830" max="14080" width="9.109375" style="7"/>
    <col min="14081" max="14081" width="25.5546875" style="7" customWidth="1"/>
    <col min="14082" max="14083" width="20.109375" style="7" customWidth="1"/>
    <col min="14084" max="14084" width="17.88671875" style="7" customWidth="1"/>
    <col min="14085" max="14085" width="16.6640625" style="7" customWidth="1"/>
    <col min="14086" max="14336" width="9.109375" style="7"/>
    <col min="14337" max="14337" width="25.5546875" style="7" customWidth="1"/>
    <col min="14338" max="14339" width="20.109375" style="7" customWidth="1"/>
    <col min="14340" max="14340" width="17.88671875" style="7" customWidth="1"/>
    <col min="14341" max="14341" width="16.6640625" style="7" customWidth="1"/>
    <col min="14342" max="14592" width="9.109375" style="7"/>
    <col min="14593" max="14593" width="25.5546875" style="7" customWidth="1"/>
    <col min="14594" max="14595" width="20.109375" style="7" customWidth="1"/>
    <col min="14596" max="14596" width="17.88671875" style="7" customWidth="1"/>
    <col min="14597" max="14597" width="16.6640625" style="7" customWidth="1"/>
    <col min="14598" max="14848" width="9.109375" style="7"/>
    <col min="14849" max="14849" width="25.5546875" style="7" customWidth="1"/>
    <col min="14850" max="14851" width="20.109375" style="7" customWidth="1"/>
    <col min="14852" max="14852" width="17.88671875" style="7" customWidth="1"/>
    <col min="14853" max="14853" width="16.6640625" style="7" customWidth="1"/>
    <col min="14854" max="15104" width="9.109375" style="7"/>
    <col min="15105" max="15105" width="25.5546875" style="7" customWidth="1"/>
    <col min="15106" max="15107" width="20.109375" style="7" customWidth="1"/>
    <col min="15108" max="15108" width="17.88671875" style="7" customWidth="1"/>
    <col min="15109" max="15109" width="16.6640625" style="7" customWidth="1"/>
    <col min="15110" max="15360" width="9.109375" style="7"/>
    <col min="15361" max="15361" width="25.5546875" style="7" customWidth="1"/>
    <col min="15362" max="15363" width="20.109375" style="7" customWidth="1"/>
    <col min="15364" max="15364" width="17.88671875" style="7" customWidth="1"/>
    <col min="15365" max="15365" width="16.6640625" style="7" customWidth="1"/>
    <col min="15366" max="15616" width="9.109375" style="7"/>
    <col min="15617" max="15617" width="25.5546875" style="7" customWidth="1"/>
    <col min="15618" max="15619" width="20.109375" style="7" customWidth="1"/>
    <col min="15620" max="15620" width="17.88671875" style="7" customWidth="1"/>
    <col min="15621" max="15621" width="16.6640625" style="7" customWidth="1"/>
    <col min="15622" max="15872" width="9.109375" style="7"/>
    <col min="15873" max="15873" width="25.5546875" style="7" customWidth="1"/>
    <col min="15874" max="15875" width="20.109375" style="7" customWidth="1"/>
    <col min="15876" max="15876" width="17.88671875" style="7" customWidth="1"/>
    <col min="15877" max="15877" width="16.6640625" style="7" customWidth="1"/>
    <col min="15878" max="16128" width="9.109375" style="7"/>
    <col min="16129" max="16129" width="25.5546875" style="7" customWidth="1"/>
    <col min="16130" max="16131" width="20.109375" style="7" customWidth="1"/>
    <col min="16132" max="16132" width="17.88671875" style="7" customWidth="1"/>
    <col min="16133" max="16133" width="16.6640625" style="7" customWidth="1"/>
    <col min="16134" max="16384" width="9.109375" style="7"/>
  </cols>
  <sheetData>
    <row r="1" spans="1:15" ht="12" x14ac:dyDescent="0.25">
      <c r="A1" s="9" t="s">
        <v>580</v>
      </c>
    </row>
    <row r="2" spans="1:15" ht="12" x14ac:dyDescent="0.25">
      <c r="A2" s="9" t="s">
        <v>581</v>
      </c>
    </row>
    <row r="3" spans="1:15" x14ac:dyDescent="0.2">
      <c r="B3" s="8"/>
      <c r="C3" s="8"/>
      <c r="D3" s="8"/>
    </row>
    <row r="4" spans="1:15" ht="12" x14ac:dyDescent="0.25">
      <c r="A4" s="9" t="s">
        <v>533</v>
      </c>
      <c r="B4" s="8"/>
      <c r="C4" s="8"/>
      <c r="D4" s="10" t="s">
        <v>534</v>
      </c>
      <c r="E4" s="11">
        <f>B115*0.0005</f>
        <v>4636.088365402351</v>
      </c>
      <c r="G4" s="37"/>
    </row>
    <row r="5" spans="1:15" x14ac:dyDescent="0.2">
      <c r="A5" s="12" t="s">
        <v>535</v>
      </c>
      <c r="B5" s="8"/>
      <c r="C5" s="8"/>
      <c r="D5" s="8"/>
    </row>
    <row r="6" spans="1:15" x14ac:dyDescent="0.2">
      <c r="A6" s="12" t="s">
        <v>557</v>
      </c>
      <c r="B6" s="8"/>
      <c r="C6" s="8"/>
      <c r="D6" s="8"/>
    </row>
    <row r="7" spans="1:15" x14ac:dyDescent="0.2">
      <c r="A7" s="12" t="s">
        <v>558</v>
      </c>
      <c r="B7" s="8"/>
      <c r="C7" s="8"/>
      <c r="D7" s="8"/>
    </row>
    <row r="8" spans="1:15" ht="12" x14ac:dyDescent="0.25">
      <c r="A8" s="13"/>
      <c r="B8" s="36"/>
      <c r="C8" s="36"/>
      <c r="D8" s="88" t="s">
        <v>536</v>
      </c>
      <c r="E8" s="88"/>
      <c r="G8" s="89" t="s">
        <v>572</v>
      </c>
      <c r="H8" s="89"/>
      <c r="J8" s="89" t="s">
        <v>573</v>
      </c>
      <c r="K8" s="89"/>
    </row>
    <row r="9" spans="1:15" s="17" customFormat="1" ht="36.6" thickBot="1" x14ac:dyDescent="0.3">
      <c r="A9" s="14" t="s">
        <v>537</v>
      </c>
      <c r="B9" s="15" t="s">
        <v>555</v>
      </c>
      <c r="C9" s="15" t="s">
        <v>556</v>
      </c>
      <c r="D9" s="15" t="s">
        <v>538</v>
      </c>
      <c r="E9" s="16" t="s">
        <v>539</v>
      </c>
      <c r="G9" s="15" t="s">
        <v>575</v>
      </c>
      <c r="H9" s="15" t="s">
        <v>574</v>
      </c>
      <c r="J9" s="15" t="s">
        <v>575</v>
      </c>
      <c r="K9" s="15" t="s">
        <v>574</v>
      </c>
    </row>
    <row r="10" spans="1:15" x14ac:dyDescent="0.2">
      <c r="A10" s="7" t="s">
        <v>27</v>
      </c>
      <c r="B10" s="25">
        <f>G10</f>
        <v>1776727.4633957001</v>
      </c>
      <c r="C10" s="25">
        <f>H10</f>
        <v>1661627.5351886745</v>
      </c>
      <c r="D10" s="25">
        <f>B10-C10</f>
        <v>115099.92820702563</v>
      </c>
      <c r="E10" s="19">
        <f>D10/C10</f>
        <v>6.926939146681646E-2</v>
      </c>
      <c r="G10" s="25">
        <f>(Pivot!D4+Pivot!D5)/1000</f>
        <v>1776727.4633957001</v>
      </c>
      <c r="H10" s="25">
        <f>(Pivot!C4+Pivot!C5)/1000</f>
        <v>1661627.5351886745</v>
      </c>
      <c r="J10" s="49">
        <f>B10-G10</f>
        <v>0</v>
      </c>
      <c r="K10" s="49">
        <f>C10-H10</f>
        <v>0</v>
      </c>
      <c r="M10" s="49"/>
      <c r="N10" s="49"/>
      <c r="O10" s="13"/>
    </row>
    <row r="11" spans="1:15" x14ac:dyDescent="0.2">
      <c r="A11" s="20" t="s">
        <v>540</v>
      </c>
      <c r="B11" s="26">
        <f>SUM(B10)</f>
        <v>1776727.4633957001</v>
      </c>
      <c r="C11" s="26">
        <f>SUM(C10)</f>
        <v>1661627.5351886745</v>
      </c>
      <c r="D11" s="26">
        <f>SUM(D10)</f>
        <v>115099.92820702563</v>
      </c>
      <c r="E11" s="19"/>
      <c r="M11" s="49"/>
      <c r="N11" s="49"/>
    </row>
    <row r="12" spans="1:15" x14ac:dyDescent="0.2">
      <c r="B12" s="25"/>
      <c r="C12" s="25"/>
      <c r="D12" s="25"/>
      <c r="E12" s="19"/>
    </row>
    <row r="13" spans="1:15" x14ac:dyDescent="0.2">
      <c r="A13" s="7">
        <v>405</v>
      </c>
      <c r="B13" s="25">
        <f t="shared" ref="B13:C15" si="0">G13</f>
        <v>87089.710800000001</v>
      </c>
      <c r="C13" s="25">
        <f t="shared" si="0"/>
        <v>82568.857839999997</v>
      </c>
      <c r="D13" s="25">
        <f t="shared" ref="D13:D79" si="1">B13-C13</f>
        <v>4520.8529600000038</v>
      </c>
      <c r="E13" s="19">
        <f t="shared" ref="E13:E79" si="2">D13/C13</f>
        <v>5.4752519027941586E-2</v>
      </c>
      <c r="G13" s="25">
        <f>VLOOKUP(A13,Pivot!$A$4:$E$127,4,FALSE)/1000</f>
        <v>87089.710800000001</v>
      </c>
      <c r="H13" s="25">
        <f>VLOOKUP(A13,Pivot!$A$4:$E$127,3,FALSE)/1000</f>
        <v>82568.857839999997</v>
      </c>
      <c r="J13" s="49">
        <f t="shared" ref="J13:K15" si="3">B13-G13</f>
        <v>0</v>
      </c>
      <c r="K13" s="49">
        <f t="shared" si="3"/>
        <v>0</v>
      </c>
    </row>
    <row r="14" spans="1:15" x14ac:dyDescent="0.2">
      <c r="A14" s="7">
        <v>406</v>
      </c>
      <c r="B14" s="25">
        <f t="shared" si="0"/>
        <v>1656</v>
      </c>
      <c r="C14" s="25">
        <f t="shared" si="0"/>
        <v>1656</v>
      </c>
      <c r="D14" s="25">
        <f t="shared" ref="D14" si="4">B14-C14</f>
        <v>0</v>
      </c>
      <c r="E14" s="19">
        <f t="shared" ref="E14" si="5">D14/C14</f>
        <v>0</v>
      </c>
      <c r="G14" s="25">
        <f>VLOOKUP(A14,Pivot!$A$4:$E$127,4,FALSE)/1000</f>
        <v>1656</v>
      </c>
      <c r="H14" s="25">
        <f>VLOOKUP(A14,Pivot!$A$4:$E$127,3,FALSE)/1000</f>
        <v>1656</v>
      </c>
      <c r="J14" s="49">
        <f t="shared" si="3"/>
        <v>0</v>
      </c>
      <c r="K14" s="49">
        <f t="shared" si="3"/>
        <v>0</v>
      </c>
    </row>
    <row r="15" spans="1:15" x14ac:dyDescent="0.2">
      <c r="A15" s="7">
        <v>407</v>
      </c>
      <c r="B15" s="25">
        <f t="shared" si="0"/>
        <v>3177.0953708869069</v>
      </c>
      <c r="C15" s="25">
        <f t="shared" si="0"/>
        <v>14536.678829315886</v>
      </c>
      <c r="D15" s="25">
        <f t="shared" si="1"/>
        <v>-11359.583458428979</v>
      </c>
      <c r="E15" s="19">
        <f t="shared" si="2"/>
        <v>-0.78144283104888368</v>
      </c>
      <c r="G15" s="25">
        <f>VLOOKUP(A15,Pivot!$A$4:$E$127,4,FALSE)/1000</f>
        <v>3177.0953708869069</v>
      </c>
      <c r="H15" s="25">
        <f>VLOOKUP(A15,Pivot!$A$4:$E$127,3,FALSE)/1000</f>
        <v>14536.678829315886</v>
      </c>
      <c r="J15" s="49">
        <f t="shared" si="3"/>
        <v>0</v>
      </c>
      <c r="K15" s="49">
        <f t="shared" si="3"/>
        <v>0</v>
      </c>
    </row>
    <row r="16" spans="1:15" x14ac:dyDescent="0.2">
      <c r="A16" s="20" t="s">
        <v>541</v>
      </c>
      <c r="B16" s="26">
        <f>SUM(B13:B15)</f>
        <v>91922.806170886906</v>
      </c>
      <c r="C16" s="26">
        <f>SUM(C13:C15)</f>
        <v>98761.536669315887</v>
      </c>
      <c r="D16" s="26">
        <f>SUM(D13:D15)</f>
        <v>-6838.7304984289749</v>
      </c>
      <c r="E16" s="19"/>
    </row>
    <row r="17" spans="1:13" x14ac:dyDescent="0.2">
      <c r="B17" s="25"/>
      <c r="C17" s="25"/>
      <c r="D17" s="25"/>
      <c r="E17" s="19"/>
    </row>
    <row r="18" spans="1:13" x14ac:dyDescent="0.2">
      <c r="A18" s="7">
        <v>408</v>
      </c>
      <c r="B18" s="25">
        <f>G18</f>
        <v>1377201.1186329084</v>
      </c>
      <c r="C18" s="25">
        <f>H18</f>
        <v>1315342.8521598966</v>
      </c>
      <c r="D18" s="25">
        <f t="shared" si="1"/>
        <v>61858.266473011812</v>
      </c>
      <c r="E18" s="19">
        <f t="shared" si="2"/>
        <v>4.7028245427749624E-2</v>
      </c>
      <c r="G18" s="25">
        <f>VLOOKUP(A18,Pivot!$A$4:$E$127,4,FALSE)/1000</f>
        <v>1377201.1186329084</v>
      </c>
      <c r="H18" s="25">
        <f>VLOOKUP(A18,Pivot!$A$4:$E$127,3,FALSE)/1000</f>
        <v>1315342.8521598966</v>
      </c>
      <c r="J18" s="49">
        <f>B18-G18</f>
        <v>0</v>
      </c>
      <c r="K18" s="49">
        <f>C18-H18</f>
        <v>0</v>
      </c>
    </row>
    <row r="19" spans="1:13" x14ac:dyDescent="0.2">
      <c r="A19" s="20" t="s">
        <v>542</v>
      </c>
      <c r="B19" s="26">
        <f>SUM(B18)</f>
        <v>1377201.1186329084</v>
      </c>
      <c r="C19" s="26">
        <f>SUM(C18)</f>
        <v>1315342.8521598966</v>
      </c>
      <c r="D19" s="26">
        <f>SUM(D18)</f>
        <v>61858.266473011812</v>
      </c>
      <c r="E19" s="19"/>
    </row>
    <row r="20" spans="1:13" x14ac:dyDescent="0.2">
      <c r="B20" s="25"/>
      <c r="C20" s="25"/>
      <c r="D20" s="25"/>
      <c r="E20" s="19"/>
    </row>
    <row r="21" spans="1:13" x14ac:dyDescent="0.2">
      <c r="A21" s="7">
        <v>409</v>
      </c>
      <c r="B21" s="25">
        <f>G21</f>
        <v>396999.53990886296</v>
      </c>
      <c r="C21" s="25">
        <f>H21</f>
        <v>304218.98262054252</v>
      </c>
      <c r="D21" s="25">
        <f t="shared" si="1"/>
        <v>92780.557288320444</v>
      </c>
      <c r="E21" s="19">
        <f t="shared" si="2"/>
        <v>0.3049795134054708</v>
      </c>
      <c r="G21" s="25">
        <f>VLOOKUP(A21,Pivot!$A$4:$E$127,4,FALSE)/1000</f>
        <v>396999.53990886296</v>
      </c>
      <c r="H21" s="25">
        <f>VLOOKUP(A21,Pivot!$A$4:$E$127,3,FALSE)/1000</f>
        <v>304218.98262054252</v>
      </c>
      <c r="J21" s="49">
        <f>B21-G21</f>
        <v>0</v>
      </c>
      <c r="K21" s="49">
        <f>C21-H21</f>
        <v>0</v>
      </c>
    </row>
    <row r="22" spans="1:13" ht="12.75" customHeight="1" x14ac:dyDescent="0.2">
      <c r="A22" s="7" t="s">
        <v>524</v>
      </c>
      <c r="B22" s="25">
        <f>G22</f>
        <v>438385.84534617868</v>
      </c>
      <c r="C22" s="25">
        <f>H22</f>
        <v>593082.74784884218</v>
      </c>
      <c r="D22" s="25">
        <f t="shared" si="1"/>
        <v>-154696.90250266349</v>
      </c>
      <c r="E22" s="19">
        <f t="shared" si="2"/>
        <v>-0.26083527646649873</v>
      </c>
      <c r="G22" s="25">
        <f>(Pivot!D11+Pivot!D12)/1000</f>
        <v>438385.84534617868</v>
      </c>
      <c r="H22" s="25">
        <f>(Pivot!C11+Pivot!C12)/1000</f>
        <v>593082.74784884218</v>
      </c>
      <c r="J22" s="49">
        <f>B22-G22</f>
        <v>0</v>
      </c>
      <c r="K22" s="49">
        <f>C22-H22</f>
        <v>0</v>
      </c>
    </row>
    <row r="23" spans="1:13" ht="22.8" x14ac:dyDescent="0.2">
      <c r="A23" s="21" t="s">
        <v>543</v>
      </c>
      <c r="B23" s="26">
        <f>SUM(B21:B22)</f>
        <v>835385.38525504165</v>
      </c>
      <c r="C23" s="26">
        <f>SUM(C21:C22)</f>
        <v>897301.7304693847</v>
      </c>
      <c r="D23" s="26">
        <f>SUM(D21:D22)</f>
        <v>-61916.345214343048</v>
      </c>
      <c r="E23" s="19"/>
      <c r="F23" s="18"/>
    </row>
    <row r="24" spans="1:13" x14ac:dyDescent="0.2">
      <c r="B24" s="25"/>
      <c r="C24" s="25"/>
      <c r="D24" s="25"/>
      <c r="E24" s="19"/>
    </row>
    <row r="25" spans="1:13" x14ac:dyDescent="0.2">
      <c r="A25" s="7">
        <v>500</v>
      </c>
      <c r="B25" s="25">
        <f>G25</f>
        <v>5164.8884199999984</v>
      </c>
      <c r="C25" s="25">
        <f>H25</f>
        <v>7007.7190200000005</v>
      </c>
      <c r="D25" s="25">
        <f t="shared" si="1"/>
        <v>-1842.8306000000021</v>
      </c>
      <c r="E25" s="19">
        <f t="shared" si="2"/>
        <v>-0.26297153107031995</v>
      </c>
      <c r="G25" s="25">
        <f>VLOOKUP(A25,Pivot!$A$4:$E$127,4,FALSE)/1000</f>
        <v>5164.8884199999984</v>
      </c>
      <c r="H25" s="25">
        <f>VLOOKUP(A25,Pivot!$A$4:$E$127,3,FALSE)/1000</f>
        <v>7007.7190200000005</v>
      </c>
      <c r="J25" s="49">
        <f>B25-G25</f>
        <v>0</v>
      </c>
      <c r="K25" s="49">
        <f>C25-H25</f>
        <v>0</v>
      </c>
    </row>
    <row r="26" spans="1:13" x14ac:dyDescent="0.2">
      <c r="A26" s="7">
        <v>501</v>
      </c>
      <c r="B26" s="25">
        <f t="shared" ref="B26:B90" si="6">G26</f>
        <v>374482.95867000002</v>
      </c>
      <c r="C26" s="25">
        <f t="shared" ref="C26:C90" si="7">H26</f>
        <v>363799.58354000008</v>
      </c>
      <c r="D26" s="25">
        <f t="shared" si="1"/>
        <v>10683.375129999942</v>
      </c>
      <c r="E26" s="19">
        <f t="shared" si="2"/>
        <v>2.9366100494244506E-2</v>
      </c>
      <c r="G26" s="25">
        <f>VLOOKUP(A26,Pivot!$A$4:$E$127,4,FALSE)/1000</f>
        <v>374482.95867000002</v>
      </c>
      <c r="H26" s="25">
        <f>VLOOKUP(A26,Pivot!$A$4:$E$127,3,FALSE)/1000</f>
        <v>363799.58354000008</v>
      </c>
      <c r="J26" s="49">
        <f t="shared" ref="J26:J91" si="8">B26-G26</f>
        <v>0</v>
      </c>
      <c r="K26" s="49">
        <f t="shared" ref="K26:K91" si="9">C26-H26</f>
        <v>0</v>
      </c>
    </row>
    <row r="27" spans="1:13" x14ac:dyDescent="0.2">
      <c r="A27" s="7">
        <v>502</v>
      </c>
      <c r="B27" s="25">
        <f t="shared" si="6"/>
        <v>6319.9167100000013</v>
      </c>
      <c r="C27" s="25">
        <f t="shared" si="7"/>
        <v>7151.8251899999996</v>
      </c>
      <c r="D27" s="25">
        <f t="shared" si="1"/>
        <v>-831.90847999999824</v>
      </c>
      <c r="E27" s="19">
        <f t="shared" si="2"/>
        <v>-0.11632114291093268</v>
      </c>
      <c r="G27" s="25">
        <f>VLOOKUP(A27,Pivot!$A$4:$E$127,4,FALSE)/1000</f>
        <v>6319.9167100000013</v>
      </c>
      <c r="H27" s="25">
        <f>VLOOKUP(A27,Pivot!$A$4:$E$127,3,FALSE)/1000</f>
        <v>7151.8251899999996</v>
      </c>
      <c r="J27" s="49">
        <f t="shared" si="8"/>
        <v>0</v>
      </c>
      <c r="K27" s="49">
        <f t="shared" si="9"/>
        <v>0</v>
      </c>
    </row>
    <row r="28" spans="1:13" x14ac:dyDescent="0.2">
      <c r="A28" s="7">
        <v>505</v>
      </c>
      <c r="B28" s="25">
        <f t="shared" si="6"/>
        <v>1734.2888199999995</v>
      </c>
      <c r="C28" s="25">
        <f t="shared" si="7"/>
        <v>1708.5623899999996</v>
      </c>
      <c r="D28" s="25">
        <f t="shared" si="1"/>
        <v>25.726429999999937</v>
      </c>
      <c r="E28" s="19">
        <f t="shared" si="2"/>
        <v>1.5057354739032938E-2</v>
      </c>
      <c r="G28" s="25">
        <f>VLOOKUP(A28,Pivot!$A$4:$E$127,4,FALSE)/1000</f>
        <v>1734.2888199999995</v>
      </c>
      <c r="H28" s="25">
        <f>VLOOKUP(A28,Pivot!$A$4:$E$127,3,FALSE)/1000</f>
        <v>1708.5623899999996</v>
      </c>
      <c r="J28" s="49">
        <f t="shared" si="8"/>
        <v>0</v>
      </c>
      <c r="K28" s="49">
        <f t="shared" si="9"/>
        <v>0</v>
      </c>
    </row>
    <row r="29" spans="1:13" x14ac:dyDescent="0.2">
      <c r="A29" s="7">
        <v>506</v>
      </c>
      <c r="B29" s="25">
        <f t="shared" si="6"/>
        <v>20020.503389999998</v>
      </c>
      <c r="C29" s="25">
        <f t="shared" si="7"/>
        <v>20890.956569999988</v>
      </c>
      <c r="D29" s="25">
        <f t="shared" si="1"/>
        <v>-870.45317999998952</v>
      </c>
      <c r="E29" s="19">
        <f t="shared" si="2"/>
        <v>-4.1666506609371122E-2</v>
      </c>
      <c r="G29" s="25">
        <f>VLOOKUP(A29,Pivot!$A$4:$E$127,4,FALSE)/1000</f>
        <v>20020.503389999998</v>
      </c>
      <c r="H29" s="25">
        <f>VLOOKUP(A29,Pivot!$A$4:$E$127,3,FALSE)/1000</f>
        <v>20890.956569999988</v>
      </c>
      <c r="J29" s="49">
        <f t="shared" si="8"/>
        <v>0</v>
      </c>
      <c r="K29" s="49">
        <f t="shared" si="9"/>
        <v>0</v>
      </c>
    </row>
    <row r="30" spans="1:13" x14ac:dyDescent="0.2">
      <c r="A30" s="7">
        <v>507</v>
      </c>
      <c r="B30" s="25">
        <f t="shared" si="6"/>
        <v>66.795909999999992</v>
      </c>
      <c r="C30" s="25">
        <f t="shared" si="7"/>
        <v>66.098959999999991</v>
      </c>
      <c r="D30" s="25">
        <f t="shared" si="1"/>
        <v>0.69695000000000107</v>
      </c>
      <c r="E30" s="19">
        <f t="shared" si="2"/>
        <v>1.0544038816949633E-2</v>
      </c>
      <c r="G30" s="25">
        <f>VLOOKUP(A30,Pivot!$A$4:$E$127,4,FALSE)/1000</f>
        <v>66.795909999999992</v>
      </c>
      <c r="H30" s="25">
        <f>VLOOKUP(A30,Pivot!$A$4:$E$127,3,FALSE)/1000</f>
        <v>66.098959999999991</v>
      </c>
      <c r="J30" s="49">
        <f t="shared" si="8"/>
        <v>0</v>
      </c>
      <c r="K30" s="49">
        <f t="shared" si="9"/>
        <v>0</v>
      </c>
    </row>
    <row r="31" spans="1:13" x14ac:dyDescent="0.2">
      <c r="A31" s="7">
        <v>510</v>
      </c>
      <c r="B31" s="25">
        <f t="shared" si="6"/>
        <v>5763.0260800000024</v>
      </c>
      <c r="C31" s="25">
        <f t="shared" si="7"/>
        <v>7552.0207399999963</v>
      </c>
      <c r="D31" s="25">
        <f t="shared" ref="D31" si="10">B31-C31</f>
        <v>-1788.9946599999939</v>
      </c>
      <c r="E31" s="19">
        <f t="shared" ref="E31" si="11">D31/C31</f>
        <v>-0.23688953216513475</v>
      </c>
      <c r="G31" s="25">
        <f>VLOOKUP(A31,Pivot!$A$4:$E$127,4,FALSE)/1000</f>
        <v>5763.0260800000024</v>
      </c>
      <c r="H31" s="25">
        <f>VLOOKUP(A31,Pivot!$A$4:$E$127,3,FALSE)/1000</f>
        <v>7552.0207399999963</v>
      </c>
      <c r="J31" s="49">
        <f t="shared" ref="J31" si="12">B31-G31</f>
        <v>0</v>
      </c>
      <c r="K31" s="49">
        <f t="shared" ref="K31" si="13">C31-H31</f>
        <v>0</v>
      </c>
    </row>
    <row r="32" spans="1:13" x14ac:dyDescent="0.2">
      <c r="A32" s="7">
        <v>511</v>
      </c>
      <c r="B32" s="25">
        <f t="shared" si="6"/>
        <v>9669.4938099999981</v>
      </c>
      <c r="C32" s="25">
        <f t="shared" si="7"/>
        <v>7851.6138299999993</v>
      </c>
      <c r="D32" s="25">
        <f t="shared" si="1"/>
        <v>1817.8799799999988</v>
      </c>
      <c r="E32" s="19">
        <f t="shared" si="2"/>
        <v>0.23152946889136536</v>
      </c>
      <c r="G32" s="25">
        <f>VLOOKUP(A32,Pivot!$A$4:$E$127,4,FALSE)/1000</f>
        <v>9669.4938099999981</v>
      </c>
      <c r="H32" s="25">
        <f>VLOOKUP(A32,Pivot!$A$4:$E$127,3,FALSE)/1000</f>
        <v>7851.6138299999993</v>
      </c>
      <c r="J32" s="49">
        <f t="shared" si="8"/>
        <v>0</v>
      </c>
      <c r="K32" s="49">
        <f t="shared" si="9"/>
        <v>0</v>
      </c>
      <c r="M32" s="13"/>
    </row>
    <row r="33" spans="1:15" x14ac:dyDescent="0.2">
      <c r="A33" s="7">
        <v>512</v>
      </c>
      <c r="B33" s="25">
        <f t="shared" si="6"/>
        <v>41498.657050000009</v>
      </c>
      <c r="C33" s="25">
        <f t="shared" si="7"/>
        <v>23765.185920000004</v>
      </c>
      <c r="D33" s="25">
        <f t="shared" si="1"/>
        <v>17733.471130000005</v>
      </c>
      <c r="E33" s="19">
        <f t="shared" si="2"/>
        <v>0.74619534598616777</v>
      </c>
      <c r="G33" s="25">
        <f>VLOOKUP(A33,Pivot!$A$4:$E$127,4,FALSE)/1000</f>
        <v>41498.657050000009</v>
      </c>
      <c r="H33" s="25">
        <f>VLOOKUP(A33,Pivot!$A$4:$E$127,3,FALSE)/1000</f>
        <v>23765.185920000004</v>
      </c>
      <c r="J33" s="49">
        <f t="shared" si="8"/>
        <v>0</v>
      </c>
      <c r="K33" s="49">
        <f t="shared" si="9"/>
        <v>0</v>
      </c>
    </row>
    <row r="34" spans="1:15" x14ac:dyDescent="0.2">
      <c r="A34" s="7">
        <v>513</v>
      </c>
      <c r="B34" s="25">
        <f t="shared" si="6"/>
        <v>6251.7082900000041</v>
      </c>
      <c r="C34" s="25">
        <f t="shared" si="7"/>
        <v>4699.8353399999996</v>
      </c>
      <c r="D34" s="25">
        <f t="shared" si="1"/>
        <v>1551.8729500000045</v>
      </c>
      <c r="E34" s="19">
        <f t="shared" si="2"/>
        <v>0.33019730218888999</v>
      </c>
      <c r="G34" s="25">
        <f>VLOOKUP(A34,Pivot!$A$4:$E$127,4,FALSE)/1000</f>
        <v>6251.7082900000041</v>
      </c>
      <c r="H34" s="25">
        <f>VLOOKUP(A34,Pivot!$A$4:$E$127,3,FALSE)/1000</f>
        <v>4699.8353399999996</v>
      </c>
      <c r="J34" s="49">
        <f t="shared" si="8"/>
        <v>0</v>
      </c>
      <c r="K34" s="49">
        <f t="shared" si="9"/>
        <v>0</v>
      </c>
    </row>
    <row r="35" spans="1:15" x14ac:dyDescent="0.2">
      <c r="A35" s="7">
        <v>514</v>
      </c>
      <c r="B35" s="25">
        <f t="shared" si="6"/>
        <v>1961.4360599999995</v>
      </c>
      <c r="C35" s="25">
        <f t="shared" si="7"/>
        <v>1882.0391200000001</v>
      </c>
      <c r="D35" s="25">
        <f t="shared" si="1"/>
        <v>79.396939999999404</v>
      </c>
      <c r="E35" s="19">
        <f t="shared" si="2"/>
        <v>4.2186657629092961E-2</v>
      </c>
      <c r="G35" s="25">
        <f>VLOOKUP(A35,Pivot!$A$4:$E$127,4,FALSE)/1000</f>
        <v>1961.4360599999995</v>
      </c>
      <c r="H35" s="25">
        <f>VLOOKUP(A35,Pivot!$A$4:$E$127,3,FALSE)/1000</f>
        <v>1882.0391200000001</v>
      </c>
      <c r="J35" s="49">
        <f t="shared" si="8"/>
        <v>0</v>
      </c>
      <c r="K35" s="49">
        <f t="shared" si="9"/>
        <v>0</v>
      </c>
    </row>
    <row r="36" spans="1:15" x14ac:dyDescent="0.2">
      <c r="A36" s="7">
        <v>517</v>
      </c>
      <c r="B36" s="25">
        <f t="shared" si="6"/>
        <v>81567.988369999992</v>
      </c>
      <c r="C36" s="25">
        <f t="shared" si="7"/>
        <v>77979.736470000018</v>
      </c>
      <c r="D36" s="25">
        <f t="shared" si="1"/>
        <v>3588.2518999999738</v>
      </c>
      <c r="E36" s="19">
        <f t="shared" si="2"/>
        <v>4.6015183718662971E-2</v>
      </c>
      <c r="G36" s="25">
        <f>VLOOKUP(A36,Pivot!$A$4:$E$127,4,FALSE)/1000</f>
        <v>81567.988369999992</v>
      </c>
      <c r="H36" s="25">
        <f>VLOOKUP(A36,Pivot!$A$4:$E$127,3,FALSE)/1000</f>
        <v>77979.736470000018</v>
      </c>
      <c r="J36" s="49">
        <f t="shared" si="8"/>
        <v>0</v>
      </c>
      <c r="K36" s="49">
        <f t="shared" si="9"/>
        <v>0</v>
      </c>
    </row>
    <row r="37" spans="1:15" x14ac:dyDescent="0.2">
      <c r="A37" s="7">
        <v>518</v>
      </c>
      <c r="B37" s="25">
        <f t="shared" si="6"/>
        <v>193702.15123373512</v>
      </c>
      <c r="C37" s="25">
        <f t="shared" si="7"/>
        <v>201796.16711055633</v>
      </c>
      <c r="D37" s="25">
        <f t="shared" si="1"/>
        <v>-8094.0158768212132</v>
      </c>
      <c r="E37" s="19">
        <f t="shared" si="2"/>
        <v>-4.0109859333387704E-2</v>
      </c>
      <c r="G37" s="25">
        <f>VLOOKUP(A37,Pivot!$A$4:$E$127,4,FALSE)/1000</f>
        <v>193702.15123373512</v>
      </c>
      <c r="H37" s="25">
        <f>VLOOKUP(A37,Pivot!$A$4:$E$127,3,FALSE)/1000</f>
        <v>201796.16711055633</v>
      </c>
      <c r="J37" s="49">
        <f t="shared" si="8"/>
        <v>0</v>
      </c>
      <c r="K37" s="49">
        <f t="shared" si="9"/>
        <v>0</v>
      </c>
    </row>
    <row r="38" spans="1:15" x14ac:dyDescent="0.2">
      <c r="A38" s="7">
        <v>519</v>
      </c>
      <c r="B38" s="25">
        <f t="shared" si="6"/>
        <v>10678.965179999999</v>
      </c>
      <c r="C38" s="25">
        <f t="shared" si="7"/>
        <v>9741.2681000000011</v>
      </c>
      <c r="D38" s="25">
        <f t="shared" si="1"/>
        <v>937.6970799999981</v>
      </c>
      <c r="E38" s="19">
        <f t="shared" si="2"/>
        <v>9.6260268208817487E-2</v>
      </c>
      <c r="G38" s="25">
        <f>VLOOKUP(A38,Pivot!$A$4:$E$127,4,FALSE)/1000</f>
        <v>10678.965179999999</v>
      </c>
      <c r="H38" s="25">
        <f>VLOOKUP(A38,Pivot!$A$4:$E$127,3,FALSE)/1000</f>
        <v>9741.2681000000011</v>
      </c>
      <c r="J38" s="49">
        <f t="shared" si="8"/>
        <v>0</v>
      </c>
      <c r="K38" s="49">
        <f t="shared" si="9"/>
        <v>0</v>
      </c>
    </row>
    <row r="39" spans="1:15" x14ac:dyDescent="0.2">
      <c r="A39" s="7">
        <v>520</v>
      </c>
      <c r="B39" s="25">
        <f t="shared" si="6"/>
        <v>49802.962179999995</v>
      </c>
      <c r="C39" s="25">
        <f t="shared" si="7"/>
        <v>49339.30356</v>
      </c>
      <c r="D39" s="25">
        <f t="shared" si="1"/>
        <v>463.6586199999947</v>
      </c>
      <c r="E39" s="19">
        <f t="shared" si="2"/>
        <v>9.3973482912289956E-3</v>
      </c>
      <c r="G39" s="25">
        <f>VLOOKUP(A39,Pivot!$A$4:$E$127,4,FALSE)/1000</f>
        <v>49802.962179999995</v>
      </c>
      <c r="H39" s="25">
        <f>VLOOKUP(A39,Pivot!$A$4:$E$127,3,FALSE)/1000</f>
        <v>49339.30356</v>
      </c>
      <c r="J39" s="49">
        <f t="shared" si="8"/>
        <v>0</v>
      </c>
      <c r="K39" s="49">
        <f t="shared" si="9"/>
        <v>0</v>
      </c>
    </row>
    <row r="40" spans="1:15" x14ac:dyDescent="0.2">
      <c r="A40" s="7">
        <v>523</v>
      </c>
      <c r="B40" s="25">
        <f t="shared" si="6"/>
        <v>243.86436999999998</v>
      </c>
      <c r="C40" s="25">
        <f t="shared" si="7"/>
        <v>104.02172</v>
      </c>
      <c r="D40" s="25">
        <f t="shared" si="1"/>
        <v>139.84264999999999</v>
      </c>
      <c r="E40" s="19">
        <f t="shared" si="2"/>
        <v>1.3443601009481481</v>
      </c>
      <c r="G40" s="25">
        <f>VLOOKUP(A40,Pivot!$A$4:$E$127,4,FALSE)/1000</f>
        <v>243.86436999999998</v>
      </c>
      <c r="H40" s="25">
        <f>VLOOKUP(A40,Pivot!$A$4:$E$127,3,FALSE)/1000</f>
        <v>104.02172</v>
      </c>
      <c r="J40" s="49">
        <f t="shared" si="8"/>
        <v>0</v>
      </c>
      <c r="K40" s="49">
        <f t="shared" si="9"/>
        <v>0</v>
      </c>
    </row>
    <row r="41" spans="1:15" x14ac:dyDescent="0.2">
      <c r="A41" s="7">
        <v>524</v>
      </c>
      <c r="B41" s="25">
        <f t="shared" si="6"/>
        <v>116078.45902000001</v>
      </c>
      <c r="C41" s="25">
        <f t="shared" si="7"/>
        <v>123085.48132000001</v>
      </c>
      <c r="D41" s="25">
        <f t="shared" si="1"/>
        <v>-7007.0222999999969</v>
      </c>
      <c r="E41" s="19">
        <f t="shared" si="2"/>
        <v>-5.6928097650956945E-2</v>
      </c>
      <c r="G41" s="25">
        <f>VLOOKUP(A41,Pivot!$A$4:$E$127,4,FALSE)/1000</f>
        <v>116078.45902000001</v>
      </c>
      <c r="H41" s="25">
        <f>VLOOKUP(A41,Pivot!$A$4:$E$127,3,FALSE)/1000</f>
        <v>123085.48132000001</v>
      </c>
      <c r="J41" s="49">
        <f t="shared" si="8"/>
        <v>0</v>
      </c>
      <c r="K41" s="49">
        <f t="shared" si="9"/>
        <v>0</v>
      </c>
    </row>
    <row r="42" spans="1:15" x14ac:dyDescent="0.2">
      <c r="A42" s="7">
        <v>528</v>
      </c>
      <c r="B42" s="25">
        <f t="shared" si="6"/>
        <v>91165.449900000007</v>
      </c>
      <c r="C42" s="25">
        <f t="shared" si="7"/>
        <v>84301.296589999984</v>
      </c>
      <c r="D42" s="25">
        <f t="shared" si="1"/>
        <v>6864.1533100000233</v>
      </c>
      <c r="E42" s="19">
        <f t="shared" si="2"/>
        <v>8.1424053812409164E-2</v>
      </c>
      <c r="G42" s="25">
        <f>VLOOKUP(A42,Pivot!$A$4:$E$127,4,FALSE)/1000</f>
        <v>91165.449900000007</v>
      </c>
      <c r="H42" s="25">
        <f>VLOOKUP(A42,Pivot!$A$4:$E$127,3,FALSE)/1000</f>
        <v>84301.296589999984</v>
      </c>
      <c r="J42" s="49">
        <f t="shared" si="8"/>
        <v>0</v>
      </c>
      <c r="K42" s="49">
        <f t="shared" si="9"/>
        <v>0</v>
      </c>
    </row>
    <row r="43" spans="1:15" x14ac:dyDescent="0.2">
      <c r="A43" s="7">
        <v>529</v>
      </c>
      <c r="B43" s="25">
        <f t="shared" si="6"/>
        <v>11842.05185</v>
      </c>
      <c r="C43" s="25">
        <f t="shared" si="7"/>
        <v>35443.853219999997</v>
      </c>
      <c r="D43" s="25">
        <f t="shared" si="1"/>
        <v>-23601.801369999997</v>
      </c>
      <c r="E43" s="19">
        <f t="shared" si="2"/>
        <v>-0.66589265065238856</v>
      </c>
      <c r="G43" s="25">
        <f>VLOOKUP(A43,Pivot!$A$4:$E$127,4,FALSE)/1000</f>
        <v>11842.05185</v>
      </c>
      <c r="H43" s="25">
        <f>VLOOKUP(A43,Pivot!$A$4:$E$127,3,FALSE)/1000</f>
        <v>35443.853219999997</v>
      </c>
      <c r="J43" s="49">
        <f t="shared" si="8"/>
        <v>0</v>
      </c>
      <c r="K43" s="49">
        <f t="shared" si="9"/>
        <v>0</v>
      </c>
    </row>
    <row r="44" spans="1:15" x14ac:dyDescent="0.2">
      <c r="A44" s="7">
        <v>530</v>
      </c>
      <c r="B44" s="25">
        <f t="shared" si="6"/>
        <v>17146.986820000002</v>
      </c>
      <c r="C44" s="25">
        <f t="shared" si="7"/>
        <v>20982.857239999998</v>
      </c>
      <c r="D44" s="25">
        <f t="shared" si="1"/>
        <v>-3835.8704199999956</v>
      </c>
      <c r="E44" s="19">
        <f t="shared" si="2"/>
        <v>-0.18280972777566284</v>
      </c>
      <c r="G44" s="25">
        <f>VLOOKUP(A44,Pivot!$A$4:$E$127,4,FALSE)/1000</f>
        <v>17146.986820000002</v>
      </c>
      <c r="H44" s="25">
        <f>VLOOKUP(A44,Pivot!$A$4:$E$127,3,FALSE)/1000</f>
        <v>20982.857239999998</v>
      </c>
      <c r="J44" s="49">
        <f t="shared" si="8"/>
        <v>0</v>
      </c>
      <c r="K44" s="49">
        <f t="shared" si="9"/>
        <v>0</v>
      </c>
    </row>
    <row r="45" spans="1:15" x14ac:dyDescent="0.2">
      <c r="A45" s="7">
        <v>531</v>
      </c>
      <c r="B45" s="25">
        <f t="shared" si="6"/>
        <v>12880.892829999999</v>
      </c>
      <c r="C45" s="25">
        <f t="shared" si="7"/>
        <v>7381.7952700000005</v>
      </c>
      <c r="D45" s="25">
        <f t="shared" si="1"/>
        <v>5499.0975599999983</v>
      </c>
      <c r="E45" s="19">
        <f t="shared" si="2"/>
        <v>0.74495395210276505</v>
      </c>
      <c r="G45" s="25">
        <f>VLOOKUP(A45,Pivot!$A$4:$E$127,4,FALSE)/1000</f>
        <v>12880.892829999999</v>
      </c>
      <c r="H45" s="25">
        <f>VLOOKUP(A45,Pivot!$A$4:$E$127,3,FALSE)/1000</f>
        <v>7381.7952700000005</v>
      </c>
      <c r="J45" s="49">
        <f t="shared" si="8"/>
        <v>0</v>
      </c>
      <c r="K45" s="49">
        <f t="shared" si="9"/>
        <v>0</v>
      </c>
    </row>
    <row r="46" spans="1:15" x14ac:dyDescent="0.2">
      <c r="A46" s="7">
        <v>532</v>
      </c>
      <c r="B46" s="25">
        <f t="shared" si="6"/>
        <v>21131.20912</v>
      </c>
      <c r="C46" s="25">
        <f t="shared" si="7"/>
        <v>18014.840279999997</v>
      </c>
      <c r="D46" s="25">
        <f t="shared" si="1"/>
        <v>3116.3688400000028</v>
      </c>
      <c r="E46" s="19">
        <f t="shared" si="2"/>
        <v>0.17298897972799587</v>
      </c>
      <c r="G46" s="25">
        <f>VLOOKUP(A46,Pivot!$A$4:$E$127,4,FALSE)/1000</f>
        <v>21131.20912</v>
      </c>
      <c r="H46" s="25">
        <f>VLOOKUP(A46,Pivot!$A$4:$E$127,3,FALSE)/1000</f>
        <v>18014.840279999997</v>
      </c>
      <c r="J46" s="49">
        <f t="shared" si="8"/>
        <v>0</v>
      </c>
      <c r="K46" s="49">
        <f t="shared" si="9"/>
        <v>0</v>
      </c>
    </row>
    <row r="47" spans="1:15" x14ac:dyDescent="0.2">
      <c r="A47" s="7">
        <v>546</v>
      </c>
      <c r="B47" s="25">
        <f t="shared" si="6"/>
        <v>16954.794149999998</v>
      </c>
      <c r="C47" s="25">
        <f t="shared" si="7"/>
        <v>16474.28791000001</v>
      </c>
      <c r="D47" s="25">
        <f t="shared" si="1"/>
        <v>480.50623999998788</v>
      </c>
      <c r="E47" s="19">
        <f t="shared" si="2"/>
        <v>2.9167041551356958E-2</v>
      </c>
      <c r="G47" s="25">
        <f>VLOOKUP(A47,Pivot!$A$4:$E$127,4,FALSE)/1000</f>
        <v>16954.794149999998</v>
      </c>
      <c r="H47" s="25">
        <f>VLOOKUP(A47,Pivot!$A$4:$E$127,3,FALSE)/1000</f>
        <v>16474.28791000001</v>
      </c>
      <c r="J47" s="49">
        <f t="shared" si="8"/>
        <v>0</v>
      </c>
      <c r="K47" s="49">
        <f t="shared" si="9"/>
        <v>0</v>
      </c>
      <c r="M47" s="49"/>
      <c r="N47" s="49"/>
      <c r="O47" s="13"/>
    </row>
    <row r="48" spans="1:15" x14ac:dyDescent="0.2">
      <c r="A48" s="7">
        <v>547</v>
      </c>
      <c r="B48" s="25">
        <f t="shared" si="6"/>
        <v>2475269.4725392833</v>
      </c>
      <c r="C48" s="25">
        <f t="shared" si="7"/>
        <v>2328243.6419100827</v>
      </c>
      <c r="D48" s="25">
        <f t="shared" si="1"/>
        <v>147025.83062920067</v>
      </c>
      <c r="E48" s="19">
        <f t="shared" si="2"/>
        <v>6.3148816551081066E-2</v>
      </c>
      <c r="G48" s="25">
        <f>VLOOKUP(A48,Pivot!$A$4:$E$127,4,FALSE)/1000</f>
        <v>2475269.4725392833</v>
      </c>
      <c r="H48" s="25">
        <f>VLOOKUP(A48,Pivot!$A$4:$E$127,3,FALSE)/1000</f>
        <v>2328243.6419100827</v>
      </c>
      <c r="J48" s="49">
        <f t="shared" si="8"/>
        <v>0</v>
      </c>
      <c r="K48" s="49">
        <f t="shared" si="9"/>
        <v>0</v>
      </c>
    </row>
    <row r="49" spans="1:11" x14ac:dyDescent="0.2">
      <c r="A49" s="7">
        <v>548</v>
      </c>
      <c r="B49" s="25">
        <f t="shared" si="6"/>
        <v>19641.032740000002</v>
      </c>
      <c r="C49" s="25">
        <f t="shared" si="7"/>
        <v>19700.794380000007</v>
      </c>
      <c r="D49" s="25">
        <f t="shared" si="1"/>
        <v>-59.761640000004263</v>
      </c>
      <c r="E49" s="19">
        <f t="shared" si="2"/>
        <v>-3.033463465852601E-3</v>
      </c>
      <c r="G49" s="25">
        <f>VLOOKUP(A49,Pivot!$A$4:$E$127,4,FALSE)/1000</f>
        <v>19641.032740000002</v>
      </c>
      <c r="H49" s="25">
        <f>VLOOKUP(A49,Pivot!$A$4:$E$127,3,FALSE)/1000</f>
        <v>19700.794380000007</v>
      </c>
      <c r="J49" s="49">
        <f t="shared" si="8"/>
        <v>0</v>
      </c>
      <c r="K49" s="49">
        <f t="shared" si="9"/>
        <v>0</v>
      </c>
    </row>
    <row r="50" spans="1:11" x14ac:dyDescent="0.2">
      <c r="A50" s="7">
        <v>549</v>
      </c>
      <c r="B50" s="25">
        <f t="shared" si="6"/>
        <v>38245.470169999986</v>
      </c>
      <c r="C50" s="25">
        <f t="shared" si="7"/>
        <v>36774.581195000013</v>
      </c>
      <c r="D50" s="25">
        <f t="shared" si="1"/>
        <v>1470.8889749999726</v>
      </c>
      <c r="E50" s="19">
        <f t="shared" si="2"/>
        <v>3.9997436468425622E-2</v>
      </c>
      <c r="G50" s="25">
        <f>VLOOKUP(A50,Pivot!$A$4:$E$127,4,FALSE)/1000</f>
        <v>38245.470169999986</v>
      </c>
      <c r="H50" s="25">
        <f>VLOOKUP(A50,Pivot!$A$4:$E$127,3,FALSE)/1000</f>
        <v>36774.581195000013</v>
      </c>
      <c r="J50" s="49">
        <f t="shared" si="8"/>
        <v>0</v>
      </c>
      <c r="K50" s="49">
        <f t="shared" si="9"/>
        <v>0</v>
      </c>
    </row>
    <row r="51" spans="1:11" x14ac:dyDescent="0.2">
      <c r="A51" s="7">
        <v>551</v>
      </c>
      <c r="B51" s="25">
        <f t="shared" si="6"/>
        <v>10973.335320000004</v>
      </c>
      <c r="C51" s="25">
        <f t="shared" si="7"/>
        <v>10537.974880000009</v>
      </c>
      <c r="D51" s="25">
        <f t="shared" si="1"/>
        <v>435.36043999999492</v>
      </c>
      <c r="E51" s="19">
        <f t="shared" si="2"/>
        <v>4.1313482425002192E-2</v>
      </c>
      <c r="G51" s="25">
        <f>VLOOKUP(A51,Pivot!$A$4:$E$127,4,FALSE)/1000</f>
        <v>10973.335320000004</v>
      </c>
      <c r="H51" s="25">
        <f>VLOOKUP(A51,Pivot!$A$4:$E$127,3,FALSE)/1000</f>
        <v>10537.974880000009</v>
      </c>
      <c r="J51" s="49">
        <f t="shared" si="8"/>
        <v>0</v>
      </c>
      <c r="K51" s="49">
        <f t="shared" si="9"/>
        <v>0</v>
      </c>
    </row>
    <row r="52" spans="1:11" x14ac:dyDescent="0.2">
      <c r="A52" s="7">
        <v>552</v>
      </c>
      <c r="B52" s="25">
        <f t="shared" si="6"/>
        <v>18556.524569999994</v>
      </c>
      <c r="C52" s="25">
        <f t="shared" si="7"/>
        <v>15316.744959999985</v>
      </c>
      <c r="D52" s="25">
        <f t="shared" si="1"/>
        <v>3239.7796100000087</v>
      </c>
      <c r="E52" s="19">
        <f t="shared" si="2"/>
        <v>0.21151880627775443</v>
      </c>
      <c r="G52" s="25">
        <f>VLOOKUP(A52,Pivot!$A$4:$E$127,4,FALSE)/1000</f>
        <v>18556.524569999994</v>
      </c>
      <c r="H52" s="25">
        <f>VLOOKUP(A52,Pivot!$A$4:$E$127,3,FALSE)/1000</f>
        <v>15316.744959999985</v>
      </c>
      <c r="J52" s="49">
        <f t="shared" si="8"/>
        <v>0</v>
      </c>
      <c r="K52" s="49">
        <f t="shared" si="9"/>
        <v>0</v>
      </c>
    </row>
    <row r="53" spans="1:11" x14ac:dyDescent="0.2">
      <c r="A53" s="7">
        <v>553</v>
      </c>
      <c r="B53" s="25">
        <f t="shared" si="6"/>
        <v>56166.312720000024</v>
      </c>
      <c r="C53" s="25">
        <f t="shared" si="7"/>
        <v>66848.714850000004</v>
      </c>
      <c r="D53" s="25">
        <f t="shared" si="1"/>
        <v>-10682.40212999998</v>
      </c>
      <c r="E53" s="19">
        <f t="shared" si="2"/>
        <v>-0.15979966337378257</v>
      </c>
      <c r="G53" s="25">
        <f>VLOOKUP(A53,Pivot!$A$4:$E$127,4,FALSE)/1000</f>
        <v>56166.312720000024</v>
      </c>
      <c r="H53" s="25">
        <f>VLOOKUP(A53,Pivot!$A$4:$E$127,3,FALSE)/1000</f>
        <v>66848.714850000004</v>
      </c>
      <c r="J53" s="49">
        <f t="shared" si="8"/>
        <v>0</v>
      </c>
      <c r="K53" s="49">
        <f t="shared" si="9"/>
        <v>0</v>
      </c>
    </row>
    <row r="54" spans="1:11" x14ac:dyDescent="0.2">
      <c r="A54" s="7">
        <v>554</v>
      </c>
      <c r="B54" s="25">
        <f t="shared" si="6"/>
        <v>6990.2315599999993</v>
      </c>
      <c r="C54" s="25">
        <f t="shared" si="7"/>
        <v>7862.6056500000004</v>
      </c>
      <c r="D54" s="25">
        <f t="shared" si="1"/>
        <v>-872.37409000000116</v>
      </c>
      <c r="E54" s="19">
        <f t="shared" si="2"/>
        <v>-0.11095228844397163</v>
      </c>
      <c r="G54" s="25">
        <f>VLOOKUP(A54,Pivot!$A$4:$E$127,4,FALSE)/1000</f>
        <v>6990.2315599999993</v>
      </c>
      <c r="H54" s="25">
        <f>VLOOKUP(A54,Pivot!$A$4:$E$127,3,FALSE)/1000</f>
        <v>7862.6056500000004</v>
      </c>
      <c r="J54" s="49">
        <f t="shared" si="8"/>
        <v>0</v>
      </c>
      <c r="K54" s="49">
        <f t="shared" si="9"/>
        <v>0</v>
      </c>
    </row>
    <row r="55" spans="1:11" x14ac:dyDescent="0.2">
      <c r="A55" s="7">
        <v>555</v>
      </c>
      <c r="B55" s="25">
        <f t="shared" si="6"/>
        <v>357804.64011000004</v>
      </c>
      <c r="C55" s="25">
        <f t="shared" si="7"/>
        <v>362610.43460000004</v>
      </c>
      <c r="D55" s="25">
        <f t="shared" si="1"/>
        <v>-4805.7944900000002</v>
      </c>
      <c r="E55" s="19">
        <f t="shared" si="2"/>
        <v>-1.3253326521894855E-2</v>
      </c>
      <c r="G55" s="25">
        <f>VLOOKUP(A55,Pivot!$A$4:$E$127,4,FALSE)/1000</f>
        <v>357804.64011000004</v>
      </c>
      <c r="H55" s="25">
        <f>VLOOKUP(A55,Pivot!$A$4:$E$127,3,FALSE)/1000</f>
        <v>362610.43460000004</v>
      </c>
      <c r="J55" s="49">
        <f t="shared" si="8"/>
        <v>0</v>
      </c>
      <c r="K55" s="49">
        <f t="shared" si="9"/>
        <v>0</v>
      </c>
    </row>
    <row r="56" spans="1:11" x14ac:dyDescent="0.2">
      <c r="A56" s="7">
        <v>556</v>
      </c>
      <c r="B56" s="25">
        <f t="shared" si="6"/>
        <v>4089.1823200000008</v>
      </c>
      <c r="C56" s="25">
        <f t="shared" si="7"/>
        <v>3954.1043199999995</v>
      </c>
      <c r="D56" s="25">
        <f t="shared" si="1"/>
        <v>135.07800000000134</v>
      </c>
      <c r="E56" s="19">
        <f t="shared" si="2"/>
        <v>3.4161465927130964E-2</v>
      </c>
      <c r="G56" s="25">
        <f>VLOOKUP(A56,Pivot!$A$4:$E$127,4,FALSE)/1000</f>
        <v>4089.1823200000008</v>
      </c>
      <c r="H56" s="25">
        <f>VLOOKUP(A56,Pivot!$A$4:$E$127,3,FALSE)/1000</f>
        <v>3954.1043199999995</v>
      </c>
      <c r="J56" s="49">
        <f t="shared" si="8"/>
        <v>0</v>
      </c>
      <c r="K56" s="49">
        <f t="shared" si="9"/>
        <v>0</v>
      </c>
    </row>
    <row r="57" spans="1:11" x14ac:dyDescent="0.2">
      <c r="A57" s="7">
        <v>557</v>
      </c>
      <c r="B57" s="25">
        <f t="shared" si="6"/>
        <v>92677.024657142814</v>
      </c>
      <c r="C57" s="25">
        <f t="shared" si="7"/>
        <v>92832.816941084719</v>
      </c>
      <c r="D57" s="25">
        <f t="shared" si="1"/>
        <v>-155.79228394190432</v>
      </c>
      <c r="E57" s="19">
        <f t="shared" si="2"/>
        <v>-1.6782026989526355E-3</v>
      </c>
      <c r="G57" s="25">
        <f>VLOOKUP(A57,Pivot!$A$4:$E$127,4,FALSE)/1000</f>
        <v>92677.024657142814</v>
      </c>
      <c r="H57" s="25">
        <f>VLOOKUP(A57,Pivot!$A$4:$E$127,3,FALSE)/1000</f>
        <v>92832.816941084719</v>
      </c>
      <c r="J57" s="49">
        <f t="shared" si="8"/>
        <v>0</v>
      </c>
      <c r="K57" s="49">
        <f t="shared" si="9"/>
        <v>0</v>
      </c>
    </row>
    <row r="58" spans="1:11" x14ac:dyDescent="0.2">
      <c r="A58" s="7">
        <v>560</v>
      </c>
      <c r="B58" s="25">
        <f t="shared" si="6"/>
        <v>7370.787220000002</v>
      </c>
      <c r="C58" s="25">
        <f t="shared" si="7"/>
        <v>6917.5575100000033</v>
      </c>
      <c r="D58" s="25">
        <f t="shared" si="1"/>
        <v>453.2297099999987</v>
      </c>
      <c r="E58" s="19">
        <f t="shared" si="2"/>
        <v>6.5518748394185519E-2</v>
      </c>
      <c r="G58" s="25">
        <f>VLOOKUP(A58,Pivot!$A$4:$E$127,4,FALSE)/1000</f>
        <v>7370.787220000002</v>
      </c>
      <c r="H58" s="25">
        <f>VLOOKUP(A58,Pivot!$A$4:$E$127,3,FALSE)/1000</f>
        <v>6917.5575100000033</v>
      </c>
      <c r="J58" s="49">
        <f t="shared" si="8"/>
        <v>0</v>
      </c>
      <c r="K58" s="49">
        <f t="shared" si="9"/>
        <v>0</v>
      </c>
    </row>
    <row r="59" spans="1:11" x14ac:dyDescent="0.2">
      <c r="A59" s="7">
        <v>561</v>
      </c>
      <c r="B59" s="25">
        <f t="shared" si="6"/>
        <v>11111.678500000002</v>
      </c>
      <c r="C59" s="25">
        <f t="shared" si="7"/>
        <v>10823.215369999998</v>
      </c>
      <c r="D59" s="25">
        <f t="shared" si="1"/>
        <v>288.46313000000373</v>
      </c>
      <c r="E59" s="19">
        <f t="shared" si="2"/>
        <v>2.6652258144984488E-2</v>
      </c>
      <c r="G59" s="25">
        <f>VLOOKUP(A59,Pivot!$A$4:$E$127,4,FALSE)/1000</f>
        <v>11111.678500000002</v>
      </c>
      <c r="H59" s="25">
        <f>VLOOKUP(A59,Pivot!$A$4:$E$127,3,FALSE)/1000</f>
        <v>10823.215369999998</v>
      </c>
      <c r="J59" s="49">
        <f t="shared" si="8"/>
        <v>0</v>
      </c>
      <c r="K59" s="49">
        <f t="shared" si="9"/>
        <v>0</v>
      </c>
    </row>
    <row r="60" spans="1:11" x14ac:dyDescent="0.2">
      <c r="A60" s="7">
        <v>562</v>
      </c>
      <c r="B60" s="25">
        <f t="shared" si="6"/>
        <v>3252.4334100000001</v>
      </c>
      <c r="C60" s="25">
        <f t="shared" si="7"/>
        <v>3325.0468200000005</v>
      </c>
      <c r="D60" s="25">
        <f t="shared" si="1"/>
        <v>-72.613410000000385</v>
      </c>
      <c r="E60" s="19">
        <f t="shared" si="2"/>
        <v>-2.1838312039167126E-2</v>
      </c>
      <c r="G60" s="25">
        <f>VLOOKUP(A60,Pivot!$A$4:$E$127,4,FALSE)/1000</f>
        <v>3252.4334100000001</v>
      </c>
      <c r="H60" s="25">
        <f>VLOOKUP(A60,Pivot!$A$4:$E$127,3,FALSE)/1000</f>
        <v>3325.0468200000005</v>
      </c>
      <c r="J60" s="49">
        <f t="shared" si="8"/>
        <v>0</v>
      </c>
      <c r="K60" s="49">
        <f t="shared" si="9"/>
        <v>0</v>
      </c>
    </row>
    <row r="61" spans="1:11" x14ac:dyDescent="0.2">
      <c r="A61" s="7">
        <v>563</v>
      </c>
      <c r="B61" s="25">
        <f t="shared" si="6"/>
        <v>375</v>
      </c>
      <c r="C61" s="25">
        <f t="shared" si="7"/>
        <v>375</v>
      </c>
      <c r="D61" s="25">
        <f t="shared" si="1"/>
        <v>0</v>
      </c>
      <c r="E61" s="19">
        <f t="shared" si="2"/>
        <v>0</v>
      </c>
      <c r="G61" s="25">
        <f>VLOOKUP(A61,Pivot!$A$4:$E$127,4,FALSE)/1000</f>
        <v>375</v>
      </c>
      <c r="H61" s="25">
        <f>VLOOKUP(A61,Pivot!$A$4:$E$127,3,FALSE)/1000</f>
        <v>375</v>
      </c>
      <c r="J61" s="49">
        <f t="shared" si="8"/>
        <v>0</v>
      </c>
      <c r="K61" s="49">
        <f t="shared" si="9"/>
        <v>0</v>
      </c>
    </row>
    <row r="62" spans="1:11" x14ac:dyDescent="0.2">
      <c r="A62" s="7">
        <v>565</v>
      </c>
      <c r="B62" s="25">
        <f t="shared" si="6"/>
        <v>22736.390820000004</v>
      </c>
      <c r="C62" s="25">
        <f t="shared" si="7"/>
        <v>22494.724990000002</v>
      </c>
      <c r="D62" s="25">
        <f t="shared" si="1"/>
        <v>241.66583000000173</v>
      </c>
      <c r="E62" s="19">
        <f t="shared" si="2"/>
        <v>1.0743222249102131E-2</v>
      </c>
      <c r="G62" s="25">
        <f>VLOOKUP(A62,Pivot!$A$4:$E$127,4,FALSE)/1000</f>
        <v>22736.390820000004</v>
      </c>
      <c r="H62" s="25">
        <f>VLOOKUP(A62,Pivot!$A$4:$E$127,3,FALSE)/1000</f>
        <v>22494.724990000002</v>
      </c>
      <c r="J62" s="49">
        <f t="shared" si="8"/>
        <v>0</v>
      </c>
      <c r="K62" s="49">
        <f t="shared" si="9"/>
        <v>0</v>
      </c>
    </row>
    <row r="63" spans="1:11" x14ac:dyDescent="0.2">
      <c r="A63" s="7">
        <v>566</v>
      </c>
      <c r="B63" s="25">
        <f t="shared" si="6"/>
        <v>4210.1981699999997</v>
      </c>
      <c r="C63" s="25">
        <f t="shared" si="7"/>
        <v>4108.4630399999978</v>
      </c>
      <c r="D63" s="25">
        <f t="shared" si="1"/>
        <v>101.73513000000185</v>
      </c>
      <c r="E63" s="19">
        <f t="shared" si="2"/>
        <v>2.4762333020769221E-2</v>
      </c>
      <c r="G63" s="25">
        <f>VLOOKUP(A63,Pivot!$A$4:$E$127,4,FALSE)/1000</f>
        <v>4210.1981699999997</v>
      </c>
      <c r="H63" s="25">
        <f>VLOOKUP(A63,Pivot!$A$4:$E$127,3,FALSE)/1000</f>
        <v>4108.4630399999978</v>
      </c>
      <c r="J63" s="49">
        <f t="shared" si="8"/>
        <v>0</v>
      </c>
      <c r="K63" s="49">
        <f t="shared" si="9"/>
        <v>0</v>
      </c>
    </row>
    <row r="64" spans="1:11" x14ac:dyDescent="0.2">
      <c r="A64" s="7">
        <v>567</v>
      </c>
      <c r="B64" s="25">
        <f t="shared" si="6"/>
        <v>-12</v>
      </c>
      <c r="C64" s="25">
        <f t="shared" si="7"/>
        <v>12</v>
      </c>
      <c r="D64" s="25">
        <f t="shared" si="1"/>
        <v>-24</v>
      </c>
      <c r="E64" s="19">
        <v>0</v>
      </c>
      <c r="G64" s="25">
        <f>VLOOKUP(A64,Pivot!$A$4:$E$127,4,FALSE)/1000</f>
        <v>-12</v>
      </c>
      <c r="H64" s="25">
        <f>VLOOKUP(A64,Pivot!$A$4:$E$127,3,FALSE)/1000</f>
        <v>12</v>
      </c>
      <c r="J64" s="49">
        <f t="shared" si="8"/>
        <v>0</v>
      </c>
      <c r="K64" s="49">
        <f t="shared" si="9"/>
        <v>0</v>
      </c>
    </row>
    <row r="65" spans="1:11" x14ac:dyDescent="0.2">
      <c r="A65" s="7">
        <v>568</v>
      </c>
      <c r="B65" s="25">
        <f t="shared" si="6"/>
        <v>605.67912999999999</v>
      </c>
      <c r="C65" s="25">
        <f t="shared" si="7"/>
        <v>609.36059</v>
      </c>
      <c r="D65" s="25">
        <f t="shared" si="1"/>
        <v>-3.6814600000000155</v>
      </c>
      <c r="E65" s="19">
        <f t="shared" si="2"/>
        <v>-6.0415131211554321E-3</v>
      </c>
      <c r="G65" s="25">
        <f>VLOOKUP(A65,Pivot!$A$4:$E$127,4,FALSE)/1000</f>
        <v>605.67912999999999</v>
      </c>
      <c r="H65" s="25">
        <f>VLOOKUP(A65,Pivot!$A$4:$E$127,3,FALSE)/1000</f>
        <v>609.36059</v>
      </c>
      <c r="J65" s="49">
        <f t="shared" si="8"/>
        <v>0</v>
      </c>
      <c r="K65" s="49">
        <f t="shared" si="9"/>
        <v>0</v>
      </c>
    </row>
    <row r="66" spans="1:11" x14ac:dyDescent="0.2">
      <c r="A66" s="7">
        <v>569</v>
      </c>
      <c r="B66" s="25">
        <f t="shared" si="6"/>
        <v>4355.6764099999991</v>
      </c>
      <c r="C66" s="25">
        <f t="shared" si="7"/>
        <v>4284.5139799999997</v>
      </c>
      <c r="D66" s="25">
        <f t="shared" si="1"/>
        <v>71.162429999999404</v>
      </c>
      <c r="E66" s="19">
        <f t="shared" si="2"/>
        <v>1.6609218766045292E-2</v>
      </c>
      <c r="G66" s="25">
        <f>VLOOKUP(A66,Pivot!$A$4:$E$127,4,FALSE)/1000</f>
        <v>4355.6764099999991</v>
      </c>
      <c r="H66" s="25">
        <f>VLOOKUP(A66,Pivot!$A$4:$E$127,3,FALSE)/1000</f>
        <v>4284.5139799999997</v>
      </c>
      <c r="J66" s="49">
        <f t="shared" si="8"/>
        <v>0</v>
      </c>
      <c r="K66" s="49">
        <f t="shared" si="9"/>
        <v>0</v>
      </c>
    </row>
    <row r="67" spans="1:11" x14ac:dyDescent="0.2">
      <c r="A67" s="7">
        <v>570</v>
      </c>
      <c r="B67" s="25">
        <f t="shared" si="6"/>
        <v>5393.8040499999997</v>
      </c>
      <c r="C67" s="25">
        <f t="shared" si="7"/>
        <v>5720.4825199999987</v>
      </c>
      <c r="D67" s="25">
        <f t="shared" si="1"/>
        <v>-326.67846999999892</v>
      </c>
      <c r="E67" s="19">
        <f t="shared" si="2"/>
        <v>-5.7106803291131984E-2</v>
      </c>
      <c r="G67" s="25">
        <f>VLOOKUP(A67,Pivot!$A$4:$E$127,4,FALSE)/1000</f>
        <v>5393.8040499999997</v>
      </c>
      <c r="H67" s="25">
        <f>VLOOKUP(A67,Pivot!$A$4:$E$127,3,FALSE)/1000</f>
        <v>5720.4825199999987</v>
      </c>
      <c r="J67" s="49">
        <f t="shared" si="8"/>
        <v>0</v>
      </c>
      <c r="K67" s="49">
        <f t="shared" si="9"/>
        <v>0</v>
      </c>
    </row>
    <row r="68" spans="1:11" x14ac:dyDescent="0.2">
      <c r="A68" s="7">
        <v>571</v>
      </c>
      <c r="B68" s="25">
        <f t="shared" si="6"/>
        <v>11739.22452</v>
      </c>
      <c r="C68" s="25">
        <f t="shared" si="7"/>
        <v>11419.948070000004</v>
      </c>
      <c r="D68" s="25">
        <f t="shared" si="1"/>
        <v>319.27644999999575</v>
      </c>
      <c r="E68" s="19">
        <f t="shared" si="2"/>
        <v>2.7957784750241483E-2</v>
      </c>
      <c r="G68" s="25">
        <f>VLOOKUP(A68,Pivot!$A$4:$E$127,4,FALSE)/1000</f>
        <v>11739.22452</v>
      </c>
      <c r="H68" s="25">
        <f>VLOOKUP(A68,Pivot!$A$4:$E$127,3,FALSE)/1000</f>
        <v>11419.948070000004</v>
      </c>
      <c r="J68" s="49">
        <f t="shared" si="8"/>
        <v>0</v>
      </c>
      <c r="K68" s="49">
        <f t="shared" si="9"/>
        <v>0</v>
      </c>
    </row>
    <row r="69" spans="1:11" x14ac:dyDescent="0.2">
      <c r="A69" s="7">
        <v>572</v>
      </c>
      <c r="B69" s="25">
        <f t="shared" si="6"/>
        <v>1254</v>
      </c>
      <c r="C69" s="25">
        <f t="shared" si="7"/>
        <v>1254</v>
      </c>
      <c r="D69" s="25">
        <f t="shared" si="1"/>
        <v>0</v>
      </c>
      <c r="E69" s="19">
        <v>0</v>
      </c>
      <c r="G69" s="25">
        <f>VLOOKUP(A69,Pivot!$A$4:$E$127,4,FALSE)/1000</f>
        <v>1254</v>
      </c>
      <c r="H69" s="25">
        <f>VLOOKUP(A69,Pivot!$A$4:$E$127,3,FALSE)/1000</f>
        <v>1254</v>
      </c>
      <c r="J69" s="49">
        <f t="shared" si="8"/>
        <v>0</v>
      </c>
      <c r="K69" s="49">
        <f t="shared" si="9"/>
        <v>0</v>
      </c>
    </row>
    <row r="70" spans="1:11" x14ac:dyDescent="0.2">
      <c r="A70" s="7">
        <v>573</v>
      </c>
      <c r="B70" s="25">
        <f t="shared" si="6"/>
        <v>667.49779999999987</v>
      </c>
      <c r="C70" s="25">
        <f t="shared" si="7"/>
        <v>643.78355000000022</v>
      </c>
      <c r="D70" s="25">
        <f t="shared" si="1"/>
        <v>23.714249999999652</v>
      </c>
      <c r="E70" s="19">
        <f t="shared" si="2"/>
        <v>3.6835750152360437E-2</v>
      </c>
      <c r="G70" s="25">
        <f>VLOOKUP(A70,Pivot!$A$4:$E$127,4,FALSE)/1000</f>
        <v>667.49779999999987</v>
      </c>
      <c r="H70" s="25">
        <f>VLOOKUP(A70,Pivot!$A$4:$E$127,3,FALSE)/1000</f>
        <v>643.78355000000022</v>
      </c>
      <c r="J70" s="49">
        <f t="shared" si="8"/>
        <v>0</v>
      </c>
      <c r="K70" s="49">
        <f t="shared" si="9"/>
        <v>0</v>
      </c>
    </row>
    <row r="71" spans="1:11" x14ac:dyDescent="0.2">
      <c r="A71" s="7">
        <v>580</v>
      </c>
      <c r="B71" s="25">
        <f t="shared" si="6"/>
        <v>22178.624260000001</v>
      </c>
      <c r="C71" s="25">
        <f t="shared" si="7"/>
        <v>21701.549749999995</v>
      </c>
      <c r="D71" s="25">
        <f t="shared" si="1"/>
        <v>477.07451000000583</v>
      </c>
      <c r="E71" s="19">
        <f t="shared" si="2"/>
        <v>2.198343046906159E-2</v>
      </c>
      <c r="G71" s="25">
        <f>VLOOKUP(A71,Pivot!$A$4:$E$127,4,FALSE)/1000</f>
        <v>22178.624260000001</v>
      </c>
      <c r="H71" s="25">
        <f>VLOOKUP(A71,Pivot!$A$4:$E$127,3,FALSE)/1000</f>
        <v>21701.549749999995</v>
      </c>
      <c r="J71" s="49">
        <f t="shared" si="8"/>
        <v>0</v>
      </c>
      <c r="K71" s="49">
        <f t="shared" si="9"/>
        <v>0</v>
      </c>
    </row>
    <row r="72" spans="1:11" x14ac:dyDescent="0.2">
      <c r="A72" s="7">
        <v>581</v>
      </c>
      <c r="B72" s="25">
        <f t="shared" si="6"/>
        <v>5995.4832500000002</v>
      </c>
      <c r="C72" s="25">
        <f t="shared" si="7"/>
        <v>5768.1349099999998</v>
      </c>
      <c r="D72" s="25">
        <f t="shared" si="1"/>
        <v>227.34834000000046</v>
      </c>
      <c r="E72" s="19">
        <f t="shared" si="2"/>
        <v>3.9414532348377489E-2</v>
      </c>
      <c r="G72" s="25">
        <f>VLOOKUP(A72,Pivot!$A$4:$E$127,4,FALSE)/1000</f>
        <v>5995.4832500000002</v>
      </c>
      <c r="H72" s="25">
        <f>VLOOKUP(A72,Pivot!$A$4:$E$127,3,FALSE)/1000</f>
        <v>5768.1349099999998</v>
      </c>
      <c r="J72" s="49">
        <f t="shared" si="8"/>
        <v>0</v>
      </c>
      <c r="K72" s="49">
        <f t="shared" si="9"/>
        <v>0</v>
      </c>
    </row>
    <row r="73" spans="1:11" x14ac:dyDescent="0.2">
      <c r="A73" s="7">
        <v>582</v>
      </c>
      <c r="B73" s="25">
        <f t="shared" si="6"/>
        <v>2650.2281000000007</v>
      </c>
      <c r="C73" s="25">
        <f t="shared" si="7"/>
        <v>2696.0347700000002</v>
      </c>
      <c r="D73" s="25">
        <f t="shared" si="1"/>
        <v>-45.806669999999485</v>
      </c>
      <c r="E73" s="19">
        <f t="shared" si="2"/>
        <v>-1.6990385476371092E-2</v>
      </c>
      <c r="G73" s="25">
        <f>VLOOKUP(A73,Pivot!$A$4:$E$127,4,FALSE)/1000</f>
        <v>2650.2281000000007</v>
      </c>
      <c r="H73" s="25">
        <f>VLOOKUP(A73,Pivot!$A$4:$E$127,3,FALSE)/1000</f>
        <v>2696.0347700000002</v>
      </c>
      <c r="J73" s="49">
        <f t="shared" si="8"/>
        <v>0</v>
      </c>
      <c r="K73" s="49">
        <f t="shared" si="9"/>
        <v>0</v>
      </c>
    </row>
    <row r="74" spans="1:11" x14ac:dyDescent="0.2">
      <c r="A74" s="7">
        <v>583</v>
      </c>
      <c r="B74" s="25">
        <f t="shared" si="6"/>
        <v>14872.852460000036</v>
      </c>
      <c r="C74" s="25">
        <f t="shared" si="7"/>
        <v>14426.977470000027</v>
      </c>
      <c r="D74" s="25">
        <f t="shared" si="1"/>
        <v>445.87499000000935</v>
      </c>
      <c r="E74" s="19">
        <f t="shared" si="2"/>
        <v>3.0905641249331522E-2</v>
      </c>
      <c r="G74" s="25">
        <f>VLOOKUP(A74,Pivot!$A$4:$E$127,4,FALSE)/1000</f>
        <v>14872.852460000036</v>
      </c>
      <c r="H74" s="25">
        <f>VLOOKUP(A74,Pivot!$A$4:$E$127,3,FALSE)/1000</f>
        <v>14426.977470000027</v>
      </c>
      <c r="J74" s="49">
        <f t="shared" si="8"/>
        <v>0</v>
      </c>
      <c r="K74" s="49">
        <f t="shared" si="9"/>
        <v>0</v>
      </c>
    </row>
    <row r="75" spans="1:11" x14ac:dyDescent="0.2">
      <c r="A75" s="7">
        <v>584</v>
      </c>
      <c r="B75" s="25">
        <f t="shared" si="6"/>
        <v>6436.9045199999955</v>
      </c>
      <c r="C75" s="25">
        <f t="shared" si="7"/>
        <v>5792.9582099999989</v>
      </c>
      <c r="D75" s="25">
        <f t="shared" si="1"/>
        <v>643.94630999999663</v>
      </c>
      <c r="E75" s="19">
        <f t="shared" si="2"/>
        <v>0.11116018563510348</v>
      </c>
      <c r="G75" s="25">
        <f>VLOOKUP(A75,Pivot!$A$4:$E$127,4,FALSE)/1000</f>
        <v>6436.9045199999955</v>
      </c>
      <c r="H75" s="25">
        <f>VLOOKUP(A75,Pivot!$A$4:$E$127,3,FALSE)/1000</f>
        <v>5792.9582099999989</v>
      </c>
      <c r="J75" s="49">
        <f t="shared" si="8"/>
        <v>0</v>
      </c>
      <c r="K75" s="49">
        <f t="shared" si="9"/>
        <v>0</v>
      </c>
    </row>
    <row r="76" spans="1:11" x14ac:dyDescent="0.2">
      <c r="A76" s="7">
        <v>585</v>
      </c>
      <c r="B76" s="25">
        <f t="shared" si="6"/>
        <v>267.11111999999997</v>
      </c>
      <c r="C76" s="25">
        <f t="shared" si="7"/>
        <v>267.52850000000001</v>
      </c>
      <c r="D76" s="25">
        <f t="shared" si="1"/>
        <v>-0.41738000000003694</v>
      </c>
      <c r="E76" s="19">
        <f t="shared" si="2"/>
        <v>-1.5601328456595724E-3</v>
      </c>
      <c r="G76" s="25">
        <f>VLOOKUP(A76,Pivot!$A$4:$E$127,4,FALSE)/1000</f>
        <v>267.11111999999997</v>
      </c>
      <c r="H76" s="25">
        <f>VLOOKUP(A76,Pivot!$A$4:$E$127,3,FALSE)/1000</f>
        <v>267.52850000000001</v>
      </c>
      <c r="J76" s="49">
        <f t="shared" si="8"/>
        <v>0</v>
      </c>
      <c r="K76" s="49">
        <f t="shared" si="9"/>
        <v>0</v>
      </c>
    </row>
    <row r="77" spans="1:11" x14ac:dyDescent="0.2">
      <c r="A77" s="7">
        <v>586</v>
      </c>
      <c r="B77" s="25">
        <f t="shared" si="6"/>
        <v>4059.4431</v>
      </c>
      <c r="C77" s="25">
        <f t="shared" si="7"/>
        <v>3470.4099200000051</v>
      </c>
      <c r="D77" s="25">
        <f t="shared" si="1"/>
        <v>589.0331799999949</v>
      </c>
      <c r="E77" s="19">
        <f t="shared" si="2"/>
        <v>0.16973014530802</v>
      </c>
      <c r="G77" s="25">
        <f>VLOOKUP(A77,Pivot!$A$4:$E$127,4,FALSE)/1000</f>
        <v>4059.4431</v>
      </c>
      <c r="H77" s="25">
        <f>VLOOKUP(A77,Pivot!$A$4:$E$127,3,FALSE)/1000</f>
        <v>3470.4099200000051</v>
      </c>
      <c r="J77" s="49">
        <f t="shared" si="8"/>
        <v>0</v>
      </c>
      <c r="K77" s="49">
        <f t="shared" si="9"/>
        <v>0</v>
      </c>
    </row>
    <row r="78" spans="1:11" x14ac:dyDescent="0.2">
      <c r="A78" s="7">
        <v>587</v>
      </c>
      <c r="B78" s="25">
        <f t="shared" si="6"/>
        <v>4063.3253100000011</v>
      </c>
      <c r="C78" s="25">
        <f t="shared" si="7"/>
        <v>3978.1802100000004</v>
      </c>
      <c r="D78" s="25">
        <f t="shared" si="1"/>
        <v>85.145100000000639</v>
      </c>
      <c r="E78" s="19">
        <f t="shared" si="2"/>
        <v>2.1403027390757803E-2</v>
      </c>
      <c r="G78" s="25">
        <f>VLOOKUP(A78,Pivot!$A$4:$E$127,4,FALSE)/1000</f>
        <v>4063.3253100000011</v>
      </c>
      <c r="H78" s="25">
        <f>VLOOKUP(A78,Pivot!$A$4:$E$127,3,FALSE)/1000</f>
        <v>3978.1802100000004</v>
      </c>
      <c r="J78" s="49">
        <f t="shared" si="8"/>
        <v>0</v>
      </c>
      <c r="K78" s="49">
        <f t="shared" si="9"/>
        <v>0</v>
      </c>
    </row>
    <row r="79" spans="1:11" x14ac:dyDescent="0.2">
      <c r="A79" s="7">
        <v>588</v>
      </c>
      <c r="B79" s="25">
        <f t="shared" si="6"/>
        <v>42803.122009999992</v>
      </c>
      <c r="C79" s="25">
        <f t="shared" si="7"/>
        <v>37628.020389999961</v>
      </c>
      <c r="D79" s="25">
        <f t="shared" si="1"/>
        <v>5175.1016200000304</v>
      </c>
      <c r="E79" s="19">
        <f t="shared" si="2"/>
        <v>0.13753318846864895</v>
      </c>
      <c r="G79" s="25">
        <f>VLOOKUP(A79,Pivot!$A$4:$E$127,4,FALSE)/1000</f>
        <v>42803.122009999992</v>
      </c>
      <c r="H79" s="25">
        <f>VLOOKUP(A79,Pivot!$A$4:$E$127,3,FALSE)/1000</f>
        <v>37628.020389999961</v>
      </c>
      <c r="J79" s="49">
        <f t="shared" si="8"/>
        <v>0</v>
      </c>
      <c r="K79" s="49">
        <f t="shared" si="9"/>
        <v>0</v>
      </c>
    </row>
    <row r="80" spans="1:11" x14ac:dyDescent="0.2">
      <c r="A80" s="7">
        <v>589</v>
      </c>
      <c r="B80" s="25">
        <f t="shared" si="6"/>
        <v>10622</v>
      </c>
      <c r="C80" s="25">
        <f t="shared" si="7"/>
        <v>10358</v>
      </c>
      <c r="D80" s="25">
        <f t="shared" ref="D80:D112" si="14">B80-C80</f>
        <v>264</v>
      </c>
      <c r="E80" s="19">
        <f t="shared" ref="E80:E112" si="15">D80/C80</f>
        <v>2.54875458582738E-2</v>
      </c>
      <c r="G80" s="25">
        <f>VLOOKUP(A80,Pivot!$A$4:$E$127,4,FALSE)/1000</f>
        <v>10622</v>
      </c>
      <c r="H80" s="25">
        <f>VLOOKUP(A80,Pivot!$A$4:$E$127,3,FALSE)/1000</f>
        <v>10358</v>
      </c>
      <c r="J80" s="49">
        <f t="shared" si="8"/>
        <v>0</v>
      </c>
      <c r="K80" s="49">
        <f t="shared" si="9"/>
        <v>0</v>
      </c>
    </row>
    <row r="81" spans="1:14" x14ac:dyDescent="0.2">
      <c r="A81" s="7">
        <v>590</v>
      </c>
      <c r="B81" s="25">
        <f t="shared" si="6"/>
        <v>16598.421670000003</v>
      </c>
      <c r="C81" s="25">
        <f t="shared" si="7"/>
        <v>16097.705640000006</v>
      </c>
      <c r="D81" s="25">
        <f t="shared" si="14"/>
        <v>500.71602999999777</v>
      </c>
      <c r="E81" s="19">
        <f t="shared" si="15"/>
        <v>3.1104807181702051E-2</v>
      </c>
      <c r="G81" s="25">
        <f>VLOOKUP(A81,Pivot!$A$4:$E$127,4,FALSE)/1000</f>
        <v>16598.421670000003</v>
      </c>
      <c r="H81" s="25">
        <f>VLOOKUP(A81,Pivot!$A$4:$E$127,3,FALSE)/1000</f>
        <v>16097.705640000006</v>
      </c>
      <c r="J81" s="49">
        <f t="shared" si="8"/>
        <v>0</v>
      </c>
      <c r="K81" s="49">
        <f t="shared" si="9"/>
        <v>0</v>
      </c>
      <c r="M81" s="49"/>
      <c r="N81" s="49"/>
    </row>
    <row r="82" spans="1:14" x14ac:dyDescent="0.2">
      <c r="A82" s="7">
        <v>591</v>
      </c>
      <c r="B82" s="25">
        <f t="shared" ref="B82" si="16">G82</f>
        <v>572.34954000000005</v>
      </c>
      <c r="C82" s="25">
        <f t="shared" ref="C82" si="17">H82</f>
        <v>572.16458999999998</v>
      </c>
      <c r="D82" s="25">
        <f t="shared" ref="D82" si="18">B82-C82</f>
        <v>0.18495000000007167</v>
      </c>
      <c r="E82" s="19">
        <f t="shared" ref="E82" si="19">D82/C82</f>
        <v>3.2324614845541502E-4</v>
      </c>
      <c r="G82" s="25">
        <f>VLOOKUP(A82,Pivot!$A$4:$E$127,4,FALSE)/1000</f>
        <v>572.34954000000005</v>
      </c>
      <c r="H82" s="25">
        <f>VLOOKUP(A82,Pivot!$A$4:$E$127,3,FALSE)/1000</f>
        <v>572.16458999999998</v>
      </c>
      <c r="J82" s="49">
        <f t="shared" ref="J82" si="20">B82-G82</f>
        <v>0</v>
      </c>
      <c r="K82" s="49">
        <f t="shared" ref="K82" si="21">C82-H82</f>
        <v>0</v>
      </c>
      <c r="M82" s="49"/>
      <c r="N82" s="49"/>
    </row>
    <row r="83" spans="1:14" x14ac:dyDescent="0.2">
      <c r="A83" s="7">
        <v>592</v>
      </c>
      <c r="B83" s="25">
        <f t="shared" si="6"/>
        <v>14216.689430000006</v>
      </c>
      <c r="C83" s="25">
        <f t="shared" si="7"/>
        <v>14386.218750000004</v>
      </c>
      <c r="D83" s="25">
        <f t="shared" si="14"/>
        <v>-169.52931999999782</v>
      </c>
      <c r="E83" s="19">
        <f t="shared" si="15"/>
        <v>-1.1784147241609111E-2</v>
      </c>
      <c r="G83" s="25">
        <f>VLOOKUP(A83,Pivot!$A$4:$E$127,4,FALSE)/1000</f>
        <v>14216.689430000006</v>
      </c>
      <c r="H83" s="25">
        <f>VLOOKUP(A83,Pivot!$A$4:$E$127,3,FALSE)/1000</f>
        <v>14386.218750000004</v>
      </c>
      <c r="J83" s="49">
        <f t="shared" si="8"/>
        <v>0</v>
      </c>
      <c r="K83" s="49">
        <f t="shared" si="9"/>
        <v>0</v>
      </c>
    </row>
    <row r="84" spans="1:14" x14ac:dyDescent="0.2">
      <c r="A84" s="7">
        <v>593</v>
      </c>
      <c r="B84" s="25">
        <f t="shared" si="6"/>
        <v>127045.72369999997</v>
      </c>
      <c r="C84" s="25">
        <f t="shared" si="7"/>
        <v>116078.11441000013</v>
      </c>
      <c r="D84" s="25">
        <f t="shared" si="14"/>
        <v>10967.609289999848</v>
      </c>
      <c r="E84" s="19">
        <f t="shared" si="15"/>
        <v>9.4484729922999056E-2</v>
      </c>
      <c r="G84" s="25">
        <f>VLOOKUP(A84,Pivot!$A$4:$E$127,4,FALSE)/1000</f>
        <v>127045.72369999997</v>
      </c>
      <c r="H84" s="25">
        <f>VLOOKUP(A84,Pivot!$A$4:$E$127,3,FALSE)/1000</f>
        <v>116078.11441000013</v>
      </c>
      <c r="J84" s="49">
        <f t="shared" si="8"/>
        <v>0</v>
      </c>
      <c r="K84" s="49">
        <f t="shared" si="9"/>
        <v>0</v>
      </c>
    </row>
    <row r="85" spans="1:14" x14ac:dyDescent="0.2">
      <c r="A85" s="7">
        <v>594</v>
      </c>
      <c r="B85" s="25">
        <f t="shared" si="6"/>
        <v>28531.696430000018</v>
      </c>
      <c r="C85" s="25">
        <f t="shared" si="7"/>
        <v>25091.133760000004</v>
      </c>
      <c r="D85" s="25">
        <f t="shared" si="14"/>
        <v>3440.5626700000139</v>
      </c>
      <c r="E85" s="19">
        <f t="shared" si="15"/>
        <v>0.13712264670498545</v>
      </c>
      <c r="G85" s="25">
        <f>VLOOKUP(A85,Pivot!$A$4:$E$127,4,FALSE)/1000</f>
        <v>28531.696430000018</v>
      </c>
      <c r="H85" s="25">
        <f>VLOOKUP(A85,Pivot!$A$4:$E$127,3,FALSE)/1000</f>
        <v>25091.133760000004</v>
      </c>
      <c r="J85" s="49">
        <f t="shared" si="8"/>
        <v>0</v>
      </c>
      <c r="K85" s="49">
        <f t="shared" si="9"/>
        <v>0</v>
      </c>
    </row>
    <row r="86" spans="1:14" x14ac:dyDescent="0.2">
      <c r="A86" s="7">
        <v>595</v>
      </c>
      <c r="B86" s="25">
        <f t="shared" si="6"/>
        <v>-9.1000000000000033E-4</v>
      </c>
      <c r="C86" s="25">
        <f t="shared" si="7"/>
        <v>39.032089999999997</v>
      </c>
      <c r="D86" s="25">
        <f t="shared" si="14"/>
        <v>-39.032999999999994</v>
      </c>
      <c r="E86" s="19">
        <f t="shared" si="15"/>
        <v>-1.0000233141499724</v>
      </c>
      <c r="G86" s="25">
        <f>VLOOKUP(A86,Pivot!$A$4:$E$127,4,FALSE)/1000</f>
        <v>-9.1000000000000033E-4</v>
      </c>
      <c r="H86" s="25">
        <f>VLOOKUP(A86,Pivot!$A$4:$E$127,3,FALSE)/1000</f>
        <v>39.032089999999997</v>
      </c>
      <c r="J86" s="49">
        <f t="shared" si="8"/>
        <v>0</v>
      </c>
      <c r="K86" s="49">
        <f t="shared" si="9"/>
        <v>0</v>
      </c>
    </row>
    <row r="87" spans="1:14" x14ac:dyDescent="0.2">
      <c r="A87" s="7">
        <v>596</v>
      </c>
      <c r="B87" s="25">
        <f t="shared" si="6"/>
        <v>11802.670370000014</v>
      </c>
      <c r="C87" s="25">
        <f t="shared" si="7"/>
        <v>11158.299170000015</v>
      </c>
      <c r="D87" s="25">
        <f t="shared" si="14"/>
        <v>644.37119999999959</v>
      </c>
      <c r="E87" s="19">
        <f t="shared" si="15"/>
        <v>5.7748155895698101E-2</v>
      </c>
      <c r="G87" s="25">
        <f>VLOOKUP(A87,Pivot!$A$4:$E$127,4,FALSE)/1000</f>
        <v>11802.670370000014</v>
      </c>
      <c r="H87" s="25">
        <f>VLOOKUP(A87,Pivot!$A$4:$E$127,3,FALSE)/1000</f>
        <v>11158.299170000015</v>
      </c>
      <c r="J87" s="49">
        <f t="shared" si="8"/>
        <v>0</v>
      </c>
      <c r="K87" s="49">
        <f t="shared" si="9"/>
        <v>0</v>
      </c>
    </row>
    <row r="88" spans="1:14" x14ac:dyDescent="0.2">
      <c r="A88" s="7">
        <v>597</v>
      </c>
      <c r="B88" s="25">
        <f t="shared" si="6"/>
        <v>4142.111789999999</v>
      </c>
      <c r="C88" s="25">
        <f t="shared" si="7"/>
        <v>3998.6199500000016</v>
      </c>
      <c r="D88" s="25">
        <f t="shared" si="14"/>
        <v>143.49183999999741</v>
      </c>
      <c r="E88" s="19">
        <f t="shared" si="15"/>
        <v>3.5885340891173553E-2</v>
      </c>
      <c r="G88" s="25">
        <f>VLOOKUP(A88,Pivot!$A$4:$E$127,4,FALSE)/1000</f>
        <v>4142.111789999999</v>
      </c>
      <c r="H88" s="25">
        <f>VLOOKUP(A88,Pivot!$A$4:$E$127,3,FALSE)/1000</f>
        <v>3998.6199500000016</v>
      </c>
      <c r="J88" s="49">
        <f t="shared" si="8"/>
        <v>0</v>
      </c>
      <c r="K88" s="49">
        <f t="shared" si="9"/>
        <v>0</v>
      </c>
    </row>
    <row r="89" spans="1:14" x14ac:dyDescent="0.2">
      <c r="A89" s="7">
        <v>598</v>
      </c>
      <c r="B89" s="25">
        <f t="shared" si="6"/>
        <v>6355.5909600000086</v>
      </c>
      <c r="C89" s="25">
        <f t="shared" si="7"/>
        <v>6875.7748700000056</v>
      </c>
      <c r="D89" s="25">
        <f t="shared" si="14"/>
        <v>-520.18390999999701</v>
      </c>
      <c r="E89" s="19">
        <f t="shared" si="15"/>
        <v>-7.5654587277084101E-2</v>
      </c>
      <c r="G89" s="25">
        <f>VLOOKUP(A89,Pivot!$A$4:$E$127,4,FALSE)/1000</f>
        <v>6355.5909600000086</v>
      </c>
      <c r="H89" s="25">
        <f>VLOOKUP(A89,Pivot!$A$4:$E$127,3,FALSE)/1000</f>
        <v>6875.7748700000056</v>
      </c>
      <c r="J89" s="49">
        <f t="shared" si="8"/>
        <v>0</v>
      </c>
      <c r="K89" s="49">
        <f t="shared" si="9"/>
        <v>0</v>
      </c>
    </row>
    <row r="90" spans="1:14" x14ac:dyDescent="0.2">
      <c r="A90" s="7">
        <v>752</v>
      </c>
      <c r="B90" s="25">
        <f t="shared" si="6"/>
        <v>2234.0740000000001</v>
      </c>
      <c r="C90" s="25">
        <f t="shared" si="7"/>
        <v>2678.7130000000002</v>
      </c>
      <c r="D90" s="25">
        <f t="shared" ref="D90:D91" si="22">B90-C90</f>
        <v>-444.63900000000012</v>
      </c>
      <c r="E90" s="19">
        <f t="shared" ref="E90:E91" si="23">D90/C90</f>
        <v>-0.16598978688646379</v>
      </c>
      <c r="G90" s="25">
        <f>VLOOKUP(A90,Pivot!$A$4:$E$127,4,FALSE)/1000</f>
        <v>2234.0740000000001</v>
      </c>
      <c r="H90" s="25">
        <f>VLOOKUP(A90,Pivot!$A$4:$E$127,3,FALSE)/1000</f>
        <v>2678.7130000000002</v>
      </c>
      <c r="J90" s="49">
        <f t="shared" si="8"/>
        <v>0</v>
      </c>
      <c r="K90" s="49">
        <f t="shared" si="9"/>
        <v>0</v>
      </c>
    </row>
    <row r="91" spans="1:14" x14ac:dyDescent="0.2">
      <c r="A91" s="7">
        <v>759</v>
      </c>
      <c r="B91" s="25">
        <f t="shared" ref="B91:B112" si="24">G91</f>
        <v>69862.013999999996</v>
      </c>
      <c r="C91" s="25">
        <f t="shared" ref="C91:C112" si="25">H91</f>
        <v>58187.95</v>
      </c>
      <c r="D91" s="25">
        <f t="shared" si="22"/>
        <v>11674.063999999998</v>
      </c>
      <c r="E91" s="19">
        <f t="shared" si="23"/>
        <v>0.20062683081290883</v>
      </c>
      <c r="G91" s="25">
        <f>VLOOKUP(A91,Pivot!$A$4:$E$127,4,FALSE)/1000</f>
        <v>69862.013999999996</v>
      </c>
      <c r="H91" s="25">
        <f>VLOOKUP(A91,Pivot!$A$4:$E$127,3,FALSE)/1000</f>
        <v>58187.95</v>
      </c>
      <c r="J91" s="49">
        <f t="shared" si="8"/>
        <v>0</v>
      </c>
      <c r="K91" s="49">
        <f t="shared" si="9"/>
        <v>0</v>
      </c>
    </row>
    <row r="92" spans="1:14" x14ac:dyDescent="0.2">
      <c r="A92" s="7">
        <v>901</v>
      </c>
      <c r="B92" s="25">
        <f t="shared" si="24"/>
        <v>6524.268250000001</v>
      </c>
      <c r="C92" s="25">
        <f t="shared" si="25"/>
        <v>6379.9317100000007</v>
      </c>
      <c r="D92" s="25">
        <f t="shared" si="14"/>
        <v>144.33654000000024</v>
      </c>
      <c r="E92" s="19">
        <f t="shared" si="15"/>
        <v>2.2623524288475531E-2</v>
      </c>
      <c r="G92" s="25">
        <f>VLOOKUP(A92,Pivot!$A$4:$E$127,4,FALSE)/1000</f>
        <v>6524.268250000001</v>
      </c>
      <c r="H92" s="25">
        <f>VLOOKUP(A92,Pivot!$A$4:$E$127,3,FALSE)/1000</f>
        <v>6379.9317100000007</v>
      </c>
      <c r="J92" s="49">
        <f t="shared" ref="J92:J112" si="26">B92-G92</f>
        <v>0</v>
      </c>
      <c r="K92" s="49">
        <f t="shared" ref="K92:K112" si="27">C92-H92</f>
        <v>0</v>
      </c>
    </row>
    <row r="93" spans="1:14" x14ac:dyDescent="0.2">
      <c r="A93" s="7">
        <v>902</v>
      </c>
      <c r="B93" s="25">
        <f t="shared" si="24"/>
        <v>12109.453750000001</v>
      </c>
      <c r="C93" s="25">
        <f t="shared" si="25"/>
        <v>12031.202190000002</v>
      </c>
      <c r="D93" s="25">
        <f t="shared" si="14"/>
        <v>78.25155999999879</v>
      </c>
      <c r="E93" s="19">
        <f t="shared" si="15"/>
        <v>6.5040516121522163E-3</v>
      </c>
      <c r="G93" s="25">
        <f>VLOOKUP(A93,Pivot!$A$4:$E$127,4,FALSE)/1000</f>
        <v>12109.453750000001</v>
      </c>
      <c r="H93" s="25">
        <f>VLOOKUP(A93,Pivot!$A$4:$E$127,3,FALSE)/1000</f>
        <v>12031.202190000002</v>
      </c>
      <c r="J93" s="49">
        <f t="shared" si="26"/>
        <v>0</v>
      </c>
      <c r="K93" s="49">
        <f t="shared" si="27"/>
        <v>0</v>
      </c>
    </row>
    <row r="94" spans="1:14" x14ac:dyDescent="0.2">
      <c r="A94" s="7">
        <v>903</v>
      </c>
      <c r="B94" s="25">
        <f t="shared" si="24"/>
        <v>83906.718950000039</v>
      </c>
      <c r="C94" s="25">
        <f t="shared" si="25"/>
        <v>83759.406650000004</v>
      </c>
      <c r="D94" s="25">
        <f t="shared" si="14"/>
        <v>147.31230000003416</v>
      </c>
      <c r="E94" s="19">
        <f t="shared" si="15"/>
        <v>1.7587552955765137E-3</v>
      </c>
      <c r="G94" s="25">
        <f>VLOOKUP(A94,Pivot!$A$4:$E$127,4,FALSE)/1000</f>
        <v>83906.718950000039</v>
      </c>
      <c r="H94" s="25">
        <f>VLOOKUP(A94,Pivot!$A$4:$E$127,3,FALSE)/1000</f>
        <v>83759.406650000004</v>
      </c>
      <c r="J94" s="49">
        <f t="shared" si="26"/>
        <v>0</v>
      </c>
      <c r="K94" s="49">
        <f t="shared" si="27"/>
        <v>0</v>
      </c>
    </row>
    <row r="95" spans="1:14" x14ac:dyDescent="0.2">
      <c r="A95" s="7">
        <v>904</v>
      </c>
      <c r="B95" s="25">
        <f t="shared" si="24"/>
        <v>7111.616390000001</v>
      </c>
      <c r="C95" s="25">
        <f t="shared" si="25"/>
        <v>6552.2432099999987</v>
      </c>
      <c r="D95" s="25">
        <f t="shared" si="14"/>
        <v>559.37318000000232</v>
      </c>
      <c r="E95" s="19">
        <f t="shared" si="15"/>
        <v>8.5371247994318944E-2</v>
      </c>
      <c r="G95" s="25">
        <f>VLOOKUP(A95,Pivot!$A$4:$E$127,4,FALSE)/1000</f>
        <v>7111.616390000001</v>
      </c>
      <c r="H95" s="25">
        <f>VLOOKUP(A95,Pivot!$A$4:$E$127,3,FALSE)/1000</f>
        <v>6552.2432099999987</v>
      </c>
      <c r="J95" s="49">
        <f t="shared" si="26"/>
        <v>0</v>
      </c>
      <c r="K95" s="49">
        <f t="shared" si="27"/>
        <v>0</v>
      </c>
    </row>
    <row r="96" spans="1:14" x14ac:dyDescent="0.2">
      <c r="A96" s="7">
        <v>907</v>
      </c>
      <c r="B96" s="25">
        <f t="shared" si="24"/>
        <v>8370.6168899999993</v>
      </c>
      <c r="C96" s="25">
        <f t="shared" si="25"/>
        <v>8113.2872299999999</v>
      </c>
      <c r="D96" s="25">
        <f t="shared" si="14"/>
        <v>257.32965999999942</v>
      </c>
      <c r="E96" s="19">
        <f t="shared" si="15"/>
        <v>3.1717065192575396E-2</v>
      </c>
      <c r="G96" s="25">
        <f>VLOOKUP(A96,Pivot!$A$4:$E$127,4,FALSE)/1000</f>
        <v>8370.6168899999993</v>
      </c>
      <c r="H96" s="25">
        <f>VLOOKUP(A96,Pivot!$A$4:$E$127,3,FALSE)/1000</f>
        <v>8113.2872299999999</v>
      </c>
      <c r="J96" s="49">
        <f t="shared" si="26"/>
        <v>0</v>
      </c>
      <c r="K96" s="49">
        <f t="shared" si="27"/>
        <v>0</v>
      </c>
    </row>
    <row r="97" spans="1:11" x14ac:dyDescent="0.2">
      <c r="A97" s="7">
        <v>908</v>
      </c>
      <c r="B97" s="25">
        <f t="shared" si="24"/>
        <v>37232.551629999987</v>
      </c>
      <c r="C97" s="25">
        <f t="shared" si="25"/>
        <v>37670.856210000027</v>
      </c>
      <c r="D97" s="25">
        <f t="shared" si="14"/>
        <v>-438.30458000004</v>
      </c>
      <c r="E97" s="19">
        <f t="shared" si="15"/>
        <v>-1.1635110642472963E-2</v>
      </c>
      <c r="G97" s="25">
        <f>VLOOKUP(A97,Pivot!$A$4:$E$127,4,FALSE)/1000</f>
        <v>37232.551629999987</v>
      </c>
      <c r="H97" s="25">
        <f>VLOOKUP(A97,Pivot!$A$4:$E$127,3,FALSE)/1000</f>
        <v>37670.856210000027</v>
      </c>
      <c r="J97" s="49">
        <f t="shared" si="26"/>
        <v>0</v>
      </c>
      <c r="K97" s="49">
        <f t="shared" si="27"/>
        <v>0</v>
      </c>
    </row>
    <row r="98" spans="1:11" x14ac:dyDescent="0.2">
      <c r="A98" s="7">
        <v>909</v>
      </c>
      <c r="B98" s="25">
        <f t="shared" si="24"/>
        <v>8872.0262700000021</v>
      </c>
      <c r="C98" s="25">
        <f t="shared" si="25"/>
        <v>8649.2980500000012</v>
      </c>
      <c r="D98" s="25">
        <f t="shared" si="14"/>
        <v>222.72822000000087</v>
      </c>
      <c r="E98" s="19">
        <f t="shared" si="15"/>
        <v>2.5751016870091653E-2</v>
      </c>
      <c r="G98" s="25">
        <f>VLOOKUP(A98,Pivot!$A$4:$E$127,4,FALSE)/1000</f>
        <v>8872.0262700000021</v>
      </c>
      <c r="H98" s="25">
        <f>VLOOKUP(A98,Pivot!$A$4:$E$127,3,FALSE)/1000</f>
        <v>8649.2980500000012</v>
      </c>
      <c r="J98" s="49">
        <f t="shared" si="26"/>
        <v>0</v>
      </c>
      <c r="K98" s="49">
        <f t="shared" si="27"/>
        <v>0</v>
      </c>
    </row>
    <row r="99" spans="1:11" x14ac:dyDescent="0.2">
      <c r="A99" s="7">
        <v>910</v>
      </c>
      <c r="B99" s="25">
        <f t="shared" si="24"/>
        <v>11131.092130000001</v>
      </c>
      <c r="C99" s="25">
        <f t="shared" si="25"/>
        <v>11631.85421</v>
      </c>
      <c r="D99" s="25">
        <f t="shared" si="14"/>
        <v>-500.7620799999986</v>
      </c>
      <c r="E99" s="19">
        <f t="shared" si="15"/>
        <v>-4.3050924724408031E-2</v>
      </c>
      <c r="G99" s="25">
        <f>VLOOKUP(A99,Pivot!$A$4:$E$127,4,FALSE)/1000</f>
        <v>11131.092130000001</v>
      </c>
      <c r="H99" s="25">
        <f>VLOOKUP(A99,Pivot!$A$4:$E$127,3,FALSE)/1000</f>
        <v>11631.85421</v>
      </c>
      <c r="J99" s="49">
        <f t="shared" si="26"/>
        <v>0</v>
      </c>
      <c r="K99" s="49">
        <f t="shared" si="27"/>
        <v>0</v>
      </c>
    </row>
    <row r="100" spans="1:11" x14ac:dyDescent="0.2">
      <c r="A100" s="7">
        <v>916</v>
      </c>
      <c r="B100" s="25">
        <f t="shared" si="24"/>
        <v>15746.958650000002</v>
      </c>
      <c r="C100" s="25">
        <f t="shared" si="25"/>
        <v>14241.782479999998</v>
      </c>
      <c r="D100" s="25">
        <f t="shared" si="14"/>
        <v>1505.1761700000043</v>
      </c>
      <c r="E100" s="19">
        <f t="shared" si="15"/>
        <v>0.10568734441168101</v>
      </c>
      <c r="G100" s="25">
        <f>VLOOKUP(A100,Pivot!$A$4:$E$127,4,FALSE)/1000</f>
        <v>15746.958650000002</v>
      </c>
      <c r="H100" s="25">
        <f>VLOOKUP(A100,Pivot!$A$4:$E$127,3,FALSE)/1000</f>
        <v>14241.782479999998</v>
      </c>
      <c r="J100" s="49">
        <f t="shared" si="26"/>
        <v>0</v>
      </c>
      <c r="K100" s="49">
        <f t="shared" si="27"/>
        <v>0</v>
      </c>
    </row>
    <row r="101" spans="1:11" x14ac:dyDescent="0.2">
      <c r="A101" s="7">
        <v>920</v>
      </c>
      <c r="B101" s="25">
        <f t="shared" si="24"/>
        <v>217876.45616000047</v>
      </c>
      <c r="C101" s="25">
        <f t="shared" si="25"/>
        <v>213331.77359000008</v>
      </c>
      <c r="D101" s="25">
        <f t="shared" si="14"/>
        <v>4544.6825700003828</v>
      </c>
      <c r="E101" s="19">
        <f t="shared" si="15"/>
        <v>2.1303355302031833E-2</v>
      </c>
      <c r="G101" s="25">
        <f>VLOOKUP(A101,Pivot!$A$4:$E$127,4,FALSE)/1000</f>
        <v>217876.45616000047</v>
      </c>
      <c r="H101" s="25">
        <f>VLOOKUP(A101,Pivot!$A$4:$E$127,3,FALSE)/1000</f>
        <v>213331.77359000008</v>
      </c>
      <c r="J101" s="49">
        <f t="shared" si="26"/>
        <v>0</v>
      </c>
      <c r="K101" s="49">
        <f t="shared" si="27"/>
        <v>0</v>
      </c>
    </row>
    <row r="102" spans="1:11" x14ac:dyDescent="0.2">
      <c r="A102" s="7">
        <v>921</v>
      </c>
      <c r="B102" s="25">
        <f t="shared" si="24"/>
        <v>46098.742320000034</v>
      </c>
      <c r="C102" s="25">
        <f t="shared" si="25"/>
        <v>45423.187470000012</v>
      </c>
      <c r="D102" s="25">
        <f t="shared" si="14"/>
        <v>675.55485000002227</v>
      </c>
      <c r="E102" s="19">
        <f t="shared" si="15"/>
        <v>1.487246685288645E-2</v>
      </c>
      <c r="G102" s="25">
        <f>VLOOKUP(A102,Pivot!$A$4:$E$127,4,FALSE)/1000</f>
        <v>46098.742320000034</v>
      </c>
      <c r="H102" s="25">
        <f>VLOOKUP(A102,Pivot!$A$4:$E$127,3,FALSE)/1000</f>
        <v>45423.187470000012</v>
      </c>
      <c r="J102" s="49">
        <f t="shared" si="26"/>
        <v>0</v>
      </c>
      <c r="K102" s="49">
        <f t="shared" si="27"/>
        <v>0</v>
      </c>
    </row>
    <row r="103" spans="1:11" x14ac:dyDescent="0.2">
      <c r="A103" s="7">
        <v>922</v>
      </c>
      <c r="B103" s="25">
        <f t="shared" si="24"/>
        <v>-103518.98948000005</v>
      </c>
      <c r="C103" s="25">
        <f t="shared" si="25"/>
        <v>-99674.78714</v>
      </c>
      <c r="D103" s="25">
        <f t="shared" si="14"/>
        <v>-3844.2023400000471</v>
      </c>
      <c r="E103" s="19">
        <f t="shared" si="15"/>
        <v>3.8567449706219128E-2</v>
      </c>
      <c r="G103" s="25">
        <f>VLOOKUP(A103,Pivot!$A$4:$E$127,4,FALSE)/1000</f>
        <v>-103518.98948000005</v>
      </c>
      <c r="H103" s="25">
        <f>VLOOKUP(A103,Pivot!$A$4:$E$127,3,FALSE)/1000</f>
        <v>-99674.78714</v>
      </c>
      <c r="J103" s="49">
        <f t="shared" si="26"/>
        <v>0</v>
      </c>
      <c r="K103" s="49">
        <f t="shared" si="27"/>
        <v>0</v>
      </c>
    </row>
    <row r="104" spans="1:11" x14ac:dyDescent="0.2">
      <c r="A104" s="7">
        <v>923</v>
      </c>
      <c r="B104" s="25">
        <f t="shared" si="24"/>
        <v>43113.746330000016</v>
      </c>
      <c r="C104" s="25">
        <f t="shared" si="25"/>
        <v>40413.832720000028</v>
      </c>
      <c r="D104" s="25">
        <f t="shared" si="14"/>
        <v>2699.9136099999887</v>
      </c>
      <c r="E104" s="19">
        <f t="shared" si="15"/>
        <v>6.680667059483951E-2</v>
      </c>
      <c r="G104" s="25">
        <f>VLOOKUP(A104,Pivot!$A$4:$E$127,4,FALSE)/1000</f>
        <v>43113.746330000016</v>
      </c>
      <c r="H104" s="25">
        <f>VLOOKUP(A104,Pivot!$A$4:$E$127,3,FALSE)/1000</f>
        <v>40413.832720000028</v>
      </c>
      <c r="J104" s="49">
        <f t="shared" si="26"/>
        <v>0</v>
      </c>
      <c r="K104" s="49">
        <f t="shared" si="27"/>
        <v>0</v>
      </c>
    </row>
    <row r="105" spans="1:11" x14ac:dyDescent="0.2">
      <c r="A105" s="7">
        <v>924</v>
      </c>
      <c r="B105" s="25">
        <f t="shared" si="24"/>
        <v>17238.797819999996</v>
      </c>
      <c r="C105" s="25">
        <f t="shared" si="25"/>
        <v>16132.02233</v>
      </c>
      <c r="D105" s="25">
        <f t="shared" si="14"/>
        <v>1106.7754899999964</v>
      </c>
      <c r="E105" s="19">
        <f t="shared" si="15"/>
        <v>6.8607361641309872E-2</v>
      </c>
      <c r="G105" s="25">
        <f>VLOOKUP(A105,Pivot!$A$4:$E$127,4,FALSE)/1000</f>
        <v>17238.797819999996</v>
      </c>
      <c r="H105" s="25">
        <f>VLOOKUP(A105,Pivot!$A$4:$E$127,3,FALSE)/1000</f>
        <v>16132.02233</v>
      </c>
      <c r="J105" s="49">
        <f t="shared" si="26"/>
        <v>0</v>
      </c>
      <c r="K105" s="49">
        <f t="shared" si="27"/>
        <v>0</v>
      </c>
    </row>
    <row r="106" spans="1:11" x14ac:dyDescent="0.2">
      <c r="A106" s="7">
        <v>925</v>
      </c>
      <c r="B106" s="25">
        <f t="shared" si="24"/>
        <v>29474.18259</v>
      </c>
      <c r="C106" s="25">
        <f t="shared" si="25"/>
        <v>28987.602040000005</v>
      </c>
      <c r="D106" s="25">
        <f t="shared" si="14"/>
        <v>486.58054999999513</v>
      </c>
      <c r="E106" s="19">
        <f t="shared" si="15"/>
        <v>1.6785815857709181E-2</v>
      </c>
      <c r="G106" s="25">
        <f>VLOOKUP(A106,Pivot!$A$4:$E$127,4,FALSE)/1000</f>
        <v>29474.18259</v>
      </c>
      <c r="H106" s="25">
        <f>VLOOKUP(A106,Pivot!$A$4:$E$127,3,FALSE)/1000</f>
        <v>28987.602040000005</v>
      </c>
      <c r="J106" s="49">
        <f t="shared" si="26"/>
        <v>0</v>
      </c>
      <c r="K106" s="49">
        <f t="shared" si="27"/>
        <v>0</v>
      </c>
    </row>
    <row r="107" spans="1:11" x14ac:dyDescent="0.2">
      <c r="A107" s="7">
        <v>926</v>
      </c>
      <c r="B107" s="25">
        <f t="shared" si="24"/>
        <v>63906.536729999956</v>
      </c>
      <c r="C107" s="25">
        <f t="shared" si="25"/>
        <v>62297.87247999986</v>
      </c>
      <c r="D107" s="25">
        <f t="shared" si="14"/>
        <v>1608.6642500000962</v>
      </c>
      <c r="E107" s="19">
        <f t="shared" si="15"/>
        <v>2.5822137834908287E-2</v>
      </c>
      <c r="G107" s="25">
        <f>VLOOKUP(A107,Pivot!$A$4:$E$127,4,FALSE)/1000</f>
        <v>63906.536729999956</v>
      </c>
      <c r="H107" s="25">
        <f>VLOOKUP(A107,Pivot!$A$4:$E$127,3,FALSE)/1000</f>
        <v>62297.87247999986</v>
      </c>
      <c r="J107" s="49">
        <f t="shared" si="26"/>
        <v>0</v>
      </c>
      <c r="K107" s="49">
        <f t="shared" si="27"/>
        <v>0</v>
      </c>
    </row>
    <row r="108" spans="1:11" x14ac:dyDescent="0.2">
      <c r="A108" s="7">
        <v>928</v>
      </c>
      <c r="B108" s="25">
        <f t="shared" si="24"/>
        <v>2151.22199</v>
      </c>
      <c r="C108" s="25">
        <f t="shared" si="25"/>
        <v>2289.2231399999996</v>
      </c>
      <c r="D108" s="25">
        <f t="shared" si="14"/>
        <v>-138.0011499999996</v>
      </c>
      <c r="E108" s="19">
        <f t="shared" si="15"/>
        <v>-6.0282961319358154E-2</v>
      </c>
      <c r="G108" s="25">
        <f>VLOOKUP(A108,Pivot!$A$4:$E$127,4,FALSE)/1000</f>
        <v>2151.22199</v>
      </c>
      <c r="H108" s="25">
        <f>VLOOKUP(A108,Pivot!$A$4:$E$127,3,FALSE)/1000</f>
        <v>2289.2231399999996</v>
      </c>
      <c r="J108" s="49">
        <f t="shared" si="26"/>
        <v>0</v>
      </c>
      <c r="K108" s="49">
        <f t="shared" si="27"/>
        <v>0</v>
      </c>
    </row>
    <row r="109" spans="1:11" x14ac:dyDescent="0.2">
      <c r="A109" s="7">
        <v>929</v>
      </c>
      <c r="B109" s="25">
        <f t="shared" si="24"/>
        <v>0</v>
      </c>
      <c r="C109" s="25">
        <f t="shared" si="25"/>
        <v>2253.3862895031812</v>
      </c>
      <c r="D109" s="25">
        <f t="shared" si="14"/>
        <v>-2253.3862895031812</v>
      </c>
      <c r="E109" s="19">
        <f t="shared" si="15"/>
        <v>-1</v>
      </c>
      <c r="G109" s="25">
        <f>VLOOKUP(A109,Pivot!$A$4:$E$127,4,FALSE)/1000</f>
        <v>0</v>
      </c>
      <c r="H109" s="25">
        <f>VLOOKUP(A109,Pivot!$A$4:$E$127,3,FALSE)/1000</f>
        <v>2253.3862895031812</v>
      </c>
      <c r="J109" s="49">
        <f t="shared" si="26"/>
        <v>0</v>
      </c>
      <c r="K109" s="49">
        <f t="shared" si="27"/>
        <v>0</v>
      </c>
    </row>
    <row r="110" spans="1:11" x14ac:dyDescent="0.2">
      <c r="A110" s="7">
        <v>930</v>
      </c>
      <c r="B110" s="25">
        <f t="shared" si="24"/>
        <v>13804.789930000003</v>
      </c>
      <c r="C110" s="25">
        <f t="shared" si="25"/>
        <v>13406.844320000004</v>
      </c>
      <c r="D110" s="25">
        <f t="shared" si="14"/>
        <v>397.94560999999885</v>
      </c>
      <c r="E110" s="19">
        <f t="shared" si="15"/>
        <v>2.9682272763200009E-2</v>
      </c>
      <c r="G110" s="25">
        <f>VLOOKUP(A110,Pivot!$A$4:$E$127,4,FALSE)/1000</f>
        <v>13804.789930000003</v>
      </c>
      <c r="H110" s="25">
        <f>VLOOKUP(A110,Pivot!$A$4:$E$127,3,FALSE)/1000</f>
        <v>13406.844320000004</v>
      </c>
      <c r="J110" s="49">
        <f t="shared" si="26"/>
        <v>0</v>
      </c>
      <c r="K110" s="49">
        <f t="shared" si="27"/>
        <v>0</v>
      </c>
    </row>
    <row r="111" spans="1:11" x14ac:dyDescent="0.2">
      <c r="A111" s="7">
        <v>931</v>
      </c>
      <c r="B111" s="25">
        <f t="shared" si="24"/>
        <v>10270.107380000001</v>
      </c>
      <c r="C111" s="25">
        <f t="shared" si="25"/>
        <v>10118.683459999998</v>
      </c>
      <c r="D111" s="25">
        <f t="shared" si="14"/>
        <v>151.42392000000291</v>
      </c>
      <c r="E111" s="19">
        <f t="shared" si="15"/>
        <v>1.4964784756692343E-2</v>
      </c>
      <c r="G111" s="25">
        <f>VLOOKUP(A111,Pivot!$A$4:$E$127,4,FALSE)/1000</f>
        <v>10270.107380000001</v>
      </c>
      <c r="H111" s="25">
        <f>VLOOKUP(A111,Pivot!$A$4:$E$127,3,FALSE)/1000</f>
        <v>10118.683459999998</v>
      </c>
      <c r="J111" s="49">
        <f t="shared" si="26"/>
        <v>0</v>
      </c>
      <c r="K111" s="49">
        <f t="shared" si="27"/>
        <v>0</v>
      </c>
    </row>
    <row r="112" spans="1:11" x14ac:dyDescent="0.2">
      <c r="A112" s="7">
        <v>935</v>
      </c>
      <c r="B112" s="25">
        <f t="shared" si="24"/>
        <v>14605.582589999995</v>
      </c>
      <c r="C112" s="25">
        <f t="shared" si="25"/>
        <v>14197.526220000003</v>
      </c>
      <c r="D112" s="25">
        <f t="shared" si="14"/>
        <v>408.05636999999115</v>
      </c>
      <c r="E112" s="19">
        <f t="shared" si="15"/>
        <v>2.8741371114720228E-2</v>
      </c>
      <c r="G112" s="25">
        <f>VLOOKUP(A112,Pivot!$A$4:$E$127,4,FALSE)/1000</f>
        <v>14605.582589999995</v>
      </c>
      <c r="H112" s="25">
        <f>VLOOKUP(A112,Pivot!$A$4:$E$127,3,FALSE)/1000</f>
        <v>14197.526220000003</v>
      </c>
      <c r="J112" s="49">
        <f t="shared" si="26"/>
        <v>0</v>
      </c>
      <c r="K112" s="49">
        <f t="shared" si="27"/>
        <v>0</v>
      </c>
    </row>
    <row r="113" spans="1:11" x14ac:dyDescent="0.2">
      <c r="A113" s="20" t="s">
        <v>544</v>
      </c>
      <c r="B113" s="26">
        <f>SUM(B25:B112)</f>
        <v>5190939.9573501647</v>
      </c>
      <c r="C113" s="26">
        <f>SUM(C25:C112)</f>
        <v>5007149.4087562272</v>
      </c>
      <c r="D113" s="26">
        <f>SUM(D25:D112)</f>
        <v>183790.54859393463</v>
      </c>
      <c r="E113" s="22"/>
    </row>
    <row r="114" spans="1:11" x14ac:dyDescent="0.2">
      <c r="B114" s="25"/>
      <c r="C114" s="25"/>
      <c r="D114" s="25"/>
      <c r="E114" s="19"/>
    </row>
    <row r="115" spans="1:11" ht="12.6" thickBot="1" x14ac:dyDescent="0.3">
      <c r="A115" s="23" t="s">
        <v>545</v>
      </c>
      <c r="B115" s="27">
        <f>+B113+B23+B19+B16+B11</f>
        <v>9272176.7308047023</v>
      </c>
      <c r="C115" s="27">
        <f>+C113+C23+C19+C16+C11</f>
        <v>8980183.063243499</v>
      </c>
      <c r="D115" s="27">
        <f t="shared" ref="D115" si="28">B115-C115</f>
        <v>291993.66756120324</v>
      </c>
      <c r="E115" s="22"/>
      <c r="G115" s="50">
        <f>SUM(G10:G114)</f>
        <v>9272176.7308046967</v>
      </c>
      <c r="H115" s="50">
        <f>SUM(H10:H114)</f>
        <v>8980183.0632434953</v>
      </c>
      <c r="J115" s="50">
        <f>SUM(J10:J114)</f>
        <v>0</v>
      </c>
      <c r="K115" s="50">
        <f>SUM(K10:K114)</f>
        <v>0</v>
      </c>
    </row>
    <row r="116" spans="1:11" ht="12" thickTop="1" x14ac:dyDescent="0.2"/>
    <row r="117" spans="1:11" x14ac:dyDescent="0.2">
      <c r="A117" s="7" t="s">
        <v>546</v>
      </c>
      <c r="B117" s="24">
        <f>B115-'MFR_C_8 Tie-Out'!E228</f>
        <v>0</v>
      </c>
      <c r="C117" s="24">
        <f>C115-'MFR_C_8 Tie-Out'!D228</f>
        <v>0</v>
      </c>
      <c r="D117" s="18"/>
      <c r="G117" s="25"/>
      <c r="H117" s="25"/>
    </row>
    <row r="118" spans="1:11" x14ac:dyDescent="0.2">
      <c r="G118" s="49"/>
      <c r="H118" s="49"/>
    </row>
    <row r="119" spans="1:11" x14ac:dyDescent="0.2">
      <c r="B119" s="24"/>
      <c r="C119" s="24"/>
      <c r="D119" s="24"/>
    </row>
    <row r="120" spans="1:11" x14ac:dyDescent="0.2">
      <c r="D120" s="18"/>
      <c r="G120" s="25"/>
      <c r="H120" s="25"/>
    </row>
    <row r="121" spans="1:11" x14ac:dyDescent="0.2">
      <c r="G121" s="25"/>
      <c r="H121" s="25"/>
    </row>
    <row r="122" spans="1:11" x14ac:dyDescent="0.2">
      <c r="G122" s="25"/>
      <c r="H122" s="25"/>
    </row>
    <row r="123" spans="1:11" ht="12" x14ac:dyDescent="0.2">
      <c r="G123" s="25"/>
      <c r="H123" s="25"/>
    </row>
    <row r="124" spans="1:11" x14ac:dyDescent="0.2">
      <c r="F124" s="51"/>
      <c r="G124" s="49"/>
      <c r="H124" s="49"/>
    </row>
  </sheetData>
  <mergeCells count="3">
    <mergeCell ref="D8:E8"/>
    <mergeCell ref="G8:H8"/>
    <mergeCell ref="J8:K8"/>
  </mergeCells>
  <pageMargins left="0.46" right="0.17" top="0.53" bottom="0.43" header="0.31" footer="0.16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277"/>
  <sheetViews>
    <sheetView showGridLines="0" showZeros="0" workbookViewId="0">
      <pane xSplit="3" ySplit="17" topLeftCell="D18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9.109375" defaultRowHeight="14.4" x14ac:dyDescent="0.3"/>
  <cols>
    <col min="1" max="1" width="5.44140625" style="55" customWidth="1"/>
    <col min="2" max="2" width="9.6640625" style="55" customWidth="1"/>
    <col min="3" max="3" width="54.6640625" style="55" customWidth="1"/>
    <col min="4" max="10" width="14.44140625" style="55" customWidth="1"/>
    <col min="11" max="16384" width="9.109375" style="55"/>
  </cols>
  <sheetData>
    <row r="1" spans="1:10" x14ac:dyDescent="0.3">
      <c r="A1" s="98" t="s">
        <v>582</v>
      </c>
    </row>
    <row r="2" spans="1:10" x14ac:dyDescent="0.3">
      <c r="A2" s="98" t="s">
        <v>581</v>
      </c>
    </row>
    <row r="4" spans="1:10" ht="15" thickBot="1" x14ac:dyDescent="0.3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3">
      <c r="A5" s="56" t="s">
        <v>0</v>
      </c>
      <c r="D5" s="56" t="s">
        <v>1</v>
      </c>
      <c r="H5" s="56" t="s">
        <v>2</v>
      </c>
    </row>
    <row r="6" spans="1:10" x14ac:dyDescent="0.3">
      <c r="D6" s="56" t="s">
        <v>3</v>
      </c>
      <c r="H6" s="56" t="s">
        <v>552</v>
      </c>
    </row>
    <row r="7" spans="1:10" x14ac:dyDescent="0.3">
      <c r="A7" s="56" t="s">
        <v>4</v>
      </c>
      <c r="D7" s="56" t="s">
        <v>5</v>
      </c>
      <c r="H7" s="56" t="s">
        <v>553</v>
      </c>
    </row>
    <row r="8" spans="1:10" x14ac:dyDescent="0.3">
      <c r="B8" s="56" t="s">
        <v>548</v>
      </c>
      <c r="D8" s="56" t="s">
        <v>6</v>
      </c>
      <c r="H8" s="56" t="s">
        <v>7</v>
      </c>
    </row>
    <row r="9" spans="1:10" x14ac:dyDescent="0.3">
      <c r="D9" s="56" t="s">
        <v>8</v>
      </c>
      <c r="H9" s="56" t="s">
        <v>554</v>
      </c>
    </row>
    <row r="10" spans="1:10" x14ac:dyDescent="0.3">
      <c r="A10" s="56" t="s">
        <v>549</v>
      </c>
      <c r="H10" s="56" t="s">
        <v>9</v>
      </c>
    </row>
    <row r="11" spans="1:10" x14ac:dyDescent="0.3">
      <c r="H11" s="56" t="s">
        <v>10</v>
      </c>
    </row>
    <row r="12" spans="1:10" x14ac:dyDescent="0.3">
      <c r="H12" s="56" t="s">
        <v>11</v>
      </c>
    </row>
    <row r="13" spans="1:10" ht="15" thickBo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3">
      <c r="B14" s="57" t="s">
        <v>12</v>
      </c>
      <c r="C14" s="57" t="s">
        <v>13</v>
      </c>
      <c r="D14" s="57" t="s">
        <v>14</v>
      </c>
      <c r="E14" s="57" t="s">
        <v>15</v>
      </c>
      <c r="F14" s="57" t="s">
        <v>16</v>
      </c>
      <c r="G14" s="57" t="s">
        <v>17</v>
      </c>
    </row>
    <row r="15" spans="1:10" ht="15" thickBot="1" x14ac:dyDescent="0.35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 ht="15.75" customHeight="1" thickBot="1" x14ac:dyDescent="0.35">
      <c r="A16" s="90" t="s">
        <v>18</v>
      </c>
      <c r="B16" s="90" t="s">
        <v>19</v>
      </c>
      <c r="C16" s="90" t="s">
        <v>20</v>
      </c>
      <c r="D16" s="90" t="s">
        <v>559</v>
      </c>
      <c r="E16" s="93"/>
      <c r="F16" s="90" t="s">
        <v>21</v>
      </c>
      <c r="G16" s="90"/>
      <c r="H16" s="90" t="s">
        <v>22</v>
      </c>
      <c r="I16" s="91" t="s">
        <v>523</v>
      </c>
      <c r="J16" s="92"/>
    </row>
    <row r="17" spans="1:11" ht="40.200000000000003" thickBot="1" x14ac:dyDescent="0.35">
      <c r="A17" s="90"/>
      <c r="B17" s="90"/>
      <c r="C17" s="90"/>
      <c r="D17" s="58" t="s">
        <v>23</v>
      </c>
      <c r="E17" s="58" t="s">
        <v>551</v>
      </c>
      <c r="F17" s="58" t="s">
        <v>24</v>
      </c>
      <c r="G17" s="58" t="s">
        <v>25</v>
      </c>
      <c r="H17" s="90"/>
      <c r="I17" s="59">
        <v>43100</v>
      </c>
      <c r="J17" s="59">
        <v>43465</v>
      </c>
    </row>
    <row r="18" spans="1:11" x14ac:dyDescent="0.3">
      <c r="A18" s="60" t="s">
        <v>26</v>
      </c>
      <c r="B18" s="61" t="s">
        <v>27</v>
      </c>
      <c r="C18" s="61" t="s">
        <v>531</v>
      </c>
      <c r="D18" s="62">
        <f>VLOOKUP(B18,Threshold!$A$10:$C$112,3,FALSE)</f>
        <v>1661627.5351886745</v>
      </c>
      <c r="E18" s="62">
        <f>VLOOKUP(B18,Threshold!$A$10:$C$112,2,FALSE)</f>
        <v>1776727.4633957001</v>
      </c>
      <c r="F18" s="52">
        <f>E18-D18</f>
        <v>115099.92820702563</v>
      </c>
      <c r="G18" s="53">
        <f>F18/D18</f>
        <v>6.926939146681646E-2</v>
      </c>
      <c r="H18" s="63" t="s">
        <v>28</v>
      </c>
      <c r="I18" s="64">
        <f>D18-((RAF_Detailed_COS_ID_Income_Sta!B344-RAF_Detailed_COS_ID_Income_Sta!B288)/1000)</f>
        <v>115681.12200000021</v>
      </c>
      <c r="J18" s="64">
        <f>E18-((RAF_Detailed_COS_ID_Income_Sta!C344-RAF_Detailed_COS_ID_Income_Sta!C288)/1000)</f>
        <v>153634.48800000013</v>
      </c>
      <c r="K18" s="85" t="s">
        <v>579</v>
      </c>
    </row>
    <row r="19" spans="1:11" x14ac:dyDescent="0.3">
      <c r="A19" s="60" t="s">
        <v>29</v>
      </c>
      <c r="B19" s="65"/>
      <c r="C19" s="65"/>
      <c r="D19" s="66"/>
      <c r="E19" s="66"/>
      <c r="F19" s="66"/>
      <c r="G19" s="66"/>
      <c r="H19" s="65"/>
      <c r="I19" s="64"/>
      <c r="J19" s="64"/>
      <c r="K19" s="85"/>
    </row>
    <row r="20" spans="1:11" x14ac:dyDescent="0.3">
      <c r="A20" s="60" t="s">
        <v>30</v>
      </c>
      <c r="B20" s="67">
        <v>405</v>
      </c>
      <c r="C20" s="61" t="s">
        <v>530</v>
      </c>
      <c r="D20" s="62">
        <f>VLOOKUP(B20,Threshold!$A$10:$C$112,3,FALSE)</f>
        <v>82568.857839999997</v>
      </c>
      <c r="E20" s="62">
        <f>VLOOKUP(B20,Threshold!$A$10:$C$112,2,FALSE)</f>
        <v>87089.710800000001</v>
      </c>
      <c r="F20" s="52">
        <f>E20-D20</f>
        <v>4520.8529600000038</v>
      </c>
      <c r="G20" s="53">
        <f>F20/D20</f>
        <v>5.4752519027941586E-2</v>
      </c>
      <c r="H20" s="63" t="s">
        <v>28</v>
      </c>
      <c r="I20" s="64">
        <f>D20-(RAF_Detailed_COS_ID_Income_Sta!B348/1000)</f>
        <v>15.791999999986729</v>
      </c>
      <c r="J20" s="64">
        <f>E20-(RAF_Detailed_COS_ID_Income_Sta!C348/1000)</f>
        <v>15.792000000001281</v>
      </c>
      <c r="K20" s="85"/>
    </row>
    <row r="21" spans="1:11" x14ac:dyDescent="0.3">
      <c r="A21" s="60" t="s">
        <v>31</v>
      </c>
      <c r="B21" s="65"/>
      <c r="C21" s="65"/>
      <c r="D21" s="66"/>
      <c r="E21" s="66"/>
      <c r="F21" s="66"/>
      <c r="G21" s="66"/>
      <c r="H21" s="65"/>
      <c r="I21" s="64"/>
      <c r="J21" s="64"/>
      <c r="K21" s="85"/>
    </row>
    <row r="22" spans="1:11" x14ac:dyDescent="0.3">
      <c r="A22" s="60" t="s">
        <v>32</v>
      </c>
      <c r="B22" s="68">
        <v>406</v>
      </c>
      <c r="C22" s="69" t="s">
        <v>576</v>
      </c>
      <c r="D22" s="62">
        <f>VLOOKUP(B22,Threshold!$A$10:$C$112,3,FALSE)</f>
        <v>1656</v>
      </c>
      <c r="E22" s="62">
        <f>VLOOKUP(B22,Threshold!$A$10:$C$112,2,FALSE)</f>
        <v>1656</v>
      </c>
      <c r="F22" s="52">
        <f>E22-D22</f>
        <v>0</v>
      </c>
      <c r="G22" s="53">
        <f>F22/D22</f>
        <v>0</v>
      </c>
      <c r="H22" s="63"/>
      <c r="I22" s="64">
        <f>D22-RAF_Detailed_COS_ID_Income_Sta!B288/1000</f>
        <v>0</v>
      </c>
      <c r="J22" s="64">
        <f>E22-RAF_Detailed_COS_ID_Income_Sta!C288/1000</f>
        <v>0</v>
      </c>
      <c r="K22" s="85" t="s">
        <v>579</v>
      </c>
    </row>
    <row r="23" spans="1:11" x14ac:dyDescent="0.3">
      <c r="A23" s="60" t="s">
        <v>33</v>
      </c>
      <c r="B23" s="65"/>
      <c r="C23" s="65"/>
      <c r="D23" s="66"/>
      <c r="E23" s="66"/>
      <c r="F23" s="66"/>
      <c r="G23" s="66"/>
      <c r="H23" s="65"/>
      <c r="I23" s="64"/>
      <c r="J23" s="64"/>
      <c r="K23" s="85"/>
    </row>
    <row r="24" spans="1:11" x14ac:dyDescent="0.3">
      <c r="A24" s="60" t="s">
        <v>34</v>
      </c>
      <c r="B24" s="67">
        <v>407</v>
      </c>
      <c r="C24" s="61" t="s">
        <v>529</v>
      </c>
      <c r="D24" s="62">
        <f>VLOOKUP(B24,Threshold!$A$10:$C$112,3,FALSE)</f>
        <v>14536.678829315886</v>
      </c>
      <c r="E24" s="62">
        <f>VLOOKUP(B24,Threshold!$A$10:$C$112,2,FALSE)</f>
        <v>3177.0953708869069</v>
      </c>
      <c r="F24" s="52">
        <f>E24-D24</f>
        <v>-11359.583458428979</v>
      </c>
      <c r="G24" s="53">
        <f>F24/D24</f>
        <v>-0.78144283104888368</v>
      </c>
      <c r="H24" s="63" t="s">
        <v>28</v>
      </c>
      <c r="I24" s="64">
        <f>D24-(SUM(RAF_Detailed_COS_ID_Income_Sta!B349:B364)/1000)</f>
        <v>-115696.91399999999</v>
      </c>
      <c r="J24" s="64">
        <f>E24-(SUM(RAF_Detailed_COS_ID_Income_Sta!C349:C364)/1000)</f>
        <v>-153650.28000000003</v>
      </c>
      <c r="K24" s="85" t="s">
        <v>579</v>
      </c>
    </row>
    <row r="25" spans="1:11" x14ac:dyDescent="0.3">
      <c r="A25" s="60" t="s">
        <v>36</v>
      </c>
      <c r="B25" s="65"/>
      <c r="C25" s="65"/>
      <c r="D25" s="66"/>
      <c r="E25" s="66"/>
      <c r="F25" s="66"/>
      <c r="G25" s="66"/>
      <c r="H25" s="65"/>
      <c r="I25" s="64"/>
      <c r="J25" s="64"/>
    </row>
    <row r="26" spans="1:11" x14ac:dyDescent="0.3">
      <c r="A26" s="60" t="s">
        <v>37</v>
      </c>
      <c r="B26" s="67">
        <v>408</v>
      </c>
      <c r="C26" s="61" t="s">
        <v>35</v>
      </c>
      <c r="D26" s="62">
        <f>VLOOKUP(B26,Threshold!$A$10:$C$112,3,FALSE)</f>
        <v>1315342.8521598966</v>
      </c>
      <c r="E26" s="62">
        <f>VLOOKUP(B26,Threshold!$A$10:$C$112,2,FALSE)</f>
        <v>1377201.1186329084</v>
      </c>
      <c r="F26" s="52">
        <f>E26-D26</f>
        <v>61858.266473011812</v>
      </c>
      <c r="G26" s="53">
        <f>F26/D26</f>
        <v>4.7028245427749624E-2</v>
      </c>
      <c r="H26" s="63" t="s">
        <v>28</v>
      </c>
      <c r="I26" s="64">
        <f>D26-(RAF_Detailed_COS_ID_Income_Sta!B389/1000)</f>
        <v>0</v>
      </c>
      <c r="J26" s="64">
        <f>E26-(RAF_Detailed_COS_ID_Income_Sta!C389/1000)</f>
        <v>0</v>
      </c>
    </row>
    <row r="27" spans="1:11" x14ac:dyDescent="0.3">
      <c r="A27" s="60" t="s">
        <v>39</v>
      </c>
      <c r="B27" s="65"/>
      <c r="C27" s="65"/>
      <c r="D27" s="66"/>
      <c r="E27" s="66"/>
      <c r="F27" s="66"/>
      <c r="G27" s="66"/>
      <c r="H27" s="65"/>
      <c r="I27" s="64"/>
      <c r="J27" s="64"/>
    </row>
    <row r="28" spans="1:11" x14ac:dyDescent="0.3">
      <c r="A28" s="60" t="s">
        <v>40</v>
      </c>
      <c r="B28" s="67">
        <v>409</v>
      </c>
      <c r="C28" s="61" t="s">
        <v>38</v>
      </c>
      <c r="D28" s="62">
        <f>VLOOKUP(B28,Threshold!$A$10:$C$112,3,FALSE)</f>
        <v>304218.98262054252</v>
      </c>
      <c r="E28" s="62">
        <f>VLOOKUP(B28,Threshold!$A$10:$C$112,2,FALSE)</f>
        <v>396999.53990886296</v>
      </c>
      <c r="F28" s="52">
        <f>E28-D28</f>
        <v>92780.557288320444</v>
      </c>
      <c r="G28" s="53">
        <f>F28/D28</f>
        <v>0.3049795134054708</v>
      </c>
      <c r="H28" s="63" t="s">
        <v>28</v>
      </c>
      <c r="I28" s="64">
        <f>D28-(RAF_Detailed_COS_ID_Income_Sta!B394/1000)</f>
        <v>0</v>
      </c>
      <c r="J28" s="64">
        <f>E28-(RAF_Detailed_COS_ID_Income_Sta!C394/1000)</f>
        <v>0</v>
      </c>
    </row>
    <row r="29" spans="1:11" x14ac:dyDescent="0.3">
      <c r="A29" s="60" t="s">
        <v>42</v>
      </c>
      <c r="B29" s="65"/>
      <c r="C29" s="65"/>
      <c r="D29" s="66"/>
      <c r="E29" s="66"/>
      <c r="F29" s="66"/>
      <c r="G29" s="66"/>
      <c r="H29" s="65"/>
      <c r="I29" s="64"/>
      <c r="J29" s="64"/>
    </row>
    <row r="30" spans="1:11" x14ac:dyDescent="0.3">
      <c r="A30" s="60" t="s">
        <v>43</v>
      </c>
      <c r="B30" s="61" t="s">
        <v>524</v>
      </c>
      <c r="C30" s="61" t="s">
        <v>41</v>
      </c>
      <c r="D30" s="62">
        <f>VLOOKUP(B30,Threshold!$A$10:$C$112,3,FALSE)</f>
        <v>593082.74784884218</v>
      </c>
      <c r="E30" s="62">
        <f>VLOOKUP(B30,Threshold!$A$10:$C$112,2,FALSE)</f>
        <v>438385.84534617868</v>
      </c>
      <c r="F30" s="52">
        <f>E30-D30</f>
        <v>-154696.90250266349</v>
      </c>
      <c r="G30" s="53">
        <f>F30/D30</f>
        <v>-0.26083527646649873</v>
      </c>
      <c r="H30" s="63" t="s">
        <v>28</v>
      </c>
      <c r="I30" s="64">
        <f>D30-((RAF_Detailed_COS_ID_Income_Sta!B399+RAF_Detailed_COS_ID_Income_Sta!B403+RAF_Detailed_COS_ID_Income_Sta!B410)/1000)</f>
        <v>0</v>
      </c>
      <c r="J30" s="64">
        <f>E30-((RAF_Detailed_COS_ID_Income_Sta!C399+RAF_Detailed_COS_ID_Income_Sta!C403+RAF_Detailed_COS_ID_Income_Sta!C410)/1000)</f>
        <v>0</v>
      </c>
    </row>
    <row r="31" spans="1:11" x14ac:dyDescent="0.3">
      <c r="A31" s="60" t="s">
        <v>46</v>
      </c>
      <c r="B31" s="65"/>
      <c r="C31" s="65"/>
      <c r="D31" s="66"/>
      <c r="E31" s="66"/>
      <c r="F31" s="66"/>
      <c r="G31" s="66"/>
      <c r="H31" s="65"/>
      <c r="I31" s="64"/>
      <c r="J31" s="64"/>
    </row>
    <row r="32" spans="1:11" x14ac:dyDescent="0.3">
      <c r="A32" s="60" t="s">
        <v>47</v>
      </c>
      <c r="B32" s="61" t="s">
        <v>44</v>
      </c>
      <c r="C32" s="61" t="s">
        <v>45</v>
      </c>
      <c r="D32" s="62">
        <v>-10263865.562797481</v>
      </c>
      <c r="E32" s="62">
        <v>-10509593.089803278</v>
      </c>
      <c r="F32" s="62">
        <v>-245727.52700579644</v>
      </c>
      <c r="G32" s="70">
        <v>2.3941031329995505E-2</v>
      </c>
      <c r="H32" s="63" t="s">
        <v>28</v>
      </c>
      <c r="I32" s="64">
        <f>SUM(D32:D42)-(RAF_Detailed_COS_ID_Income_Sta!B66/1000)</f>
        <v>0</v>
      </c>
      <c r="J32" s="64">
        <f>SUM(E32:E42)-(RAF_Detailed_COS_ID_Income_Sta!C66/1000)</f>
        <v>0</v>
      </c>
    </row>
    <row r="33" spans="1:10" x14ac:dyDescent="0.3">
      <c r="A33" s="60" t="s">
        <v>49</v>
      </c>
      <c r="B33" s="65"/>
      <c r="C33" s="65"/>
      <c r="D33" s="66"/>
      <c r="E33" s="66"/>
      <c r="F33" s="66"/>
      <c r="G33" s="66"/>
      <c r="H33" s="65"/>
      <c r="I33" s="64"/>
      <c r="J33" s="64"/>
    </row>
    <row r="34" spans="1:10" x14ac:dyDescent="0.3">
      <c r="A34" s="60" t="s">
        <v>50</v>
      </c>
      <c r="B34" s="67">
        <v>447</v>
      </c>
      <c r="C34" s="61" t="s">
        <v>48</v>
      </c>
      <c r="D34" s="62">
        <v>-447882.15667414741</v>
      </c>
      <c r="E34" s="62">
        <v>-471512.65744441428</v>
      </c>
      <c r="F34" s="62">
        <v>-23630.50077026683</v>
      </c>
      <c r="G34" s="70">
        <v>5.2760531800910719E-2</v>
      </c>
      <c r="H34" s="63" t="s">
        <v>28</v>
      </c>
      <c r="I34" s="71" t="s">
        <v>525</v>
      </c>
      <c r="J34" s="71" t="s">
        <v>525</v>
      </c>
    </row>
    <row r="35" spans="1:10" x14ac:dyDescent="0.3">
      <c r="A35" s="60" t="s">
        <v>52</v>
      </c>
      <c r="B35" s="65"/>
      <c r="C35" s="65"/>
      <c r="D35" s="66"/>
      <c r="E35" s="66"/>
      <c r="F35" s="66"/>
      <c r="G35" s="66"/>
      <c r="H35" s="65"/>
      <c r="I35" s="71"/>
      <c r="J35" s="71"/>
    </row>
    <row r="36" spans="1:10" x14ac:dyDescent="0.3">
      <c r="A36" s="60" t="s">
        <v>53</v>
      </c>
      <c r="B36" s="67">
        <v>450</v>
      </c>
      <c r="C36" s="61" t="s">
        <v>51</v>
      </c>
      <c r="D36" s="62">
        <v>-59902.438385227382</v>
      </c>
      <c r="E36" s="62">
        <v>-61610.36742838363</v>
      </c>
      <c r="F36" s="62">
        <v>-1707.9290431562513</v>
      </c>
      <c r="G36" s="70">
        <v>2.8511845080040111E-2</v>
      </c>
      <c r="H36" s="63" t="s">
        <v>28</v>
      </c>
      <c r="I36" s="71" t="s">
        <v>525</v>
      </c>
      <c r="J36" s="71" t="s">
        <v>525</v>
      </c>
    </row>
    <row r="37" spans="1:10" x14ac:dyDescent="0.3">
      <c r="A37" s="60" t="s">
        <v>55</v>
      </c>
      <c r="B37" s="65"/>
      <c r="C37" s="65"/>
      <c r="D37" s="66"/>
      <c r="E37" s="66"/>
      <c r="F37" s="66"/>
      <c r="G37" s="66"/>
      <c r="H37" s="65"/>
      <c r="I37" s="71"/>
      <c r="J37" s="71"/>
    </row>
    <row r="38" spans="1:10" x14ac:dyDescent="0.3">
      <c r="A38" s="60" t="s">
        <v>56</v>
      </c>
      <c r="B38" s="67">
        <v>451</v>
      </c>
      <c r="C38" s="61" t="s">
        <v>54</v>
      </c>
      <c r="D38" s="62">
        <v>-41068.291304447295</v>
      </c>
      <c r="E38" s="62">
        <v>-41294.279189600093</v>
      </c>
      <c r="F38" s="62">
        <v>-225.98788515280188</v>
      </c>
      <c r="G38" s="70">
        <v>5.5027340552717277E-3</v>
      </c>
      <c r="H38" s="63" t="s">
        <v>28</v>
      </c>
      <c r="I38" s="71" t="s">
        <v>525</v>
      </c>
      <c r="J38" s="71" t="s">
        <v>525</v>
      </c>
    </row>
    <row r="39" spans="1:10" x14ac:dyDescent="0.3">
      <c r="A39" s="60" t="s">
        <v>58</v>
      </c>
      <c r="B39" s="65"/>
      <c r="C39" s="65"/>
      <c r="D39" s="66"/>
      <c r="E39" s="66"/>
      <c r="F39" s="66"/>
      <c r="G39" s="66"/>
      <c r="H39" s="65"/>
      <c r="I39" s="71"/>
      <c r="J39" s="71"/>
    </row>
    <row r="40" spans="1:10" x14ac:dyDescent="0.3">
      <c r="A40" s="60" t="s">
        <v>59</v>
      </c>
      <c r="B40" s="67">
        <v>454</v>
      </c>
      <c r="C40" s="61" t="s">
        <v>57</v>
      </c>
      <c r="D40" s="62">
        <v>-58649.462369023946</v>
      </c>
      <c r="E40" s="62">
        <v>-57570.574288027943</v>
      </c>
      <c r="F40" s="62">
        <v>1078.8880809960067</v>
      </c>
      <c r="G40" s="70">
        <v>-1.8395532327434048E-2</v>
      </c>
      <c r="H40" s="63" t="s">
        <v>28</v>
      </c>
      <c r="I40" s="71" t="s">
        <v>525</v>
      </c>
      <c r="J40" s="71" t="s">
        <v>525</v>
      </c>
    </row>
    <row r="41" spans="1:10" x14ac:dyDescent="0.3">
      <c r="A41" s="60" t="s">
        <v>61</v>
      </c>
      <c r="B41" s="65"/>
      <c r="C41" s="65"/>
      <c r="D41" s="66"/>
      <c r="E41" s="66"/>
      <c r="F41" s="66"/>
      <c r="G41" s="66"/>
      <c r="H41" s="65"/>
      <c r="I41" s="71"/>
      <c r="J41" s="71"/>
    </row>
    <row r="42" spans="1:10" x14ac:dyDescent="0.3">
      <c r="A42" s="60" t="s">
        <v>62</v>
      </c>
      <c r="B42" s="67">
        <v>456</v>
      </c>
      <c r="C42" s="61" t="s">
        <v>60</v>
      </c>
      <c r="D42" s="62">
        <v>-90299.914674846848</v>
      </c>
      <c r="E42" s="62">
        <v>-93130.317643548973</v>
      </c>
      <c r="F42" s="62">
        <v>-2830.4029687021375</v>
      </c>
      <c r="G42" s="70">
        <v>3.1344470024073562E-2</v>
      </c>
      <c r="H42" s="63" t="s">
        <v>28</v>
      </c>
      <c r="I42" s="71" t="s">
        <v>525</v>
      </c>
      <c r="J42" s="71" t="s">
        <v>525</v>
      </c>
    </row>
    <row r="43" spans="1:10" x14ac:dyDescent="0.3">
      <c r="A43" s="60" t="s">
        <v>64</v>
      </c>
      <c r="B43" s="65"/>
      <c r="C43" s="65"/>
      <c r="D43" s="66"/>
      <c r="E43" s="66"/>
      <c r="F43" s="66"/>
      <c r="G43" s="66"/>
      <c r="H43" s="65"/>
      <c r="I43" s="64"/>
      <c r="J43" s="64"/>
    </row>
    <row r="44" spans="1:10" x14ac:dyDescent="0.3">
      <c r="A44" s="60" t="s">
        <v>65</v>
      </c>
      <c r="B44" s="67">
        <v>500</v>
      </c>
      <c r="C44" s="61" t="s">
        <v>63</v>
      </c>
      <c r="D44" s="62">
        <f>VLOOKUP(B44,Threshold!$A$10:$C$112,3,FALSE)</f>
        <v>7007.7190200000005</v>
      </c>
      <c r="E44" s="62">
        <f>VLOOKUP(B44,Threshold!$A$10:$C$112,2,FALSE)</f>
        <v>5164.8884199999984</v>
      </c>
      <c r="F44" s="52">
        <f>E44-D44</f>
        <v>-1842.8306000000021</v>
      </c>
      <c r="G44" s="53">
        <f>F44/D44</f>
        <v>-0.26297153107031995</v>
      </c>
      <c r="H44" s="63" t="s">
        <v>28</v>
      </c>
      <c r="I44" s="64">
        <f>SUM(D44:D65)-(RAF_Detailed_COS_ID_Income_Sta!B88/1000)</f>
        <v>0</v>
      </c>
      <c r="J44" s="64">
        <f>SUM(E44:E65)-(RAF_Detailed_COS_ID_Income_Sta!C88/1000)</f>
        <v>0</v>
      </c>
    </row>
    <row r="45" spans="1:10" x14ac:dyDescent="0.3">
      <c r="A45" s="60" t="s">
        <v>67</v>
      </c>
      <c r="B45" s="65"/>
      <c r="C45" s="65"/>
      <c r="D45" s="66"/>
      <c r="E45" s="66"/>
      <c r="F45" s="66"/>
      <c r="G45" s="66"/>
      <c r="H45" s="65"/>
      <c r="I45" s="64"/>
      <c r="J45" s="64"/>
    </row>
    <row r="46" spans="1:10" x14ac:dyDescent="0.3">
      <c r="A46" s="60" t="s">
        <v>68</v>
      </c>
      <c r="B46" s="67">
        <v>501</v>
      </c>
      <c r="C46" s="61" t="s">
        <v>66</v>
      </c>
      <c r="D46" s="62">
        <f>VLOOKUP(B46,Threshold!$A$10:$C$112,3,FALSE)</f>
        <v>363799.58354000008</v>
      </c>
      <c r="E46" s="62">
        <f>VLOOKUP(B46,Threshold!$A$10:$C$112,2,FALSE)</f>
        <v>374482.95867000002</v>
      </c>
      <c r="F46" s="52">
        <f>E46-D46</f>
        <v>10683.375129999942</v>
      </c>
      <c r="G46" s="53">
        <f>F46/D46</f>
        <v>2.9366100494244506E-2</v>
      </c>
      <c r="H46" s="63" t="s">
        <v>28</v>
      </c>
      <c r="I46" s="71" t="s">
        <v>525</v>
      </c>
      <c r="J46" s="71" t="s">
        <v>525</v>
      </c>
    </row>
    <row r="47" spans="1:10" x14ac:dyDescent="0.3">
      <c r="A47" s="60" t="s">
        <v>70</v>
      </c>
      <c r="B47" s="65"/>
      <c r="C47" s="65"/>
      <c r="D47" s="66"/>
      <c r="E47" s="66"/>
      <c r="F47" s="66"/>
      <c r="G47" s="66"/>
      <c r="H47" s="65"/>
      <c r="I47" s="71"/>
      <c r="J47" s="71"/>
    </row>
    <row r="48" spans="1:10" x14ac:dyDescent="0.3">
      <c r="A48" s="60" t="s">
        <v>71</v>
      </c>
      <c r="B48" s="67">
        <v>502</v>
      </c>
      <c r="C48" s="61" t="s">
        <v>69</v>
      </c>
      <c r="D48" s="62">
        <f>VLOOKUP(B48,Threshold!$A$10:$C$112,3,FALSE)</f>
        <v>7151.8251899999996</v>
      </c>
      <c r="E48" s="62">
        <f>VLOOKUP(B48,Threshold!$A$10:$C$112,2,FALSE)</f>
        <v>6319.9167100000013</v>
      </c>
      <c r="F48" s="52">
        <f>E48-D48</f>
        <v>-831.90847999999824</v>
      </c>
      <c r="G48" s="53">
        <f>F48/D48</f>
        <v>-0.11632114291093268</v>
      </c>
      <c r="H48" s="63" t="s">
        <v>28</v>
      </c>
      <c r="I48" s="71" t="s">
        <v>525</v>
      </c>
      <c r="J48" s="71" t="s">
        <v>525</v>
      </c>
    </row>
    <row r="49" spans="1:10" ht="15" thickBot="1" x14ac:dyDescent="0.35">
      <c r="A49" s="77"/>
      <c r="B49" s="78"/>
      <c r="C49" s="79"/>
      <c r="D49" s="80"/>
      <c r="E49" s="80"/>
      <c r="F49" s="81"/>
      <c r="G49" s="82"/>
      <c r="H49" s="83"/>
      <c r="I49" s="84"/>
      <c r="J49" s="84"/>
    </row>
    <row r="50" spans="1:10" x14ac:dyDescent="0.3">
      <c r="A50" s="60" t="s">
        <v>26</v>
      </c>
      <c r="B50" s="65"/>
      <c r="C50" s="65"/>
      <c r="D50" s="66"/>
      <c r="E50" s="66"/>
      <c r="F50" s="66"/>
      <c r="G50" s="66"/>
      <c r="H50" s="65"/>
      <c r="I50" s="71"/>
      <c r="J50" s="71"/>
    </row>
    <row r="51" spans="1:10" x14ac:dyDescent="0.3">
      <c r="A51" s="60" t="s">
        <v>29</v>
      </c>
      <c r="B51" s="67">
        <v>505</v>
      </c>
      <c r="C51" s="61" t="s">
        <v>72</v>
      </c>
      <c r="D51" s="62">
        <f>VLOOKUP(B51,Threshold!$A$10:$C$112,3,FALSE)</f>
        <v>1708.5623899999996</v>
      </c>
      <c r="E51" s="62">
        <f>VLOOKUP(B51,Threshold!$A$10:$C$112,2,FALSE)</f>
        <v>1734.2888199999995</v>
      </c>
      <c r="F51" s="52">
        <f>E51-D51</f>
        <v>25.726429999999937</v>
      </c>
      <c r="G51" s="53">
        <f>F51/D51</f>
        <v>1.5057354739032938E-2</v>
      </c>
      <c r="H51" s="63" t="s">
        <v>28</v>
      </c>
      <c r="I51" s="71" t="s">
        <v>525</v>
      </c>
      <c r="J51" s="71" t="s">
        <v>525</v>
      </c>
    </row>
    <row r="52" spans="1:10" x14ac:dyDescent="0.3">
      <c r="A52" s="60" t="s">
        <v>30</v>
      </c>
      <c r="B52" s="65"/>
      <c r="C52" s="65"/>
      <c r="D52" s="66"/>
      <c r="E52" s="66"/>
      <c r="F52" s="66"/>
      <c r="G52" s="66"/>
      <c r="H52" s="65"/>
      <c r="I52" s="71"/>
      <c r="J52" s="71"/>
    </row>
    <row r="53" spans="1:10" x14ac:dyDescent="0.3">
      <c r="A53" s="60" t="s">
        <v>31</v>
      </c>
      <c r="B53" s="67">
        <v>506</v>
      </c>
      <c r="C53" s="61" t="s">
        <v>73</v>
      </c>
      <c r="D53" s="62">
        <f>VLOOKUP(B53,Threshold!$A$10:$C$112,3,FALSE)</f>
        <v>20890.956569999988</v>
      </c>
      <c r="E53" s="62">
        <f>VLOOKUP(B53,Threshold!$A$10:$C$112,2,FALSE)</f>
        <v>20020.503389999998</v>
      </c>
      <c r="F53" s="52">
        <f>E53-D53</f>
        <v>-870.45317999998952</v>
      </c>
      <c r="G53" s="53">
        <f>F53/D53</f>
        <v>-4.1666506609371122E-2</v>
      </c>
      <c r="H53" s="63" t="s">
        <v>28</v>
      </c>
      <c r="I53" s="71" t="s">
        <v>525</v>
      </c>
      <c r="J53" s="71" t="s">
        <v>525</v>
      </c>
    </row>
    <row r="54" spans="1:10" x14ac:dyDescent="0.3">
      <c r="A54" s="60" t="s">
        <v>32</v>
      </c>
      <c r="B54" s="65"/>
      <c r="C54" s="65"/>
      <c r="D54" s="66"/>
      <c r="E54" s="66"/>
      <c r="F54" s="66"/>
      <c r="G54" s="66"/>
      <c r="H54" s="65"/>
      <c r="I54" s="71"/>
      <c r="J54" s="71"/>
    </row>
    <row r="55" spans="1:10" x14ac:dyDescent="0.3">
      <c r="A55" s="60" t="s">
        <v>33</v>
      </c>
      <c r="B55" s="67">
        <v>507</v>
      </c>
      <c r="C55" s="61" t="s">
        <v>74</v>
      </c>
      <c r="D55" s="62">
        <f>VLOOKUP(B55,Threshold!$A$10:$C$112,3,FALSE)</f>
        <v>66.098959999999991</v>
      </c>
      <c r="E55" s="62">
        <f>VLOOKUP(B55,Threshold!$A$10:$C$112,2,FALSE)</f>
        <v>66.795909999999992</v>
      </c>
      <c r="F55" s="52">
        <f>E55-D55</f>
        <v>0.69695000000000107</v>
      </c>
      <c r="G55" s="53">
        <f>F55/D55</f>
        <v>1.0544038816949633E-2</v>
      </c>
      <c r="H55" s="63" t="s">
        <v>28</v>
      </c>
      <c r="I55" s="71" t="s">
        <v>525</v>
      </c>
      <c r="J55" s="71" t="s">
        <v>525</v>
      </c>
    </row>
    <row r="56" spans="1:10" x14ac:dyDescent="0.3">
      <c r="A56" s="60" t="s">
        <v>34</v>
      </c>
      <c r="B56" s="65"/>
      <c r="C56" s="65"/>
      <c r="D56" s="66"/>
      <c r="E56" s="66"/>
      <c r="F56" s="66"/>
      <c r="G56" s="66"/>
      <c r="H56" s="65"/>
      <c r="I56" s="71"/>
      <c r="J56" s="71"/>
    </row>
    <row r="57" spans="1:10" x14ac:dyDescent="0.3">
      <c r="A57" s="60" t="s">
        <v>36</v>
      </c>
      <c r="B57" s="68">
        <v>510</v>
      </c>
      <c r="C57" s="69" t="s">
        <v>577</v>
      </c>
      <c r="D57" s="62">
        <f>VLOOKUP(B57,Threshold!$A$10:$C$112,3,FALSE)</f>
        <v>7552.0207399999963</v>
      </c>
      <c r="E57" s="62">
        <f>VLOOKUP(B57,Threshold!$A$10:$C$112,2,FALSE)</f>
        <v>5763.0260800000024</v>
      </c>
      <c r="F57" s="52">
        <f>E57-D57</f>
        <v>-1788.9946599999939</v>
      </c>
      <c r="G57" s="53">
        <f>F57/D57</f>
        <v>-0.23688953216513475</v>
      </c>
      <c r="H57" s="63"/>
      <c r="I57" s="71" t="s">
        <v>525</v>
      </c>
      <c r="J57" s="71" t="s">
        <v>525</v>
      </c>
    </row>
    <row r="58" spans="1:10" x14ac:dyDescent="0.3">
      <c r="A58" s="60" t="s">
        <v>37</v>
      </c>
      <c r="B58" s="65"/>
      <c r="C58" s="65"/>
      <c r="D58" s="66"/>
      <c r="E58" s="66"/>
      <c r="F58" s="66"/>
      <c r="G58" s="66"/>
      <c r="H58" s="65"/>
      <c r="I58" s="71"/>
      <c r="J58" s="71"/>
    </row>
    <row r="59" spans="1:10" x14ac:dyDescent="0.3">
      <c r="A59" s="60" t="s">
        <v>39</v>
      </c>
      <c r="B59" s="67">
        <v>511</v>
      </c>
      <c r="C59" s="61" t="s">
        <v>75</v>
      </c>
      <c r="D59" s="62">
        <f>VLOOKUP(B59,Threshold!$A$10:$C$112,3,FALSE)</f>
        <v>7851.6138299999993</v>
      </c>
      <c r="E59" s="62">
        <f>VLOOKUP(B59,Threshold!$A$10:$C$112,2,FALSE)</f>
        <v>9669.4938099999981</v>
      </c>
      <c r="F59" s="52">
        <f>E59-D59</f>
        <v>1817.8799799999988</v>
      </c>
      <c r="G59" s="53">
        <f>F59/D59</f>
        <v>0.23152946889136536</v>
      </c>
      <c r="H59" s="63" t="s">
        <v>28</v>
      </c>
      <c r="I59" s="71" t="s">
        <v>525</v>
      </c>
      <c r="J59" s="71" t="s">
        <v>525</v>
      </c>
    </row>
    <row r="60" spans="1:10" x14ac:dyDescent="0.3">
      <c r="A60" s="60" t="s">
        <v>40</v>
      </c>
      <c r="B60" s="65"/>
      <c r="C60" s="65"/>
      <c r="D60" s="66"/>
      <c r="E60" s="66"/>
      <c r="F60" s="66"/>
      <c r="G60" s="66"/>
      <c r="H60" s="65"/>
      <c r="I60" s="71"/>
      <c r="J60" s="71"/>
    </row>
    <row r="61" spans="1:10" x14ac:dyDescent="0.3">
      <c r="A61" s="60" t="s">
        <v>42</v>
      </c>
      <c r="B61" s="67">
        <v>512</v>
      </c>
      <c r="C61" s="61" t="s">
        <v>76</v>
      </c>
      <c r="D61" s="62">
        <f>VLOOKUP(B61,Threshold!$A$10:$C$112,3,FALSE)</f>
        <v>23765.185920000004</v>
      </c>
      <c r="E61" s="62">
        <f>VLOOKUP(B61,Threshold!$A$10:$C$112,2,FALSE)</f>
        <v>41498.657050000009</v>
      </c>
      <c r="F61" s="52">
        <f>E61-D61</f>
        <v>17733.471130000005</v>
      </c>
      <c r="G61" s="53">
        <f>F61/D61</f>
        <v>0.74619534598616777</v>
      </c>
      <c r="H61" s="63" t="s">
        <v>28</v>
      </c>
      <c r="I61" s="71" t="s">
        <v>525</v>
      </c>
      <c r="J61" s="71" t="s">
        <v>525</v>
      </c>
    </row>
    <row r="62" spans="1:10" x14ac:dyDescent="0.3">
      <c r="A62" s="60" t="s">
        <v>43</v>
      </c>
      <c r="B62" s="65"/>
      <c r="C62" s="65"/>
      <c r="D62" s="66"/>
      <c r="E62" s="66"/>
      <c r="F62" s="66"/>
      <c r="G62" s="66"/>
      <c r="H62" s="65"/>
      <c r="I62" s="71"/>
      <c r="J62" s="71"/>
    </row>
    <row r="63" spans="1:10" x14ac:dyDescent="0.3">
      <c r="A63" s="60" t="s">
        <v>46</v>
      </c>
      <c r="B63" s="67">
        <v>513</v>
      </c>
      <c r="C63" s="61" t="s">
        <v>77</v>
      </c>
      <c r="D63" s="62">
        <f>VLOOKUP(B63,Threshold!$A$10:$C$112,3,FALSE)</f>
        <v>4699.8353399999996</v>
      </c>
      <c r="E63" s="62">
        <f>VLOOKUP(B63,Threshold!$A$10:$C$112,2,FALSE)</f>
        <v>6251.7082900000041</v>
      </c>
      <c r="F63" s="52">
        <f>E63-D63</f>
        <v>1551.8729500000045</v>
      </c>
      <c r="G63" s="53">
        <f>F63/D63</f>
        <v>0.33019730218888999</v>
      </c>
      <c r="H63" s="63" t="s">
        <v>28</v>
      </c>
      <c r="I63" s="71" t="s">
        <v>525</v>
      </c>
      <c r="J63" s="71" t="s">
        <v>525</v>
      </c>
    </row>
    <row r="64" spans="1:10" x14ac:dyDescent="0.3">
      <c r="A64" s="60" t="s">
        <v>47</v>
      </c>
      <c r="B64" s="65"/>
      <c r="C64" s="65"/>
      <c r="D64" s="66"/>
      <c r="E64" s="66"/>
      <c r="F64" s="66"/>
      <c r="G64" s="66"/>
      <c r="H64" s="65"/>
      <c r="I64" s="71"/>
      <c r="J64" s="71"/>
    </row>
    <row r="65" spans="1:10" x14ac:dyDescent="0.3">
      <c r="A65" s="60" t="s">
        <v>49</v>
      </c>
      <c r="B65" s="67">
        <v>514</v>
      </c>
      <c r="C65" s="61" t="s">
        <v>78</v>
      </c>
      <c r="D65" s="62">
        <f>VLOOKUP(B65,Threshold!$A$10:$C$112,3,FALSE)</f>
        <v>1882.0391200000001</v>
      </c>
      <c r="E65" s="62">
        <f>VLOOKUP(B65,Threshold!$A$10:$C$112,2,FALSE)</f>
        <v>1961.4360599999995</v>
      </c>
      <c r="F65" s="52">
        <f>E65-D65</f>
        <v>79.396939999999404</v>
      </c>
      <c r="G65" s="53">
        <f>F65/D65</f>
        <v>4.2186657629092961E-2</v>
      </c>
      <c r="H65" s="63" t="s">
        <v>28</v>
      </c>
      <c r="I65" s="71" t="s">
        <v>525</v>
      </c>
      <c r="J65" s="71" t="s">
        <v>525</v>
      </c>
    </row>
    <row r="66" spans="1:10" x14ac:dyDescent="0.3">
      <c r="A66" s="60" t="s">
        <v>50</v>
      </c>
      <c r="B66" s="65"/>
      <c r="C66" s="65"/>
      <c r="D66" s="66"/>
      <c r="E66" s="66"/>
      <c r="F66" s="66"/>
      <c r="G66" s="66"/>
      <c r="H66" s="65"/>
      <c r="I66" s="64"/>
      <c r="J66" s="64"/>
    </row>
    <row r="67" spans="1:10" x14ac:dyDescent="0.3">
      <c r="A67" s="60" t="s">
        <v>52</v>
      </c>
      <c r="B67" s="67">
        <v>517</v>
      </c>
      <c r="C67" s="61" t="s">
        <v>79</v>
      </c>
      <c r="D67" s="62">
        <f>VLOOKUP(B67,Threshold!$A$10:$C$112,3,FALSE)</f>
        <v>77979.736470000018</v>
      </c>
      <c r="E67" s="62">
        <f>VLOOKUP(B67,Threshold!$A$10:$C$112,2,FALSE)</f>
        <v>81567.988369999992</v>
      </c>
      <c r="F67" s="52">
        <f>E67-D67</f>
        <v>3588.2518999999738</v>
      </c>
      <c r="G67" s="53">
        <f>F67/D67</f>
        <v>4.6015183718662971E-2</v>
      </c>
      <c r="H67" s="63" t="s">
        <v>28</v>
      </c>
      <c r="I67" s="64">
        <f>SUM(D67:D88)-(RAF_Detailed_COS_ID_Income_Sta!B114/1000)</f>
        <v>0</v>
      </c>
      <c r="J67" s="64">
        <f>SUM(E67:E88)-(RAF_Detailed_COS_ID_Income_Sta!C114/1000)</f>
        <v>0</v>
      </c>
    </row>
    <row r="68" spans="1:10" x14ac:dyDescent="0.3">
      <c r="A68" s="60" t="s">
        <v>53</v>
      </c>
      <c r="B68" s="65"/>
      <c r="C68" s="65"/>
      <c r="D68" s="66"/>
      <c r="E68" s="66"/>
      <c r="F68" s="66"/>
      <c r="G68" s="66"/>
      <c r="H68" s="65"/>
      <c r="I68" s="64"/>
      <c r="J68" s="64"/>
    </row>
    <row r="69" spans="1:10" x14ac:dyDescent="0.3">
      <c r="A69" s="60" t="s">
        <v>55</v>
      </c>
      <c r="B69" s="67">
        <v>518</v>
      </c>
      <c r="C69" s="61" t="s">
        <v>80</v>
      </c>
      <c r="D69" s="62">
        <f>VLOOKUP(B69,Threshold!$A$10:$C$112,3,FALSE)</f>
        <v>201796.16711055633</v>
      </c>
      <c r="E69" s="62">
        <f>VLOOKUP(B69,Threshold!$A$10:$C$112,2,FALSE)</f>
        <v>193702.15123373512</v>
      </c>
      <c r="F69" s="52">
        <f>E69-D69</f>
        <v>-8094.0158768212132</v>
      </c>
      <c r="G69" s="53">
        <f>F69/D69</f>
        <v>-4.0109859333387704E-2</v>
      </c>
      <c r="H69" s="63" t="s">
        <v>28</v>
      </c>
      <c r="I69" s="71" t="s">
        <v>525</v>
      </c>
      <c r="J69" s="71" t="s">
        <v>525</v>
      </c>
    </row>
    <row r="70" spans="1:10" x14ac:dyDescent="0.3">
      <c r="A70" s="60" t="s">
        <v>56</v>
      </c>
      <c r="B70" s="65"/>
      <c r="C70" s="65"/>
      <c r="D70" s="66"/>
      <c r="E70" s="66"/>
      <c r="F70" s="66"/>
      <c r="G70" s="66"/>
      <c r="H70" s="65"/>
      <c r="I70" s="71"/>
      <c r="J70" s="71"/>
    </row>
    <row r="71" spans="1:10" x14ac:dyDescent="0.3">
      <c r="A71" s="60" t="s">
        <v>58</v>
      </c>
      <c r="B71" s="67">
        <v>519</v>
      </c>
      <c r="C71" s="61" t="s">
        <v>81</v>
      </c>
      <c r="D71" s="62">
        <f>VLOOKUP(B71,Threshold!$A$10:$C$112,3,FALSE)</f>
        <v>9741.2681000000011</v>
      </c>
      <c r="E71" s="62">
        <f>VLOOKUP(B71,Threshold!$A$10:$C$112,2,FALSE)</f>
        <v>10678.965179999999</v>
      </c>
      <c r="F71" s="52">
        <f>E71-D71</f>
        <v>937.6970799999981</v>
      </c>
      <c r="G71" s="53">
        <f>F71/D71</f>
        <v>9.6260268208817487E-2</v>
      </c>
      <c r="H71" s="63" t="s">
        <v>28</v>
      </c>
      <c r="I71" s="71" t="s">
        <v>525</v>
      </c>
      <c r="J71" s="71" t="s">
        <v>525</v>
      </c>
    </row>
    <row r="72" spans="1:10" x14ac:dyDescent="0.3">
      <c r="A72" s="60" t="s">
        <v>59</v>
      </c>
      <c r="B72" s="65"/>
      <c r="C72" s="65"/>
      <c r="D72" s="66"/>
      <c r="E72" s="66"/>
      <c r="F72" s="66"/>
      <c r="G72" s="66"/>
      <c r="H72" s="65"/>
      <c r="I72" s="71"/>
      <c r="J72" s="71"/>
    </row>
    <row r="73" spans="1:10" x14ac:dyDescent="0.3">
      <c r="A73" s="60" t="s">
        <v>61</v>
      </c>
      <c r="B73" s="67">
        <v>520</v>
      </c>
      <c r="C73" s="61" t="s">
        <v>82</v>
      </c>
      <c r="D73" s="62">
        <f>VLOOKUP(B73,Threshold!$A$10:$C$112,3,FALSE)</f>
        <v>49339.30356</v>
      </c>
      <c r="E73" s="62">
        <f>VLOOKUP(B73,Threshold!$A$10:$C$112,2,FALSE)</f>
        <v>49802.962179999995</v>
      </c>
      <c r="F73" s="52">
        <f>E73-D73</f>
        <v>463.6586199999947</v>
      </c>
      <c r="G73" s="53">
        <f>F73/D73</f>
        <v>9.3973482912289956E-3</v>
      </c>
      <c r="H73" s="63" t="s">
        <v>28</v>
      </c>
      <c r="I73" s="71" t="s">
        <v>525</v>
      </c>
      <c r="J73" s="71" t="s">
        <v>525</v>
      </c>
    </row>
    <row r="74" spans="1:10" x14ac:dyDescent="0.3">
      <c r="A74" s="60" t="s">
        <v>62</v>
      </c>
      <c r="B74" s="65"/>
      <c r="C74" s="65"/>
      <c r="D74" s="66"/>
      <c r="E74" s="66"/>
      <c r="F74" s="66"/>
      <c r="G74" s="66"/>
      <c r="H74" s="65"/>
      <c r="I74" s="71"/>
      <c r="J74" s="71"/>
    </row>
    <row r="75" spans="1:10" x14ac:dyDescent="0.3">
      <c r="A75" s="60" t="s">
        <v>64</v>
      </c>
      <c r="B75" s="67">
        <v>523</v>
      </c>
      <c r="C75" s="61" t="s">
        <v>83</v>
      </c>
      <c r="D75" s="62">
        <f>VLOOKUP(B75,Threshold!$A$10:$C$112,3,FALSE)</f>
        <v>104.02172</v>
      </c>
      <c r="E75" s="62">
        <f>VLOOKUP(B75,Threshold!$A$10:$C$112,2,FALSE)</f>
        <v>243.86436999999998</v>
      </c>
      <c r="F75" s="52">
        <f>E75-D75</f>
        <v>139.84264999999999</v>
      </c>
      <c r="G75" s="53">
        <f>F75/D75</f>
        <v>1.3443601009481481</v>
      </c>
      <c r="H75" s="63" t="s">
        <v>28</v>
      </c>
      <c r="I75" s="71" t="s">
        <v>525</v>
      </c>
      <c r="J75" s="71" t="s">
        <v>525</v>
      </c>
    </row>
    <row r="76" spans="1:10" x14ac:dyDescent="0.3">
      <c r="A76" s="60" t="s">
        <v>65</v>
      </c>
      <c r="B76" s="65"/>
      <c r="C76" s="65"/>
      <c r="D76" s="66"/>
      <c r="E76" s="66"/>
      <c r="F76" s="66"/>
      <c r="G76" s="66"/>
      <c r="H76" s="65"/>
      <c r="I76" s="71"/>
      <c r="J76" s="71"/>
    </row>
    <row r="77" spans="1:10" x14ac:dyDescent="0.3">
      <c r="A77" s="60" t="s">
        <v>67</v>
      </c>
      <c r="B77" s="67">
        <v>524</v>
      </c>
      <c r="C77" s="61" t="s">
        <v>84</v>
      </c>
      <c r="D77" s="62">
        <f>VLOOKUP(B77,Threshold!$A$10:$C$112,3,FALSE)</f>
        <v>123085.48132000001</v>
      </c>
      <c r="E77" s="62">
        <f>VLOOKUP(B77,Threshold!$A$10:$C$112,2,FALSE)</f>
        <v>116078.45902000001</v>
      </c>
      <c r="F77" s="52">
        <f>E77-D77</f>
        <v>-7007.0222999999969</v>
      </c>
      <c r="G77" s="53">
        <f>F77/D77</f>
        <v>-5.6928097650956945E-2</v>
      </c>
      <c r="H77" s="63" t="s">
        <v>28</v>
      </c>
      <c r="I77" s="71" t="s">
        <v>525</v>
      </c>
      <c r="J77" s="71" t="s">
        <v>525</v>
      </c>
    </row>
    <row r="78" spans="1:10" x14ac:dyDescent="0.3">
      <c r="A78" s="60" t="s">
        <v>68</v>
      </c>
      <c r="B78" s="65"/>
      <c r="C78" s="65"/>
      <c r="D78" s="66"/>
      <c r="E78" s="66"/>
      <c r="F78" s="66"/>
      <c r="G78" s="66"/>
      <c r="H78" s="65"/>
      <c r="I78" s="71"/>
      <c r="J78" s="71"/>
    </row>
    <row r="79" spans="1:10" x14ac:dyDescent="0.3">
      <c r="A79" s="60" t="s">
        <v>70</v>
      </c>
      <c r="B79" s="67">
        <v>528</v>
      </c>
      <c r="C79" s="61" t="s">
        <v>85</v>
      </c>
      <c r="D79" s="62">
        <f>VLOOKUP(B79,Threshold!$A$10:$C$112,3,FALSE)</f>
        <v>84301.296589999984</v>
      </c>
      <c r="E79" s="62">
        <f>VLOOKUP(B79,Threshold!$A$10:$C$112,2,FALSE)</f>
        <v>91165.449900000007</v>
      </c>
      <c r="F79" s="52">
        <f>E79-D79</f>
        <v>6864.1533100000233</v>
      </c>
      <c r="G79" s="53">
        <f>F79/D79</f>
        <v>8.1424053812409164E-2</v>
      </c>
      <c r="H79" s="63" t="s">
        <v>28</v>
      </c>
      <c r="I79" s="71" t="s">
        <v>525</v>
      </c>
      <c r="J79" s="71" t="s">
        <v>525</v>
      </c>
    </row>
    <row r="80" spans="1:10" x14ac:dyDescent="0.3">
      <c r="A80" s="60" t="s">
        <v>71</v>
      </c>
      <c r="B80" s="65"/>
      <c r="C80" s="65"/>
      <c r="D80" s="66"/>
      <c r="E80" s="66"/>
      <c r="F80" s="66"/>
      <c r="G80" s="66"/>
      <c r="H80" s="65"/>
      <c r="I80" s="71"/>
      <c r="J80" s="71"/>
    </row>
    <row r="81" spans="1:10" ht="15" thickBot="1" x14ac:dyDescent="0.35">
      <c r="A81" s="77"/>
      <c r="B81" s="78"/>
      <c r="C81" s="79"/>
      <c r="D81" s="80"/>
      <c r="E81" s="80"/>
      <c r="F81" s="81"/>
      <c r="G81" s="82"/>
      <c r="H81" s="83"/>
      <c r="I81" s="84"/>
      <c r="J81" s="84"/>
    </row>
    <row r="82" spans="1:10" x14ac:dyDescent="0.3">
      <c r="A82" s="60" t="s">
        <v>26</v>
      </c>
      <c r="B82" s="67">
        <v>529</v>
      </c>
      <c r="C82" s="61" t="s">
        <v>86</v>
      </c>
      <c r="D82" s="62">
        <f>VLOOKUP(B82,Threshold!$A$10:$C$112,3,FALSE)</f>
        <v>35443.853219999997</v>
      </c>
      <c r="E82" s="62">
        <f>VLOOKUP(B82,Threshold!$A$10:$C$112,2,FALSE)</f>
        <v>11842.05185</v>
      </c>
      <c r="F82" s="52">
        <f>E82-D82</f>
        <v>-23601.801369999997</v>
      </c>
      <c r="G82" s="53">
        <f>F82/D82</f>
        <v>-0.66589265065238856</v>
      </c>
      <c r="H82" s="63" t="s">
        <v>28</v>
      </c>
      <c r="I82" s="71" t="s">
        <v>525</v>
      </c>
      <c r="J82" s="71" t="s">
        <v>525</v>
      </c>
    </row>
    <row r="83" spans="1:10" x14ac:dyDescent="0.3">
      <c r="A83" s="60" t="s">
        <v>29</v>
      </c>
      <c r="B83" s="65"/>
      <c r="C83" s="65"/>
      <c r="D83" s="66"/>
      <c r="E83" s="66"/>
      <c r="F83" s="66"/>
      <c r="G83" s="66"/>
      <c r="H83" s="65"/>
      <c r="I83" s="71"/>
      <c r="J83" s="71"/>
    </row>
    <row r="84" spans="1:10" x14ac:dyDescent="0.3">
      <c r="A84" s="60" t="s">
        <v>30</v>
      </c>
      <c r="B84" s="67">
        <v>530</v>
      </c>
      <c r="C84" s="61" t="s">
        <v>87</v>
      </c>
      <c r="D84" s="62">
        <f>VLOOKUP(B84,Threshold!$A$10:$C$112,3,FALSE)</f>
        <v>20982.857239999998</v>
      </c>
      <c r="E84" s="62">
        <f>VLOOKUP(B84,Threshold!$A$10:$C$112,2,FALSE)</f>
        <v>17146.986820000002</v>
      </c>
      <c r="F84" s="52">
        <f>E84-D84</f>
        <v>-3835.8704199999956</v>
      </c>
      <c r="G84" s="53">
        <f>F84/D84</f>
        <v>-0.18280972777566284</v>
      </c>
      <c r="H84" s="63" t="s">
        <v>28</v>
      </c>
      <c r="I84" s="71" t="s">
        <v>525</v>
      </c>
      <c r="J84" s="71" t="s">
        <v>525</v>
      </c>
    </row>
    <row r="85" spans="1:10" x14ac:dyDescent="0.3">
      <c r="A85" s="60" t="s">
        <v>31</v>
      </c>
      <c r="B85" s="65"/>
      <c r="C85" s="65"/>
      <c r="D85" s="66"/>
      <c r="E85" s="66"/>
      <c r="F85" s="66"/>
      <c r="G85" s="66"/>
      <c r="H85" s="65"/>
      <c r="I85" s="71"/>
      <c r="J85" s="71"/>
    </row>
    <row r="86" spans="1:10" x14ac:dyDescent="0.3">
      <c r="A86" s="60" t="s">
        <v>32</v>
      </c>
      <c r="B86" s="67">
        <v>531</v>
      </c>
      <c r="C86" s="61" t="s">
        <v>88</v>
      </c>
      <c r="D86" s="62">
        <f>VLOOKUP(B86,Threshold!$A$10:$C$112,3,FALSE)</f>
        <v>7381.7952700000005</v>
      </c>
      <c r="E86" s="62">
        <f>VLOOKUP(B86,Threshold!$A$10:$C$112,2,FALSE)</f>
        <v>12880.892829999999</v>
      </c>
      <c r="F86" s="52">
        <f>E86-D86</f>
        <v>5499.0975599999983</v>
      </c>
      <c r="G86" s="53">
        <f>F86/D86</f>
        <v>0.74495395210276505</v>
      </c>
      <c r="H86" s="63" t="s">
        <v>28</v>
      </c>
      <c r="I86" s="71" t="s">
        <v>525</v>
      </c>
      <c r="J86" s="71" t="s">
        <v>525</v>
      </c>
    </row>
    <row r="87" spans="1:10" x14ac:dyDescent="0.3">
      <c r="A87" s="60" t="s">
        <v>33</v>
      </c>
      <c r="B87" s="65"/>
      <c r="C87" s="65"/>
      <c r="D87" s="66"/>
      <c r="E87" s="66"/>
      <c r="F87" s="66"/>
      <c r="G87" s="66"/>
      <c r="H87" s="65"/>
      <c r="I87" s="71"/>
      <c r="J87" s="71"/>
    </row>
    <row r="88" spans="1:10" x14ac:dyDescent="0.3">
      <c r="A88" s="60" t="s">
        <v>34</v>
      </c>
      <c r="B88" s="67">
        <v>532</v>
      </c>
      <c r="C88" s="61" t="s">
        <v>89</v>
      </c>
      <c r="D88" s="62">
        <f>VLOOKUP(B88,Threshold!$A$10:$C$112,3,FALSE)</f>
        <v>18014.840279999997</v>
      </c>
      <c r="E88" s="62">
        <f>VLOOKUP(B88,Threshold!$A$10:$C$112,2,FALSE)</f>
        <v>21131.20912</v>
      </c>
      <c r="F88" s="52">
        <f>E88-D88</f>
        <v>3116.3688400000028</v>
      </c>
      <c r="G88" s="53">
        <f>F88/D88</f>
        <v>0.17298897972799587</v>
      </c>
      <c r="H88" s="63" t="s">
        <v>28</v>
      </c>
      <c r="I88" s="71" t="s">
        <v>525</v>
      </c>
      <c r="J88" s="71" t="s">
        <v>525</v>
      </c>
    </row>
    <row r="89" spans="1:10" x14ac:dyDescent="0.3">
      <c r="A89" s="60" t="s">
        <v>36</v>
      </c>
      <c r="B89" s="65"/>
      <c r="C89" s="65"/>
      <c r="D89" s="66"/>
      <c r="E89" s="66"/>
      <c r="F89" s="66"/>
      <c r="G89" s="66"/>
      <c r="H89" s="65"/>
      <c r="I89" s="71"/>
      <c r="J89" s="71"/>
    </row>
    <row r="90" spans="1:10" x14ac:dyDescent="0.3">
      <c r="A90" s="60" t="s">
        <v>37</v>
      </c>
      <c r="B90" s="67">
        <v>546</v>
      </c>
      <c r="C90" s="61" t="s">
        <v>90</v>
      </c>
      <c r="D90" s="62">
        <f>VLOOKUP(B90,Threshold!$A$10:$C$112,3,FALSE)</f>
        <v>16474.28791000001</v>
      </c>
      <c r="E90" s="62">
        <f>VLOOKUP(B90,Threshold!$A$10:$C$112,2,FALSE)</f>
        <v>16954.794149999998</v>
      </c>
      <c r="F90" s="52">
        <f>E90-D90</f>
        <v>480.50623999998788</v>
      </c>
      <c r="G90" s="53">
        <f>F90/D90</f>
        <v>2.9167041551356958E-2</v>
      </c>
      <c r="H90" s="63" t="s">
        <v>28</v>
      </c>
      <c r="I90" s="64">
        <f>SUM(D90:D110)+D179+D181-(RAF_Detailed_COS_ID_Income_Sta!B162/1000)</f>
        <v>0</v>
      </c>
      <c r="J90" s="64">
        <f>SUM(E90:E110)+E179+E181-(RAF_Detailed_COS_ID_Income_Sta!C162/1000)</f>
        <v>0</v>
      </c>
    </row>
    <row r="91" spans="1:10" x14ac:dyDescent="0.3">
      <c r="A91" s="60" t="s">
        <v>39</v>
      </c>
      <c r="B91" s="65"/>
      <c r="C91" s="65"/>
      <c r="D91" s="66"/>
      <c r="E91" s="66"/>
      <c r="F91" s="66"/>
      <c r="G91" s="66"/>
      <c r="H91" s="65"/>
      <c r="I91" s="71"/>
      <c r="J91" s="71"/>
    </row>
    <row r="92" spans="1:10" x14ac:dyDescent="0.3">
      <c r="A92" s="60" t="s">
        <v>40</v>
      </c>
      <c r="B92" s="67">
        <v>547</v>
      </c>
      <c r="C92" s="61" t="s">
        <v>91</v>
      </c>
      <c r="D92" s="62">
        <f>VLOOKUP(B92,Threshold!$A$10:$C$112,3,FALSE)</f>
        <v>2328243.6419100827</v>
      </c>
      <c r="E92" s="62">
        <f>VLOOKUP(B92,Threshold!$A$10:$C$112,2,FALSE)</f>
        <v>2475269.4725392833</v>
      </c>
      <c r="F92" s="52">
        <f>E92-D92</f>
        <v>147025.83062920067</v>
      </c>
      <c r="G92" s="53">
        <f>F92/D92</f>
        <v>6.3148816551081066E-2</v>
      </c>
      <c r="H92" s="63" t="s">
        <v>28</v>
      </c>
      <c r="I92" s="71" t="s">
        <v>525</v>
      </c>
      <c r="J92" s="71" t="s">
        <v>525</v>
      </c>
    </row>
    <row r="93" spans="1:10" x14ac:dyDescent="0.3">
      <c r="A93" s="60" t="s">
        <v>42</v>
      </c>
      <c r="B93" s="65"/>
      <c r="C93" s="65"/>
      <c r="D93" s="66"/>
      <c r="E93" s="66"/>
      <c r="F93" s="66"/>
      <c r="G93" s="66"/>
      <c r="H93" s="65"/>
      <c r="I93" s="71"/>
      <c r="J93" s="71"/>
    </row>
    <row r="94" spans="1:10" x14ac:dyDescent="0.3">
      <c r="A94" s="60" t="s">
        <v>43</v>
      </c>
      <c r="B94" s="67">
        <v>548</v>
      </c>
      <c r="C94" s="61" t="s">
        <v>92</v>
      </c>
      <c r="D94" s="62">
        <f>VLOOKUP(B94,Threshold!$A$10:$C$112,3,FALSE)</f>
        <v>19700.794380000007</v>
      </c>
      <c r="E94" s="62">
        <f>VLOOKUP(B94,Threshold!$A$10:$C$112,2,FALSE)</f>
        <v>19641.032740000002</v>
      </c>
      <c r="F94" s="52">
        <f>E94-D94</f>
        <v>-59.761640000004263</v>
      </c>
      <c r="G94" s="53">
        <f>F94/D94</f>
        <v>-3.033463465852601E-3</v>
      </c>
      <c r="H94" s="63" t="s">
        <v>28</v>
      </c>
      <c r="I94" s="71" t="s">
        <v>525</v>
      </c>
      <c r="J94" s="71" t="s">
        <v>525</v>
      </c>
    </row>
    <row r="95" spans="1:10" x14ac:dyDescent="0.3">
      <c r="A95" s="60" t="s">
        <v>46</v>
      </c>
      <c r="B95" s="65"/>
      <c r="C95" s="65"/>
      <c r="D95" s="66"/>
      <c r="E95" s="66"/>
      <c r="F95" s="66"/>
      <c r="G95" s="66"/>
      <c r="H95" s="65"/>
      <c r="I95" s="71"/>
      <c r="J95" s="71"/>
    </row>
    <row r="96" spans="1:10" x14ac:dyDescent="0.3">
      <c r="A96" s="60" t="s">
        <v>47</v>
      </c>
      <c r="B96" s="67">
        <v>549</v>
      </c>
      <c r="C96" s="61" t="s">
        <v>93</v>
      </c>
      <c r="D96" s="62">
        <f>VLOOKUP(B96,Threshold!$A$10:$C$112,3,FALSE)</f>
        <v>36774.581195000013</v>
      </c>
      <c r="E96" s="62">
        <f>VLOOKUP(B96,Threshold!$A$10:$C$112,2,FALSE)</f>
        <v>38245.470169999986</v>
      </c>
      <c r="F96" s="52">
        <f>E96-D96</f>
        <v>1470.8889749999726</v>
      </c>
      <c r="G96" s="53">
        <f>F96/D96</f>
        <v>3.9997436468425622E-2</v>
      </c>
      <c r="H96" s="63" t="s">
        <v>28</v>
      </c>
      <c r="I96" s="71" t="s">
        <v>525</v>
      </c>
      <c r="J96" s="71" t="s">
        <v>525</v>
      </c>
    </row>
    <row r="97" spans="1:10" x14ac:dyDescent="0.3">
      <c r="A97" s="60" t="s">
        <v>49</v>
      </c>
      <c r="B97" s="65"/>
      <c r="C97" s="65"/>
      <c r="D97" s="66"/>
      <c r="E97" s="66"/>
      <c r="F97" s="66"/>
      <c r="G97" s="66"/>
      <c r="H97" s="65"/>
      <c r="I97" s="71"/>
      <c r="J97" s="71"/>
    </row>
    <row r="98" spans="1:10" x14ac:dyDescent="0.3">
      <c r="A98" s="60" t="s">
        <v>50</v>
      </c>
      <c r="B98" s="67">
        <v>551</v>
      </c>
      <c r="C98" s="61" t="s">
        <v>94</v>
      </c>
      <c r="D98" s="62">
        <f>VLOOKUP(B98,Threshold!$A$10:$C$112,3,FALSE)</f>
        <v>10537.974880000009</v>
      </c>
      <c r="E98" s="62">
        <f>VLOOKUP(B98,Threshold!$A$10:$C$112,2,FALSE)</f>
        <v>10973.335320000004</v>
      </c>
      <c r="F98" s="52">
        <f>E98-D98</f>
        <v>435.36043999999492</v>
      </c>
      <c r="G98" s="53">
        <f>F98/D98</f>
        <v>4.1313482425002192E-2</v>
      </c>
      <c r="H98" s="63" t="s">
        <v>28</v>
      </c>
      <c r="I98" s="71" t="s">
        <v>525</v>
      </c>
      <c r="J98" s="71" t="s">
        <v>525</v>
      </c>
    </row>
    <row r="99" spans="1:10" x14ac:dyDescent="0.3">
      <c r="A99" s="60" t="s">
        <v>52</v>
      </c>
      <c r="B99" s="65"/>
      <c r="C99" s="65"/>
      <c r="D99" s="66"/>
      <c r="E99" s="66"/>
      <c r="F99" s="66"/>
      <c r="G99" s="66"/>
      <c r="H99" s="65"/>
      <c r="I99" s="71"/>
      <c r="J99" s="71"/>
    </row>
    <row r="100" spans="1:10" x14ac:dyDescent="0.3">
      <c r="A100" s="60" t="s">
        <v>53</v>
      </c>
      <c r="B100" s="67">
        <v>552</v>
      </c>
      <c r="C100" s="61" t="s">
        <v>95</v>
      </c>
      <c r="D100" s="62">
        <f>VLOOKUP(B100,Threshold!$A$10:$C$112,3,FALSE)</f>
        <v>15316.744959999985</v>
      </c>
      <c r="E100" s="62">
        <f>VLOOKUP(B100,Threshold!$A$10:$C$112,2,FALSE)</f>
        <v>18556.524569999994</v>
      </c>
      <c r="F100" s="52">
        <f>E100-D100</f>
        <v>3239.7796100000087</v>
      </c>
      <c r="G100" s="53">
        <f>F100/D100</f>
        <v>0.21151880627775443</v>
      </c>
      <c r="H100" s="63" t="s">
        <v>28</v>
      </c>
      <c r="I100" s="71" t="s">
        <v>525</v>
      </c>
      <c r="J100" s="71" t="s">
        <v>525</v>
      </c>
    </row>
    <row r="101" spans="1:10" x14ac:dyDescent="0.3">
      <c r="A101" s="60" t="s">
        <v>55</v>
      </c>
      <c r="B101" s="65"/>
      <c r="C101" s="65"/>
      <c r="D101" s="66"/>
      <c r="E101" s="66"/>
      <c r="F101" s="66"/>
      <c r="G101" s="66"/>
      <c r="H101" s="65"/>
      <c r="I101" s="71"/>
      <c r="J101" s="71"/>
    </row>
    <row r="102" spans="1:10" x14ac:dyDescent="0.3">
      <c r="A102" s="60" t="s">
        <v>56</v>
      </c>
      <c r="B102" s="67">
        <v>553</v>
      </c>
      <c r="C102" s="61" t="s">
        <v>96</v>
      </c>
      <c r="D102" s="62">
        <f>VLOOKUP(B102,Threshold!$A$10:$C$112,3,FALSE)</f>
        <v>66848.714850000004</v>
      </c>
      <c r="E102" s="62">
        <f>VLOOKUP(B102,Threshold!$A$10:$C$112,2,FALSE)</f>
        <v>56166.312720000024</v>
      </c>
      <c r="F102" s="52">
        <f>E102-D102</f>
        <v>-10682.40212999998</v>
      </c>
      <c r="G102" s="53">
        <f>F102/D102</f>
        <v>-0.15979966337378257</v>
      </c>
      <c r="H102" s="63" t="s">
        <v>28</v>
      </c>
      <c r="I102" s="71" t="s">
        <v>525</v>
      </c>
      <c r="J102" s="71" t="s">
        <v>525</v>
      </c>
    </row>
    <row r="103" spans="1:10" x14ac:dyDescent="0.3">
      <c r="A103" s="60" t="s">
        <v>58</v>
      </c>
      <c r="B103" s="65"/>
      <c r="C103" s="65"/>
      <c r="D103" s="66"/>
      <c r="E103" s="66"/>
      <c r="F103" s="66"/>
      <c r="G103" s="66"/>
      <c r="H103" s="65"/>
      <c r="I103" s="71"/>
      <c r="J103" s="71"/>
    </row>
    <row r="104" spans="1:10" x14ac:dyDescent="0.3">
      <c r="A104" s="60" t="s">
        <v>59</v>
      </c>
      <c r="B104" s="67">
        <v>554</v>
      </c>
      <c r="C104" s="61" t="s">
        <v>97</v>
      </c>
      <c r="D104" s="62">
        <f>VLOOKUP(B104,Threshold!$A$10:$C$112,3,FALSE)</f>
        <v>7862.6056500000004</v>
      </c>
      <c r="E104" s="62">
        <f>VLOOKUP(B104,Threshold!$A$10:$C$112,2,FALSE)</f>
        <v>6990.2315599999993</v>
      </c>
      <c r="F104" s="52">
        <f>E104-D104</f>
        <v>-872.37409000000116</v>
      </c>
      <c r="G104" s="53">
        <f>F104/D104</f>
        <v>-0.11095228844397163</v>
      </c>
      <c r="H104" s="63" t="s">
        <v>28</v>
      </c>
      <c r="I104" s="71" t="s">
        <v>525</v>
      </c>
      <c r="J104" s="71" t="s">
        <v>525</v>
      </c>
    </row>
    <row r="105" spans="1:10" x14ac:dyDescent="0.3">
      <c r="A105" s="60" t="s">
        <v>61</v>
      </c>
      <c r="B105" s="65"/>
      <c r="C105" s="65"/>
      <c r="D105" s="66"/>
      <c r="E105" s="66"/>
      <c r="F105" s="66"/>
      <c r="G105" s="66"/>
      <c r="H105" s="65"/>
      <c r="I105" s="71"/>
      <c r="J105" s="71"/>
    </row>
    <row r="106" spans="1:10" x14ac:dyDescent="0.3">
      <c r="A106" s="60" t="s">
        <v>62</v>
      </c>
      <c r="B106" s="67">
        <v>555</v>
      </c>
      <c r="C106" s="61" t="s">
        <v>98</v>
      </c>
      <c r="D106" s="62">
        <f>VLOOKUP(B106,Threshold!$A$10:$C$112,3,FALSE)</f>
        <v>362610.43460000004</v>
      </c>
      <c r="E106" s="62">
        <f>VLOOKUP(B106,Threshold!$A$10:$C$112,2,FALSE)</f>
        <v>357804.64011000004</v>
      </c>
      <c r="F106" s="52">
        <f>E106-D106</f>
        <v>-4805.7944900000002</v>
      </c>
      <c r="G106" s="53">
        <f>F106/D106</f>
        <v>-1.3253326521894855E-2</v>
      </c>
      <c r="H106" s="63" t="s">
        <v>28</v>
      </c>
      <c r="I106" s="71" t="s">
        <v>525</v>
      </c>
      <c r="J106" s="71" t="s">
        <v>525</v>
      </c>
    </row>
    <row r="107" spans="1:10" x14ac:dyDescent="0.3">
      <c r="A107" s="60" t="s">
        <v>64</v>
      </c>
      <c r="B107" s="65"/>
      <c r="C107" s="65"/>
      <c r="D107" s="66"/>
      <c r="E107" s="66"/>
      <c r="F107" s="66"/>
      <c r="G107" s="66"/>
      <c r="H107" s="65"/>
      <c r="I107" s="71"/>
      <c r="J107" s="71"/>
    </row>
    <row r="108" spans="1:10" x14ac:dyDescent="0.3">
      <c r="A108" s="60" t="s">
        <v>65</v>
      </c>
      <c r="B108" s="67">
        <v>556</v>
      </c>
      <c r="C108" s="61" t="s">
        <v>99</v>
      </c>
      <c r="D108" s="62">
        <f>VLOOKUP(B108,Threshold!$A$10:$C$112,3,FALSE)</f>
        <v>3954.1043199999995</v>
      </c>
      <c r="E108" s="62">
        <f>VLOOKUP(B108,Threshold!$A$10:$C$112,2,FALSE)</f>
        <v>4089.1823200000008</v>
      </c>
      <c r="F108" s="52">
        <f>E108-D108</f>
        <v>135.07800000000134</v>
      </c>
      <c r="G108" s="53">
        <f>F108/D108</f>
        <v>3.4161465927130964E-2</v>
      </c>
      <c r="H108" s="63" t="s">
        <v>28</v>
      </c>
      <c r="I108" s="71" t="s">
        <v>525</v>
      </c>
      <c r="J108" s="71" t="s">
        <v>525</v>
      </c>
    </row>
    <row r="109" spans="1:10" x14ac:dyDescent="0.3">
      <c r="A109" s="60" t="s">
        <v>67</v>
      </c>
      <c r="B109" s="65"/>
      <c r="C109" s="65"/>
      <c r="D109" s="66"/>
      <c r="E109" s="66"/>
      <c r="F109" s="66"/>
      <c r="G109" s="66"/>
      <c r="H109" s="65"/>
      <c r="I109" s="71"/>
      <c r="J109" s="71"/>
    </row>
    <row r="110" spans="1:10" x14ac:dyDescent="0.3">
      <c r="A110" s="60" t="s">
        <v>68</v>
      </c>
      <c r="B110" s="67">
        <v>557</v>
      </c>
      <c r="C110" s="61" t="s">
        <v>100</v>
      </c>
      <c r="D110" s="62">
        <f>VLOOKUP(B110,Threshold!$A$10:$C$112,3,FALSE)</f>
        <v>92832.816941084719</v>
      </c>
      <c r="E110" s="62">
        <f>VLOOKUP(B110,Threshold!$A$10:$C$112,2,FALSE)</f>
        <v>92677.024657142814</v>
      </c>
      <c r="F110" s="52">
        <f>E110-D110</f>
        <v>-155.79228394190432</v>
      </c>
      <c r="G110" s="53">
        <f>F110/D110</f>
        <v>-1.6782026989526355E-3</v>
      </c>
      <c r="H110" s="63" t="s">
        <v>28</v>
      </c>
      <c r="I110" s="71" t="s">
        <v>525</v>
      </c>
      <c r="J110" s="71" t="s">
        <v>525</v>
      </c>
    </row>
    <row r="111" spans="1:10" x14ac:dyDescent="0.3">
      <c r="A111" s="60" t="s">
        <v>70</v>
      </c>
      <c r="B111" s="65"/>
      <c r="C111" s="65"/>
      <c r="D111" s="66"/>
      <c r="E111" s="66"/>
      <c r="F111" s="66"/>
      <c r="G111" s="66"/>
      <c r="H111" s="65"/>
      <c r="I111" s="71"/>
      <c r="J111" s="71"/>
    </row>
    <row r="112" spans="1:10" x14ac:dyDescent="0.3">
      <c r="A112" s="60" t="s">
        <v>71</v>
      </c>
      <c r="B112" s="67">
        <v>560</v>
      </c>
      <c r="C112" s="61" t="s">
        <v>101</v>
      </c>
      <c r="D112" s="62">
        <f>VLOOKUP(B112,Threshold!$A$10:$C$112,3,FALSE)</f>
        <v>6917.5575100000033</v>
      </c>
      <c r="E112" s="62">
        <f>VLOOKUP(B112,Threshold!$A$10:$C$112,2,FALSE)</f>
        <v>7370.787220000002</v>
      </c>
      <c r="F112" s="52">
        <f>E112-D112</f>
        <v>453.2297099999987</v>
      </c>
      <c r="G112" s="53">
        <f>F112/D112</f>
        <v>6.5518748394185519E-2</v>
      </c>
      <c r="H112" s="63" t="s">
        <v>28</v>
      </c>
      <c r="I112" s="64">
        <f>SUM(D112:D137)-(RAF_Detailed_COS_ID_Income_Sta!B182/1000)</f>
        <v>0</v>
      </c>
      <c r="J112" s="64">
        <f>SUM(E112:E137)-(RAF_Detailed_COS_ID_Income_Sta!C182/1000)</f>
        <v>0</v>
      </c>
    </row>
    <row r="113" spans="1:10" ht="15" thickBot="1" x14ac:dyDescent="0.35">
      <c r="A113" s="77"/>
      <c r="B113" s="78"/>
      <c r="C113" s="79"/>
      <c r="D113" s="80"/>
      <c r="E113" s="80"/>
      <c r="F113" s="81"/>
      <c r="G113" s="82"/>
      <c r="H113" s="83"/>
      <c r="I113" s="84"/>
      <c r="J113" s="84"/>
    </row>
    <row r="114" spans="1:10" x14ac:dyDescent="0.3">
      <c r="A114" s="60" t="s">
        <v>26</v>
      </c>
      <c r="B114" s="65"/>
      <c r="C114" s="65"/>
      <c r="D114" s="66"/>
      <c r="E114" s="66"/>
      <c r="F114" s="66"/>
      <c r="G114" s="66"/>
      <c r="H114" s="65"/>
      <c r="I114" s="71"/>
      <c r="J114" s="71"/>
    </row>
    <row r="115" spans="1:10" x14ac:dyDescent="0.3">
      <c r="A115" s="60" t="s">
        <v>29</v>
      </c>
      <c r="B115" s="67">
        <v>561</v>
      </c>
      <c r="C115" s="61" t="s">
        <v>102</v>
      </c>
      <c r="D115" s="62">
        <f>VLOOKUP(B115,Threshold!$A$10:$C$112,3,FALSE)</f>
        <v>10823.215369999998</v>
      </c>
      <c r="E115" s="62">
        <f>VLOOKUP(B115,Threshold!$A$10:$C$112,2,FALSE)</f>
        <v>11111.678500000002</v>
      </c>
      <c r="F115" s="52">
        <f>E115-D115</f>
        <v>288.46313000000373</v>
      </c>
      <c r="G115" s="53">
        <f>F115/D115</f>
        <v>2.6652258144984488E-2</v>
      </c>
      <c r="H115" s="63" t="s">
        <v>28</v>
      </c>
      <c r="I115" s="71" t="s">
        <v>525</v>
      </c>
      <c r="J115" s="71" t="s">
        <v>525</v>
      </c>
    </row>
    <row r="116" spans="1:10" x14ac:dyDescent="0.3">
      <c r="A116" s="60" t="s">
        <v>30</v>
      </c>
      <c r="B116" s="65"/>
      <c r="C116" s="65"/>
      <c r="D116" s="66"/>
      <c r="E116" s="66"/>
      <c r="F116" s="66"/>
      <c r="G116" s="66"/>
      <c r="H116" s="65"/>
      <c r="I116" s="71"/>
      <c r="J116" s="71"/>
    </row>
    <row r="117" spans="1:10" x14ac:dyDescent="0.3">
      <c r="A117" s="60" t="s">
        <v>31</v>
      </c>
      <c r="B117" s="67">
        <v>562</v>
      </c>
      <c r="C117" s="61" t="s">
        <v>103</v>
      </c>
      <c r="D117" s="62">
        <f>VLOOKUP(B117,Threshold!$A$10:$C$112,3,FALSE)</f>
        <v>3325.0468200000005</v>
      </c>
      <c r="E117" s="62">
        <f>VLOOKUP(B117,Threshold!$A$10:$C$112,2,FALSE)</f>
        <v>3252.4334100000001</v>
      </c>
      <c r="F117" s="52">
        <f>E117-D117</f>
        <v>-72.613410000000385</v>
      </c>
      <c r="G117" s="53">
        <f>F117/D117</f>
        <v>-2.1838312039167126E-2</v>
      </c>
      <c r="H117" s="63" t="s">
        <v>28</v>
      </c>
      <c r="I117" s="71" t="s">
        <v>525</v>
      </c>
      <c r="J117" s="71" t="s">
        <v>525</v>
      </c>
    </row>
    <row r="118" spans="1:10" x14ac:dyDescent="0.3">
      <c r="A118" s="60" t="s">
        <v>32</v>
      </c>
      <c r="B118" s="65"/>
      <c r="C118" s="65"/>
      <c r="D118" s="66"/>
      <c r="E118" s="66"/>
      <c r="F118" s="66"/>
      <c r="G118" s="66"/>
      <c r="H118" s="65"/>
      <c r="I118" s="71"/>
      <c r="J118" s="71"/>
    </row>
    <row r="119" spans="1:10" x14ac:dyDescent="0.3">
      <c r="A119" s="60" t="s">
        <v>33</v>
      </c>
      <c r="B119" s="67">
        <v>563</v>
      </c>
      <c r="C119" s="61" t="s">
        <v>104</v>
      </c>
      <c r="D119" s="62">
        <f>VLOOKUP(B119,Threshold!$A$10:$C$112,3,FALSE)</f>
        <v>375</v>
      </c>
      <c r="E119" s="62">
        <f>VLOOKUP(B119,Threshold!$A$10:$C$112,2,FALSE)</f>
        <v>375</v>
      </c>
      <c r="F119" s="52">
        <f>E119-D119</f>
        <v>0</v>
      </c>
      <c r="G119" s="53">
        <f>F119/D119</f>
        <v>0</v>
      </c>
      <c r="H119" s="63" t="s">
        <v>28</v>
      </c>
      <c r="I119" s="71" t="s">
        <v>525</v>
      </c>
      <c r="J119" s="71" t="s">
        <v>525</v>
      </c>
    </row>
    <row r="120" spans="1:10" x14ac:dyDescent="0.3">
      <c r="A120" s="60" t="s">
        <v>34</v>
      </c>
      <c r="B120" s="65"/>
      <c r="C120" s="65"/>
      <c r="D120" s="66"/>
      <c r="E120" s="66"/>
      <c r="F120" s="66"/>
      <c r="G120" s="66"/>
      <c r="H120" s="65"/>
      <c r="I120" s="71"/>
      <c r="J120" s="71"/>
    </row>
    <row r="121" spans="1:10" x14ac:dyDescent="0.3">
      <c r="A121" s="60" t="s">
        <v>36</v>
      </c>
      <c r="B121" s="67">
        <v>565</v>
      </c>
      <c r="C121" s="61" t="s">
        <v>105</v>
      </c>
      <c r="D121" s="62">
        <f>VLOOKUP(B121,Threshold!$A$10:$C$112,3,FALSE)</f>
        <v>22494.724990000002</v>
      </c>
      <c r="E121" s="62">
        <f>VLOOKUP(B121,Threshold!$A$10:$C$112,2,FALSE)</f>
        <v>22736.390820000004</v>
      </c>
      <c r="F121" s="52">
        <f>E121-D121</f>
        <v>241.66583000000173</v>
      </c>
      <c r="G121" s="53">
        <f>F121/D121</f>
        <v>1.0743222249102131E-2</v>
      </c>
      <c r="H121" s="63" t="s">
        <v>28</v>
      </c>
      <c r="I121" s="71" t="s">
        <v>525</v>
      </c>
      <c r="J121" s="71" t="s">
        <v>525</v>
      </c>
    </row>
    <row r="122" spans="1:10" x14ac:dyDescent="0.3">
      <c r="A122" s="60" t="s">
        <v>37</v>
      </c>
      <c r="B122" s="65"/>
      <c r="C122" s="65"/>
      <c r="D122" s="66"/>
      <c r="E122" s="66"/>
      <c r="F122" s="66"/>
      <c r="G122" s="66"/>
      <c r="H122" s="65"/>
      <c r="I122" s="71"/>
      <c r="J122" s="71"/>
    </row>
    <row r="123" spans="1:10" x14ac:dyDescent="0.3">
      <c r="A123" s="60" t="s">
        <v>39</v>
      </c>
      <c r="B123" s="67">
        <v>566</v>
      </c>
      <c r="C123" s="61" t="s">
        <v>106</v>
      </c>
      <c r="D123" s="62">
        <f>VLOOKUP(B123,Threshold!$A$10:$C$112,3,FALSE)</f>
        <v>4108.4630399999978</v>
      </c>
      <c r="E123" s="62">
        <f>VLOOKUP(B123,Threshold!$A$10:$C$112,2,FALSE)</f>
        <v>4210.1981699999997</v>
      </c>
      <c r="F123" s="52">
        <f>E123-D123</f>
        <v>101.73513000000185</v>
      </c>
      <c r="G123" s="53">
        <f>F123/D123</f>
        <v>2.4762333020769221E-2</v>
      </c>
      <c r="H123" s="63" t="s">
        <v>28</v>
      </c>
      <c r="I123" s="71" t="s">
        <v>525</v>
      </c>
      <c r="J123" s="71" t="s">
        <v>525</v>
      </c>
    </row>
    <row r="124" spans="1:10" x14ac:dyDescent="0.3">
      <c r="A124" s="60" t="s">
        <v>40</v>
      </c>
      <c r="B124" s="65"/>
      <c r="C124" s="65"/>
      <c r="D124" s="66"/>
      <c r="E124" s="66"/>
      <c r="F124" s="66"/>
      <c r="G124" s="66"/>
      <c r="H124" s="65"/>
      <c r="I124" s="71"/>
      <c r="J124" s="71"/>
    </row>
    <row r="125" spans="1:10" x14ac:dyDescent="0.3">
      <c r="A125" s="60" t="s">
        <v>42</v>
      </c>
      <c r="B125" s="67">
        <v>567</v>
      </c>
      <c r="C125" s="61" t="s">
        <v>526</v>
      </c>
      <c r="D125" s="62">
        <f>VLOOKUP(B125,Threshold!$A$10:$C$112,3,FALSE)</f>
        <v>12</v>
      </c>
      <c r="E125" s="62">
        <f>VLOOKUP(B125,Threshold!$A$10:$C$112,2,FALSE)</f>
        <v>-12</v>
      </c>
      <c r="F125" s="52">
        <f>E125-D125</f>
        <v>-24</v>
      </c>
      <c r="G125" s="53">
        <f>F125/D125</f>
        <v>-2</v>
      </c>
      <c r="H125" s="63" t="s">
        <v>28</v>
      </c>
      <c r="I125" s="71" t="s">
        <v>525</v>
      </c>
      <c r="J125" s="71" t="s">
        <v>525</v>
      </c>
    </row>
    <row r="126" spans="1:10" x14ac:dyDescent="0.3">
      <c r="A126" s="60" t="s">
        <v>43</v>
      </c>
      <c r="B126" s="65"/>
      <c r="C126" s="65"/>
      <c r="D126" s="66"/>
      <c r="E126" s="66"/>
      <c r="F126" s="66"/>
      <c r="G126" s="66"/>
      <c r="H126" s="65"/>
      <c r="I126" s="71"/>
      <c r="J126" s="71"/>
    </row>
    <row r="127" spans="1:10" x14ac:dyDescent="0.3">
      <c r="A127" s="60" t="s">
        <v>46</v>
      </c>
      <c r="B127" s="67">
        <v>568</v>
      </c>
      <c r="C127" s="61" t="s">
        <v>107</v>
      </c>
      <c r="D127" s="62">
        <f>VLOOKUP(B127,Threshold!$A$10:$C$112,3,FALSE)</f>
        <v>609.36059</v>
      </c>
      <c r="E127" s="62">
        <f>VLOOKUP(B127,Threshold!$A$10:$C$112,2,FALSE)</f>
        <v>605.67912999999999</v>
      </c>
      <c r="F127" s="52">
        <f>E127-D127</f>
        <v>-3.6814600000000155</v>
      </c>
      <c r="G127" s="53">
        <f>F127/D127</f>
        <v>-6.0415131211554321E-3</v>
      </c>
      <c r="H127" s="63" t="s">
        <v>28</v>
      </c>
      <c r="I127" s="71" t="s">
        <v>525</v>
      </c>
      <c r="J127" s="71" t="s">
        <v>525</v>
      </c>
    </row>
    <row r="128" spans="1:10" x14ac:dyDescent="0.3">
      <c r="A128" s="60" t="s">
        <v>47</v>
      </c>
      <c r="B128" s="65"/>
      <c r="C128" s="65"/>
      <c r="D128" s="66"/>
      <c r="E128" s="66"/>
      <c r="F128" s="66"/>
      <c r="G128" s="66"/>
      <c r="H128" s="65"/>
      <c r="I128" s="71"/>
      <c r="J128" s="71"/>
    </row>
    <row r="129" spans="1:10" x14ac:dyDescent="0.3">
      <c r="A129" s="60" t="s">
        <v>49</v>
      </c>
      <c r="B129" s="67">
        <v>569</v>
      </c>
      <c r="C129" s="61" t="s">
        <v>108</v>
      </c>
      <c r="D129" s="62">
        <f>VLOOKUP(B129,Threshold!$A$10:$C$112,3,FALSE)</f>
        <v>4284.5139799999997</v>
      </c>
      <c r="E129" s="62">
        <f>VLOOKUP(B129,Threshold!$A$10:$C$112,2,FALSE)</f>
        <v>4355.6764099999991</v>
      </c>
      <c r="F129" s="52">
        <f>E129-D129</f>
        <v>71.162429999999404</v>
      </c>
      <c r="G129" s="53">
        <f>F129/D129</f>
        <v>1.6609218766045292E-2</v>
      </c>
      <c r="H129" s="63" t="s">
        <v>28</v>
      </c>
      <c r="I129" s="71" t="s">
        <v>525</v>
      </c>
      <c r="J129" s="71" t="s">
        <v>525</v>
      </c>
    </row>
    <row r="130" spans="1:10" x14ac:dyDescent="0.3">
      <c r="A130" s="60" t="s">
        <v>50</v>
      </c>
      <c r="B130" s="65"/>
      <c r="C130" s="65"/>
      <c r="D130" s="66"/>
      <c r="E130" s="66"/>
      <c r="F130" s="66"/>
      <c r="G130" s="66"/>
      <c r="H130" s="65"/>
      <c r="I130" s="71"/>
      <c r="J130" s="71"/>
    </row>
    <row r="131" spans="1:10" x14ac:dyDescent="0.3">
      <c r="A131" s="60" t="s">
        <v>52</v>
      </c>
      <c r="B131" s="67">
        <v>570</v>
      </c>
      <c r="C131" s="61" t="s">
        <v>109</v>
      </c>
      <c r="D131" s="62">
        <f>VLOOKUP(B131,Threshold!$A$10:$C$112,3,FALSE)</f>
        <v>5720.4825199999987</v>
      </c>
      <c r="E131" s="62">
        <f>VLOOKUP(B131,Threshold!$A$10:$C$112,2,FALSE)</f>
        <v>5393.8040499999997</v>
      </c>
      <c r="F131" s="52">
        <f>E131-D131</f>
        <v>-326.67846999999892</v>
      </c>
      <c r="G131" s="53">
        <f>F131/D131</f>
        <v>-5.7106803291131984E-2</v>
      </c>
      <c r="H131" s="63" t="s">
        <v>28</v>
      </c>
      <c r="I131" s="71" t="s">
        <v>525</v>
      </c>
      <c r="J131" s="71" t="s">
        <v>525</v>
      </c>
    </row>
    <row r="132" spans="1:10" x14ac:dyDescent="0.3">
      <c r="A132" s="60" t="s">
        <v>53</v>
      </c>
      <c r="B132" s="65"/>
      <c r="C132" s="65"/>
      <c r="D132" s="66"/>
      <c r="E132" s="66"/>
      <c r="F132" s="66"/>
      <c r="G132" s="66"/>
      <c r="H132" s="65"/>
      <c r="I132" s="71"/>
      <c r="J132" s="71"/>
    </row>
    <row r="133" spans="1:10" x14ac:dyDescent="0.3">
      <c r="A133" s="60" t="s">
        <v>55</v>
      </c>
      <c r="B133" s="67">
        <v>571</v>
      </c>
      <c r="C133" s="61" t="s">
        <v>110</v>
      </c>
      <c r="D133" s="62">
        <f>VLOOKUP(B133,Threshold!$A$10:$C$112,3,FALSE)</f>
        <v>11419.948070000004</v>
      </c>
      <c r="E133" s="62">
        <f>VLOOKUP(B133,Threshold!$A$10:$C$112,2,FALSE)</f>
        <v>11739.22452</v>
      </c>
      <c r="F133" s="52">
        <f>E133-D133</f>
        <v>319.27644999999575</v>
      </c>
      <c r="G133" s="53">
        <f>F133/D133</f>
        <v>2.7957784750241483E-2</v>
      </c>
      <c r="H133" s="63" t="s">
        <v>28</v>
      </c>
      <c r="I133" s="71" t="s">
        <v>525</v>
      </c>
      <c r="J133" s="71" t="s">
        <v>525</v>
      </c>
    </row>
    <row r="134" spans="1:10" x14ac:dyDescent="0.3">
      <c r="A134" s="60" t="s">
        <v>56</v>
      </c>
      <c r="B134" s="65"/>
      <c r="C134" s="65"/>
      <c r="D134" s="66"/>
      <c r="E134" s="66"/>
      <c r="F134" s="66"/>
      <c r="G134" s="66"/>
      <c r="H134" s="65"/>
      <c r="I134" s="71"/>
      <c r="J134" s="71"/>
    </row>
    <row r="135" spans="1:10" x14ac:dyDescent="0.3">
      <c r="A135" s="60" t="s">
        <v>58</v>
      </c>
      <c r="B135" s="67">
        <v>572</v>
      </c>
      <c r="C135" s="61" t="s">
        <v>111</v>
      </c>
      <c r="D135" s="62">
        <f>VLOOKUP(B135,Threshold!$A$10:$C$112,3,FALSE)</f>
        <v>1254</v>
      </c>
      <c r="E135" s="62">
        <f>VLOOKUP(B135,Threshold!$A$10:$C$112,2,FALSE)</f>
        <v>1254</v>
      </c>
      <c r="F135" s="52">
        <f>E135-D135</f>
        <v>0</v>
      </c>
      <c r="G135" s="53">
        <f>F135/D135</f>
        <v>0</v>
      </c>
      <c r="H135" s="63" t="s">
        <v>28</v>
      </c>
      <c r="I135" s="71" t="s">
        <v>525</v>
      </c>
      <c r="J135" s="71" t="s">
        <v>525</v>
      </c>
    </row>
    <row r="136" spans="1:10" x14ac:dyDescent="0.3">
      <c r="A136" s="60" t="s">
        <v>59</v>
      </c>
      <c r="B136" s="65"/>
      <c r="C136" s="65"/>
      <c r="D136" s="66"/>
      <c r="E136" s="66"/>
      <c r="F136" s="66"/>
      <c r="G136" s="66"/>
      <c r="H136" s="65"/>
      <c r="I136" s="71"/>
      <c r="J136" s="71"/>
    </row>
    <row r="137" spans="1:10" x14ac:dyDescent="0.3">
      <c r="A137" s="60" t="s">
        <v>61</v>
      </c>
      <c r="B137" s="67">
        <v>573</v>
      </c>
      <c r="C137" s="61" t="s">
        <v>112</v>
      </c>
      <c r="D137" s="62">
        <f>VLOOKUP(B137,Threshold!$A$10:$C$112,3,FALSE)</f>
        <v>643.78355000000022</v>
      </c>
      <c r="E137" s="62">
        <f>VLOOKUP(B137,Threshold!$A$10:$C$112,2,FALSE)</f>
        <v>667.49779999999987</v>
      </c>
      <c r="F137" s="52">
        <f>E137-D137</f>
        <v>23.714249999999652</v>
      </c>
      <c r="G137" s="53">
        <f>F137/D137</f>
        <v>3.6835750152360437E-2</v>
      </c>
      <c r="H137" s="63" t="s">
        <v>28</v>
      </c>
      <c r="I137" s="71" t="s">
        <v>525</v>
      </c>
      <c r="J137" s="71" t="s">
        <v>525</v>
      </c>
    </row>
    <row r="138" spans="1:10" x14ac:dyDescent="0.3">
      <c r="A138" s="60" t="s">
        <v>62</v>
      </c>
      <c r="B138" s="65"/>
      <c r="C138" s="65"/>
      <c r="D138" s="66"/>
      <c r="E138" s="66"/>
      <c r="F138" s="66"/>
      <c r="G138" s="66"/>
      <c r="H138" s="65"/>
      <c r="I138" s="71"/>
      <c r="J138" s="71"/>
    </row>
    <row r="139" spans="1:10" x14ac:dyDescent="0.3">
      <c r="A139" s="60" t="s">
        <v>64</v>
      </c>
      <c r="B139" s="67">
        <v>580</v>
      </c>
      <c r="C139" s="61" t="s">
        <v>113</v>
      </c>
      <c r="D139" s="62">
        <f>VLOOKUP(B139,Threshold!$A$10:$C$112,3,FALSE)</f>
        <v>21701.549749999995</v>
      </c>
      <c r="E139" s="62">
        <f>VLOOKUP(B139,Threshold!$A$10:$C$112,2,FALSE)</f>
        <v>22178.624260000001</v>
      </c>
      <c r="F139" s="52">
        <f>E139-D139</f>
        <v>477.07451000000583</v>
      </c>
      <c r="G139" s="53">
        <f>F139/D139</f>
        <v>2.198343046906159E-2</v>
      </c>
      <c r="H139" s="63" t="s">
        <v>28</v>
      </c>
      <c r="I139" s="64">
        <f>SUM(D139:D176)-(RAF_Detailed_COS_ID_Income_Sta!B207/1000)</f>
        <v>0</v>
      </c>
      <c r="J139" s="64">
        <f>SUM(E139:E176)-(RAF_Detailed_COS_ID_Income_Sta!C207/1000)</f>
        <v>0</v>
      </c>
    </row>
    <row r="140" spans="1:10" x14ac:dyDescent="0.3">
      <c r="A140" s="60" t="s">
        <v>65</v>
      </c>
      <c r="B140" s="65"/>
      <c r="C140" s="65"/>
      <c r="D140" s="66"/>
      <c r="E140" s="66"/>
      <c r="F140" s="66"/>
      <c r="G140" s="66"/>
      <c r="H140" s="65"/>
      <c r="I140" s="71"/>
      <c r="J140" s="71"/>
    </row>
    <row r="141" spans="1:10" x14ac:dyDescent="0.3">
      <c r="A141" s="60" t="s">
        <v>67</v>
      </c>
      <c r="B141" s="67">
        <v>581</v>
      </c>
      <c r="C141" s="61" t="s">
        <v>114</v>
      </c>
      <c r="D141" s="62">
        <f>VLOOKUP(B141,Threshold!$A$10:$C$112,3,FALSE)</f>
        <v>5768.1349099999998</v>
      </c>
      <c r="E141" s="62">
        <f>VLOOKUP(B141,Threshold!$A$10:$C$112,2,FALSE)</f>
        <v>5995.4832500000002</v>
      </c>
      <c r="F141" s="52">
        <f>E141-D141</f>
        <v>227.34834000000046</v>
      </c>
      <c r="G141" s="53">
        <f>F141/D141</f>
        <v>3.9414532348377489E-2</v>
      </c>
      <c r="H141" s="63" t="s">
        <v>28</v>
      </c>
      <c r="I141" s="71" t="s">
        <v>525</v>
      </c>
      <c r="J141" s="71" t="s">
        <v>525</v>
      </c>
    </row>
    <row r="142" spans="1:10" x14ac:dyDescent="0.3">
      <c r="A142" s="60" t="s">
        <v>68</v>
      </c>
      <c r="B142" s="65"/>
      <c r="C142" s="65"/>
      <c r="D142" s="66"/>
      <c r="E142" s="66"/>
      <c r="F142" s="66"/>
      <c r="G142" s="66"/>
      <c r="H142" s="65"/>
      <c r="I142" s="71"/>
      <c r="J142" s="71"/>
    </row>
    <row r="143" spans="1:10" x14ac:dyDescent="0.3">
      <c r="A143" s="60" t="s">
        <v>70</v>
      </c>
      <c r="B143" s="67">
        <v>582</v>
      </c>
      <c r="C143" s="61" t="s">
        <v>115</v>
      </c>
      <c r="D143" s="62">
        <f>VLOOKUP(B143,Threshold!$A$10:$C$112,3,FALSE)</f>
        <v>2696.0347700000002</v>
      </c>
      <c r="E143" s="62">
        <f>VLOOKUP(B143,Threshold!$A$10:$C$112,2,FALSE)</f>
        <v>2650.2281000000007</v>
      </c>
      <c r="F143" s="52">
        <f>E143-D143</f>
        <v>-45.806669999999485</v>
      </c>
      <c r="G143" s="53">
        <f>F143/D143</f>
        <v>-1.6990385476371092E-2</v>
      </c>
      <c r="H143" s="63" t="s">
        <v>28</v>
      </c>
      <c r="I143" s="71" t="s">
        <v>525</v>
      </c>
      <c r="J143" s="71" t="s">
        <v>525</v>
      </c>
    </row>
    <row r="144" spans="1:10" x14ac:dyDescent="0.3">
      <c r="A144" s="60" t="s">
        <v>71</v>
      </c>
      <c r="B144" s="65"/>
      <c r="C144" s="65"/>
      <c r="D144" s="66"/>
      <c r="E144" s="66"/>
      <c r="F144" s="66"/>
      <c r="G144" s="66"/>
      <c r="H144" s="65"/>
      <c r="I144" s="71"/>
      <c r="J144" s="71"/>
    </row>
    <row r="145" spans="1:10" ht="15" thickBot="1" x14ac:dyDescent="0.35">
      <c r="A145" s="77"/>
      <c r="B145" s="78"/>
      <c r="C145" s="79"/>
      <c r="D145" s="80"/>
      <c r="E145" s="80"/>
      <c r="F145" s="81"/>
      <c r="G145" s="82"/>
      <c r="H145" s="83"/>
      <c r="I145" s="84"/>
      <c r="J145" s="84"/>
    </row>
    <row r="146" spans="1:10" x14ac:dyDescent="0.3">
      <c r="A146" s="60" t="s">
        <v>26</v>
      </c>
      <c r="B146" s="67">
        <v>583</v>
      </c>
      <c r="C146" s="61" t="s">
        <v>116</v>
      </c>
      <c r="D146" s="62">
        <f>VLOOKUP(B146,Threshold!$A$10:$C$112,3,FALSE)</f>
        <v>14426.977470000027</v>
      </c>
      <c r="E146" s="62">
        <f>VLOOKUP(B146,Threshold!$A$10:$C$112,2,FALSE)</f>
        <v>14872.852460000036</v>
      </c>
      <c r="F146" s="52">
        <f>E146-D146</f>
        <v>445.87499000000935</v>
      </c>
      <c r="G146" s="53">
        <f>F146/D146</f>
        <v>3.0905641249331522E-2</v>
      </c>
      <c r="H146" s="63" t="s">
        <v>28</v>
      </c>
      <c r="I146" s="71" t="s">
        <v>525</v>
      </c>
      <c r="J146" s="71" t="s">
        <v>525</v>
      </c>
    </row>
    <row r="147" spans="1:10" x14ac:dyDescent="0.3">
      <c r="A147" s="60" t="s">
        <v>29</v>
      </c>
      <c r="B147" s="65"/>
      <c r="C147" s="65"/>
      <c r="D147" s="66"/>
      <c r="E147" s="66"/>
      <c r="F147" s="66"/>
      <c r="G147" s="66"/>
      <c r="H147" s="65"/>
      <c r="I147" s="71"/>
      <c r="J147" s="71"/>
    </row>
    <row r="148" spans="1:10" x14ac:dyDescent="0.3">
      <c r="A148" s="60" t="s">
        <v>30</v>
      </c>
      <c r="B148" s="67">
        <v>584</v>
      </c>
      <c r="C148" s="61" t="s">
        <v>117</v>
      </c>
      <c r="D148" s="62">
        <f>VLOOKUP(B148,Threshold!$A$10:$C$112,3,FALSE)</f>
        <v>5792.9582099999989</v>
      </c>
      <c r="E148" s="62">
        <f>VLOOKUP(B148,Threshold!$A$10:$C$112,2,FALSE)</f>
        <v>6436.9045199999955</v>
      </c>
      <c r="F148" s="52">
        <f>E148-D148</f>
        <v>643.94630999999663</v>
      </c>
      <c r="G148" s="53">
        <f>F148/D148</f>
        <v>0.11116018563510348</v>
      </c>
      <c r="H148" s="63" t="s">
        <v>28</v>
      </c>
      <c r="I148" s="71" t="s">
        <v>525</v>
      </c>
      <c r="J148" s="71" t="s">
        <v>525</v>
      </c>
    </row>
    <row r="149" spans="1:10" x14ac:dyDescent="0.3">
      <c r="A149" s="60" t="s">
        <v>31</v>
      </c>
      <c r="B149" s="65"/>
      <c r="C149" s="65"/>
      <c r="D149" s="66"/>
      <c r="E149" s="66"/>
      <c r="F149" s="66"/>
      <c r="G149" s="66"/>
      <c r="H149" s="65"/>
      <c r="I149" s="71"/>
      <c r="J149" s="71"/>
    </row>
    <row r="150" spans="1:10" x14ac:dyDescent="0.3">
      <c r="A150" s="60" t="s">
        <v>32</v>
      </c>
      <c r="B150" s="67">
        <v>585</v>
      </c>
      <c r="C150" s="61" t="s">
        <v>118</v>
      </c>
      <c r="D150" s="62">
        <f>VLOOKUP(B150,Threshold!$A$10:$C$112,3,FALSE)</f>
        <v>267.52850000000001</v>
      </c>
      <c r="E150" s="62">
        <f>VLOOKUP(B150,Threshold!$A$10:$C$112,2,FALSE)</f>
        <v>267.11111999999997</v>
      </c>
      <c r="F150" s="52">
        <f>E150-D150</f>
        <v>-0.41738000000003694</v>
      </c>
      <c r="G150" s="53">
        <f>F150/D150</f>
        <v>-1.5601328456595724E-3</v>
      </c>
      <c r="H150" s="63" t="s">
        <v>28</v>
      </c>
      <c r="I150" s="71" t="s">
        <v>525</v>
      </c>
      <c r="J150" s="71" t="s">
        <v>525</v>
      </c>
    </row>
    <row r="151" spans="1:10" x14ac:dyDescent="0.3">
      <c r="A151" s="60" t="s">
        <v>33</v>
      </c>
      <c r="B151" s="65"/>
      <c r="C151" s="65"/>
      <c r="D151" s="66"/>
      <c r="E151" s="66"/>
      <c r="F151" s="66"/>
      <c r="G151" s="66"/>
      <c r="H151" s="65"/>
      <c r="I151" s="71"/>
      <c r="J151" s="71"/>
    </row>
    <row r="152" spans="1:10" x14ac:dyDescent="0.3">
      <c r="A152" s="60" t="s">
        <v>34</v>
      </c>
      <c r="B152" s="67">
        <v>586</v>
      </c>
      <c r="C152" s="61" t="s">
        <v>119</v>
      </c>
      <c r="D152" s="62">
        <f>VLOOKUP(B152,Threshold!$A$10:$C$112,3,FALSE)</f>
        <v>3470.4099200000051</v>
      </c>
      <c r="E152" s="62">
        <f>VLOOKUP(B152,Threshold!$A$10:$C$112,2,FALSE)</f>
        <v>4059.4431</v>
      </c>
      <c r="F152" s="52">
        <f>E152-D152</f>
        <v>589.0331799999949</v>
      </c>
      <c r="G152" s="53">
        <f>F152/D152</f>
        <v>0.16973014530802</v>
      </c>
      <c r="H152" s="63" t="s">
        <v>28</v>
      </c>
      <c r="I152" s="71" t="s">
        <v>525</v>
      </c>
      <c r="J152" s="71" t="s">
        <v>525</v>
      </c>
    </row>
    <row r="153" spans="1:10" x14ac:dyDescent="0.3">
      <c r="A153" s="60" t="s">
        <v>36</v>
      </c>
      <c r="B153" s="65"/>
      <c r="C153" s="65"/>
      <c r="D153" s="66"/>
      <c r="E153" s="66"/>
      <c r="F153" s="66"/>
      <c r="G153" s="66"/>
      <c r="H153" s="65"/>
      <c r="I153" s="71"/>
      <c r="J153" s="71"/>
    </row>
    <row r="154" spans="1:10" x14ac:dyDescent="0.3">
      <c r="A154" s="60" t="s">
        <v>37</v>
      </c>
      <c r="B154" s="67">
        <v>587</v>
      </c>
      <c r="C154" s="61" t="s">
        <v>120</v>
      </c>
      <c r="D154" s="62">
        <f>VLOOKUP(B154,Threshold!$A$10:$C$112,3,FALSE)</f>
        <v>3978.1802100000004</v>
      </c>
      <c r="E154" s="62">
        <f>VLOOKUP(B154,Threshold!$A$10:$C$112,2,FALSE)</f>
        <v>4063.3253100000011</v>
      </c>
      <c r="F154" s="52">
        <f>E154-D154</f>
        <v>85.145100000000639</v>
      </c>
      <c r="G154" s="53">
        <f>F154/D154</f>
        <v>2.1403027390757803E-2</v>
      </c>
      <c r="H154" s="63" t="s">
        <v>28</v>
      </c>
      <c r="I154" s="71" t="s">
        <v>525</v>
      </c>
      <c r="J154" s="71" t="s">
        <v>525</v>
      </c>
    </row>
    <row r="155" spans="1:10" x14ac:dyDescent="0.3">
      <c r="A155" s="60" t="s">
        <v>39</v>
      </c>
      <c r="B155" s="65"/>
      <c r="C155" s="65"/>
      <c r="D155" s="66"/>
      <c r="E155" s="66"/>
      <c r="F155" s="66"/>
      <c r="G155" s="66"/>
      <c r="H155" s="65"/>
      <c r="I155" s="71"/>
      <c r="J155" s="71"/>
    </row>
    <row r="156" spans="1:10" x14ac:dyDescent="0.3">
      <c r="A156" s="60" t="s">
        <v>40</v>
      </c>
      <c r="B156" s="67">
        <v>588</v>
      </c>
      <c r="C156" s="61" t="s">
        <v>121</v>
      </c>
      <c r="D156" s="62">
        <f>VLOOKUP(B156,Threshold!$A$10:$C$112,3,FALSE)</f>
        <v>37628.020389999961</v>
      </c>
      <c r="E156" s="62">
        <f>VLOOKUP(B156,Threshold!$A$10:$C$112,2,FALSE)</f>
        <v>42803.122009999992</v>
      </c>
      <c r="F156" s="52">
        <f>E156-D156</f>
        <v>5175.1016200000304</v>
      </c>
      <c r="G156" s="53">
        <f>F156/D156</f>
        <v>0.13753318846864895</v>
      </c>
      <c r="H156" s="63" t="s">
        <v>28</v>
      </c>
      <c r="I156" s="71" t="s">
        <v>525</v>
      </c>
      <c r="J156" s="71" t="s">
        <v>525</v>
      </c>
    </row>
    <row r="157" spans="1:10" x14ac:dyDescent="0.3">
      <c r="A157" s="60" t="s">
        <v>42</v>
      </c>
      <c r="B157" s="65"/>
      <c r="C157" s="65"/>
      <c r="D157" s="66"/>
      <c r="E157" s="66"/>
      <c r="F157" s="66"/>
      <c r="G157" s="66"/>
      <c r="H157" s="65"/>
      <c r="I157" s="71"/>
      <c r="J157" s="71"/>
    </row>
    <row r="158" spans="1:10" x14ac:dyDescent="0.3">
      <c r="A158" s="60" t="s">
        <v>43</v>
      </c>
      <c r="B158" s="67">
        <v>589</v>
      </c>
      <c r="C158" s="61" t="s">
        <v>122</v>
      </c>
      <c r="D158" s="62">
        <f>VLOOKUP(B158,Threshold!$A$10:$C$112,3,FALSE)</f>
        <v>10358</v>
      </c>
      <c r="E158" s="62">
        <f>VLOOKUP(B158,Threshold!$A$10:$C$112,2,FALSE)</f>
        <v>10622</v>
      </c>
      <c r="F158" s="52">
        <f>E158-D158</f>
        <v>264</v>
      </c>
      <c r="G158" s="53">
        <f>F158/D158</f>
        <v>2.54875458582738E-2</v>
      </c>
      <c r="H158" s="63" t="s">
        <v>28</v>
      </c>
      <c r="I158" s="71" t="s">
        <v>525</v>
      </c>
      <c r="J158" s="71" t="s">
        <v>525</v>
      </c>
    </row>
    <row r="159" spans="1:10" x14ac:dyDescent="0.3">
      <c r="A159" s="60" t="s">
        <v>46</v>
      </c>
      <c r="B159" s="65"/>
      <c r="C159" s="65"/>
      <c r="D159" s="66"/>
      <c r="E159" s="66"/>
      <c r="F159" s="66"/>
      <c r="G159" s="66"/>
      <c r="H159" s="65"/>
      <c r="I159" s="71"/>
      <c r="J159" s="71"/>
    </row>
    <row r="160" spans="1:10" x14ac:dyDescent="0.3">
      <c r="A160" s="60" t="s">
        <v>47</v>
      </c>
      <c r="B160" s="67">
        <v>590</v>
      </c>
      <c r="C160" s="61" t="s">
        <v>123</v>
      </c>
      <c r="D160" s="62">
        <f>VLOOKUP(B160,Threshold!$A$10:$C$112,3,FALSE)</f>
        <v>16097.705640000006</v>
      </c>
      <c r="E160" s="62">
        <f>VLOOKUP(B160,Threshold!$A$10:$C$112,2,FALSE)</f>
        <v>16598.421670000003</v>
      </c>
      <c r="F160" s="52">
        <f>E160-D160</f>
        <v>500.71602999999777</v>
      </c>
      <c r="G160" s="53">
        <f>F160/D160</f>
        <v>3.1104807181702051E-2</v>
      </c>
      <c r="H160" s="63" t="s">
        <v>28</v>
      </c>
      <c r="I160" s="71" t="s">
        <v>525</v>
      </c>
      <c r="J160" s="71" t="s">
        <v>525</v>
      </c>
    </row>
    <row r="161" spans="1:10" x14ac:dyDescent="0.3">
      <c r="A161" s="60" t="s">
        <v>49</v>
      </c>
      <c r="B161" s="65"/>
      <c r="C161" s="65"/>
      <c r="D161" s="66"/>
      <c r="E161" s="66"/>
      <c r="F161" s="66"/>
      <c r="G161" s="66"/>
      <c r="H161" s="65"/>
      <c r="I161" s="71"/>
      <c r="J161" s="71"/>
    </row>
    <row r="162" spans="1:10" x14ac:dyDescent="0.3">
      <c r="A162" s="60" t="s">
        <v>50</v>
      </c>
      <c r="B162" s="68">
        <v>591</v>
      </c>
      <c r="C162" s="69" t="s">
        <v>578</v>
      </c>
      <c r="D162" s="62">
        <f>VLOOKUP(B162,Threshold!$A$10:$C$112,3,FALSE)</f>
        <v>572.16458999999998</v>
      </c>
      <c r="E162" s="62">
        <f>VLOOKUP(B162,Threshold!$A$10:$C$112,2,FALSE)</f>
        <v>572.34954000000005</v>
      </c>
      <c r="F162" s="52">
        <f>E162-D162</f>
        <v>0.18495000000007167</v>
      </c>
      <c r="G162" s="53">
        <f>F162/D162</f>
        <v>3.2324614845541502E-4</v>
      </c>
      <c r="H162" s="63"/>
      <c r="I162" s="71" t="s">
        <v>525</v>
      </c>
      <c r="J162" s="71" t="s">
        <v>525</v>
      </c>
    </row>
    <row r="163" spans="1:10" x14ac:dyDescent="0.3">
      <c r="A163" s="60" t="s">
        <v>52</v>
      </c>
      <c r="B163" s="65"/>
      <c r="C163" s="65"/>
      <c r="D163" s="66"/>
      <c r="E163" s="66"/>
      <c r="F163" s="66"/>
      <c r="G163" s="66"/>
      <c r="H163" s="65"/>
      <c r="I163" s="71"/>
      <c r="J163" s="71"/>
    </row>
    <row r="164" spans="1:10" x14ac:dyDescent="0.3">
      <c r="A164" s="60" t="s">
        <v>53</v>
      </c>
      <c r="B164" s="67">
        <v>592</v>
      </c>
      <c r="C164" s="61" t="s">
        <v>124</v>
      </c>
      <c r="D164" s="62">
        <f>VLOOKUP(B164,Threshold!$A$10:$C$112,3,FALSE)</f>
        <v>14386.218750000004</v>
      </c>
      <c r="E164" s="62">
        <f>VLOOKUP(B164,Threshold!$A$10:$C$112,2,FALSE)</f>
        <v>14216.689430000006</v>
      </c>
      <c r="F164" s="52">
        <f>E164-D164</f>
        <v>-169.52931999999782</v>
      </c>
      <c r="G164" s="53">
        <f>F164/D164</f>
        <v>-1.1784147241609111E-2</v>
      </c>
      <c r="H164" s="63" t="s">
        <v>28</v>
      </c>
      <c r="I164" s="71" t="s">
        <v>525</v>
      </c>
      <c r="J164" s="71" t="s">
        <v>525</v>
      </c>
    </row>
    <row r="165" spans="1:10" x14ac:dyDescent="0.3">
      <c r="A165" s="60" t="s">
        <v>55</v>
      </c>
      <c r="B165" s="65"/>
      <c r="C165" s="65"/>
      <c r="D165" s="66"/>
      <c r="E165" s="66"/>
      <c r="F165" s="66"/>
      <c r="G165" s="66"/>
      <c r="H165" s="65"/>
      <c r="I165" s="71"/>
      <c r="J165" s="71"/>
    </row>
    <row r="166" spans="1:10" x14ac:dyDescent="0.3">
      <c r="A166" s="60" t="s">
        <v>56</v>
      </c>
      <c r="B166" s="67">
        <v>593</v>
      </c>
      <c r="C166" s="61" t="s">
        <v>125</v>
      </c>
      <c r="D166" s="62">
        <f>VLOOKUP(B166,Threshold!$A$10:$C$112,3,FALSE)</f>
        <v>116078.11441000013</v>
      </c>
      <c r="E166" s="62">
        <f>VLOOKUP(B166,Threshold!$A$10:$C$112,2,FALSE)</f>
        <v>127045.72369999997</v>
      </c>
      <c r="F166" s="52">
        <f>E166-D166</f>
        <v>10967.609289999848</v>
      </c>
      <c r="G166" s="53">
        <f>F166/D166</f>
        <v>9.4484729922999056E-2</v>
      </c>
      <c r="H166" s="63" t="s">
        <v>28</v>
      </c>
      <c r="I166" s="71" t="s">
        <v>525</v>
      </c>
      <c r="J166" s="71" t="s">
        <v>525</v>
      </c>
    </row>
    <row r="167" spans="1:10" x14ac:dyDescent="0.3">
      <c r="A167" s="60" t="s">
        <v>58</v>
      </c>
      <c r="B167" s="65"/>
      <c r="C167" s="65"/>
      <c r="D167" s="66"/>
      <c r="E167" s="66"/>
      <c r="F167" s="66"/>
      <c r="G167" s="66"/>
      <c r="H167" s="65"/>
      <c r="I167" s="71"/>
      <c r="J167" s="71"/>
    </row>
    <row r="168" spans="1:10" x14ac:dyDescent="0.3">
      <c r="A168" s="60" t="s">
        <v>59</v>
      </c>
      <c r="B168" s="67">
        <v>594</v>
      </c>
      <c r="C168" s="61" t="s">
        <v>126</v>
      </c>
      <c r="D168" s="62">
        <f>VLOOKUP(B168,Threshold!$A$10:$C$112,3,FALSE)</f>
        <v>25091.133760000004</v>
      </c>
      <c r="E168" s="62">
        <f>VLOOKUP(B168,Threshold!$A$10:$C$112,2,FALSE)</f>
        <v>28531.696430000018</v>
      </c>
      <c r="F168" s="52">
        <f>E168-D168</f>
        <v>3440.5626700000139</v>
      </c>
      <c r="G168" s="53">
        <f>F168/D168</f>
        <v>0.13712264670498545</v>
      </c>
      <c r="H168" s="63" t="s">
        <v>28</v>
      </c>
      <c r="I168" s="71" t="s">
        <v>525</v>
      </c>
      <c r="J168" s="71" t="s">
        <v>525</v>
      </c>
    </row>
    <row r="169" spans="1:10" x14ac:dyDescent="0.3">
      <c r="A169" s="60" t="s">
        <v>61</v>
      </c>
      <c r="B169" s="65"/>
      <c r="C169" s="65"/>
      <c r="D169" s="66"/>
      <c r="E169" s="66"/>
      <c r="F169" s="66"/>
      <c r="G169" s="66"/>
      <c r="H169" s="65"/>
      <c r="I169" s="71"/>
      <c r="J169" s="71"/>
    </row>
    <row r="170" spans="1:10" x14ac:dyDescent="0.3">
      <c r="A170" s="60" t="s">
        <v>62</v>
      </c>
      <c r="B170" s="67">
        <v>595</v>
      </c>
      <c r="C170" s="61" t="s">
        <v>127</v>
      </c>
      <c r="D170" s="62">
        <f>VLOOKUP(B170,Threshold!$A$10:$C$112,3,FALSE)</f>
        <v>39.032089999999997</v>
      </c>
      <c r="E170" s="62">
        <f>VLOOKUP(B170,Threshold!$A$10:$C$112,2,FALSE)</f>
        <v>-9.1000000000000033E-4</v>
      </c>
      <c r="F170" s="52">
        <f>E170-D170</f>
        <v>-39.032999999999994</v>
      </c>
      <c r="G170" s="53">
        <f>F170/D170</f>
        <v>-1.0000233141499724</v>
      </c>
      <c r="H170" s="63" t="s">
        <v>28</v>
      </c>
      <c r="I170" s="71" t="s">
        <v>525</v>
      </c>
      <c r="J170" s="71" t="s">
        <v>525</v>
      </c>
    </row>
    <row r="171" spans="1:10" x14ac:dyDescent="0.3">
      <c r="A171" s="60" t="s">
        <v>64</v>
      </c>
      <c r="B171" s="65"/>
      <c r="C171" s="65"/>
      <c r="D171" s="66"/>
      <c r="E171" s="66"/>
      <c r="F171" s="66"/>
      <c r="G171" s="66"/>
      <c r="H171" s="65"/>
      <c r="I171" s="71"/>
      <c r="J171" s="71"/>
    </row>
    <row r="172" spans="1:10" x14ac:dyDescent="0.3">
      <c r="A172" s="60" t="s">
        <v>65</v>
      </c>
      <c r="B172" s="67">
        <v>596</v>
      </c>
      <c r="C172" s="61" t="s">
        <v>128</v>
      </c>
      <c r="D172" s="62">
        <f>VLOOKUP(B172,Threshold!$A$10:$C$112,3,FALSE)</f>
        <v>11158.299170000015</v>
      </c>
      <c r="E172" s="62">
        <f>VLOOKUP(B172,Threshold!$A$10:$C$112,2,FALSE)</f>
        <v>11802.670370000014</v>
      </c>
      <c r="F172" s="52">
        <f>E172-D172</f>
        <v>644.37119999999959</v>
      </c>
      <c r="G172" s="53">
        <f>F172/D172</f>
        <v>5.7748155895698101E-2</v>
      </c>
      <c r="H172" s="63" t="s">
        <v>28</v>
      </c>
      <c r="I172" s="71" t="s">
        <v>525</v>
      </c>
      <c r="J172" s="71" t="s">
        <v>525</v>
      </c>
    </row>
    <row r="173" spans="1:10" x14ac:dyDescent="0.3">
      <c r="A173" s="60" t="s">
        <v>67</v>
      </c>
      <c r="B173" s="65"/>
      <c r="C173" s="65"/>
      <c r="D173" s="66"/>
      <c r="E173" s="66"/>
      <c r="F173" s="66"/>
      <c r="G173" s="66"/>
      <c r="H173" s="65"/>
      <c r="I173" s="71"/>
      <c r="J173" s="71"/>
    </row>
    <row r="174" spans="1:10" x14ac:dyDescent="0.3">
      <c r="A174" s="60" t="s">
        <v>68</v>
      </c>
      <c r="B174" s="67">
        <v>597</v>
      </c>
      <c r="C174" s="61" t="s">
        <v>527</v>
      </c>
      <c r="D174" s="62">
        <f>VLOOKUP(B174,Threshold!$A$10:$C$112,3,FALSE)</f>
        <v>3998.6199500000016</v>
      </c>
      <c r="E174" s="62">
        <f>VLOOKUP(B174,Threshold!$A$10:$C$112,2,FALSE)</f>
        <v>4142.111789999999</v>
      </c>
      <c r="F174" s="52">
        <f>E174-D174</f>
        <v>143.49183999999741</v>
      </c>
      <c r="G174" s="53">
        <f>F174/D174</f>
        <v>3.5885340891173553E-2</v>
      </c>
      <c r="H174" s="63" t="s">
        <v>28</v>
      </c>
      <c r="I174" s="71" t="s">
        <v>525</v>
      </c>
      <c r="J174" s="71" t="s">
        <v>525</v>
      </c>
    </row>
    <row r="175" spans="1:10" x14ac:dyDescent="0.3">
      <c r="A175" s="60" t="s">
        <v>70</v>
      </c>
      <c r="B175" s="65"/>
      <c r="C175" s="65"/>
      <c r="D175" s="66"/>
      <c r="E175" s="66"/>
      <c r="F175" s="66"/>
      <c r="G175" s="66"/>
      <c r="H175" s="65"/>
      <c r="I175" s="71"/>
      <c r="J175" s="71"/>
    </row>
    <row r="176" spans="1:10" x14ac:dyDescent="0.3">
      <c r="A176" s="60" t="s">
        <v>71</v>
      </c>
      <c r="B176" s="67">
        <v>598</v>
      </c>
      <c r="C176" s="61" t="s">
        <v>129</v>
      </c>
      <c r="D176" s="62">
        <f>VLOOKUP(B176,Threshold!$A$10:$C$112,3,FALSE)</f>
        <v>6875.7748700000056</v>
      </c>
      <c r="E176" s="62">
        <f>VLOOKUP(B176,Threshold!$A$10:$C$112,2,FALSE)</f>
        <v>6355.5909600000086</v>
      </c>
      <c r="F176" s="52">
        <f>E176-D176</f>
        <v>-520.18390999999701</v>
      </c>
      <c r="G176" s="53">
        <f>F176/D176</f>
        <v>-7.5654587277084101E-2</v>
      </c>
      <c r="H176" s="63" t="s">
        <v>28</v>
      </c>
      <c r="I176" s="71" t="s">
        <v>525</v>
      </c>
      <c r="J176" s="71" t="s">
        <v>525</v>
      </c>
    </row>
    <row r="177" spans="1:10" ht="15" thickBot="1" x14ac:dyDescent="0.35">
      <c r="A177" s="77"/>
      <c r="B177" s="78"/>
      <c r="C177" s="79"/>
      <c r="D177" s="80"/>
      <c r="E177" s="80"/>
      <c r="F177" s="81"/>
      <c r="G177" s="82"/>
      <c r="H177" s="83"/>
      <c r="I177" s="84"/>
      <c r="J177" s="84"/>
    </row>
    <row r="178" spans="1:10" x14ac:dyDescent="0.3">
      <c r="A178" s="60" t="s">
        <v>26</v>
      </c>
      <c r="B178" s="65"/>
      <c r="C178" s="65"/>
      <c r="D178" s="66"/>
      <c r="E178" s="66"/>
      <c r="F178" s="66"/>
      <c r="G178" s="66"/>
      <c r="H178" s="65"/>
      <c r="I178" s="71"/>
      <c r="J178" s="71"/>
    </row>
    <row r="179" spans="1:10" x14ac:dyDescent="0.3">
      <c r="A179" s="60" t="s">
        <v>29</v>
      </c>
      <c r="B179" s="67">
        <v>752</v>
      </c>
      <c r="C179" s="69" t="s">
        <v>560</v>
      </c>
      <c r="D179" s="62">
        <f>VLOOKUP(B179,Threshold!$A$10:$C$112,3,FALSE)</f>
        <v>2678.7130000000002</v>
      </c>
      <c r="E179" s="62">
        <f>VLOOKUP(B179,Threshold!$A$10:$C$112,2,FALSE)</f>
        <v>2234.0740000000001</v>
      </c>
      <c r="F179" s="52">
        <f>E179-D179</f>
        <v>-444.63900000000012</v>
      </c>
      <c r="G179" s="53">
        <f>F179/D179</f>
        <v>-0.16598978688646379</v>
      </c>
      <c r="H179" s="65"/>
      <c r="I179" s="71" t="s">
        <v>525</v>
      </c>
      <c r="J179" s="71" t="s">
        <v>525</v>
      </c>
    </row>
    <row r="180" spans="1:10" x14ac:dyDescent="0.3">
      <c r="A180" s="60" t="s">
        <v>30</v>
      </c>
      <c r="B180" s="65"/>
      <c r="C180" s="72"/>
      <c r="D180" s="62"/>
      <c r="E180" s="62"/>
      <c r="F180" s="66"/>
      <c r="G180" s="66"/>
      <c r="H180" s="65"/>
      <c r="I180" s="71"/>
      <c r="J180" s="71"/>
    </row>
    <row r="181" spans="1:10" x14ac:dyDescent="0.3">
      <c r="A181" s="60" t="s">
        <v>31</v>
      </c>
      <c r="B181" s="67">
        <v>759</v>
      </c>
      <c r="C181" s="69" t="s">
        <v>561</v>
      </c>
      <c r="D181" s="62">
        <f>VLOOKUP(B181,Threshold!$A$10:$C$112,3,FALSE)</f>
        <v>58187.95</v>
      </c>
      <c r="E181" s="62">
        <f>VLOOKUP(B181,Threshold!$A$10:$C$112,2,FALSE)</f>
        <v>69862.013999999996</v>
      </c>
      <c r="F181" s="52">
        <f>E181-D181</f>
        <v>11674.063999999998</v>
      </c>
      <c r="G181" s="53">
        <f>F181/D181</f>
        <v>0.20062683081290883</v>
      </c>
      <c r="H181" s="65"/>
      <c r="I181" s="71" t="s">
        <v>525</v>
      </c>
      <c r="J181" s="71" t="s">
        <v>525</v>
      </c>
    </row>
    <row r="182" spans="1:10" x14ac:dyDescent="0.3">
      <c r="A182" s="60" t="s">
        <v>32</v>
      </c>
      <c r="B182" s="65"/>
      <c r="C182" s="65"/>
      <c r="D182" s="66"/>
      <c r="E182" s="66"/>
      <c r="F182" s="66"/>
      <c r="G182" s="66"/>
      <c r="H182" s="65"/>
      <c r="I182" s="71"/>
      <c r="J182" s="71"/>
    </row>
    <row r="183" spans="1:10" x14ac:dyDescent="0.3">
      <c r="A183" s="60" t="s">
        <v>33</v>
      </c>
      <c r="B183" s="67">
        <v>901</v>
      </c>
      <c r="C183" s="61" t="s">
        <v>130</v>
      </c>
      <c r="D183" s="62">
        <f>VLOOKUP(B183,Threshold!$A$10:$C$112,3,FALSE)</f>
        <v>6379.9317100000007</v>
      </c>
      <c r="E183" s="62">
        <f>VLOOKUP(B183,Threshold!$A$10:$C$112,2,FALSE)</f>
        <v>6524.268250000001</v>
      </c>
      <c r="F183" s="52">
        <f>E183-D183</f>
        <v>144.33654000000024</v>
      </c>
      <c r="G183" s="53">
        <f>F183/D183</f>
        <v>2.2623524288475531E-2</v>
      </c>
      <c r="H183" s="63" t="s">
        <v>28</v>
      </c>
      <c r="I183" s="64">
        <f>SUM(D183:D189)-(RAF_Detailed_COS_ID_Income_Sta!B215/1000)</f>
        <v>0</v>
      </c>
      <c r="J183" s="64">
        <f>SUM(E183:E189)-(RAF_Detailed_COS_ID_Income_Sta!C215/1000)</f>
        <v>0</v>
      </c>
    </row>
    <row r="184" spans="1:10" x14ac:dyDescent="0.3">
      <c r="A184" s="60" t="s">
        <v>34</v>
      </c>
      <c r="B184" s="65"/>
      <c r="C184" s="65"/>
      <c r="D184" s="66"/>
      <c r="E184" s="66"/>
      <c r="F184" s="66"/>
      <c r="G184" s="66"/>
      <c r="H184" s="65"/>
      <c r="I184" s="71"/>
      <c r="J184" s="71"/>
    </row>
    <row r="185" spans="1:10" x14ac:dyDescent="0.3">
      <c r="A185" s="60" t="s">
        <v>36</v>
      </c>
      <c r="B185" s="67">
        <v>902</v>
      </c>
      <c r="C185" s="61" t="s">
        <v>131</v>
      </c>
      <c r="D185" s="62">
        <f>VLOOKUP(B185,Threshold!$A$10:$C$112,3,FALSE)</f>
        <v>12031.202190000002</v>
      </c>
      <c r="E185" s="62">
        <f>VLOOKUP(B185,Threshold!$A$10:$C$112,2,FALSE)</f>
        <v>12109.453750000001</v>
      </c>
      <c r="F185" s="52">
        <f>E185-D185</f>
        <v>78.25155999999879</v>
      </c>
      <c r="G185" s="53">
        <f>F185/D185</f>
        <v>6.5040516121522163E-3</v>
      </c>
      <c r="H185" s="63" t="s">
        <v>28</v>
      </c>
      <c r="I185" s="71" t="s">
        <v>525</v>
      </c>
      <c r="J185" s="71" t="s">
        <v>525</v>
      </c>
    </row>
    <row r="186" spans="1:10" x14ac:dyDescent="0.3">
      <c r="A186" s="60" t="s">
        <v>37</v>
      </c>
      <c r="B186" s="65"/>
      <c r="C186" s="65"/>
      <c r="D186" s="66"/>
      <c r="E186" s="66"/>
      <c r="F186" s="66"/>
      <c r="G186" s="66"/>
      <c r="H186" s="65"/>
      <c r="I186" s="71"/>
      <c r="J186" s="71"/>
    </row>
    <row r="187" spans="1:10" x14ac:dyDescent="0.3">
      <c r="A187" s="60" t="s">
        <v>39</v>
      </c>
      <c r="B187" s="67">
        <v>903</v>
      </c>
      <c r="C187" s="61" t="s">
        <v>132</v>
      </c>
      <c r="D187" s="62">
        <f>VLOOKUP(B187,Threshold!$A$10:$C$112,3,FALSE)</f>
        <v>83759.406650000004</v>
      </c>
      <c r="E187" s="62">
        <f>VLOOKUP(B187,Threshold!$A$10:$C$112,2,FALSE)</f>
        <v>83906.718950000039</v>
      </c>
      <c r="F187" s="52">
        <f>E187-D187</f>
        <v>147.31230000003416</v>
      </c>
      <c r="G187" s="53">
        <f>F187/D187</f>
        <v>1.7587552955765137E-3</v>
      </c>
      <c r="H187" s="63" t="s">
        <v>28</v>
      </c>
      <c r="I187" s="71" t="s">
        <v>525</v>
      </c>
      <c r="J187" s="71" t="s">
        <v>525</v>
      </c>
    </row>
    <row r="188" spans="1:10" x14ac:dyDescent="0.3">
      <c r="A188" s="60" t="s">
        <v>40</v>
      </c>
      <c r="B188" s="65"/>
      <c r="C188" s="65"/>
      <c r="D188" s="66"/>
      <c r="E188" s="66"/>
      <c r="F188" s="66"/>
      <c r="G188" s="66"/>
      <c r="H188" s="65"/>
      <c r="I188" s="71"/>
      <c r="J188" s="71"/>
    </row>
    <row r="189" spans="1:10" x14ac:dyDescent="0.3">
      <c r="A189" s="60" t="s">
        <v>42</v>
      </c>
      <c r="B189" s="67">
        <v>904</v>
      </c>
      <c r="C189" s="61" t="s">
        <v>133</v>
      </c>
      <c r="D189" s="62">
        <f>VLOOKUP(B189,Threshold!$A$10:$C$112,3,FALSE)</f>
        <v>6552.2432099999987</v>
      </c>
      <c r="E189" s="62">
        <f>VLOOKUP(B189,Threshold!$A$10:$C$112,2,FALSE)</f>
        <v>7111.616390000001</v>
      </c>
      <c r="F189" s="52">
        <f>E189-D189</f>
        <v>559.37318000000232</v>
      </c>
      <c r="G189" s="53">
        <f>F189/D189</f>
        <v>8.5371247994318944E-2</v>
      </c>
      <c r="H189" s="63" t="s">
        <v>28</v>
      </c>
      <c r="I189" s="71" t="s">
        <v>525</v>
      </c>
      <c r="J189" s="71" t="s">
        <v>525</v>
      </c>
    </row>
    <row r="190" spans="1:10" x14ac:dyDescent="0.3">
      <c r="A190" s="60" t="s">
        <v>43</v>
      </c>
      <c r="B190" s="65"/>
      <c r="C190" s="65"/>
      <c r="D190" s="66"/>
      <c r="E190" s="66"/>
      <c r="F190" s="66"/>
      <c r="G190" s="66"/>
      <c r="H190" s="65"/>
    </row>
    <row r="191" spans="1:10" x14ac:dyDescent="0.3">
      <c r="A191" s="60" t="s">
        <v>46</v>
      </c>
      <c r="B191" s="67">
        <v>907</v>
      </c>
      <c r="C191" s="61" t="s">
        <v>134</v>
      </c>
      <c r="D191" s="62">
        <f>VLOOKUP(B191,Threshold!$A$10:$C$112,3,FALSE)</f>
        <v>8113.2872299999999</v>
      </c>
      <c r="E191" s="62">
        <f>VLOOKUP(B191,Threshold!$A$10:$C$112,2,FALSE)</f>
        <v>8370.6168899999993</v>
      </c>
      <c r="F191" s="52">
        <f>E191-D191</f>
        <v>257.32965999999942</v>
      </c>
      <c r="G191" s="53">
        <f>F191/D191</f>
        <v>3.1717065192575396E-2</v>
      </c>
      <c r="H191" s="63" t="s">
        <v>28</v>
      </c>
      <c r="I191" s="64">
        <f>SUM(D191:D198)-(RAF_Detailed_COS_ID_Income_Sta!B226/1000)</f>
        <v>0</v>
      </c>
      <c r="J191" s="64">
        <f>SUM(E191:E198)-(RAF_Detailed_COS_ID_Income_Sta!C226/1000)</f>
        <v>0</v>
      </c>
    </row>
    <row r="192" spans="1:10" x14ac:dyDescent="0.3">
      <c r="A192" s="60" t="s">
        <v>47</v>
      </c>
      <c r="B192" s="65"/>
      <c r="C192" s="65"/>
      <c r="D192" s="66"/>
      <c r="E192" s="66"/>
      <c r="F192" s="66"/>
      <c r="G192" s="66"/>
      <c r="H192" s="65"/>
      <c r="I192" s="71"/>
      <c r="J192" s="71"/>
    </row>
    <row r="193" spans="1:10" x14ac:dyDescent="0.3">
      <c r="A193" s="60" t="s">
        <v>49</v>
      </c>
      <c r="B193" s="67">
        <v>908</v>
      </c>
      <c r="C193" s="61" t="s">
        <v>135</v>
      </c>
      <c r="D193" s="62">
        <f>VLOOKUP(B193,Threshold!$A$10:$C$112,3,FALSE)</f>
        <v>37670.856210000027</v>
      </c>
      <c r="E193" s="62">
        <f>VLOOKUP(B193,Threshold!$A$10:$C$112,2,FALSE)</f>
        <v>37232.551629999987</v>
      </c>
      <c r="F193" s="52">
        <f>E193-D193</f>
        <v>-438.30458000004</v>
      </c>
      <c r="G193" s="53">
        <f>F193/D193</f>
        <v>-1.1635110642472963E-2</v>
      </c>
      <c r="H193" s="63" t="s">
        <v>28</v>
      </c>
      <c r="I193" s="71" t="s">
        <v>525</v>
      </c>
      <c r="J193" s="71" t="s">
        <v>525</v>
      </c>
    </row>
    <row r="194" spans="1:10" x14ac:dyDescent="0.3">
      <c r="A194" s="60" t="s">
        <v>50</v>
      </c>
      <c r="B194" s="65"/>
      <c r="C194" s="65"/>
      <c r="D194" s="66"/>
      <c r="E194" s="66"/>
      <c r="F194" s="66"/>
      <c r="G194" s="66"/>
      <c r="H194" s="65"/>
      <c r="I194" s="71"/>
      <c r="J194" s="71"/>
    </row>
    <row r="195" spans="1:10" x14ac:dyDescent="0.3">
      <c r="A195" s="60" t="s">
        <v>52</v>
      </c>
      <c r="B195" s="67">
        <v>909</v>
      </c>
      <c r="C195" s="61" t="s">
        <v>136</v>
      </c>
      <c r="D195" s="62">
        <f>VLOOKUP(B195,Threshold!$A$10:$C$112,3,FALSE)</f>
        <v>8649.2980500000012</v>
      </c>
      <c r="E195" s="62">
        <f>VLOOKUP(B195,Threshold!$A$10:$C$112,2,FALSE)</f>
        <v>8872.0262700000021</v>
      </c>
      <c r="F195" s="52">
        <f>E195-D195</f>
        <v>222.72822000000087</v>
      </c>
      <c r="G195" s="53">
        <f>F195/D195</f>
        <v>2.5751016870091653E-2</v>
      </c>
      <c r="H195" s="63" t="s">
        <v>28</v>
      </c>
      <c r="I195" s="71" t="s">
        <v>525</v>
      </c>
      <c r="J195" s="71" t="s">
        <v>525</v>
      </c>
    </row>
    <row r="196" spans="1:10" x14ac:dyDescent="0.3">
      <c r="A196" s="60" t="s">
        <v>53</v>
      </c>
      <c r="B196" s="65"/>
      <c r="C196" s="65"/>
      <c r="D196" s="66"/>
      <c r="E196" s="66"/>
      <c r="F196" s="66"/>
      <c r="G196" s="66"/>
      <c r="H196" s="65"/>
      <c r="I196" s="71"/>
      <c r="J196" s="71"/>
    </row>
    <row r="197" spans="1:10" x14ac:dyDescent="0.3">
      <c r="A197" s="60" t="s">
        <v>55</v>
      </c>
      <c r="B197" s="67">
        <v>910</v>
      </c>
      <c r="C197" s="61" t="s">
        <v>137</v>
      </c>
      <c r="D197" s="62">
        <f>VLOOKUP(B197,Threshold!$A$10:$C$112,3,FALSE)</f>
        <v>11631.85421</v>
      </c>
      <c r="E197" s="62">
        <f>VLOOKUP(B197,Threshold!$A$10:$C$112,2,FALSE)</f>
        <v>11131.092130000001</v>
      </c>
      <c r="F197" s="52">
        <f>E197-D197</f>
        <v>-500.7620799999986</v>
      </c>
      <c r="G197" s="53">
        <f>F197/D197</f>
        <v>-4.3050924724408031E-2</v>
      </c>
      <c r="H197" s="63" t="s">
        <v>28</v>
      </c>
      <c r="I197" s="71" t="s">
        <v>525</v>
      </c>
      <c r="J197" s="71" t="s">
        <v>525</v>
      </c>
    </row>
    <row r="198" spans="1:10" x14ac:dyDescent="0.3">
      <c r="A198" s="60" t="s">
        <v>56</v>
      </c>
      <c r="B198" s="65"/>
      <c r="C198" s="65"/>
      <c r="D198" s="66"/>
      <c r="E198" s="66"/>
      <c r="F198" s="66"/>
      <c r="G198" s="66"/>
      <c r="H198" s="65"/>
      <c r="I198" s="71"/>
      <c r="J198" s="71"/>
    </row>
    <row r="199" spans="1:10" x14ac:dyDescent="0.3">
      <c r="A199" s="60" t="s">
        <v>58</v>
      </c>
      <c r="B199" s="67">
        <v>916</v>
      </c>
      <c r="C199" s="61" t="s">
        <v>138</v>
      </c>
      <c r="D199" s="62">
        <f>VLOOKUP(B199,Threshold!$A$10:$C$112,3,FALSE)</f>
        <v>14241.782479999998</v>
      </c>
      <c r="E199" s="62">
        <f>VLOOKUP(B199,Threshold!$A$10:$C$112,2,FALSE)</f>
        <v>15746.958650000002</v>
      </c>
      <c r="F199" s="52">
        <f>E199-D199</f>
        <v>1505.1761700000043</v>
      </c>
      <c r="G199" s="53">
        <f>F199/D199</f>
        <v>0.10568734441168101</v>
      </c>
      <c r="H199" s="63" t="s">
        <v>28</v>
      </c>
      <c r="I199" s="64">
        <f>D199-RAF_Detailed_COS_ID_Income_Sta!B231/1000</f>
        <v>0</v>
      </c>
      <c r="J199" s="64">
        <f>E199-RAF_Detailed_COS_ID_Income_Sta!C231/1000</f>
        <v>0</v>
      </c>
    </row>
    <row r="200" spans="1:10" x14ac:dyDescent="0.3">
      <c r="A200" s="60" t="s">
        <v>59</v>
      </c>
      <c r="B200" s="65"/>
      <c r="C200" s="65"/>
      <c r="D200" s="66"/>
      <c r="E200" s="66"/>
      <c r="F200" s="66"/>
      <c r="G200" s="66"/>
      <c r="H200" s="65"/>
      <c r="I200" s="64"/>
      <c r="J200" s="64"/>
    </row>
    <row r="201" spans="1:10" x14ac:dyDescent="0.3">
      <c r="A201" s="60" t="s">
        <v>61</v>
      </c>
      <c r="B201" s="67">
        <v>920</v>
      </c>
      <c r="C201" s="61" t="s">
        <v>139</v>
      </c>
      <c r="D201" s="62">
        <f>VLOOKUP(B201,Threshold!$A$10:$C$112,3,FALSE)</f>
        <v>213331.77359000008</v>
      </c>
      <c r="E201" s="62">
        <f>VLOOKUP(B201,Threshold!$A$10:$C$112,2,FALSE)</f>
        <v>217876.45616000047</v>
      </c>
      <c r="F201" s="52">
        <f>E201-D201</f>
        <v>4544.6825700003828</v>
      </c>
      <c r="G201" s="53">
        <f>F201/D201</f>
        <v>2.1303355302031833E-2</v>
      </c>
      <c r="H201" s="63" t="s">
        <v>28</v>
      </c>
      <c r="I201" s="64">
        <f>SUM(D201:D224)-(RAF_Detailed_COS_ID_Income_Sta!B266/1000)</f>
        <v>0</v>
      </c>
      <c r="J201" s="64">
        <f>SUM(E201:E224)-(RAF_Detailed_COS_ID_Income_Sta!C266/1000)</f>
        <v>0</v>
      </c>
    </row>
    <row r="202" spans="1:10" x14ac:dyDescent="0.3">
      <c r="A202" s="60" t="s">
        <v>62</v>
      </c>
      <c r="B202" s="65"/>
      <c r="C202" s="65"/>
      <c r="D202" s="66"/>
      <c r="E202" s="66"/>
      <c r="F202" s="66"/>
      <c r="G202" s="66"/>
      <c r="H202" s="65"/>
      <c r="I202" s="71"/>
      <c r="J202" s="71"/>
    </row>
    <row r="203" spans="1:10" x14ac:dyDescent="0.3">
      <c r="A203" s="60" t="s">
        <v>64</v>
      </c>
      <c r="B203" s="67">
        <v>921</v>
      </c>
      <c r="C203" s="61" t="s">
        <v>140</v>
      </c>
      <c r="D203" s="62">
        <f>VLOOKUP(B203,Threshold!$A$10:$C$112,3,FALSE)</f>
        <v>45423.187470000012</v>
      </c>
      <c r="E203" s="62">
        <f>VLOOKUP(B203,Threshold!$A$10:$C$112,2,FALSE)</f>
        <v>46098.742320000034</v>
      </c>
      <c r="F203" s="52">
        <f>E203-D203</f>
        <v>675.55485000002227</v>
      </c>
      <c r="G203" s="53">
        <f>F203/D203</f>
        <v>1.487246685288645E-2</v>
      </c>
      <c r="H203" s="63" t="s">
        <v>28</v>
      </c>
      <c r="I203" s="71" t="s">
        <v>525</v>
      </c>
      <c r="J203" s="71" t="s">
        <v>525</v>
      </c>
    </row>
    <row r="204" spans="1:10" x14ac:dyDescent="0.3">
      <c r="A204" s="60" t="s">
        <v>65</v>
      </c>
      <c r="B204" s="65"/>
      <c r="C204" s="65"/>
      <c r="D204" s="66"/>
      <c r="E204" s="66"/>
      <c r="F204" s="66"/>
      <c r="G204" s="66"/>
      <c r="H204" s="65"/>
      <c r="I204" s="71"/>
      <c r="J204" s="71"/>
    </row>
    <row r="205" spans="1:10" x14ac:dyDescent="0.3">
      <c r="A205" s="60" t="s">
        <v>67</v>
      </c>
      <c r="B205" s="67">
        <v>922</v>
      </c>
      <c r="C205" s="61" t="s">
        <v>141</v>
      </c>
      <c r="D205" s="62">
        <f>VLOOKUP(B205,Threshold!$A$10:$C$112,3,FALSE)</f>
        <v>-99674.78714</v>
      </c>
      <c r="E205" s="62">
        <f>VLOOKUP(B205,Threshold!$A$10:$C$112,2,FALSE)</f>
        <v>-103518.98948000005</v>
      </c>
      <c r="F205" s="52">
        <f>E205-D205</f>
        <v>-3844.2023400000471</v>
      </c>
      <c r="G205" s="53">
        <f>F205/D205</f>
        <v>3.8567449706219128E-2</v>
      </c>
      <c r="H205" s="63" t="s">
        <v>28</v>
      </c>
      <c r="I205" s="71" t="s">
        <v>525</v>
      </c>
      <c r="J205" s="71" t="s">
        <v>525</v>
      </c>
    </row>
    <row r="206" spans="1:10" x14ac:dyDescent="0.3">
      <c r="A206" s="60" t="s">
        <v>68</v>
      </c>
      <c r="B206" s="65"/>
      <c r="C206" s="65"/>
      <c r="D206" s="66"/>
      <c r="E206" s="66"/>
      <c r="F206" s="66"/>
      <c r="G206" s="66"/>
      <c r="H206" s="65"/>
      <c r="I206" s="71"/>
      <c r="J206" s="71"/>
    </row>
    <row r="207" spans="1:10" x14ac:dyDescent="0.3">
      <c r="A207" s="60" t="s">
        <v>70</v>
      </c>
      <c r="B207" s="67">
        <v>923</v>
      </c>
      <c r="C207" s="61" t="s">
        <v>142</v>
      </c>
      <c r="D207" s="62">
        <f>VLOOKUP(B207,Threshold!$A$10:$C$112,3,FALSE)</f>
        <v>40413.832720000028</v>
      </c>
      <c r="E207" s="62">
        <f>VLOOKUP(B207,Threshold!$A$10:$C$112,2,FALSE)</f>
        <v>43113.746330000016</v>
      </c>
      <c r="F207" s="52">
        <f>E207-D207</f>
        <v>2699.9136099999887</v>
      </c>
      <c r="G207" s="53">
        <f>F207/D207</f>
        <v>6.680667059483951E-2</v>
      </c>
      <c r="H207" s="63" t="s">
        <v>28</v>
      </c>
      <c r="I207" s="71" t="s">
        <v>525</v>
      </c>
      <c r="J207" s="71" t="s">
        <v>525</v>
      </c>
    </row>
    <row r="208" spans="1:10" x14ac:dyDescent="0.3">
      <c r="A208" s="60" t="s">
        <v>71</v>
      </c>
      <c r="B208" s="65"/>
      <c r="C208" s="65"/>
      <c r="D208" s="66"/>
      <c r="E208" s="66"/>
      <c r="F208" s="66"/>
      <c r="G208" s="66"/>
      <c r="H208" s="65"/>
      <c r="I208" s="71"/>
      <c r="J208" s="71"/>
    </row>
    <row r="209" spans="1:10" ht="15" thickBot="1" x14ac:dyDescent="0.35">
      <c r="A209" s="77"/>
      <c r="B209" s="78"/>
      <c r="C209" s="79"/>
      <c r="D209" s="80"/>
      <c r="E209" s="80"/>
      <c r="F209" s="81"/>
      <c r="G209" s="82"/>
      <c r="H209" s="83"/>
      <c r="I209" s="84"/>
      <c r="J209" s="84"/>
    </row>
    <row r="210" spans="1:10" x14ac:dyDescent="0.3">
      <c r="A210" s="60" t="s">
        <v>26</v>
      </c>
      <c r="B210" s="67">
        <v>924</v>
      </c>
      <c r="C210" s="61" t="s">
        <v>143</v>
      </c>
      <c r="D210" s="62">
        <f>VLOOKUP(B210,Threshold!$A$10:$C$112,3,FALSE)</f>
        <v>16132.02233</v>
      </c>
      <c r="E210" s="62">
        <f>VLOOKUP(B210,Threshold!$A$10:$C$112,2,FALSE)</f>
        <v>17238.797819999996</v>
      </c>
      <c r="F210" s="52">
        <f>E210-D210</f>
        <v>1106.7754899999964</v>
      </c>
      <c r="G210" s="53">
        <f>F210/D210</f>
        <v>6.8607361641309872E-2</v>
      </c>
      <c r="H210" s="63" t="s">
        <v>28</v>
      </c>
      <c r="I210" s="71" t="s">
        <v>525</v>
      </c>
      <c r="J210" s="71" t="s">
        <v>525</v>
      </c>
    </row>
    <row r="211" spans="1:10" x14ac:dyDescent="0.3">
      <c r="A211" s="60" t="s">
        <v>29</v>
      </c>
      <c r="B211" s="65"/>
      <c r="C211" s="65"/>
      <c r="D211" s="66"/>
      <c r="E211" s="66"/>
      <c r="F211" s="66"/>
      <c r="G211" s="66"/>
      <c r="H211" s="65"/>
      <c r="I211" s="71"/>
      <c r="J211" s="71"/>
    </row>
    <row r="212" spans="1:10" x14ac:dyDescent="0.3">
      <c r="A212" s="60" t="s">
        <v>30</v>
      </c>
      <c r="B212" s="67">
        <v>925</v>
      </c>
      <c r="C212" s="61" t="s">
        <v>144</v>
      </c>
      <c r="D212" s="62">
        <f>VLOOKUP(B212,Threshold!$A$10:$C$112,3,FALSE)</f>
        <v>28987.602040000005</v>
      </c>
      <c r="E212" s="62">
        <f>VLOOKUP(B212,Threshold!$A$10:$C$112,2,FALSE)</f>
        <v>29474.18259</v>
      </c>
      <c r="F212" s="52">
        <f>E212-D212</f>
        <v>486.58054999999513</v>
      </c>
      <c r="G212" s="53">
        <f>F212/D212</f>
        <v>1.6785815857709181E-2</v>
      </c>
      <c r="H212" s="63" t="s">
        <v>28</v>
      </c>
      <c r="I212" s="71" t="s">
        <v>525</v>
      </c>
      <c r="J212" s="71" t="s">
        <v>525</v>
      </c>
    </row>
    <row r="213" spans="1:10" x14ac:dyDescent="0.3">
      <c r="A213" s="60" t="s">
        <v>31</v>
      </c>
      <c r="B213" s="65"/>
      <c r="C213" s="65"/>
      <c r="D213" s="66"/>
      <c r="E213" s="66"/>
      <c r="F213" s="66"/>
      <c r="G213" s="66"/>
      <c r="H213" s="65"/>
      <c r="I213" s="71"/>
      <c r="J213" s="71"/>
    </row>
    <row r="214" spans="1:10" x14ac:dyDescent="0.3">
      <c r="A214" s="60" t="s">
        <v>32</v>
      </c>
      <c r="B214" s="67">
        <v>926</v>
      </c>
      <c r="C214" s="61" t="s">
        <v>145</v>
      </c>
      <c r="D214" s="62">
        <f>VLOOKUP(B214,Threshold!$A$10:$C$112,3,FALSE)</f>
        <v>62297.87247999986</v>
      </c>
      <c r="E214" s="62">
        <f>VLOOKUP(B214,Threshold!$A$10:$C$112,2,FALSE)</f>
        <v>63906.536729999956</v>
      </c>
      <c r="F214" s="52">
        <f>E214-D214</f>
        <v>1608.6642500000962</v>
      </c>
      <c r="G214" s="53">
        <f>F214/D214</f>
        <v>2.5822137834908287E-2</v>
      </c>
      <c r="H214" s="63" t="s">
        <v>28</v>
      </c>
      <c r="I214" s="71" t="s">
        <v>525</v>
      </c>
      <c r="J214" s="71" t="s">
        <v>525</v>
      </c>
    </row>
    <row r="215" spans="1:10" x14ac:dyDescent="0.3">
      <c r="A215" s="60" t="s">
        <v>33</v>
      </c>
      <c r="B215" s="65"/>
      <c r="C215" s="65"/>
      <c r="D215" s="66"/>
      <c r="E215" s="66"/>
      <c r="F215" s="66"/>
      <c r="G215" s="66"/>
      <c r="H215" s="65"/>
      <c r="I215" s="71"/>
      <c r="J215" s="71"/>
    </row>
    <row r="216" spans="1:10" x14ac:dyDescent="0.3">
      <c r="A216" s="60" t="s">
        <v>34</v>
      </c>
      <c r="B216" s="67">
        <v>928</v>
      </c>
      <c r="C216" s="61" t="s">
        <v>146</v>
      </c>
      <c r="D216" s="62">
        <f>VLOOKUP(B216,Threshold!$A$10:$C$112,3,FALSE)</f>
        <v>2289.2231399999996</v>
      </c>
      <c r="E216" s="62">
        <f>VLOOKUP(B216,Threshold!$A$10:$C$112,2,FALSE)</f>
        <v>2151.22199</v>
      </c>
      <c r="F216" s="52">
        <f>E216-D216</f>
        <v>-138.0011499999996</v>
      </c>
      <c r="G216" s="53">
        <f>F216/D216</f>
        <v>-6.0282961319358154E-2</v>
      </c>
      <c r="H216" s="63" t="s">
        <v>28</v>
      </c>
      <c r="I216" s="71" t="s">
        <v>525</v>
      </c>
      <c r="J216" s="71" t="s">
        <v>525</v>
      </c>
    </row>
    <row r="217" spans="1:10" x14ac:dyDescent="0.3">
      <c r="A217" s="60" t="s">
        <v>36</v>
      </c>
      <c r="B217" s="65"/>
      <c r="C217" s="65"/>
      <c r="D217" s="66"/>
      <c r="E217" s="66"/>
      <c r="F217" s="66"/>
      <c r="G217" s="66"/>
      <c r="H217" s="65"/>
      <c r="I217" s="71"/>
      <c r="J217" s="71"/>
    </row>
    <row r="218" spans="1:10" x14ac:dyDescent="0.3">
      <c r="A218" s="60" t="s">
        <v>37</v>
      </c>
      <c r="B218" s="67">
        <v>929</v>
      </c>
      <c r="C218" s="61" t="s">
        <v>147</v>
      </c>
      <c r="D218" s="62">
        <f>VLOOKUP(B218,Threshold!$A$10:$C$112,3,FALSE)</f>
        <v>2253.3862895031812</v>
      </c>
      <c r="E218" s="62">
        <f>VLOOKUP(B218,Threshold!$A$10:$C$112,2,FALSE)</f>
        <v>0</v>
      </c>
      <c r="F218" s="52">
        <f>E218-D218</f>
        <v>-2253.3862895031812</v>
      </c>
      <c r="G218" s="53">
        <f>F218/D218</f>
        <v>-1</v>
      </c>
      <c r="H218" s="63" t="s">
        <v>28</v>
      </c>
      <c r="I218" s="71" t="s">
        <v>525</v>
      </c>
      <c r="J218" s="71" t="s">
        <v>525</v>
      </c>
    </row>
    <row r="219" spans="1:10" x14ac:dyDescent="0.3">
      <c r="A219" s="60" t="s">
        <v>39</v>
      </c>
      <c r="B219" s="65"/>
      <c r="C219" s="65"/>
      <c r="D219" s="66"/>
      <c r="E219" s="66"/>
      <c r="F219" s="66"/>
      <c r="G219" s="66"/>
      <c r="H219" s="65"/>
      <c r="I219" s="71"/>
      <c r="J219" s="71"/>
    </row>
    <row r="220" spans="1:10" x14ac:dyDescent="0.3">
      <c r="A220" s="60" t="s">
        <v>40</v>
      </c>
      <c r="B220" s="67">
        <v>930</v>
      </c>
      <c r="C220" s="61" t="s">
        <v>148</v>
      </c>
      <c r="D220" s="62">
        <f>VLOOKUP(B220,Threshold!$A$10:$C$112,3,FALSE)</f>
        <v>13406.844320000004</v>
      </c>
      <c r="E220" s="62">
        <f>VLOOKUP(B220,Threshold!$A$10:$C$112,2,FALSE)</f>
        <v>13804.789930000003</v>
      </c>
      <c r="F220" s="52">
        <f>E220-D220</f>
        <v>397.94560999999885</v>
      </c>
      <c r="G220" s="53">
        <f>F220/D220</f>
        <v>2.9682272763200009E-2</v>
      </c>
      <c r="H220" s="63" t="s">
        <v>28</v>
      </c>
      <c r="I220" s="71" t="s">
        <v>525</v>
      </c>
      <c r="J220" s="71" t="s">
        <v>525</v>
      </c>
    </row>
    <row r="221" spans="1:10" x14ac:dyDescent="0.3">
      <c r="A221" s="60" t="s">
        <v>42</v>
      </c>
      <c r="B221" s="65"/>
      <c r="C221" s="65"/>
      <c r="D221" s="66"/>
      <c r="E221" s="66"/>
      <c r="F221" s="66"/>
      <c r="G221" s="66"/>
      <c r="H221" s="65"/>
      <c r="I221" s="71"/>
      <c r="J221" s="71"/>
    </row>
    <row r="222" spans="1:10" x14ac:dyDescent="0.3">
      <c r="A222" s="60" t="s">
        <v>43</v>
      </c>
      <c r="B222" s="67">
        <v>931</v>
      </c>
      <c r="C222" s="61" t="s">
        <v>149</v>
      </c>
      <c r="D222" s="62">
        <f>VLOOKUP(B222,Threshold!$A$10:$C$112,3,FALSE)</f>
        <v>10118.683459999998</v>
      </c>
      <c r="E222" s="62">
        <f>VLOOKUP(B222,Threshold!$A$10:$C$112,2,FALSE)</f>
        <v>10270.107380000001</v>
      </c>
      <c r="F222" s="52">
        <f>E222-D222</f>
        <v>151.42392000000291</v>
      </c>
      <c r="G222" s="53">
        <f>F222/D222</f>
        <v>1.4964784756692343E-2</v>
      </c>
      <c r="H222" s="63" t="s">
        <v>28</v>
      </c>
      <c r="I222" s="71" t="s">
        <v>525</v>
      </c>
      <c r="J222" s="71" t="s">
        <v>525</v>
      </c>
    </row>
    <row r="223" spans="1:10" x14ac:dyDescent="0.3">
      <c r="A223" s="60" t="s">
        <v>46</v>
      </c>
      <c r="B223" s="65"/>
      <c r="C223" s="65"/>
      <c r="D223" s="66"/>
      <c r="E223" s="66"/>
      <c r="F223" s="66"/>
      <c r="G223" s="66"/>
      <c r="H223" s="65"/>
      <c r="I223" s="71"/>
      <c r="J223" s="71"/>
    </row>
    <row r="224" spans="1:10" x14ac:dyDescent="0.3">
      <c r="A224" s="60" t="s">
        <v>47</v>
      </c>
      <c r="B224" s="67">
        <v>935</v>
      </c>
      <c r="C224" s="61" t="s">
        <v>532</v>
      </c>
      <c r="D224" s="62">
        <f>VLOOKUP(B224,Threshold!$A$10:$C$112,3,FALSE)</f>
        <v>14197.526220000003</v>
      </c>
      <c r="E224" s="62">
        <f>VLOOKUP(B224,Threshold!$A$10:$C$112,2,FALSE)</f>
        <v>14605.582589999995</v>
      </c>
      <c r="F224" s="52">
        <f>E224-D224</f>
        <v>408.05636999999115</v>
      </c>
      <c r="G224" s="53">
        <f>F224/D224</f>
        <v>2.8741371114720228E-2</v>
      </c>
      <c r="H224" s="63" t="s">
        <v>28</v>
      </c>
      <c r="I224" s="71" t="s">
        <v>525</v>
      </c>
      <c r="J224" s="71" t="s">
        <v>525</v>
      </c>
    </row>
    <row r="225" spans="1:10" x14ac:dyDescent="0.3">
      <c r="A225" s="60" t="s">
        <v>49</v>
      </c>
      <c r="B225" s="65"/>
      <c r="C225" s="65"/>
      <c r="D225" s="65"/>
      <c r="E225" s="65"/>
      <c r="F225" s="65"/>
      <c r="G225" s="65"/>
      <c r="H225" s="65"/>
      <c r="I225" s="71"/>
      <c r="J225" s="71"/>
    </row>
    <row r="226" spans="1:10" x14ac:dyDescent="0.3">
      <c r="A226" s="60"/>
      <c r="B226" s="65"/>
      <c r="C226" s="73" t="s">
        <v>528</v>
      </c>
      <c r="D226" s="74">
        <f>SUM(D18:D225)</f>
        <v>-1981484.7629616791</v>
      </c>
      <c r="E226" s="74">
        <f>SUM(E18:E225)</f>
        <v>-1962534.5549925531</v>
      </c>
      <c r="F226" s="30">
        <f>SUM(F18:F225)+(D226-E226)</f>
        <v>-4.4601620174944401E-9</v>
      </c>
      <c r="G226" s="65"/>
      <c r="H226" s="65"/>
      <c r="I226" s="75">
        <f>D226-RAF_Detailed_COS_ID_Income_Sta!B412/1000</f>
        <v>-2.3283064365386963E-9</v>
      </c>
      <c r="J226" s="75">
        <f>E226-RAF_Detailed_COS_ID_Income_Sta!C412/1000</f>
        <v>6.5192580223083496E-9</v>
      </c>
    </row>
    <row r="227" spans="1:10" x14ac:dyDescent="0.3">
      <c r="A227" s="60"/>
      <c r="B227" s="65"/>
      <c r="C227" s="73"/>
      <c r="D227" s="65"/>
      <c r="E227" s="65"/>
      <c r="F227" s="65"/>
      <c r="G227" s="65"/>
      <c r="H227" s="65"/>
    </row>
    <row r="228" spans="1:10" x14ac:dyDescent="0.3">
      <c r="A228" s="60"/>
      <c r="B228" s="65"/>
      <c r="C228" s="73" t="s">
        <v>550</v>
      </c>
      <c r="D228" s="75">
        <f>D226-SUM(D32:D42)</f>
        <v>8980183.0632434934</v>
      </c>
      <c r="E228" s="75">
        <f>E226-SUM(E32:E42)</f>
        <v>9272176.7308046985</v>
      </c>
      <c r="F228" s="65"/>
      <c r="G228" s="65"/>
      <c r="H228" s="65"/>
    </row>
    <row r="229" spans="1:10" x14ac:dyDescent="0.3">
      <c r="A229" s="60"/>
      <c r="B229" s="65"/>
      <c r="C229" s="65"/>
      <c r="D229" s="65"/>
      <c r="E229" s="65"/>
      <c r="F229" s="65"/>
      <c r="G229" s="65"/>
      <c r="H229" s="65"/>
    </row>
    <row r="230" spans="1:10" x14ac:dyDescent="0.3">
      <c r="A230" s="60" t="s">
        <v>50</v>
      </c>
      <c r="B230" s="65"/>
      <c r="C230" s="76" t="s">
        <v>28</v>
      </c>
      <c r="D230" s="65"/>
      <c r="E230" s="65"/>
      <c r="F230" s="65"/>
      <c r="G230" s="65"/>
      <c r="H230" s="65"/>
    </row>
    <row r="231" spans="1:10" x14ac:dyDescent="0.3">
      <c r="A231" s="60" t="s">
        <v>52</v>
      </c>
      <c r="B231" s="65"/>
      <c r="C231" s="76" t="s">
        <v>150</v>
      </c>
      <c r="D231" s="65"/>
      <c r="E231" s="65"/>
      <c r="F231" s="65"/>
      <c r="G231" s="65"/>
      <c r="H231" s="65"/>
    </row>
    <row r="232" spans="1:10" x14ac:dyDescent="0.3">
      <c r="A232" s="60" t="s">
        <v>53</v>
      </c>
      <c r="B232" s="65"/>
      <c r="C232" s="76" t="s">
        <v>151</v>
      </c>
      <c r="D232" s="65"/>
      <c r="E232" s="65"/>
      <c r="F232" s="65"/>
      <c r="G232" s="65"/>
      <c r="H232" s="65"/>
    </row>
    <row r="233" spans="1:10" x14ac:dyDescent="0.3">
      <c r="A233" s="60" t="s">
        <v>55</v>
      </c>
      <c r="B233" s="65"/>
      <c r="C233" s="76" t="s">
        <v>28</v>
      </c>
      <c r="D233" s="65"/>
      <c r="E233" s="65"/>
      <c r="F233" s="65"/>
      <c r="G233" s="65"/>
      <c r="H233" s="65"/>
    </row>
    <row r="234" spans="1:10" x14ac:dyDescent="0.3">
      <c r="A234" s="60" t="s">
        <v>56</v>
      </c>
      <c r="B234" s="65"/>
      <c r="C234" s="76" t="s">
        <v>152</v>
      </c>
      <c r="D234" s="65"/>
      <c r="E234" s="65"/>
      <c r="F234" s="65"/>
      <c r="G234" s="65"/>
      <c r="H234" s="65"/>
    </row>
    <row r="235" spans="1:10" x14ac:dyDescent="0.3">
      <c r="A235" s="60" t="s">
        <v>58</v>
      </c>
      <c r="B235" s="65"/>
      <c r="C235" s="76" t="s">
        <v>153</v>
      </c>
      <c r="D235" s="65"/>
      <c r="E235" s="65"/>
      <c r="F235" s="65"/>
      <c r="G235" s="65"/>
      <c r="H235" s="65"/>
    </row>
    <row r="236" spans="1:10" x14ac:dyDescent="0.3">
      <c r="A236" s="60" t="s">
        <v>59</v>
      </c>
      <c r="B236" s="65"/>
      <c r="C236" s="76" t="s">
        <v>154</v>
      </c>
      <c r="D236" s="65"/>
      <c r="E236" s="65"/>
      <c r="F236" s="65"/>
      <c r="G236" s="65"/>
      <c r="H236" s="65"/>
    </row>
    <row r="237" spans="1:10" x14ac:dyDescent="0.3">
      <c r="A237" s="60" t="s">
        <v>61</v>
      </c>
      <c r="B237" s="65"/>
      <c r="C237" s="76" t="s">
        <v>155</v>
      </c>
      <c r="D237" s="65"/>
      <c r="E237" s="65"/>
      <c r="F237" s="65"/>
      <c r="G237" s="65"/>
      <c r="H237" s="65"/>
    </row>
    <row r="238" spans="1:10" x14ac:dyDescent="0.3">
      <c r="A238" s="60" t="s">
        <v>62</v>
      </c>
      <c r="B238" s="65"/>
      <c r="C238" s="76" t="s">
        <v>156</v>
      </c>
      <c r="D238" s="65"/>
      <c r="E238" s="65"/>
      <c r="F238" s="65"/>
      <c r="G238" s="65"/>
      <c r="H238" s="65"/>
    </row>
    <row r="239" spans="1:10" x14ac:dyDescent="0.3">
      <c r="A239" s="60" t="s">
        <v>64</v>
      </c>
      <c r="B239" s="65"/>
      <c r="C239" s="76" t="s">
        <v>28</v>
      </c>
      <c r="D239" s="65"/>
      <c r="E239" s="65"/>
      <c r="F239" s="65"/>
      <c r="G239" s="65"/>
      <c r="H239" s="65"/>
    </row>
    <row r="240" spans="1:10" x14ac:dyDescent="0.3">
      <c r="A240" s="60" t="s">
        <v>65</v>
      </c>
      <c r="B240" s="65"/>
      <c r="C240" s="76" t="s">
        <v>157</v>
      </c>
      <c r="D240" s="65"/>
      <c r="E240" s="65"/>
      <c r="F240" s="65"/>
      <c r="G240" s="65"/>
      <c r="H240" s="65"/>
    </row>
    <row r="241" spans="1:10" x14ac:dyDescent="0.3">
      <c r="A241" s="60" t="s">
        <v>67</v>
      </c>
      <c r="B241" s="65"/>
      <c r="C241" s="76" t="s">
        <v>158</v>
      </c>
      <c r="D241" s="65"/>
      <c r="E241" s="65"/>
      <c r="F241" s="65"/>
      <c r="G241" s="65"/>
      <c r="H241" s="65"/>
    </row>
    <row r="242" spans="1:10" x14ac:dyDescent="0.3">
      <c r="A242" s="60" t="s">
        <v>68</v>
      </c>
      <c r="B242" s="65"/>
      <c r="C242" s="76" t="s">
        <v>159</v>
      </c>
      <c r="D242" s="65"/>
      <c r="E242" s="65"/>
      <c r="F242" s="65"/>
      <c r="G242" s="65"/>
      <c r="H242" s="65"/>
      <c r="I242" s="65"/>
      <c r="J242" s="65"/>
    </row>
    <row r="243" spans="1:10" x14ac:dyDescent="0.3">
      <c r="A243" s="60" t="s">
        <v>70</v>
      </c>
      <c r="B243" s="65"/>
      <c r="C243" s="76" t="s">
        <v>28</v>
      </c>
      <c r="D243" s="65"/>
      <c r="E243" s="65"/>
      <c r="F243" s="65"/>
      <c r="G243" s="65"/>
      <c r="H243" s="65"/>
      <c r="I243" s="65"/>
      <c r="J243" s="65"/>
    </row>
    <row r="244" spans="1:10" x14ac:dyDescent="0.3">
      <c r="A244" s="60" t="s">
        <v>71</v>
      </c>
      <c r="B244" s="65"/>
      <c r="C244" s="76" t="s">
        <v>28</v>
      </c>
      <c r="D244" s="65"/>
      <c r="E244" s="65"/>
      <c r="F244" s="65"/>
      <c r="G244" s="65"/>
      <c r="H244" s="65"/>
      <c r="I244" s="65"/>
      <c r="J244" s="65"/>
    </row>
    <row r="245" spans="1:10" ht="15" thickBot="1" x14ac:dyDescent="0.35">
      <c r="A245" s="77"/>
      <c r="B245" s="86"/>
      <c r="C245" s="87"/>
      <c r="D245" s="86"/>
      <c r="E245" s="86"/>
      <c r="F245" s="86"/>
      <c r="G245" s="86"/>
      <c r="H245" s="86"/>
      <c r="I245" s="86"/>
      <c r="J245" s="86"/>
    </row>
    <row r="246" spans="1:10" x14ac:dyDescent="0.3">
      <c r="A246" s="60" t="s">
        <v>26</v>
      </c>
      <c r="B246" s="65"/>
      <c r="C246" s="76" t="s">
        <v>160</v>
      </c>
      <c r="D246" s="65"/>
      <c r="E246" s="65"/>
      <c r="F246" s="65"/>
      <c r="G246" s="65"/>
      <c r="H246" s="65"/>
      <c r="I246" s="65"/>
      <c r="J246" s="65"/>
    </row>
    <row r="247" spans="1:10" x14ac:dyDescent="0.3">
      <c r="A247" s="60" t="s">
        <v>29</v>
      </c>
      <c r="B247" s="65"/>
      <c r="C247" s="76" t="s">
        <v>161</v>
      </c>
      <c r="D247" s="65"/>
      <c r="E247" s="65"/>
      <c r="F247" s="65"/>
      <c r="G247" s="65"/>
      <c r="H247" s="65"/>
      <c r="I247" s="65"/>
      <c r="J247" s="65"/>
    </row>
    <row r="248" spans="1:10" x14ac:dyDescent="0.3">
      <c r="A248" s="60" t="s">
        <v>30</v>
      </c>
      <c r="B248" s="65"/>
      <c r="C248" s="76" t="s">
        <v>162</v>
      </c>
      <c r="D248" s="65"/>
      <c r="E248" s="65"/>
      <c r="F248" s="65"/>
      <c r="G248" s="65"/>
      <c r="H248" s="65"/>
      <c r="I248" s="65"/>
      <c r="J248" s="65"/>
    </row>
    <row r="249" spans="1:10" x14ac:dyDescent="0.3">
      <c r="A249" s="60" t="s">
        <v>31</v>
      </c>
      <c r="B249" s="65"/>
      <c r="C249" s="76" t="s">
        <v>163</v>
      </c>
      <c r="D249" s="65"/>
      <c r="E249" s="65"/>
      <c r="F249" s="65"/>
      <c r="G249" s="65"/>
      <c r="H249" s="65"/>
      <c r="I249" s="65"/>
      <c r="J249" s="65"/>
    </row>
    <row r="250" spans="1:10" x14ac:dyDescent="0.3">
      <c r="A250" s="60" t="s">
        <v>32</v>
      </c>
      <c r="B250" s="65"/>
      <c r="C250" s="76" t="s">
        <v>28</v>
      </c>
      <c r="D250" s="65"/>
      <c r="E250" s="65"/>
      <c r="F250" s="65"/>
      <c r="G250" s="65"/>
      <c r="H250" s="65"/>
      <c r="I250" s="65"/>
      <c r="J250" s="65"/>
    </row>
    <row r="251" spans="1:10" x14ac:dyDescent="0.3">
      <c r="A251" s="60" t="s">
        <v>33</v>
      </c>
      <c r="B251" s="65"/>
      <c r="C251" s="76" t="s">
        <v>28</v>
      </c>
      <c r="D251" s="65"/>
      <c r="E251" s="65"/>
      <c r="F251" s="65"/>
      <c r="G251" s="65"/>
      <c r="H251" s="65"/>
      <c r="I251" s="65"/>
      <c r="J251" s="65"/>
    </row>
    <row r="252" spans="1:10" x14ac:dyDescent="0.3">
      <c r="A252" s="60" t="s">
        <v>34</v>
      </c>
      <c r="B252" s="65"/>
      <c r="C252" s="76" t="s">
        <v>164</v>
      </c>
      <c r="D252" s="65"/>
      <c r="E252" s="65"/>
      <c r="F252" s="65"/>
      <c r="G252" s="65"/>
      <c r="H252" s="65"/>
      <c r="I252" s="65"/>
      <c r="J252" s="65"/>
    </row>
    <row r="253" spans="1:10" x14ac:dyDescent="0.3">
      <c r="A253" s="60" t="s">
        <v>36</v>
      </c>
      <c r="B253" s="65"/>
      <c r="C253" s="76" t="s">
        <v>28</v>
      </c>
      <c r="D253" s="65"/>
      <c r="E253" s="65"/>
      <c r="F253" s="65"/>
      <c r="G253" s="65"/>
      <c r="H253" s="65"/>
      <c r="I253" s="65"/>
      <c r="J253" s="65"/>
    </row>
    <row r="254" spans="1:10" x14ac:dyDescent="0.3">
      <c r="A254" s="60" t="s">
        <v>37</v>
      </c>
      <c r="B254" s="65"/>
      <c r="C254" s="76" t="s">
        <v>28</v>
      </c>
      <c r="D254" s="65"/>
      <c r="E254" s="65"/>
      <c r="F254" s="65"/>
      <c r="G254" s="65"/>
      <c r="H254" s="65"/>
      <c r="I254" s="65"/>
      <c r="J254" s="65"/>
    </row>
    <row r="255" spans="1:10" x14ac:dyDescent="0.3">
      <c r="A255" s="60" t="s">
        <v>39</v>
      </c>
      <c r="B255" s="65"/>
      <c r="C255" s="76" t="s">
        <v>165</v>
      </c>
      <c r="D255" s="65"/>
      <c r="E255" s="65"/>
      <c r="F255" s="65"/>
      <c r="G255" s="65"/>
      <c r="H255" s="65"/>
      <c r="I255" s="65"/>
      <c r="J255" s="65"/>
    </row>
    <row r="256" spans="1:10" x14ac:dyDescent="0.3">
      <c r="A256" s="60" t="s">
        <v>40</v>
      </c>
      <c r="B256" s="65"/>
      <c r="C256" s="76" t="s">
        <v>166</v>
      </c>
      <c r="D256" s="65"/>
      <c r="E256" s="65"/>
      <c r="F256" s="65"/>
      <c r="G256" s="65"/>
      <c r="H256" s="65"/>
      <c r="I256" s="65"/>
      <c r="J256" s="65"/>
    </row>
    <row r="257" spans="1:10" x14ac:dyDescent="0.3">
      <c r="A257" s="60" t="s">
        <v>42</v>
      </c>
      <c r="B257" s="65"/>
      <c r="C257" s="76" t="s">
        <v>167</v>
      </c>
      <c r="D257" s="65"/>
      <c r="E257" s="65"/>
      <c r="F257" s="65"/>
      <c r="G257" s="65"/>
      <c r="H257" s="65"/>
      <c r="I257" s="65"/>
      <c r="J257" s="65"/>
    </row>
    <row r="258" spans="1:10" x14ac:dyDescent="0.3">
      <c r="A258" s="60" t="s">
        <v>43</v>
      </c>
      <c r="B258" s="65"/>
      <c r="C258" s="76" t="s">
        <v>28</v>
      </c>
    </row>
    <row r="259" spans="1:10" x14ac:dyDescent="0.3">
      <c r="A259" s="60" t="s">
        <v>46</v>
      </c>
      <c r="B259" s="65"/>
      <c r="C259" s="76" t="s">
        <v>28</v>
      </c>
    </row>
    <row r="260" spans="1:10" x14ac:dyDescent="0.3">
      <c r="A260" s="60" t="s">
        <v>47</v>
      </c>
      <c r="B260" s="65"/>
      <c r="C260" s="76" t="s">
        <v>168</v>
      </c>
    </row>
    <row r="261" spans="1:10" x14ac:dyDescent="0.3">
      <c r="A261" s="60" t="s">
        <v>49</v>
      </c>
      <c r="B261" s="65"/>
      <c r="C261" s="76" t="s">
        <v>169</v>
      </c>
    </row>
    <row r="262" spans="1:10" x14ac:dyDescent="0.3">
      <c r="A262" s="60" t="s">
        <v>50</v>
      </c>
      <c r="B262" s="65"/>
      <c r="C262" s="76" t="s">
        <v>170</v>
      </c>
    </row>
    <row r="263" spans="1:10" x14ac:dyDescent="0.3">
      <c r="A263" s="60" t="s">
        <v>52</v>
      </c>
      <c r="B263" s="65"/>
      <c r="C263" s="76" t="s">
        <v>171</v>
      </c>
    </row>
    <row r="264" spans="1:10" x14ac:dyDescent="0.3">
      <c r="A264" s="60" t="s">
        <v>53</v>
      </c>
      <c r="B264" s="65"/>
      <c r="C264" s="65"/>
    </row>
    <row r="265" spans="1:10" x14ac:dyDescent="0.3">
      <c r="A265" s="60" t="s">
        <v>55</v>
      </c>
      <c r="B265" s="65"/>
      <c r="C265" s="65"/>
    </row>
    <row r="266" spans="1:10" x14ac:dyDescent="0.3">
      <c r="A266" s="60" t="s">
        <v>56</v>
      </c>
      <c r="B266" s="65"/>
      <c r="C266" s="65"/>
    </row>
    <row r="267" spans="1:10" x14ac:dyDescent="0.3">
      <c r="A267" s="60" t="s">
        <v>58</v>
      </c>
      <c r="B267" s="65"/>
      <c r="C267" s="65"/>
    </row>
    <row r="268" spans="1:10" x14ac:dyDescent="0.3">
      <c r="A268" s="60" t="s">
        <v>59</v>
      </c>
      <c r="B268" s="65"/>
      <c r="C268" s="65"/>
    </row>
    <row r="269" spans="1:10" x14ac:dyDescent="0.3">
      <c r="A269" s="60" t="s">
        <v>61</v>
      </c>
      <c r="B269" s="65"/>
      <c r="C269" s="65"/>
    </row>
    <row r="270" spans="1:10" x14ac:dyDescent="0.3">
      <c r="A270" s="60" t="s">
        <v>62</v>
      </c>
      <c r="B270" s="65"/>
      <c r="C270" s="65"/>
    </row>
    <row r="271" spans="1:10" x14ac:dyDescent="0.3">
      <c r="A271" s="60" t="s">
        <v>64</v>
      </c>
      <c r="B271" s="65"/>
      <c r="C271" s="65"/>
    </row>
    <row r="272" spans="1:10" x14ac:dyDescent="0.3">
      <c r="A272" s="60" t="s">
        <v>65</v>
      </c>
      <c r="B272" s="65"/>
      <c r="C272" s="65"/>
    </row>
    <row r="273" spans="1:10" x14ac:dyDescent="0.3">
      <c r="A273" s="60" t="s">
        <v>67</v>
      </c>
      <c r="B273" s="65"/>
      <c r="C273" s="65"/>
    </row>
    <row r="274" spans="1:10" x14ac:dyDescent="0.3">
      <c r="A274" s="60" t="s">
        <v>68</v>
      </c>
      <c r="B274" s="65"/>
      <c r="C274" s="65"/>
      <c r="D274" s="65"/>
      <c r="E274" s="65"/>
      <c r="F274" s="65"/>
      <c r="G274" s="65"/>
      <c r="H274" s="65"/>
      <c r="I274" s="65"/>
      <c r="J274" s="65"/>
    </row>
    <row r="275" spans="1:10" x14ac:dyDescent="0.3">
      <c r="A275" s="60" t="s">
        <v>70</v>
      </c>
      <c r="B275" s="65"/>
      <c r="C275" s="65"/>
      <c r="D275" s="65"/>
      <c r="E275" s="65"/>
      <c r="F275" s="65"/>
      <c r="G275" s="65"/>
      <c r="H275" s="65"/>
      <c r="I275" s="65"/>
      <c r="J275" s="65"/>
    </row>
    <row r="276" spans="1:10" ht="15" x14ac:dyDescent="0.25">
      <c r="A276" s="60" t="s">
        <v>71</v>
      </c>
      <c r="B276" s="65"/>
      <c r="C276" s="65"/>
      <c r="D276" s="65"/>
      <c r="E276" s="65"/>
      <c r="F276" s="65"/>
      <c r="G276" s="65"/>
      <c r="H276" s="65"/>
      <c r="I276" s="65"/>
      <c r="J276" s="65"/>
    </row>
    <row r="277" spans="1:10" ht="15" thickBot="1" x14ac:dyDescent="0.35">
      <c r="A277" s="77"/>
      <c r="B277" s="86"/>
      <c r="C277" s="86"/>
      <c r="D277" s="86"/>
      <c r="E277" s="86"/>
      <c r="F277" s="86"/>
      <c r="G277" s="86"/>
      <c r="H277" s="86"/>
      <c r="I277" s="86"/>
      <c r="J277" s="86"/>
    </row>
  </sheetData>
  <mergeCells count="7">
    <mergeCell ref="A16:A17"/>
    <mergeCell ref="B16:B17"/>
    <mergeCell ref="C16:C17"/>
    <mergeCell ref="I16:J16"/>
    <mergeCell ref="H16:H17"/>
    <mergeCell ref="D16:E16"/>
    <mergeCell ref="F16:G16"/>
  </mergeCells>
  <conditionalFormatting sqref="I35:J35 I37:J37 I39:J39 I41:J41 I47:J47 I50:J50 I54:J54 I56:J56 I60:J60 I62:J62 I64:J64 I70:J70 I72:J72 I74:J74 I76:J76 I78:J78 I80:J80 I83:J83 I85:J85 I87:J87 I93:J93 I95:J95 I97:J97 I99:J99 I101:J101 I103:J103 I105:J105 I107:J107 I109:J109 I116:J116 I120:J120 I122:J122 I126:J126 I128:J128 I130:J130 I132:J132 I134:J134 I136:J136 I138:J138 I142:J142 I144:J144 I147:J147 I149:J149 I151:J151 I153:J153 I155:J155 I157:J157 I159:J159 I161:J161 I165:J165 I167:J167 I169:J169 I171:J171 I175:J175 I178:J178 I186:J186 I194:J194 I196:J196 I198:J198 I204:J204 I206:J206 I208:J208 I211:J211 I213:J213 I215:J215 I217:J217 I219:J219 I223:J223 I18:J21 I43:J45 I66:J68 I89:J91 I111:J112 I192:J192 I140:J140 I184:J184 I200:J200 I202:J202 I182:J182 I23:J33 I58:J58 I52:J52 I118:J118 I114:J114">
    <cfRule type="cellIs" dxfId="18" priority="19" operator="notEqual">
      <formula>0</formula>
    </cfRule>
  </conditionalFormatting>
  <conditionalFormatting sqref="I226:J226">
    <cfRule type="cellIs" dxfId="17" priority="18" operator="notEqual">
      <formula>0</formula>
    </cfRule>
  </conditionalFormatting>
  <conditionalFormatting sqref="I18:J21 I23:J33">
    <cfRule type="cellIs" dxfId="16" priority="17" operator="notEqual">
      <formula>0</formula>
    </cfRule>
  </conditionalFormatting>
  <conditionalFormatting sqref="I43:J45">
    <cfRule type="cellIs" dxfId="15" priority="16" operator="notEqual">
      <formula>0</formula>
    </cfRule>
  </conditionalFormatting>
  <conditionalFormatting sqref="I66:J68">
    <cfRule type="cellIs" dxfId="14" priority="15" operator="notEqual">
      <formula>0</formula>
    </cfRule>
  </conditionalFormatting>
  <conditionalFormatting sqref="I90:J90">
    <cfRule type="cellIs" dxfId="13" priority="14" operator="notEqual">
      <formula>0</formula>
    </cfRule>
  </conditionalFormatting>
  <conditionalFormatting sqref="J90">
    <cfRule type="cellIs" dxfId="12" priority="11" operator="notEqual">
      <formula>0</formula>
    </cfRule>
  </conditionalFormatting>
  <conditionalFormatting sqref="I112">
    <cfRule type="cellIs" dxfId="11" priority="13" operator="notEqual">
      <formula>0</formula>
    </cfRule>
  </conditionalFormatting>
  <conditionalFormatting sqref="J112">
    <cfRule type="cellIs" dxfId="10" priority="12" operator="notEqual">
      <formula>0</formula>
    </cfRule>
  </conditionalFormatting>
  <conditionalFormatting sqref="I139:J139">
    <cfRule type="cellIs" dxfId="9" priority="10" operator="notEqual">
      <formula>0</formula>
    </cfRule>
  </conditionalFormatting>
  <conditionalFormatting sqref="I183:J183">
    <cfRule type="cellIs" dxfId="8" priority="9" operator="notEqual">
      <formula>0</formula>
    </cfRule>
  </conditionalFormatting>
  <conditionalFormatting sqref="I183:J183">
    <cfRule type="cellIs" dxfId="7" priority="8" operator="notEqual">
      <formula>0</formula>
    </cfRule>
  </conditionalFormatting>
  <conditionalFormatting sqref="I191:J191">
    <cfRule type="cellIs" dxfId="6" priority="7" operator="notEqual">
      <formula>0</formula>
    </cfRule>
  </conditionalFormatting>
  <conditionalFormatting sqref="I199:J199">
    <cfRule type="cellIs" dxfId="5" priority="6" operator="notEqual">
      <formula>0</formula>
    </cfRule>
  </conditionalFormatting>
  <conditionalFormatting sqref="I201:J201">
    <cfRule type="cellIs" dxfId="4" priority="5" operator="notEqual">
      <formula>0</formula>
    </cfRule>
  </conditionalFormatting>
  <conditionalFormatting sqref="I180:J180">
    <cfRule type="cellIs" dxfId="3" priority="4" operator="notEqual">
      <formula>0</formula>
    </cfRule>
  </conditionalFormatting>
  <conditionalFormatting sqref="I22:J22">
    <cfRule type="cellIs" dxfId="2" priority="3" operator="notEqual">
      <formula>0</formula>
    </cfRule>
  </conditionalFormatting>
  <conditionalFormatting sqref="I22:J22">
    <cfRule type="cellIs" dxfId="1" priority="2" operator="notEqual">
      <formula>0</formula>
    </cfRule>
  </conditionalFormatting>
  <conditionalFormatting sqref="I163:J163">
    <cfRule type="cellIs" dxfId="0" priority="1" operator="notEqual">
      <formula>0</formula>
    </cfRule>
  </conditionalFormatting>
  <pageMargins left="0.5" right="0.5" top="0.75" bottom="0.5" header="0.75" footer="0.5"/>
  <pageSetup scale="73" orientation="landscape" r:id="rId1"/>
  <rowBreaks count="4" manualBreakCount="4">
    <brk id="51" max="16383" man="1"/>
    <brk id="86" max="16383" man="1"/>
    <brk id="119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2"/>
  <sheetViews>
    <sheetView showGridLines="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9.109375" defaultRowHeight="14.4" x14ac:dyDescent="0.3"/>
  <cols>
    <col min="1" max="1" width="104.5546875" style="1" bestFit="1" customWidth="1"/>
    <col min="2" max="3" width="17.5546875" style="1" customWidth="1"/>
    <col min="4" max="16384" width="9.109375" style="1"/>
  </cols>
  <sheetData>
    <row r="1" spans="1:3" x14ac:dyDescent="0.3">
      <c r="A1" s="97" t="s">
        <v>583</v>
      </c>
    </row>
    <row r="2" spans="1:3" ht="15" thickBot="1" x14ac:dyDescent="0.35">
      <c r="A2" s="97" t="s">
        <v>581</v>
      </c>
    </row>
    <row r="3" spans="1:3" ht="15" thickBot="1" x14ac:dyDescent="0.35">
      <c r="A3" s="94" t="s">
        <v>522</v>
      </c>
      <c r="B3" s="35">
        <v>43070</v>
      </c>
      <c r="C3" s="35">
        <v>43435</v>
      </c>
    </row>
    <row r="4" spans="1:3" ht="15" thickBot="1" x14ac:dyDescent="0.35">
      <c r="A4" s="95"/>
      <c r="B4" s="33" t="s">
        <v>521</v>
      </c>
      <c r="C4" s="34" t="s">
        <v>521</v>
      </c>
    </row>
    <row r="5" spans="1:3" x14ac:dyDescent="0.3">
      <c r="A5" s="2" t="s">
        <v>172</v>
      </c>
      <c r="B5" s="31"/>
      <c r="C5" s="32"/>
    </row>
    <row r="6" spans="1:3" x14ac:dyDescent="0.3">
      <c r="A6" s="3" t="s">
        <v>173</v>
      </c>
      <c r="B6" s="31"/>
      <c r="C6" s="32"/>
    </row>
    <row r="7" spans="1:3" x14ac:dyDescent="0.3">
      <c r="A7" s="4" t="s">
        <v>466</v>
      </c>
      <c r="B7" s="31"/>
      <c r="C7" s="32"/>
    </row>
    <row r="8" spans="1:3" x14ac:dyDescent="0.3">
      <c r="A8" s="5" t="s">
        <v>500</v>
      </c>
      <c r="B8" s="31"/>
      <c r="C8" s="32"/>
    </row>
    <row r="9" spans="1:3" x14ac:dyDescent="0.3">
      <c r="A9" s="6" t="s">
        <v>520</v>
      </c>
      <c r="B9" s="38">
        <v>-5661800495.7011261</v>
      </c>
      <c r="C9" s="38">
        <v>-5698652491.7832079</v>
      </c>
    </row>
    <row r="10" spans="1:3" x14ac:dyDescent="0.3">
      <c r="A10" s="6" t="s">
        <v>519</v>
      </c>
      <c r="B10" s="38">
        <v>-3120424149.9785042</v>
      </c>
      <c r="C10" s="38">
        <v>-3336312467.5027752</v>
      </c>
    </row>
    <row r="11" spans="1:3" x14ac:dyDescent="0.3">
      <c r="A11" s="6" t="s">
        <v>518</v>
      </c>
      <c r="B11" s="38">
        <v>-462560470.46362996</v>
      </c>
      <c r="C11" s="38">
        <v>-476013711.07693344</v>
      </c>
    </row>
    <row r="12" spans="1:3" x14ac:dyDescent="0.3">
      <c r="A12" s="6" t="s">
        <v>517</v>
      </c>
      <c r="B12" s="38">
        <v>-134819977.98683727</v>
      </c>
      <c r="C12" s="38">
        <v>-134693723.28294411</v>
      </c>
    </row>
    <row r="13" spans="1:3" x14ac:dyDescent="0.3">
      <c r="A13" s="6" t="s">
        <v>516</v>
      </c>
      <c r="B13" s="38">
        <v>-206703341.67944184</v>
      </c>
      <c r="C13" s="38">
        <v>-191715913.41084468</v>
      </c>
    </row>
    <row r="14" spans="1:3" x14ac:dyDescent="0.3">
      <c r="A14" s="6" t="s">
        <v>515</v>
      </c>
      <c r="B14" s="38">
        <v>-116244681.80487876</v>
      </c>
      <c r="C14" s="38">
        <v>-119138036.77015612</v>
      </c>
    </row>
    <row r="15" spans="1:3" x14ac:dyDescent="0.3">
      <c r="A15" s="6" t="s">
        <v>514</v>
      </c>
      <c r="B15" s="38">
        <v>-316265856.94376284</v>
      </c>
      <c r="C15" s="38">
        <v>-302345099.35227889</v>
      </c>
    </row>
    <row r="16" spans="1:3" x14ac:dyDescent="0.3">
      <c r="A16" s="6" t="s">
        <v>513</v>
      </c>
      <c r="B16" s="38">
        <v>-245046588.23929924</v>
      </c>
      <c r="C16" s="38">
        <v>-250721646.62413806</v>
      </c>
    </row>
    <row r="17" spans="1:3" x14ac:dyDescent="0.3">
      <c r="A17" s="6" t="s">
        <v>512</v>
      </c>
      <c r="B17" s="38">
        <v>62386998.586679436</v>
      </c>
      <c r="C17" s="38">
        <v>63098805.926638804</v>
      </c>
    </row>
    <row r="18" spans="1:3" x14ac:dyDescent="0.3">
      <c r="A18" s="6" t="s">
        <v>511</v>
      </c>
      <c r="B18" s="38">
        <v>-62386998.586679436</v>
      </c>
      <c r="C18" s="38">
        <v>-63098805.926638804</v>
      </c>
    </row>
    <row r="19" spans="1:3" x14ac:dyDescent="0.3">
      <c r="A19" s="6" t="s">
        <v>510</v>
      </c>
      <c r="B19" s="38">
        <v>-180329891.03067315</v>
      </c>
      <c r="C19" s="38">
        <v>-181837885.05507192</v>
      </c>
    </row>
    <row r="20" spans="1:3" x14ac:dyDescent="0.3">
      <c r="A20" s="6" t="s">
        <v>509</v>
      </c>
      <c r="B20" s="38">
        <v>-27883452</v>
      </c>
      <c r="C20" s="38">
        <v>-30992513.699999999</v>
      </c>
    </row>
    <row r="21" spans="1:3" x14ac:dyDescent="0.3">
      <c r="A21" s="6" t="s">
        <v>508</v>
      </c>
      <c r="B21" s="38">
        <v>-173475826.77310219</v>
      </c>
      <c r="C21" s="38">
        <v>-185764776.40031701</v>
      </c>
    </row>
    <row r="22" spans="1:3" x14ac:dyDescent="0.3">
      <c r="A22" s="6" t="s">
        <v>507</v>
      </c>
      <c r="B22" s="38">
        <v>-58210902.16902709</v>
      </c>
      <c r="C22" s="38">
        <v>-64794226.226323903</v>
      </c>
    </row>
    <row r="23" spans="1:3" x14ac:dyDescent="0.3">
      <c r="A23" s="6" t="s">
        <v>506</v>
      </c>
      <c r="B23" s="38">
        <v>-4682067.011345</v>
      </c>
      <c r="C23" s="38">
        <v>-4823238.3727014279</v>
      </c>
    </row>
    <row r="24" spans="1:3" x14ac:dyDescent="0.3">
      <c r="A24" s="6" t="s">
        <v>505</v>
      </c>
      <c r="B24" s="38">
        <v>-3300017.69</v>
      </c>
      <c r="C24" s="38">
        <v>-3300017.69</v>
      </c>
    </row>
    <row r="25" spans="1:3" x14ac:dyDescent="0.3">
      <c r="A25" s="6" t="s">
        <v>504</v>
      </c>
      <c r="B25" s="38">
        <v>0</v>
      </c>
      <c r="C25" s="38">
        <v>0</v>
      </c>
    </row>
    <row r="26" spans="1:3" x14ac:dyDescent="0.3">
      <c r="A26" s="6" t="s">
        <v>503</v>
      </c>
      <c r="B26" s="38">
        <v>-1004441.7279492915</v>
      </c>
      <c r="C26" s="38">
        <v>-1740350.0961336195</v>
      </c>
    </row>
    <row r="27" spans="1:3" x14ac:dyDescent="0.3">
      <c r="A27" s="6" t="s">
        <v>502</v>
      </c>
      <c r="B27" s="38">
        <v>0</v>
      </c>
      <c r="C27" s="38">
        <v>0</v>
      </c>
    </row>
    <row r="28" spans="1:3" ht="15" thickBot="1" x14ac:dyDescent="0.35">
      <c r="A28" s="6" t="s">
        <v>501</v>
      </c>
      <c r="B28" s="38">
        <v>560378.75256148912</v>
      </c>
      <c r="C28" s="38">
        <v>-942486.03855286352</v>
      </c>
    </row>
    <row r="29" spans="1:3" x14ac:dyDescent="0.3">
      <c r="A29" s="5" t="s">
        <v>500</v>
      </c>
      <c r="B29" s="39">
        <v>-10712191782.447018</v>
      </c>
      <c r="C29" s="39">
        <v>-10983788583.382383</v>
      </c>
    </row>
    <row r="31" spans="1:3" x14ac:dyDescent="0.3">
      <c r="A31" s="5" t="s">
        <v>467</v>
      </c>
      <c r="B31" s="38"/>
      <c r="C31" s="38"/>
    </row>
    <row r="32" spans="1:3" x14ac:dyDescent="0.3">
      <c r="A32" s="6" t="s">
        <v>499</v>
      </c>
      <c r="B32" s="38">
        <v>-59902438.385227382</v>
      </c>
      <c r="C32" s="38">
        <v>-61610367.428383633</v>
      </c>
    </row>
    <row r="33" spans="1:3" x14ac:dyDescent="0.3">
      <c r="A33" s="6" t="s">
        <v>498</v>
      </c>
      <c r="B33" s="38">
        <v>-1002948.7879780806</v>
      </c>
      <c r="C33" s="38">
        <v>-1099584.9175506788</v>
      </c>
    </row>
    <row r="34" spans="1:3" x14ac:dyDescent="0.3">
      <c r="A34" s="6" t="s">
        <v>497</v>
      </c>
      <c r="B34" s="38">
        <v>-14693791</v>
      </c>
      <c r="C34" s="38">
        <v>-14693791</v>
      </c>
    </row>
    <row r="35" spans="1:3" x14ac:dyDescent="0.3">
      <c r="A35" s="6" t="s">
        <v>496</v>
      </c>
      <c r="B35" s="38">
        <v>-17541660</v>
      </c>
      <c r="C35" s="38">
        <v>-17541660</v>
      </c>
    </row>
    <row r="36" spans="1:3" x14ac:dyDescent="0.3">
      <c r="A36" s="6" t="s">
        <v>495</v>
      </c>
      <c r="B36" s="38">
        <v>-6046323.6905591143</v>
      </c>
      <c r="C36" s="38">
        <v>-6156500.7920494163</v>
      </c>
    </row>
    <row r="37" spans="1:3" x14ac:dyDescent="0.3">
      <c r="A37" s="6" t="s">
        <v>494</v>
      </c>
      <c r="B37" s="38">
        <v>-1398331.4659101004</v>
      </c>
      <c r="C37" s="38">
        <v>-1417506.12</v>
      </c>
    </row>
    <row r="38" spans="1:3" x14ac:dyDescent="0.3">
      <c r="A38" s="6" t="s">
        <v>493</v>
      </c>
      <c r="B38" s="38">
        <v>-1811268.4800000002</v>
      </c>
      <c r="C38" s="38">
        <v>-1811268.4800000002</v>
      </c>
    </row>
    <row r="39" spans="1:3" x14ac:dyDescent="0.3">
      <c r="A39" s="6" t="s">
        <v>492</v>
      </c>
      <c r="B39" s="38">
        <v>1426032.1199999999</v>
      </c>
      <c r="C39" s="38">
        <v>1426032.1199999999</v>
      </c>
    </row>
    <row r="40" spans="1:3" x14ac:dyDescent="0.3">
      <c r="A40" s="6" t="s">
        <v>491</v>
      </c>
      <c r="B40" s="38">
        <v>-23464510.369023953</v>
      </c>
      <c r="C40" s="38">
        <v>-21381882.288027946</v>
      </c>
    </row>
    <row r="41" spans="1:3" x14ac:dyDescent="0.3">
      <c r="A41" s="6" t="s">
        <v>490</v>
      </c>
      <c r="B41" s="38">
        <v>-1973952</v>
      </c>
      <c r="C41" s="38">
        <v>-1993692</v>
      </c>
    </row>
    <row r="42" spans="1:3" x14ac:dyDescent="0.3">
      <c r="A42" s="6" t="s">
        <v>489</v>
      </c>
      <c r="B42" s="38">
        <v>-33211000</v>
      </c>
      <c r="C42" s="38">
        <v>-34195000</v>
      </c>
    </row>
    <row r="43" spans="1:3" x14ac:dyDescent="0.3">
      <c r="A43" s="6" t="s">
        <v>488</v>
      </c>
      <c r="B43" s="38">
        <v>0</v>
      </c>
      <c r="C43" s="38">
        <v>0</v>
      </c>
    </row>
    <row r="44" spans="1:3" x14ac:dyDescent="0.3">
      <c r="A44" s="6" t="s">
        <v>487</v>
      </c>
      <c r="B44" s="38">
        <v>-44878199.43462</v>
      </c>
      <c r="C44" s="38">
        <v>-44465901.552999221</v>
      </c>
    </row>
    <row r="45" spans="1:3" x14ac:dyDescent="0.3">
      <c r="A45" s="6" t="s">
        <v>486</v>
      </c>
      <c r="B45" s="38">
        <v>-241122</v>
      </c>
      <c r="C45" s="38">
        <v>-241122</v>
      </c>
    </row>
    <row r="46" spans="1:3" x14ac:dyDescent="0.3">
      <c r="A46" s="6" t="s">
        <v>485</v>
      </c>
      <c r="B46" s="38">
        <v>-3665636.97</v>
      </c>
      <c r="C46" s="38">
        <v>-3665636.97</v>
      </c>
    </row>
    <row r="47" spans="1:3" x14ac:dyDescent="0.3">
      <c r="A47" s="6" t="s">
        <v>484</v>
      </c>
      <c r="B47" s="38">
        <v>-1153583.5988386027</v>
      </c>
      <c r="C47" s="38">
        <v>-1113839.067903396</v>
      </c>
    </row>
    <row r="48" spans="1:3" x14ac:dyDescent="0.3">
      <c r="A48" s="6" t="s">
        <v>483</v>
      </c>
      <c r="B48" s="38">
        <v>-423878.33909526223</v>
      </c>
      <c r="C48" s="38">
        <v>-431725.84497096285</v>
      </c>
    </row>
    <row r="49" spans="1:3" x14ac:dyDescent="0.3">
      <c r="A49" s="6" t="s">
        <v>482</v>
      </c>
      <c r="B49" s="38">
        <v>-256054.48356263476</v>
      </c>
      <c r="C49" s="38">
        <v>-253464.56222569416</v>
      </c>
    </row>
    <row r="50" spans="1:3" x14ac:dyDescent="0.3">
      <c r="A50" s="6" t="s">
        <v>481</v>
      </c>
      <c r="B50" s="38">
        <v>0</v>
      </c>
      <c r="C50" s="38">
        <v>0</v>
      </c>
    </row>
    <row r="51" spans="1:3" x14ac:dyDescent="0.3">
      <c r="A51" s="6" t="s">
        <v>480</v>
      </c>
      <c r="B51" s="38">
        <v>-1684507.61</v>
      </c>
      <c r="C51" s="38">
        <v>-1684507.61</v>
      </c>
    </row>
    <row r="52" spans="1:3" x14ac:dyDescent="0.3">
      <c r="A52" s="6" t="s">
        <v>479</v>
      </c>
      <c r="B52" s="38">
        <v>-28439892.170000002</v>
      </c>
      <c r="C52" s="38">
        <v>-34545427.739999995</v>
      </c>
    </row>
    <row r="53" spans="1:3" x14ac:dyDescent="0.3">
      <c r="A53" s="6" t="s">
        <v>478</v>
      </c>
      <c r="B53" s="38">
        <v>-1198456.4858332563</v>
      </c>
      <c r="C53" s="38">
        <v>-1197633.2800400355</v>
      </c>
    </row>
    <row r="54" spans="1:3" x14ac:dyDescent="0.3">
      <c r="A54" s="6" t="s">
        <v>477</v>
      </c>
      <c r="B54" s="38">
        <v>-12425275.616965994</v>
      </c>
      <c r="C54" s="38">
        <v>-2840084.6386436382</v>
      </c>
    </row>
    <row r="55" spans="1:3" x14ac:dyDescent="0.3">
      <c r="A55" s="6" t="s">
        <v>476</v>
      </c>
      <c r="B55" s="38">
        <v>0</v>
      </c>
      <c r="C55" s="38">
        <v>0</v>
      </c>
    </row>
    <row r="56" spans="1:3" x14ac:dyDescent="0.3">
      <c r="A56" s="6" t="s">
        <v>475</v>
      </c>
      <c r="B56" s="38">
        <v>0</v>
      </c>
      <c r="C56" s="38">
        <v>0</v>
      </c>
    </row>
    <row r="57" spans="1:3" x14ac:dyDescent="0.3">
      <c r="A57" s="6" t="s">
        <v>474</v>
      </c>
      <c r="B57" s="38">
        <v>0</v>
      </c>
      <c r="C57" s="38">
        <v>0</v>
      </c>
    </row>
    <row r="58" spans="1:3" x14ac:dyDescent="0.3">
      <c r="A58" s="6" t="s">
        <v>473</v>
      </c>
      <c r="B58" s="38">
        <v>0</v>
      </c>
      <c r="C58" s="38">
        <v>0</v>
      </c>
    </row>
    <row r="59" spans="1:3" x14ac:dyDescent="0.3">
      <c r="A59" s="6" t="s">
        <v>472</v>
      </c>
      <c r="B59" s="38">
        <v>-6.3853804022073746E-8</v>
      </c>
      <c r="C59" s="38">
        <v>5.1222741603851318E-8</v>
      </c>
    </row>
    <row r="60" spans="1:3" x14ac:dyDescent="0.3">
      <c r="A60" s="6" t="s">
        <v>471</v>
      </c>
      <c r="B60" s="38">
        <v>0</v>
      </c>
      <c r="C60" s="38">
        <v>-4.377216100692749E-8</v>
      </c>
    </row>
    <row r="61" spans="1:3" x14ac:dyDescent="0.3">
      <c r="A61" s="6" t="s">
        <v>470</v>
      </c>
      <c r="B61" s="38">
        <v>-6809137.23262309</v>
      </c>
      <c r="C61" s="38">
        <v>0</v>
      </c>
    </row>
    <row r="62" spans="1:3" x14ac:dyDescent="0.3">
      <c r="A62" s="6" t="s">
        <v>469</v>
      </c>
      <c r="B62" s="38">
        <v>11303114</v>
      </c>
      <c r="C62" s="38">
        <v>0</v>
      </c>
    </row>
    <row r="63" spans="1:3" ht="15" thickBot="1" x14ac:dyDescent="0.35">
      <c r="A63" s="6" t="s">
        <v>468</v>
      </c>
      <c r="B63" s="38">
        <v>16778.242079854012</v>
      </c>
      <c r="C63" s="38">
        <v>-8138.2420795634389</v>
      </c>
    </row>
    <row r="64" spans="1:3" x14ac:dyDescent="0.3">
      <c r="A64" s="5" t="s">
        <v>467</v>
      </c>
      <c r="B64" s="39">
        <v>-249476043.75815773</v>
      </c>
      <c r="C64" s="39">
        <v>-250922702.4148742</v>
      </c>
    </row>
    <row r="65" spans="1:3" ht="15" thickBot="1" x14ac:dyDescent="0.35"/>
    <row r="66" spans="1:3" x14ac:dyDescent="0.3">
      <c r="A66" s="4" t="s">
        <v>466</v>
      </c>
      <c r="B66" s="39">
        <v>-10961667826.205175</v>
      </c>
      <c r="C66" s="39">
        <v>-11234711285.797258</v>
      </c>
    </row>
    <row r="68" spans="1:3" x14ac:dyDescent="0.3">
      <c r="A68" s="4" t="s">
        <v>284</v>
      </c>
      <c r="B68" s="38"/>
      <c r="C68" s="38"/>
    </row>
    <row r="69" spans="1:3" x14ac:dyDescent="0.3">
      <c r="A69" s="5" t="s">
        <v>447</v>
      </c>
      <c r="B69" s="38"/>
      <c r="C69" s="38"/>
    </row>
    <row r="70" spans="1:3" x14ac:dyDescent="0.3">
      <c r="A70" s="6" t="s">
        <v>465</v>
      </c>
      <c r="B70" s="38">
        <v>7007719.0200000005</v>
      </c>
      <c r="C70" s="38">
        <v>5164888.4199999981</v>
      </c>
    </row>
    <row r="71" spans="1:3" x14ac:dyDescent="0.3">
      <c r="A71" s="6" t="s">
        <v>464</v>
      </c>
      <c r="B71" s="38">
        <v>354158442.03000009</v>
      </c>
      <c r="C71" s="38">
        <v>365144534.71000004</v>
      </c>
    </row>
    <row r="72" spans="1:3" x14ac:dyDescent="0.3">
      <c r="A72" s="6" t="s">
        <v>463</v>
      </c>
      <c r="B72" s="38">
        <v>9641141.5099999979</v>
      </c>
      <c r="C72" s="38">
        <v>9338423.9599999972</v>
      </c>
    </row>
    <row r="73" spans="1:3" x14ac:dyDescent="0.3">
      <c r="A73" s="6" t="s">
        <v>462</v>
      </c>
      <c r="B73" s="38">
        <v>5883308.1499999994</v>
      </c>
      <c r="C73" s="38">
        <v>4947119.6400000006</v>
      </c>
    </row>
    <row r="74" spans="1:3" x14ac:dyDescent="0.3">
      <c r="A74" s="6" t="s">
        <v>461</v>
      </c>
      <c r="B74" s="38">
        <v>1708562.3899999997</v>
      </c>
      <c r="C74" s="38">
        <v>1734288.8199999996</v>
      </c>
    </row>
    <row r="75" spans="1:3" x14ac:dyDescent="0.3">
      <c r="A75" s="6" t="s">
        <v>460</v>
      </c>
      <c r="B75" s="38">
        <v>17412557.649999991</v>
      </c>
      <c r="C75" s="38">
        <v>16556614.289999999</v>
      </c>
    </row>
    <row r="76" spans="1:3" x14ac:dyDescent="0.3">
      <c r="A76" s="6" t="s">
        <v>459</v>
      </c>
      <c r="B76" s="38">
        <v>4282809.63</v>
      </c>
      <c r="C76" s="38">
        <v>4358730.47</v>
      </c>
    </row>
    <row r="77" spans="1:3" x14ac:dyDescent="0.3">
      <c r="A77" s="6" t="s">
        <v>458</v>
      </c>
      <c r="B77" s="38">
        <v>464106.32999999996</v>
      </c>
      <c r="C77" s="38">
        <v>477955.6999999999</v>
      </c>
    </row>
    <row r="78" spans="1:3" x14ac:dyDescent="0.3">
      <c r="A78" s="6" t="s">
        <v>457</v>
      </c>
      <c r="B78" s="38">
        <v>66098.959999999992</v>
      </c>
      <c r="C78" s="38">
        <v>66795.909999999989</v>
      </c>
    </row>
    <row r="79" spans="1:3" x14ac:dyDescent="0.3">
      <c r="A79" s="6" t="s">
        <v>456</v>
      </c>
      <c r="B79" s="38">
        <v>7552020.7399999965</v>
      </c>
      <c r="C79" s="38">
        <v>5763026.0800000019</v>
      </c>
    </row>
    <row r="80" spans="1:3" x14ac:dyDescent="0.3">
      <c r="A80" s="6" t="s">
        <v>455</v>
      </c>
      <c r="B80" s="38">
        <v>5532801.9099999992</v>
      </c>
      <c r="C80" s="38">
        <v>8056035.8499999996</v>
      </c>
    </row>
    <row r="81" spans="1:3" x14ac:dyDescent="0.3">
      <c r="A81" s="6" t="s">
        <v>454</v>
      </c>
      <c r="B81" s="38">
        <v>2318811.92</v>
      </c>
      <c r="C81" s="38">
        <v>1613457.96</v>
      </c>
    </row>
    <row r="82" spans="1:3" x14ac:dyDescent="0.3">
      <c r="A82" s="6" t="s">
        <v>453</v>
      </c>
      <c r="B82" s="38">
        <v>17293958.350000001</v>
      </c>
      <c r="C82" s="38">
        <v>32594455.99000001</v>
      </c>
    </row>
    <row r="83" spans="1:3" x14ac:dyDescent="0.3">
      <c r="A83" s="6" t="s">
        <v>452</v>
      </c>
      <c r="B83" s="38">
        <v>6471227.5700000003</v>
      </c>
      <c r="C83" s="38">
        <v>8904201.0599999987</v>
      </c>
    </row>
    <row r="84" spans="1:3" x14ac:dyDescent="0.3">
      <c r="A84" s="6" t="s">
        <v>451</v>
      </c>
      <c r="B84" s="38">
        <v>4694835.34</v>
      </c>
      <c r="C84" s="38">
        <v>6246708.2900000038</v>
      </c>
    </row>
    <row r="85" spans="1:3" x14ac:dyDescent="0.3">
      <c r="A85" s="6" t="s">
        <v>450</v>
      </c>
      <c r="B85" s="38">
        <v>5000</v>
      </c>
      <c r="C85" s="38">
        <v>5000</v>
      </c>
    </row>
    <row r="86" spans="1:3" x14ac:dyDescent="0.3">
      <c r="A86" s="6" t="s">
        <v>449</v>
      </c>
      <c r="B86" s="38">
        <v>1729758.51</v>
      </c>
      <c r="C86" s="38">
        <v>1890604.6199999996</v>
      </c>
    </row>
    <row r="87" spans="1:3" ht="15" thickBot="1" x14ac:dyDescent="0.35">
      <c r="A87" s="6" t="s">
        <v>448</v>
      </c>
      <c r="B87" s="38">
        <v>152280.60999999999</v>
      </c>
      <c r="C87" s="38">
        <v>70831.44</v>
      </c>
    </row>
    <row r="88" spans="1:3" x14ac:dyDescent="0.3">
      <c r="A88" s="5" t="s">
        <v>447</v>
      </c>
      <c r="B88" s="39">
        <v>446375440.62</v>
      </c>
      <c r="C88" s="39">
        <v>472933673.2100001</v>
      </c>
    </row>
    <row r="90" spans="1:3" x14ac:dyDescent="0.3">
      <c r="A90" s="5" t="s">
        <v>423</v>
      </c>
      <c r="B90" s="38"/>
      <c r="C90" s="38"/>
    </row>
    <row r="91" spans="1:3" x14ac:dyDescent="0.3">
      <c r="A91" s="6" t="s">
        <v>446</v>
      </c>
      <c r="B91" s="38">
        <v>77979736.470000014</v>
      </c>
      <c r="C91" s="38">
        <v>81567988.36999999</v>
      </c>
    </row>
    <row r="92" spans="1:3" x14ac:dyDescent="0.3">
      <c r="A92" s="6" t="s">
        <v>445</v>
      </c>
      <c r="B92" s="38">
        <v>190042472.27055633</v>
      </c>
      <c r="C92" s="38">
        <v>181948456.39373511</v>
      </c>
    </row>
    <row r="93" spans="1:3" x14ac:dyDescent="0.3">
      <c r="A93" s="6" t="s">
        <v>444</v>
      </c>
      <c r="B93" s="38">
        <v>0</v>
      </c>
      <c r="C93" s="38">
        <v>0</v>
      </c>
    </row>
    <row r="94" spans="1:3" x14ac:dyDescent="0.3">
      <c r="A94" s="6" t="s">
        <v>443</v>
      </c>
      <c r="B94" s="38">
        <v>35399614.359999999</v>
      </c>
      <c r="C94" s="38">
        <v>32358752.149999999</v>
      </c>
    </row>
    <row r="95" spans="1:3" x14ac:dyDescent="0.3">
      <c r="A95" s="6" t="s">
        <v>442</v>
      </c>
      <c r="B95" s="38">
        <v>0</v>
      </c>
      <c r="C95" s="38">
        <v>0</v>
      </c>
    </row>
    <row r="96" spans="1:3" x14ac:dyDescent="0.3">
      <c r="A96" s="6" t="s">
        <v>441</v>
      </c>
      <c r="B96" s="38">
        <v>11753694.840000002</v>
      </c>
      <c r="C96" s="38">
        <v>11753694.840000002</v>
      </c>
    </row>
    <row r="97" spans="1:3" x14ac:dyDescent="0.3">
      <c r="A97" s="6" t="s">
        <v>440</v>
      </c>
      <c r="B97" s="38">
        <v>9741268.1000000015</v>
      </c>
      <c r="C97" s="38">
        <v>10678965.18</v>
      </c>
    </row>
    <row r="98" spans="1:3" x14ac:dyDescent="0.3">
      <c r="A98" s="6" t="s">
        <v>439</v>
      </c>
      <c r="B98" s="38">
        <v>49339303.560000002</v>
      </c>
      <c r="C98" s="38">
        <v>49802962.179999992</v>
      </c>
    </row>
    <row r="99" spans="1:3" x14ac:dyDescent="0.3">
      <c r="A99" s="6" t="s">
        <v>438</v>
      </c>
      <c r="B99" s="38">
        <v>104021.72</v>
      </c>
      <c r="C99" s="38">
        <v>243864.36999999997</v>
      </c>
    </row>
    <row r="100" spans="1:3" x14ac:dyDescent="0.3">
      <c r="A100" s="6" t="s">
        <v>437</v>
      </c>
      <c r="B100" s="38">
        <v>87668029.440000013</v>
      </c>
      <c r="C100" s="38">
        <v>83646833.150000006</v>
      </c>
    </row>
    <row r="101" spans="1:3" x14ac:dyDescent="0.3">
      <c r="A101" s="6" t="s">
        <v>436</v>
      </c>
      <c r="B101" s="38">
        <v>17837.52</v>
      </c>
      <c r="C101" s="38">
        <v>72873.72</v>
      </c>
    </row>
    <row r="102" spans="1:3" x14ac:dyDescent="0.3">
      <c r="A102" s="6" t="s">
        <v>435</v>
      </c>
      <c r="B102" s="38">
        <v>0</v>
      </c>
      <c r="C102" s="38">
        <v>0</v>
      </c>
    </row>
    <row r="103" spans="1:3" x14ac:dyDescent="0.3">
      <c r="A103" s="6" t="s">
        <v>434</v>
      </c>
      <c r="B103" s="38">
        <v>0</v>
      </c>
      <c r="C103" s="38">
        <v>0</v>
      </c>
    </row>
    <row r="104" spans="1:3" x14ac:dyDescent="0.3">
      <c r="A104" s="6" t="s">
        <v>433</v>
      </c>
      <c r="B104" s="38">
        <v>0</v>
      </c>
      <c r="C104" s="38">
        <v>0</v>
      </c>
    </row>
    <row r="105" spans="1:3" x14ac:dyDescent="0.3">
      <c r="A105" s="6" t="s">
        <v>432</v>
      </c>
      <c r="B105" s="38">
        <v>84301296.589999989</v>
      </c>
      <c r="C105" s="38">
        <v>91165449.900000006</v>
      </c>
    </row>
    <row r="106" spans="1:3" x14ac:dyDescent="0.3">
      <c r="A106" s="6" t="s">
        <v>431</v>
      </c>
      <c r="B106" s="38">
        <v>8282053.2199999997</v>
      </c>
      <c r="C106" s="38">
        <v>11232051.85</v>
      </c>
    </row>
    <row r="107" spans="1:3" x14ac:dyDescent="0.3">
      <c r="A107" s="6" t="s">
        <v>430</v>
      </c>
      <c r="B107" s="38">
        <v>27161800</v>
      </c>
      <c r="C107" s="38">
        <v>610000</v>
      </c>
    </row>
    <row r="108" spans="1:3" x14ac:dyDescent="0.3">
      <c r="A108" s="6" t="s">
        <v>429</v>
      </c>
      <c r="B108" s="38">
        <v>0</v>
      </c>
      <c r="C108" s="38">
        <v>0</v>
      </c>
    </row>
    <row r="109" spans="1:3" x14ac:dyDescent="0.3">
      <c r="A109" s="6" t="s">
        <v>428</v>
      </c>
      <c r="B109" s="38">
        <v>20982857.239999998</v>
      </c>
      <c r="C109" s="38">
        <v>17146986.82</v>
      </c>
    </row>
    <row r="110" spans="1:3" x14ac:dyDescent="0.3">
      <c r="A110" s="6" t="s">
        <v>427</v>
      </c>
      <c r="B110" s="38">
        <v>7381795.2700000005</v>
      </c>
      <c r="C110" s="38">
        <v>12880892.829999998</v>
      </c>
    </row>
    <row r="111" spans="1:3" x14ac:dyDescent="0.3">
      <c r="A111" s="6" t="s">
        <v>426</v>
      </c>
      <c r="B111" s="38">
        <v>0</v>
      </c>
      <c r="C111" s="38">
        <v>0</v>
      </c>
    </row>
    <row r="112" spans="1:3" x14ac:dyDescent="0.3">
      <c r="A112" s="6" t="s">
        <v>425</v>
      </c>
      <c r="B112" s="38">
        <v>18014840.279999997</v>
      </c>
      <c r="C112" s="38">
        <v>21131209.120000001</v>
      </c>
    </row>
    <row r="113" spans="1:3" ht="15" thickBot="1" x14ac:dyDescent="0.35">
      <c r="A113" s="6" t="s">
        <v>424</v>
      </c>
      <c r="B113" s="38">
        <v>0</v>
      </c>
      <c r="C113" s="38">
        <v>0</v>
      </c>
    </row>
    <row r="114" spans="1:3" x14ac:dyDescent="0.3">
      <c r="A114" s="5" t="s">
        <v>423</v>
      </c>
      <c r="B114" s="39">
        <v>628170620.88055634</v>
      </c>
      <c r="C114" s="39">
        <v>606240980.87373519</v>
      </c>
    </row>
    <row r="116" spans="1:3" x14ac:dyDescent="0.3">
      <c r="A116" s="5" t="s">
        <v>377</v>
      </c>
      <c r="B116" s="38"/>
      <c r="C116" s="38"/>
    </row>
    <row r="117" spans="1:3" x14ac:dyDescent="0.3">
      <c r="A117" s="6" t="s">
        <v>422</v>
      </c>
      <c r="B117" s="38">
        <v>16234534.090000009</v>
      </c>
      <c r="C117" s="38">
        <v>16670758.119999997</v>
      </c>
    </row>
    <row r="118" spans="1:3" x14ac:dyDescent="0.3">
      <c r="A118" s="6" t="s">
        <v>421</v>
      </c>
      <c r="B118" s="38">
        <v>239753.81999999998</v>
      </c>
      <c r="C118" s="38">
        <v>284036.03000000009</v>
      </c>
    </row>
    <row r="119" spans="1:3" x14ac:dyDescent="0.3">
      <c r="A119" s="6" t="s">
        <v>420</v>
      </c>
      <c r="B119" s="38">
        <v>2323846287.9000826</v>
      </c>
      <c r="C119" s="38">
        <v>2470786768.4292831</v>
      </c>
    </row>
    <row r="120" spans="1:3" x14ac:dyDescent="0.3">
      <c r="A120" s="6" t="s">
        <v>419</v>
      </c>
      <c r="B120" s="38">
        <v>4397354.0099999979</v>
      </c>
      <c r="C120" s="38">
        <v>4482704.1100000003</v>
      </c>
    </row>
    <row r="121" spans="1:3" x14ac:dyDescent="0.3">
      <c r="A121" s="6" t="s">
        <v>418</v>
      </c>
      <c r="B121" s="38">
        <v>19700794.380000006</v>
      </c>
      <c r="C121" s="38">
        <v>19641032.740000002</v>
      </c>
    </row>
    <row r="122" spans="1:3" x14ac:dyDescent="0.3">
      <c r="A122" s="6" t="s">
        <v>417</v>
      </c>
      <c r="B122" s="38">
        <v>29409970.63000001</v>
      </c>
      <c r="C122" s="38">
        <v>30608175.239999987</v>
      </c>
    </row>
    <row r="123" spans="1:3" x14ac:dyDescent="0.3">
      <c r="A123" s="6" t="s">
        <v>416</v>
      </c>
      <c r="B123" s="38">
        <v>1851119.8399999999</v>
      </c>
      <c r="C123" s="38">
        <v>2036554.0400000005</v>
      </c>
    </row>
    <row r="124" spans="1:3" x14ac:dyDescent="0.3">
      <c r="A124" s="6" t="s">
        <v>415</v>
      </c>
      <c r="B124" s="38">
        <v>4243153.125</v>
      </c>
      <c r="C124" s="38">
        <v>4246490.0000000009</v>
      </c>
    </row>
    <row r="125" spans="1:3" x14ac:dyDescent="0.3">
      <c r="A125" s="6" t="s">
        <v>414</v>
      </c>
      <c r="B125" s="38">
        <v>1270337.6000000001</v>
      </c>
      <c r="C125" s="38">
        <v>1354250.8900000001</v>
      </c>
    </row>
    <row r="126" spans="1:3" x14ac:dyDescent="0.3">
      <c r="A126" s="6" t="s">
        <v>413</v>
      </c>
      <c r="B126" s="38">
        <v>10309490.880000008</v>
      </c>
      <c r="C126" s="38">
        <v>10700397.600000003</v>
      </c>
    </row>
    <row r="127" spans="1:3" x14ac:dyDescent="0.3">
      <c r="A127" s="6" t="s">
        <v>412</v>
      </c>
      <c r="B127" s="38">
        <v>228484</v>
      </c>
      <c r="C127" s="38">
        <v>272937.72000000003</v>
      </c>
    </row>
    <row r="128" spans="1:3" x14ac:dyDescent="0.3">
      <c r="A128" s="6" t="s">
        <v>411</v>
      </c>
      <c r="B128" s="38">
        <v>14993664.259999987</v>
      </c>
      <c r="C128" s="38">
        <v>18169353.409999993</v>
      </c>
    </row>
    <row r="129" spans="1:3" x14ac:dyDescent="0.3">
      <c r="A129" s="6" t="s">
        <v>410</v>
      </c>
      <c r="B129" s="38">
        <v>323080.69999999995</v>
      </c>
      <c r="C129" s="38">
        <v>387171.16</v>
      </c>
    </row>
    <row r="130" spans="1:3" x14ac:dyDescent="0.3">
      <c r="A130" s="6" t="s">
        <v>409</v>
      </c>
      <c r="B130" s="38">
        <v>62856592.370000005</v>
      </c>
      <c r="C130" s="38">
        <v>51989554.590000018</v>
      </c>
    </row>
    <row r="131" spans="1:3" x14ac:dyDescent="0.3">
      <c r="A131" s="6" t="s">
        <v>408</v>
      </c>
      <c r="B131" s="38">
        <v>3992122.48</v>
      </c>
      <c r="C131" s="38">
        <v>4176758.1300000008</v>
      </c>
    </row>
    <row r="132" spans="1:3" x14ac:dyDescent="0.3">
      <c r="A132" s="6" t="s">
        <v>407</v>
      </c>
      <c r="B132" s="38">
        <v>7833206.3000000007</v>
      </c>
      <c r="C132" s="38">
        <v>6954363.8799999999</v>
      </c>
    </row>
    <row r="133" spans="1:3" x14ac:dyDescent="0.3">
      <c r="A133" s="6" t="s">
        <v>406</v>
      </c>
      <c r="B133" s="38">
        <v>29399.349999999995</v>
      </c>
      <c r="C133" s="38">
        <v>35867.68</v>
      </c>
    </row>
    <row r="134" spans="1:3" x14ac:dyDescent="0.3">
      <c r="A134" s="6" t="s">
        <v>405</v>
      </c>
      <c r="B134" s="38">
        <v>201253012.49000001</v>
      </c>
      <c r="C134" s="38">
        <v>206926379.56</v>
      </c>
    </row>
    <row r="135" spans="1:3" x14ac:dyDescent="0.3">
      <c r="A135" s="6" t="s">
        <v>404</v>
      </c>
      <c r="B135" s="38">
        <v>0</v>
      </c>
      <c r="C135" s="38">
        <v>0</v>
      </c>
    </row>
    <row r="136" spans="1:3" x14ac:dyDescent="0.3">
      <c r="A136" s="6" t="s">
        <v>403</v>
      </c>
      <c r="B136" s="38">
        <v>0</v>
      </c>
      <c r="C136" s="38">
        <v>0</v>
      </c>
    </row>
    <row r="137" spans="1:3" x14ac:dyDescent="0.3">
      <c r="A137" s="6" t="s">
        <v>402</v>
      </c>
      <c r="B137" s="38">
        <v>161357422.10999998</v>
      </c>
      <c r="C137" s="38">
        <v>150878260.54999998</v>
      </c>
    </row>
    <row r="138" spans="1:3" x14ac:dyDescent="0.3">
      <c r="A138" s="6" t="s">
        <v>401</v>
      </c>
      <c r="B138" s="38">
        <v>3954104.3199999994</v>
      </c>
      <c r="C138" s="38">
        <v>4089182.3200000008</v>
      </c>
    </row>
    <row r="139" spans="1:3" x14ac:dyDescent="0.3">
      <c r="A139" s="6" t="s">
        <v>400</v>
      </c>
      <c r="B139" s="38">
        <v>2569341.3600000008</v>
      </c>
      <c r="C139" s="38">
        <v>2645055.0500000003</v>
      </c>
    </row>
    <row r="140" spans="1:3" x14ac:dyDescent="0.3">
      <c r="A140" s="6" t="s">
        <v>399</v>
      </c>
      <c r="B140" s="38">
        <v>231505.97394184489</v>
      </c>
      <c r="C140" s="38">
        <v>0</v>
      </c>
    </row>
    <row r="141" spans="1:3" x14ac:dyDescent="0.3">
      <c r="A141" s="6" t="s">
        <v>398</v>
      </c>
      <c r="B141" s="38">
        <v>90031969.607142866</v>
      </c>
      <c r="C141" s="38">
        <v>90031969.607142866</v>
      </c>
    </row>
    <row r="142" spans="1:3" x14ac:dyDescent="0.3">
      <c r="A142" s="6" t="s">
        <v>397</v>
      </c>
      <c r="B142" s="38">
        <v>0</v>
      </c>
      <c r="C142" s="38">
        <v>0</v>
      </c>
    </row>
    <row r="143" spans="1:3" x14ac:dyDescent="0.3">
      <c r="A143" s="6" t="s">
        <v>396</v>
      </c>
      <c r="B143" s="38">
        <v>0</v>
      </c>
      <c r="C143" s="38">
        <v>-3.9231963455677032E-8</v>
      </c>
    </row>
    <row r="144" spans="1:3" x14ac:dyDescent="0.3">
      <c r="A144" s="6" t="s">
        <v>395</v>
      </c>
      <c r="B144" s="38">
        <v>0</v>
      </c>
      <c r="C144" s="38">
        <v>0</v>
      </c>
    </row>
    <row r="145" spans="1:3" x14ac:dyDescent="0.3">
      <c r="A145" s="6" t="s">
        <v>394</v>
      </c>
      <c r="B145" s="38">
        <v>0</v>
      </c>
      <c r="C145" s="38">
        <v>0</v>
      </c>
    </row>
    <row r="146" spans="1:3" x14ac:dyDescent="0.3">
      <c r="A146" s="6" t="s">
        <v>393</v>
      </c>
      <c r="B146" s="38">
        <v>0</v>
      </c>
      <c r="C146" s="38">
        <v>0</v>
      </c>
    </row>
    <row r="147" spans="1:3" x14ac:dyDescent="0.3">
      <c r="A147" s="6" t="s">
        <v>392</v>
      </c>
      <c r="B147" s="38">
        <v>2678713</v>
      </c>
      <c r="C147" s="38">
        <v>2234074</v>
      </c>
    </row>
    <row r="148" spans="1:3" x14ac:dyDescent="0.3">
      <c r="A148" s="6" t="s">
        <v>391</v>
      </c>
      <c r="B148" s="38">
        <v>0</v>
      </c>
      <c r="C148" s="38">
        <v>0</v>
      </c>
    </row>
    <row r="149" spans="1:3" x14ac:dyDescent="0.3">
      <c r="A149" s="6" t="s">
        <v>390</v>
      </c>
      <c r="B149" s="38">
        <v>0</v>
      </c>
      <c r="C149" s="38">
        <v>0</v>
      </c>
    </row>
    <row r="150" spans="1:3" x14ac:dyDescent="0.3">
      <c r="A150" s="6" t="s">
        <v>389</v>
      </c>
      <c r="B150" s="38">
        <v>0</v>
      </c>
      <c r="C150" s="38">
        <v>0</v>
      </c>
    </row>
    <row r="151" spans="1:3" x14ac:dyDescent="0.3">
      <c r="A151" s="6" t="s">
        <v>388</v>
      </c>
      <c r="B151" s="38">
        <v>0</v>
      </c>
      <c r="C151" s="38">
        <v>0</v>
      </c>
    </row>
    <row r="152" spans="1:3" x14ac:dyDescent="0.3">
      <c r="A152" s="6" t="s">
        <v>387</v>
      </c>
      <c r="B152" s="38">
        <v>0</v>
      </c>
      <c r="C152" s="38">
        <v>0</v>
      </c>
    </row>
    <row r="153" spans="1:3" x14ac:dyDescent="0.3">
      <c r="A153" s="6" t="s">
        <v>386</v>
      </c>
      <c r="B153" s="38">
        <v>58187950</v>
      </c>
      <c r="C153" s="38">
        <v>69862014</v>
      </c>
    </row>
    <row r="154" spans="1:3" x14ac:dyDescent="0.3">
      <c r="A154" s="6" t="s">
        <v>385</v>
      </c>
      <c r="B154" s="38">
        <v>0</v>
      </c>
      <c r="C154" s="38">
        <v>0</v>
      </c>
    </row>
    <row r="155" spans="1:3" x14ac:dyDescent="0.3">
      <c r="A155" s="6" t="s">
        <v>384</v>
      </c>
      <c r="B155" s="38">
        <v>0</v>
      </c>
      <c r="C155" s="38">
        <v>0</v>
      </c>
    </row>
    <row r="156" spans="1:3" x14ac:dyDescent="0.3">
      <c r="A156" s="6" t="s">
        <v>383</v>
      </c>
      <c r="B156" s="38">
        <v>0</v>
      </c>
      <c r="C156" s="38">
        <v>0</v>
      </c>
    </row>
    <row r="157" spans="1:3" x14ac:dyDescent="0.3">
      <c r="A157" s="6" t="s">
        <v>382</v>
      </c>
      <c r="B157" s="38">
        <v>0</v>
      </c>
      <c r="C157" s="38">
        <v>0</v>
      </c>
    </row>
    <row r="158" spans="1:3" x14ac:dyDescent="0.3">
      <c r="A158" s="6" t="s">
        <v>381</v>
      </c>
      <c r="B158" s="38">
        <v>0</v>
      </c>
      <c r="C158" s="38">
        <v>0</v>
      </c>
    </row>
    <row r="159" spans="1:3" x14ac:dyDescent="0.3">
      <c r="A159" s="6" t="s">
        <v>380</v>
      </c>
      <c r="B159" s="38">
        <v>0</v>
      </c>
      <c r="C159" s="38">
        <v>0</v>
      </c>
    </row>
    <row r="160" spans="1:3" x14ac:dyDescent="0.3">
      <c r="A160" s="6" t="s">
        <v>379</v>
      </c>
      <c r="B160" s="38">
        <v>0</v>
      </c>
      <c r="C160" s="38">
        <v>0</v>
      </c>
    </row>
    <row r="161" spans="1:3" ht="15" thickBot="1" x14ac:dyDescent="0.35">
      <c r="A161" s="6" t="s">
        <v>378</v>
      </c>
      <c r="B161" s="38">
        <v>0</v>
      </c>
      <c r="C161" s="38">
        <v>0</v>
      </c>
    </row>
    <row r="162" spans="1:3" x14ac:dyDescent="0.3">
      <c r="A162" s="5" t="s">
        <v>377</v>
      </c>
      <c r="B162" s="39">
        <v>3022023364.5961676</v>
      </c>
      <c r="C162" s="39">
        <v>3169464108.8564258</v>
      </c>
    </row>
    <row r="164" spans="1:3" x14ac:dyDescent="0.3">
      <c r="A164" s="5" t="s">
        <v>359</v>
      </c>
      <c r="B164" s="38"/>
      <c r="C164" s="38"/>
    </row>
    <row r="165" spans="1:3" x14ac:dyDescent="0.3">
      <c r="A165" s="6" t="s">
        <v>376</v>
      </c>
      <c r="B165" s="38">
        <v>6917557.5100000035</v>
      </c>
      <c r="C165" s="38">
        <v>7370787.2200000016</v>
      </c>
    </row>
    <row r="166" spans="1:3" x14ac:dyDescent="0.3">
      <c r="A166" s="6" t="s">
        <v>375</v>
      </c>
      <c r="B166" s="38">
        <v>10823215.369999999</v>
      </c>
      <c r="C166" s="38">
        <v>11111678.5</v>
      </c>
    </row>
    <row r="167" spans="1:3" x14ac:dyDescent="0.3">
      <c r="A167" s="6" t="s">
        <v>374</v>
      </c>
      <c r="B167" s="38">
        <v>3325046.8200000003</v>
      </c>
      <c r="C167" s="38">
        <v>3252433.41</v>
      </c>
    </row>
    <row r="168" spans="1:3" x14ac:dyDescent="0.3">
      <c r="A168" s="6" t="s">
        <v>373</v>
      </c>
      <c r="B168" s="38">
        <v>375000</v>
      </c>
      <c r="C168" s="38">
        <v>375000</v>
      </c>
    </row>
    <row r="169" spans="1:3" x14ac:dyDescent="0.3">
      <c r="A169" s="6" t="s">
        <v>372</v>
      </c>
      <c r="B169" s="38">
        <v>18491427.080000002</v>
      </c>
      <c r="C169" s="38">
        <v>18911182.470000003</v>
      </c>
    </row>
    <row r="170" spans="1:3" x14ac:dyDescent="0.3">
      <c r="A170" s="6" t="s">
        <v>371</v>
      </c>
      <c r="B170" s="38">
        <v>1874690.9899999995</v>
      </c>
      <c r="C170" s="38">
        <v>1940017.1900000004</v>
      </c>
    </row>
    <row r="171" spans="1:3" x14ac:dyDescent="0.3">
      <c r="A171" s="6" t="s">
        <v>370</v>
      </c>
      <c r="B171" s="38">
        <v>2128606.92</v>
      </c>
      <c r="C171" s="38">
        <v>1885191.1599999997</v>
      </c>
    </row>
    <row r="172" spans="1:3" x14ac:dyDescent="0.3">
      <c r="A172" s="6" t="s">
        <v>369</v>
      </c>
      <c r="B172" s="38">
        <v>4108463.0399999977</v>
      </c>
      <c r="C172" s="38">
        <v>4210198.17</v>
      </c>
    </row>
    <row r="173" spans="1:3" x14ac:dyDescent="0.3">
      <c r="A173" s="6" t="s">
        <v>368</v>
      </c>
      <c r="B173" s="38">
        <v>0</v>
      </c>
      <c r="C173" s="38">
        <v>0</v>
      </c>
    </row>
    <row r="174" spans="1:3" x14ac:dyDescent="0.3">
      <c r="A174" s="29" t="s">
        <v>367</v>
      </c>
      <c r="B174" s="38">
        <v>12000</v>
      </c>
      <c r="C174" s="38">
        <v>-12000</v>
      </c>
    </row>
    <row r="175" spans="1:3" x14ac:dyDescent="0.3">
      <c r="A175" s="6" t="s">
        <v>366</v>
      </c>
      <c r="B175" s="38">
        <v>609360.59</v>
      </c>
      <c r="C175" s="38">
        <v>605679.13</v>
      </c>
    </row>
    <row r="176" spans="1:3" x14ac:dyDescent="0.3">
      <c r="A176" s="6" t="s">
        <v>365</v>
      </c>
      <c r="B176" s="38">
        <v>4125513.9799999995</v>
      </c>
      <c r="C176" s="38">
        <v>4196676.41</v>
      </c>
    </row>
    <row r="177" spans="1:3" x14ac:dyDescent="0.3">
      <c r="A177" s="6" t="s">
        <v>364</v>
      </c>
      <c r="B177" s="38">
        <v>4695042.5099999988</v>
      </c>
      <c r="C177" s="38">
        <v>4425864.08</v>
      </c>
    </row>
    <row r="178" spans="1:3" x14ac:dyDescent="0.3">
      <c r="A178" s="6" t="s">
        <v>363</v>
      </c>
      <c r="B178" s="38">
        <v>1184440.01</v>
      </c>
      <c r="C178" s="38">
        <v>1126939.97</v>
      </c>
    </row>
    <row r="179" spans="1:3" x14ac:dyDescent="0.3">
      <c r="A179" s="6" t="s">
        <v>362</v>
      </c>
      <c r="B179" s="38">
        <v>11419948.070000004</v>
      </c>
      <c r="C179" s="38">
        <v>11739224.52</v>
      </c>
    </row>
    <row r="180" spans="1:3" x14ac:dyDescent="0.3">
      <c r="A180" s="6" t="s">
        <v>361</v>
      </c>
      <c r="B180" s="38">
        <v>1254000</v>
      </c>
      <c r="C180" s="38">
        <v>1254000</v>
      </c>
    </row>
    <row r="181" spans="1:3" ht="15" thickBot="1" x14ac:dyDescent="0.35">
      <c r="A181" s="6" t="s">
        <v>360</v>
      </c>
      <c r="B181" s="38">
        <v>643783.55000000016</v>
      </c>
      <c r="C181" s="38">
        <v>667497.79999999981</v>
      </c>
    </row>
    <row r="182" spans="1:3" x14ac:dyDescent="0.3">
      <c r="A182" s="5" t="s">
        <v>359</v>
      </c>
      <c r="B182" s="39">
        <v>71988096.439999998</v>
      </c>
      <c r="C182" s="39">
        <v>73060370.030000001</v>
      </c>
    </row>
    <row r="184" spans="1:3" x14ac:dyDescent="0.3">
      <c r="A184" s="5" t="s">
        <v>336</v>
      </c>
      <c r="B184" s="38"/>
      <c r="C184" s="38"/>
    </row>
    <row r="185" spans="1:3" x14ac:dyDescent="0.3">
      <c r="A185" s="6" t="s">
        <v>358</v>
      </c>
      <c r="B185" s="38">
        <v>21701549.749999996</v>
      </c>
      <c r="C185" s="38">
        <v>22178624.260000002</v>
      </c>
    </row>
    <row r="186" spans="1:3" x14ac:dyDescent="0.3">
      <c r="A186" s="6" t="s">
        <v>357</v>
      </c>
      <c r="B186" s="38">
        <v>5768134.9100000001</v>
      </c>
      <c r="C186" s="38">
        <v>5995483.25</v>
      </c>
    </row>
    <row r="187" spans="1:3" x14ac:dyDescent="0.3">
      <c r="A187" s="6" t="s">
        <v>356</v>
      </c>
      <c r="B187" s="38">
        <v>2696034.77</v>
      </c>
      <c r="C187" s="38">
        <v>2650228.1000000006</v>
      </c>
    </row>
    <row r="188" spans="1:3" x14ac:dyDescent="0.3">
      <c r="A188" s="6" t="s">
        <v>355</v>
      </c>
      <c r="B188" s="38">
        <v>14426977.470000027</v>
      </c>
      <c r="C188" s="38">
        <v>14872852.460000036</v>
      </c>
    </row>
    <row r="189" spans="1:3" x14ac:dyDescent="0.3">
      <c r="A189" s="6" t="s">
        <v>354</v>
      </c>
      <c r="B189" s="38">
        <v>5792958.209999999</v>
      </c>
      <c r="C189" s="38">
        <v>6436904.5199999958</v>
      </c>
    </row>
    <row r="190" spans="1:3" x14ac:dyDescent="0.3">
      <c r="A190" s="6" t="s">
        <v>353</v>
      </c>
      <c r="B190" s="38">
        <v>267528.5</v>
      </c>
      <c r="C190" s="38">
        <v>267111.12</v>
      </c>
    </row>
    <row r="191" spans="1:3" x14ac:dyDescent="0.3">
      <c r="A191" s="6" t="s">
        <v>352</v>
      </c>
      <c r="B191" s="38">
        <v>3470409.920000005</v>
      </c>
      <c r="C191" s="38">
        <v>4059443.1</v>
      </c>
    </row>
    <row r="192" spans="1:3" x14ac:dyDescent="0.3">
      <c r="A192" s="6" t="s">
        <v>351</v>
      </c>
      <c r="B192" s="38">
        <v>2442656.8100000005</v>
      </c>
      <c r="C192" s="38">
        <v>2524805.9500000007</v>
      </c>
    </row>
    <row r="193" spans="1:3" x14ac:dyDescent="0.3">
      <c r="A193" s="6" t="s">
        <v>350</v>
      </c>
      <c r="B193" s="38">
        <v>1535523.4</v>
      </c>
      <c r="C193" s="38">
        <v>1538519.3600000003</v>
      </c>
    </row>
    <row r="194" spans="1:3" x14ac:dyDescent="0.3">
      <c r="A194" s="6" t="s">
        <v>349</v>
      </c>
      <c r="B194" s="38">
        <v>37628020.389999963</v>
      </c>
      <c r="C194" s="38">
        <v>42803122.00999999</v>
      </c>
    </row>
    <row r="195" spans="1:3" x14ac:dyDescent="0.3">
      <c r="A195" s="6" t="s">
        <v>348</v>
      </c>
      <c r="B195" s="38">
        <v>10358000</v>
      </c>
      <c r="C195" s="38">
        <v>10622000</v>
      </c>
    </row>
    <row r="196" spans="1:3" x14ac:dyDescent="0.3">
      <c r="A196" s="6" t="s">
        <v>347</v>
      </c>
      <c r="B196" s="38">
        <v>16097705.640000006</v>
      </c>
      <c r="C196" s="38">
        <v>16598421.670000004</v>
      </c>
    </row>
    <row r="197" spans="1:3" x14ac:dyDescent="0.3">
      <c r="A197" s="6" t="s">
        <v>346</v>
      </c>
      <c r="B197" s="38">
        <v>1262182.42</v>
      </c>
      <c r="C197" s="38">
        <v>1283227.21</v>
      </c>
    </row>
    <row r="198" spans="1:3" x14ac:dyDescent="0.3">
      <c r="A198" s="6" t="s">
        <v>345</v>
      </c>
      <c r="B198" s="38">
        <v>0</v>
      </c>
      <c r="C198" s="38">
        <v>0</v>
      </c>
    </row>
    <row r="199" spans="1:3" x14ac:dyDescent="0.3">
      <c r="A199" s="6" t="s">
        <v>344</v>
      </c>
      <c r="B199" s="38">
        <v>11073958.000000002</v>
      </c>
      <c r="C199" s="38">
        <v>11037854.910000006</v>
      </c>
    </row>
    <row r="200" spans="1:3" x14ac:dyDescent="0.3">
      <c r="A200" s="6" t="s">
        <v>343</v>
      </c>
      <c r="B200" s="38">
        <v>3327434.5500000003</v>
      </c>
      <c r="C200" s="38">
        <v>3187619.4600000004</v>
      </c>
    </row>
    <row r="201" spans="1:3" x14ac:dyDescent="0.3">
      <c r="A201" s="6" t="s">
        <v>342</v>
      </c>
      <c r="B201" s="38">
        <v>116078114.41000013</v>
      </c>
      <c r="C201" s="38">
        <v>127045723.69999997</v>
      </c>
    </row>
    <row r="202" spans="1:3" x14ac:dyDescent="0.3">
      <c r="A202" s="6" t="s">
        <v>341</v>
      </c>
      <c r="B202" s="38">
        <v>25091133.760000005</v>
      </c>
      <c r="C202" s="38">
        <v>28531696.430000018</v>
      </c>
    </row>
    <row r="203" spans="1:3" x14ac:dyDescent="0.3">
      <c r="A203" s="6" t="s">
        <v>340</v>
      </c>
      <c r="B203" s="38">
        <v>39032.089999999997</v>
      </c>
      <c r="C203" s="38">
        <v>-0.91000000000000036</v>
      </c>
    </row>
    <row r="204" spans="1:3" x14ac:dyDescent="0.3">
      <c r="A204" s="6" t="s">
        <v>339</v>
      </c>
      <c r="B204" s="38">
        <v>11158299.170000015</v>
      </c>
      <c r="C204" s="38">
        <v>11802670.370000014</v>
      </c>
    </row>
    <row r="205" spans="1:3" x14ac:dyDescent="0.3">
      <c r="A205" s="29" t="s">
        <v>338</v>
      </c>
      <c r="B205" s="38">
        <v>3998619.9500000016</v>
      </c>
      <c r="C205" s="38">
        <v>4142111.7899999991</v>
      </c>
    </row>
    <row r="206" spans="1:3" ht="15" thickBot="1" x14ac:dyDescent="0.35">
      <c r="A206" s="6" t="s">
        <v>337</v>
      </c>
      <c r="B206" s="38">
        <v>6170583.2400000058</v>
      </c>
      <c r="C206" s="38">
        <v>5635928.350000008</v>
      </c>
    </row>
    <row r="207" spans="1:3" x14ac:dyDescent="0.3">
      <c r="A207" s="5" t="s">
        <v>336</v>
      </c>
      <c r="B207" s="39">
        <v>300384857.36000013</v>
      </c>
      <c r="C207" s="39">
        <v>323214347.11000001</v>
      </c>
    </row>
    <row r="209" spans="1:3" x14ac:dyDescent="0.3">
      <c r="A209" s="5" t="s">
        <v>330</v>
      </c>
      <c r="B209" s="38"/>
      <c r="C209" s="38"/>
    </row>
    <row r="210" spans="1:3" x14ac:dyDescent="0.3">
      <c r="A210" s="6" t="s">
        <v>335</v>
      </c>
      <c r="B210" s="38">
        <v>6379931.7100000009</v>
      </c>
      <c r="C210" s="38">
        <v>6524268.2500000009</v>
      </c>
    </row>
    <row r="211" spans="1:3" x14ac:dyDescent="0.3">
      <c r="A211" s="6" t="s">
        <v>334</v>
      </c>
      <c r="B211" s="38">
        <v>12031202.190000001</v>
      </c>
      <c r="C211" s="38">
        <v>12109453.75</v>
      </c>
    </row>
    <row r="212" spans="1:3" x14ac:dyDescent="0.3">
      <c r="A212" s="6" t="s">
        <v>333</v>
      </c>
      <c r="B212" s="38">
        <v>83759406.650000006</v>
      </c>
      <c r="C212" s="38">
        <v>83906718.950000033</v>
      </c>
    </row>
    <row r="213" spans="1:3" x14ac:dyDescent="0.3">
      <c r="A213" s="6" t="s">
        <v>332</v>
      </c>
      <c r="B213" s="38">
        <v>6445711.3699999992</v>
      </c>
      <c r="C213" s="38">
        <v>7005084.5500000007</v>
      </c>
    </row>
    <row r="214" spans="1:3" ht="15" thickBot="1" x14ac:dyDescent="0.35">
      <c r="A214" s="6" t="s">
        <v>331</v>
      </c>
      <c r="B214" s="38">
        <v>106531.84000000001</v>
      </c>
      <c r="C214" s="38">
        <v>106531.84000000001</v>
      </c>
    </row>
    <row r="215" spans="1:3" x14ac:dyDescent="0.3">
      <c r="A215" s="5" t="s">
        <v>330</v>
      </c>
      <c r="B215" s="39">
        <v>108722783.76000002</v>
      </c>
      <c r="C215" s="39">
        <v>109652057.34000003</v>
      </c>
    </row>
    <row r="217" spans="1:3" x14ac:dyDescent="0.3">
      <c r="A217" s="5" t="s">
        <v>321</v>
      </c>
      <c r="B217" s="38"/>
      <c r="C217" s="38"/>
    </row>
    <row r="218" spans="1:3" x14ac:dyDescent="0.3">
      <c r="A218" s="6" t="s">
        <v>329</v>
      </c>
      <c r="B218" s="38">
        <v>2874460.1099999994</v>
      </c>
      <c r="C218" s="38">
        <v>2968640.69</v>
      </c>
    </row>
    <row r="219" spans="1:3" x14ac:dyDescent="0.3">
      <c r="A219" s="6" t="s">
        <v>328</v>
      </c>
      <c r="B219" s="38">
        <v>5238827.1199999992</v>
      </c>
      <c r="C219" s="38">
        <v>5401976.2000000002</v>
      </c>
    </row>
    <row r="220" spans="1:3" x14ac:dyDescent="0.3">
      <c r="A220" s="6" t="s">
        <v>327</v>
      </c>
      <c r="B220" s="38">
        <v>2786728.2600000007</v>
      </c>
      <c r="C220" s="38">
        <v>2474392.62</v>
      </c>
    </row>
    <row r="221" spans="1:3" x14ac:dyDescent="0.3">
      <c r="A221" s="6" t="s">
        <v>326</v>
      </c>
      <c r="B221" s="38">
        <v>34884127.950000033</v>
      </c>
      <c r="C221" s="38">
        <v>34758159.00999999</v>
      </c>
    </row>
    <row r="222" spans="1:3" x14ac:dyDescent="0.3">
      <c r="A222" s="6" t="s">
        <v>325</v>
      </c>
      <c r="B222" s="38">
        <v>82829.72</v>
      </c>
      <c r="C222" s="38">
        <v>82829.72</v>
      </c>
    </row>
    <row r="223" spans="1:3" x14ac:dyDescent="0.3">
      <c r="A223" s="6" t="s">
        <v>324</v>
      </c>
      <c r="B223" s="38">
        <v>8566468.3300000001</v>
      </c>
      <c r="C223" s="38">
        <v>8789196.5500000007</v>
      </c>
    </row>
    <row r="224" spans="1:3" x14ac:dyDescent="0.3">
      <c r="A224" s="6" t="s">
        <v>323</v>
      </c>
      <c r="B224" s="38">
        <v>8193602.8599999985</v>
      </c>
      <c r="C224" s="38">
        <v>7939478.3000000007</v>
      </c>
    </row>
    <row r="225" spans="1:3" ht="15" thickBot="1" x14ac:dyDescent="0.35">
      <c r="A225" s="6" t="s">
        <v>322</v>
      </c>
      <c r="B225" s="38">
        <v>3438251.350000001</v>
      </c>
      <c r="C225" s="38">
        <v>3191613.83</v>
      </c>
    </row>
    <row r="226" spans="1:3" x14ac:dyDescent="0.3">
      <c r="A226" s="5" t="s">
        <v>321</v>
      </c>
      <c r="B226" s="39">
        <v>66065295.700000025</v>
      </c>
      <c r="C226" s="39">
        <v>65606286.919999987</v>
      </c>
    </row>
    <row r="228" spans="1:3" x14ac:dyDescent="0.3">
      <c r="A228" s="5" t="s">
        <v>318</v>
      </c>
      <c r="B228" s="38"/>
      <c r="C228" s="38"/>
    </row>
    <row r="229" spans="1:3" x14ac:dyDescent="0.3">
      <c r="A229" s="6" t="s">
        <v>320</v>
      </c>
      <c r="B229" s="38">
        <v>0</v>
      </c>
      <c r="C229" s="38">
        <v>0</v>
      </c>
    </row>
    <row r="230" spans="1:3" ht="15" thickBot="1" x14ac:dyDescent="0.35">
      <c r="A230" s="6" t="s">
        <v>319</v>
      </c>
      <c r="B230" s="38">
        <v>14241782.479999999</v>
      </c>
      <c r="C230" s="38">
        <v>15746958.650000002</v>
      </c>
    </row>
    <row r="231" spans="1:3" x14ac:dyDescent="0.3">
      <c r="A231" s="5" t="s">
        <v>318</v>
      </c>
      <c r="B231" s="39">
        <v>14241782.479999999</v>
      </c>
      <c r="C231" s="39">
        <v>15746958.650000002</v>
      </c>
    </row>
    <row r="233" spans="1:3" x14ac:dyDescent="0.3">
      <c r="A233" s="5" t="s">
        <v>285</v>
      </c>
      <c r="B233" s="38"/>
      <c r="C233" s="38"/>
    </row>
    <row r="234" spans="1:3" x14ac:dyDescent="0.3">
      <c r="A234" s="6" t="s">
        <v>317</v>
      </c>
      <c r="B234" s="38">
        <v>213331773.59000012</v>
      </c>
      <c r="C234" s="38">
        <v>217876456.16000044</v>
      </c>
    </row>
    <row r="235" spans="1:3" x14ac:dyDescent="0.3">
      <c r="A235" s="6" t="s">
        <v>316</v>
      </c>
      <c r="B235" s="38">
        <v>44907687.470000021</v>
      </c>
      <c r="C235" s="38">
        <v>45583242.32000003</v>
      </c>
    </row>
    <row r="236" spans="1:3" x14ac:dyDescent="0.3">
      <c r="A236" s="6" t="s">
        <v>315</v>
      </c>
      <c r="B236" s="38">
        <v>515499.99999999988</v>
      </c>
      <c r="C236" s="38">
        <v>515499.99999999988</v>
      </c>
    </row>
    <row r="237" spans="1:3" x14ac:dyDescent="0.3">
      <c r="A237" s="6" t="s">
        <v>314</v>
      </c>
      <c r="B237" s="38">
        <v>-99223787.140000001</v>
      </c>
      <c r="C237" s="38">
        <v>-103067989.48000005</v>
      </c>
    </row>
    <row r="238" spans="1:3" x14ac:dyDescent="0.3">
      <c r="A238" s="6" t="s">
        <v>313</v>
      </c>
      <c r="B238" s="38">
        <v>-450999.99999999988</v>
      </c>
      <c r="C238" s="38">
        <v>-450999.99999999988</v>
      </c>
    </row>
    <row r="239" spans="1:3" x14ac:dyDescent="0.3">
      <c r="A239" s="6" t="s">
        <v>312</v>
      </c>
      <c r="B239" s="38">
        <v>39002008.720000029</v>
      </c>
      <c r="C239" s="38">
        <v>41673686.330000013</v>
      </c>
    </row>
    <row r="240" spans="1:3" x14ac:dyDescent="0.3">
      <c r="A240" s="6" t="s">
        <v>311</v>
      </c>
      <c r="B240" s="38">
        <v>1411824</v>
      </c>
      <c r="C240" s="38">
        <v>1440060</v>
      </c>
    </row>
    <row r="241" spans="1:3" x14ac:dyDescent="0.3">
      <c r="A241" s="6" t="s">
        <v>310</v>
      </c>
      <c r="B241" s="38">
        <v>14539117.02</v>
      </c>
      <c r="C241" s="38">
        <v>15579693.51</v>
      </c>
    </row>
    <row r="242" spans="1:3" x14ac:dyDescent="0.3">
      <c r="A242" s="6" t="s">
        <v>309</v>
      </c>
      <c r="B242" s="38">
        <v>1110030.9200000002</v>
      </c>
      <c r="C242" s="38">
        <v>1176229.9200000002</v>
      </c>
    </row>
    <row r="243" spans="1:3" x14ac:dyDescent="0.3">
      <c r="A243" s="6" t="s">
        <v>308</v>
      </c>
      <c r="B243" s="38">
        <v>482874.3899999999</v>
      </c>
      <c r="C243" s="38">
        <v>482874.3899999999</v>
      </c>
    </row>
    <row r="244" spans="1:3" x14ac:dyDescent="0.3">
      <c r="A244" s="6" t="s">
        <v>307</v>
      </c>
      <c r="B244" s="38">
        <v>0</v>
      </c>
      <c r="C244" s="38">
        <v>0</v>
      </c>
    </row>
    <row r="245" spans="1:3" x14ac:dyDescent="0.3">
      <c r="A245" s="6" t="s">
        <v>306</v>
      </c>
      <c r="B245" s="38">
        <v>28139406.899999999</v>
      </c>
      <c r="C245" s="38">
        <v>28589507.359999999</v>
      </c>
    </row>
    <row r="246" spans="1:3" x14ac:dyDescent="0.3">
      <c r="A246" s="6" t="s">
        <v>305</v>
      </c>
      <c r="B246" s="38">
        <v>726120.15000000014</v>
      </c>
      <c r="C246" s="38">
        <v>764747.72000000009</v>
      </c>
    </row>
    <row r="247" spans="1:3" x14ac:dyDescent="0.3">
      <c r="A247" s="6" t="s">
        <v>304</v>
      </c>
      <c r="B247" s="38">
        <v>0</v>
      </c>
      <c r="C247" s="38">
        <v>0</v>
      </c>
    </row>
    <row r="248" spans="1:3" x14ac:dyDescent="0.3">
      <c r="A248" s="6" t="s">
        <v>303</v>
      </c>
      <c r="B248" s="38">
        <v>186.41</v>
      </c>
      <c r="C248" s="38">
        <v>180.38000000000002</v>
      </c>
    </row>
    <row r="249" spans="1:3" x14ac:dyDescent="0.3">
      <c r="A249" s="6" t="s">
        <v>302</v>
      </c>
      <c r="B249" s="38">
        <v>108800.69</v>
      </c>
      <c r="C249" s="38">
        <v>106686.41000000002</v>
      </c>
    </row>
    <row r="250" spans="1:3" x14ac:dyDescent="0.3">
      <c r="A250" s="6" t="s">
        <v>301</v>
      </c>
      <c r="B250" s="38">
        <v>13087.890000000003</v>
      </c>
      <c r="C250" s="38">
        <v>13060.719999999998</v>
      </c>
    </row>
    <row r="251" spans="1:3" x14ac:dyDescent="0.3">
      <c r="A251" s="6" t="s">
        <v>300</v>
      </c>
      <c r="B251" s="38">
        <v>60156096.379999869</v>
      </c>
      <c r="C251" s="38">
        <v>61766103.479999959</v>
      </c>
    </row>
    <row r="252" spans="1:3" x14ac:dyDescent="0.3">
      <c r="A252" s="6" t="s">
        <v>299</v>
      </c>
      <c r="B252" s="38">
        <v>30125.830000000005</v>
      </c>
      <c r="C252" s="38">
        <v>30246.100000000006</v>
      </c>
    </row>
    <row r="253" spans="1:3" x14ac:dyDescent="0.3">
      <c r="A253" s="6" t="s">
        <v>298</v>
      </c>
      <c r="B253" s="38">
        <v>237197.07000000007</v>
      </c>
      <c r="C253" s="38">
        <v>233483.54000000004</v>
      </c>
    </row>
    <row r="254" spans="1:3" x14ac:dyDescent="0.3">
      <c r="A254" s="6" t="s">
        <v>297</v>
      </c>
      <c r="B254" s="38">
        <v>221500.18</v>
      </c>
      <c r="C254" s="38">
        <v>229590.92000000004</v>
      </c>
    </row>
    <row r="255" spans="1:3" x14ac:dyDescent="0.3">
      <c r="A255" s="6" t="s">
        <v>296</v>
      </c>
      <c r="B255" s="38">
        <v>0</v>
      </c>
      <c r="C255" s="38">
        <v>0</v>
      </c>
    </row>
    <row r="256" spans="1:3" x14ac:dyDescent="0.3">
      <c r="A256" s="6" t="s">
        <v>295</v>
      </c>
      <c r="B256" s="38">
        <v>1652953.0199999996</v>
      </c>
      <c r="C256" s="38">
        <v>1647112.6900000004</v>
      </c>
    </row>
    <row r="257" spans="1:3" x14ac:dyDescent="0.3">
      <c r="A257" s="6" t="s">
        <v>294</v>
      </c>
      <c r="B257" s="38">
        <v>0</v>
      </c>
      <c r="C257" s="38">
        <v>0</v>
      </c>
    </row>
    <row r="258" spans="1:3" x14ac:dyDescent="0.3">
      <c r="A258" s="6" t="s">
        <v>293</v>
      </c>
      <c r="B258" s="38">
        <v>1857863.0999999994</v>
      </c>
      <c r="C258" s="38">
        <v>1786035.1400000001</v>
      </c>
    </row>
    <row r="259" spans="1:3" x14ac:dyDescent="0.3">
      <c r="A259" s="6" t="s">
        <v>292</v>
      </c>
      <c r="B259" s="38">
        <v>110600.04000000001</v>
      </c>
      <c r="C259" s="38">
        <v>5396.8499999999995</v>
      </c>
    </row>
    <row r="260" spans="1:3" x14ac:dyDescent="0.3">
      <c r="A260" s="6" t="s">
        <v>291</v>
      </c>
      <c r="B260" s="38">
        <v>320760</v>
      </c>
      <c r="C260" s="38">
        <v>359790</v>
      </c>
    </row>
    <row r="261" spans="1:3" x14ac:dyDescent="0.3">
      <c r="A261" s="6" t="s">
        <v>290</v>
      </c>
      <c r="B261" s="38">
        <v>2253386.2895031814</v>
      </c>
      <c r="C261" s="38">
        <v>0</v>
      </c>
    </row>
    <row r="262" spans="1:3" x14ac:dyDescent="0.3">
      <c r="A262" s="6" t="s">
        <v>289</v>
      </c>
      <c r="B262" s="38">
        <v>13406844.320000004</v>
      </c>
      <c r="C262" s="38">
        <v>13804789.930000003</v>
      </c>
    </row>
    <row r="263" spans="1:3" x14ac:dyDescent="0.3">
      <c r="A263" s="6" t="s">
        <v>288</v>
      </c>
      <c r="B263" s="38">
        <v>0</v>
      </c>
      <c r="C263" s="38">
        <v>0</v>
      </c>
    </row>
    <row r="264" spans="1:3" x14ac:dyDescent="0.3">
      <c r="A264" s="6" t="s">
        <v>287</v>
      </c>
      <c r="B264" s="38">
        <v>10118683.459999999</v>
      </c>
      <c r="C264" s="38">
        <v>10270107.380000001</v>
      </c>
    </row>
    <row r="265" spans="1:3" ht="15" thickBot="1" x14ac:dyDescent="0.35">
      <c r="A265" s="6" t="s">
        <v>286</v>
      </c>
      <c r="B265" s="38">
        <v>14197526.220000003</v>
      </c>
      <c r="C265" s="38">
        <v>14605582.589999994</v>
      </c>
    </row>
    <row r="266" spans="1:3" x14ac:dyDescent="0.3">
      <c r="A266" s="5" t="s">
        <v>285</v>
      </c>
      <c r="B266" s="39">
        <v>349177166.91950315</v>
      </c>
      <c r="C266" s="39">
        <v>355021174.36000043</v>
      </c>
    </row>
    <row r="267" spans="1:3" ht="15" thickBot="1" x14ac:dyDescent="0.35"/>
    <row r="268" spans="1:3" x14ac:dyDescent="0.3">
      <c r="A268" s="4" t="s">
        <v>284</v>
      </c>
      <c r="B268" s="39">
        <v>5007149408.7562275</v>
      </c>
      <c r="C268" s="39">
        <v>5190939957.3501606</v>
      </c>
    </row>
    <row r="270" spans="1:3" x14ac:dyDescent="0.3">
      <c r="A270" s="4" t="s">
        <v>224</v>
      </c>
      <c r="B270" s="38"/>
      <c r="C270" s="38"/>
    </row>
    <row r="271" spans="1:3" x14ac:dyDescent="0.3">
      <c r="A271" s="5" t="s">
        <v>275</v>
      </c>
      <c r="B271" s="38"/>
      <c r="C271" s="38"/>
    </row>
    <row r="272" spans="1:3" x14ac:dyDescent="0.3">
      <c r="A272" s="6" t="s">
        <v>283</v>
      </c>
      <c r="B272" s="38">
        <v>102433386.02604645</v>
      </c>
      <c r="C272" s="38">
        <v>107963097.74967262</v>
      </c>
    </row>
    <row r="273" spans="1:3" x14ac:dyDescent="0.3">
      <c r="A273" s="6" t="s">
        <v>282</v>
      </c>
      <c r="B273" s="38">
        <v>-864263.79645727878</v>
      </c>
      <c r="C273" s="38">
        <v>-910223.37867950008</v>
      </c>
    </row>
    <row r="274" spans="1:3" x14ac:dyDescent="0.3">
      <c r="A274" s="6" t="s">
        <v>281</v>
      </c>
      <c r="B274" s="38">
        <v>1143857.9659328319</v>
      </c>
      <c r="C274" s="38">
        <v>1143857.9659328319</v>
      </c>
    </row>
    <row r="275" spans="1:3" x14ac:dyDescent="0.3">
      <c r="A275" s="6" t="s">
        <v>280</v>
      </c>
      <c r="B275" s="38">
        <v>0</v>
      </c>
      <c r="C275" s="38">
        <v>0</v>
      </c>
    </row>
    <row r="276" spans="1:3" x14ac:dyDescent="0.3">
      <c r="A276" s="6" t="s">
        <v>279</v>
      </c>
      <c r="B276" s="38">
        <v>1108999.232660912</v>
      </c>
      <c r="C276" s="38">
        <v>981669.02695489686</v>
      </c>
    </row>
    <row r="277" spans="1:3" x14ac:dyDescent="0.3">
      <c r="A277" s="6" t="s">
        <v>278</v>
      </c>
      <c r="B277" s="38">
        <v>0</v>
      </c>
      <c r="C277" s="38">
        <v>0</v>
      </c>
    </row>
    <row r="278" spans="1:3" x14ac:dyDescent="0.3">
      <c r="A278" s="6" t="s">
        <v>277</v>
      </c>
      <c r="B278" s="38">
        <v>225120.44928702011</v>
      </c>
      <c r="C278" s="38">
        <v>225120.44928702019</v>
      </c>
    </row>
    <row r="279" spans="1:3" ht="15" thickBot="1" x14ac:dyDescent="0.35">
      <c r="A279" s="6" t="s">
        <v>276</v>
      </c>
      <c r="B279" s="38">
        <v>9672</v>
      </c>
      <c r="C279" s="38">
        <v>9672</v>
      </c>
    </row>
    <row r="280" spans="1:3" x14ac:dyDescent="0.3">
      <c r="A280" s="5" t="s">
        <v>275</v>
      </c>
      <c r="B280" s="39">
        <v>104056771.87746996</v>
      </c>
      <c r="C280" s="39">
        <v>109413193.81316788</v>
      </c>
    </row>
    <row r="282" spans="1:3" x14ac:dyDescent="0.3">
      <c r="A282" s="5" t="s">
        <v>268</v>
      </c>
      <c r="B282" s="38"/>
      <c r="C282" s="38"/>
    </row>
    <row r="283" spans="1:3" x14ac:dyDescent="0.3">
      <c r="A283" s="6" t="s">
        <v>274</v>
      </c>
      <c r="B283" s="38">
        <v>57281463.660765253</v>
      </c>
      <c r="C283" s="38">
        <v>58053254.765364192</v>
      </c>
    </row>
    <row r="284" spans="1:3" x14ac:dyDescent="0.3">
      <c r="A284" s="6" t="s">
        <v>273</v>
      </c>
      <c r="B284" s="38">
        <v>9711696</v>
      </c>
      <c r="C284" s="38">
        <v>9711696</v>
      </c>
    </row>
    <row r="285" spans="1:3" x14ac:dyDescent="0.3">
      <c r="A285" s="6" t="s">
        <v>272</v>
      </c>
      <c r="B285" s="38">
        <v>23034939.798594698</v>
      </c>
      <c r="C285" s="38">
        <v>23304692.494202282</v>
      </c>
    </row>
    <row r="286" spans="1:3" x14ac:dyDescent="0.3">
      <c r="A286" s="6" t="s">
        <v>271</v>
      </c>
      <c r="B286" s="38">
        <v>0</v>
      </c>
      <c r="C286" s="38">
        <v>0</v>
      </c>
    </row>
    <row r="287" spans="1:3" x14ac:dyDescent="0.3">
      <c r="A287" s="6" t="s">
        <v>270</v>
      </c>
      <c r="B287" s="38">
        <v>0</v>
      </c>
      <c r="C287" s="38">
        <v>0</v>
      </c>
    </row>
    <row r="288" spans="1:3" ht="15" thickBot="1" x14ac:dyDescent="0.35">
      <c r="A288" s="6" t="s">
        <v>269</v>
      </c>
      <c r="B288" s="38">
        <v>1656000</v>
      </c>
      <c r="C288" s="38">
        <v>1656000</v>
      </c>
    </row>
    <row r="289" spans="1:3" x14ac:dyDescent="0.3">
      <c r="A289" s="5" t="s">
        <v>268</v>
      </c>
      <c r="B289" s="39">
        <v>91684099.459359944</v>
      </c>
      <c r="C289" s="39">
        <v>92725643.259566486</v>
      </c>
    </row>
    <row r="291" spans="1:3" x14ac:dyDescent="0.3">
      <c r="A291" s="5" t="s">
        <v>260</v>
      </c>
      <c r="B291" s="38"/>
      <c r="C291" s="38"/>
    </row>
    <row r="292" spans="1:3" x14ac:dyDescent="0.3">
      <c r="A292" s="6" t="s">
        <v>267</v>
      </c>
      <c r="B292" s="38">
        <v>78101445.165355012</v>
      </c>
      <c r="C292" s="38">
        <v>78270514.111634701</v>
      </c>
    </row>
    <row r="293" spans="1:3" x14ac:dyDescent="0.3">
      <c r="A293" s="6" t="s">
        <v>266</v>
      </c>
      <c r="B293" s="38">
        <v>31418202.703133762</v>
      </c>
      <c r="C293" s="38">
        <v>31200215.73353377</v>
      </c>
    </row>
    <row r="294" spans="1:3" x14ac:dyDescent="0.3">
      <c r="A294" s="6" t="s">
        <v>265</v>
      </c>
      <c r="B294" s="38">
        <v>13651560.317047128</v>
      </c>
      <c r="C294" s="38">
        <v>13244107.480826985</v>
      </c>
    </row>
    <row r="295" spans="1:3" x14ac:dyDescent="0.3">
      <c r="A295" s="6" t="s">
        <v>264</v>
      </c>
      <c r="B295" s="38">
        <v>39941028.695096299</v>
      </c>
      <c r="C295" s="38">
        <v>40783990.718263038</v>
      </c>
    </row>
    <row r="296" spans="1:3" x14ac:dyDescent="0.3">
      <c r="A296" s="6" t="s">
        <v>263</v>
      </c>
      <c r="B296" s="38">
        <v>3337501.7577378112</v>
      </c>
      <c r="C296" s="38">
        <v>3337501.7577378112</v>
      </c>
    </row>
    <row r="297" spans="1:3" x14ac:dyDescent="0.3">
      <c r="A297" s="6" t="s">
        <v>262</v>
      </c>
      <c r="B297" s="38">
        <v>1708328.7085669627</v>
      </c>
      <c r="C297" s="38">
        <v>1856476.1072745577</v>
      </c>
    </row>
    <row r="298" spans="1:3" ht="15.75" thickBot="1" x14ac:dyDescent="0.3">
      <c r="A298" s="6" t="s">
        <v>261</v>
      </c>
      <c r="B298" s="38">
        <v>0</v>
      </c>
      <c r="C298" s="38">
        <v>0</v>
      </c>
    </row>
    <row r="299" spans="1:3" x14ac:dyDescent="0.3">
      <c r="A299" s="5" t="s">
        <v>260</v>
      </c>
      <c r="B299" s="39">
        <v>168158067.346937</v>
      </c>
      <c r="C299" s="39">
        <v>168692805.90927088</v>
      </c>
    </row>
    <row r="301" spans="1:3" x14ac:dyDescent="0.3">
      <c r="A301" s="5" t="s">
        <v>254</v>
      </c>
      <c r="B301" s="38"/>
      <c r="C301" s="38"/>
    </row>
    <row r="302" spans="1:3" x14ac:dyDescent="0.3">
      <c r="A302" s="6" t="s">
        <v>259</v>
      </c>
      <c r="B302" s="38">
        <v>432996025.21375674</v>
      </c>
      <c r="C302" s="38">
        <v>452229527.93665147</v>
      </c>
    </row>
    <row r="303" spans="1:3" x14ac:dyDescent="0.3">
      <c r="A303" s="6" t="s">
        <v>258</v>
      </c>
      <c r="B303" s="38">
        <v>8272812</v>
      </c>
      <c r="C303" s="38">
        <v>8272812</v>
      </c>
    </row>
    <row r="304" spans="1:3" x14ac:dyDescent="0.3">
      <c r="A304" s="6" t="s">
        <v>257</v>
      </c>
      <c r="B304" s="38">
        <v>453816</v>
      </c>
      <c r="C304" s="38">
        <v>453816</v>
      </c>
    </row>
    <row r="305" spans="1:3" x14ac:dyDescent="0.3">
      <c r="A305" s="6" t="s">
        <v>256</v>
      </c>
      <c r="B305" s="38">
        <v>1658922.0670017994</v>
      </c>
      <c r="C305" s="38">
        <v>1929410.6652189414</v>
      </c>
    </row>
    <row r="306" spans="1:3" ht="15" thickBot="1" x14ac:dyDescent="0.35">
      <c r="A306" s="6" t="s">
        <v>255</v>
      </c>
      <c r="B306" s="38">
        <v>21320679.657033768</v>
      </c>
      <c r="C306" s="38">
        <v>21317681.412183803</v>
      </c>
    </row>
    <row r="307" spans="1:3" x14ac:dyDescent="0.3">
      <c r="A307" s="5" t="s">
        <v>254</v>
      </c>
      <c r="B307" s="39">
        <v>464702254.9377923</v>
      </c>
      <c r="C307" s="39">
        <v>484203248.01405424</v>
      </c>
    </row>
    <row r="309" spans="1:3" x14ac:dyDescent="0.3">
      <c r="A309" s="5" t="s">
        <v>247</v>
      </c>
      <c r="B309" s="38"/>
      <c r="C309" s="38"/>
    </row>
    <row r="310" spans="1:3" x14ac:dyDescent="0.3">
      <c r="A310" s="6" t="s">
        <v>253</v>
      </c>
      <c r="B310" s="38">
        <v>128604795.19499685</v>
      </c>
      <c r="C310" s="38">
        <v>140493477.34217313</v>
      </c>
    </row>
    <row r="311" spans="1:3" x14ac:dyDescent="0.3">
      <c r="A311" s="6" t="s">
        <v>252</v>
      </c>
      <c r="B311" s="38">
        <v>235451.74043150456</v>
      </c>
      <c r="C311" s="38">
        <v>237568.21838600535</v>
      </c>
    </row>
    <row r="312" spans="1:3" x14ac:dyDescent="0.3">
      <c r="A312" s="6" t="s">
        <v>251</v>
      </c>
      <c r="B312" s="38">
        <v>19007.075910511943</v>
      </c>
      <c r="C312" s="38">
        <v>19007.075910511943</v>
      </c>
    </row>
    <row r="313" spans="1:3" x14ac:dyDescent="0.3">
      <c r="A313" s="6" t="s">
        <v>250</v>
      </c>
      <c r="B313" s="38">
        <v>12094814.488115111</v>
      </c>
      <c r="C313" s="38">
        <v>11806701.464520629</v>
      </c>
    </row>
    <row r="314" spans="1:3" x14ac:dyDescent="0.3">
      <c r="A314" s="6" t="s">
        <v>249</v>
      </c>
      <c r="B314" s="38">
        <v>1916365.2569913475</v>
      </c>
      <c r="C314" s="38">
        <v>1908836.6511061883</v>
      </c>
    </row>
    <row r="315" spans="1:3" ht="15.75" thickBot="1" x14ac:dyDescent="0.3">
      <c r="A315" s="6" t="s">
        <v>248</v>
      </c>
      <c r="B315" s="38">
        <v>142823.98852234814</v>
      </c>
      <c r="C315" s="38">
        <v>142262.89218822893</v>
      </c>
    </row>
    <row r="316" spans="1:3" x14ac:dyDescent="0.3">
      <c r="A316" s="5" t="s">
        <v>247</v>
      </c>
      <c r="B316" s="39">
        <v>143013257.74496767</v>
      </c>
      <c r="C316" s="39">
        <v>154607853.64428467</v>
      </c>
    </row>
    <row r="318" spans="1:3" x14ac:dyDescent="0.3">
      <c r="A318" s="5" t="s">
        <v>231</v>
      </c>
      <c r="B318" s="38"/>
      <c r="C318" s="38"/>
    </row>
    <row r="319" spans="1:3" x14ac:dyDescent="0.3">
      <c r="A319" s="6" t="s">
        <v>246</v>
      </c>
      <c r="B319" s="38">
        <v>3726393.1823173692</v>
      </c>
      <c r="C319" s="38">
        <v>3830892.6346735503</v>
      </c>
    </row>
    <row r="320" spans="1:3" x14ac:dyDescent="0.3">
      <c r="A320" s="6" t="s">
        <v>245</v>
      </c>
      <c r="B320" s="38">
        <v>46984233.825812265</v>
      </c>
      <c r="C320" s="38">
        <v>50906579.84242937</v>
      </c>
    </row>
    <row r="321" spans="1:3" x14ac:dyDescent="0.3">
      <c r="A321" s="6" t="s">
        <v>244</v>
      </c>
      <c r="B321" s="38">
        <v>79301413.862068877</v>
      </c>
      <c r="C321" s="38">
        <v>91909919.751632318</v>
      </c>
    </row>
    <row r="322" spans="1:3" x14ac:dyDescent="0.3">
      <c r="A322" s="6" t="s">
        <v>243</v>
      </c>
      <c r="B322" s="38">
        <v>82277943.767491296</v>
      </c>
      <c r="C322" s="38">
        <v>92169301.958098799</v>
      </c>
    </row>
    <row r="323" spans="1:3" x14ac:dyDescent="0.3">
      <c r="A323" s="6" t="s">
        <v>242</v>
      </c>
      <c r="B323" s="38">
        <v>26899389.312896844</v>
      </c>
      <c r="C323" s="38">
        <v>28345712.615413416</v>
      </c>
    </row>
    <row r="324" spans="1:3" x14ac:dyDescent="0.3">
      <c r="A324" s="6" t="s">
        <v>241</v>
      </c>
      <c r="B324" s="38">
        <v>68296922.011014655</v>
      </c>
      <c r="C324" s="38">
        <v>73662458.809009999</v>
      </c>
    </row>
    <row r="325" spans="1:3" x14ac:dyDescent="0.3">
      <c r="A325" s="6" t="s">
        <v>240</v>
      </c>
      <c r="B325" s="38">
        <v>83462393.294078618</v>
      </c>
      <c r="C325" s="38">
        <v>85524207.175208151</v>
      </c>
    </row>
    <row r="326" spans="1:3" x14ac:dyDescent="0.3">
      <c r="A326" s="6" t="s">
        <v>239</v>
      </c>
      <c r="B326" s="38">
        <v>39338326.450008981</v>
      </c>
      <c r="C326" s="38">
        <v>43598354.662680253</v>
      </c>
    </row>
    <row r="327" spans="1:3" x14ac:dyDescent="0.3">
      <c r="A327" s="6" t="s">
        <v>238</v>
      </c>
      <c r="B327" s="38">
        <v>54948325.940522775</v>
      </c>
      <c r="C327" s="38">
        <v>61014756.009394199</v>
      </c>
    </row>
    <row r="328" spans="1:3" x14ac:dyDescent="0.3">
      <c r="A328" s="6" t="s">
        <v>237</v>
      </c>
      <c r="B328" s="38">
        <v>3356096.0031430372</v>
      </c>
      <c r="C328" s="38">
        <v>3536896.4122137618</v>
      </c>
    </row>
    <row r="329" spans="1:3" x14ac:dyDescent="0.3">
      <c r="A329" s="6" t="s">
        <v>236</v>
      </c>
      <c r="B329" s="38">
        <v>18999919.082505837</v>
      </c>
      <c r="C329" s="38">
        <v>19987451.026051182</v>
      </c>
    </row>
    <row r="330" spans="1:3" x14ac:dyDescent="0.3">
      <c r="A330" s="6" t="s">
        <v>235</v>
      </c>
      <c r="B330" s="38">
        <v>189231.69630803377</v>
      </c>
      <c r="C330" s="38">
        <v>189265.19319251989</v>
      </c>
    </row>
    <row r="331" spans="1:3" x14ac:dyDescent="0.3">
      <c r="A331" s="6" t="s">
        <v>234</v>
      </c>
      <c r="B331" s="38">
        <v>3881199.8081582161</v>
      </c>
      <c r="C331" s="38">
        <v>5860492.8596113389</v>
      </c>
    </row>
    <row r="332" spans="1:3" x14ac:dyDescent="0.3">
      <c r="A332" s="6" t="s">
        <v>233</v>
      </c>
      <c r="B332" s="38">
        <v>4404904.1357174879</v>
      </c>
      <c r="C332" s="38">
        <v>4057916.5483841547</v>
      </c>
    </row>
    <row r="333" spans="1:3" ht="15.75" thickBot="1" x14ac:dyDescent="0.3">
      <c r="A333" s="6" t="s">
        <v>232</v>
      </c>
      <c r="B333" s="38">
        <v>0</v>
      </c>
      <c r="C333" s="38">
        <v>0</v>
      </c>
    </row>
    <row r="334" spans="1:3" x14ac:dyDescent="0.3">
      <c r="A334" s="5" t="s">
        <v>231</v>
      </c>
      <c r="B334" s="39">
        <v>516066692.37204432</v>
      </c>
      <c r="C334" s="39">
        <v>564594205.49799311</v>
      </c>
    </row>
    <row r="336" spans="1:3" x14ac:dyDescent="0.3">
      <c r="A336" s="5" t="s">
        <v>225</v>
      </c>
      <c r="B336" s="38"/>
      <c r="C336" s="38"/>
    </row>
    <row r="337" spans="1:3" x14ac:dyDescent="0.3">
      <c r="A337" s="6" t="s">
        <v>230</v>
      </c>
      <c r="B337" s="38">
        <v>10193914.166115997</v>
      </c>
      <c r="C337" s="38">
        <v>11041017.967435526</v>
      </c>
    </row>
    <row r="338" spans="1:3" x14ac:dyDescent="0.3">
      <c r="A338" s="6" t="s">
        <v>229</v>
      </c>
      <c r="B338" s="38">
        <v>49002480.719240911</v>
      </c>
      <c r="C338" s="38">
        <v>38748417.689675234</v>
      </c>
    </row>
    <row r="339" spans="1:3" x14ac:dyDescent="0.3">
      <c r="A339" s="6" t="s">
        <v>228</v>
      </c>
      <c r="B339" s="38">
        <v>531361.11396905582</v>
      </c>
      <c r="C339" s="38">
        <v>532415.05510156974</v>
      </c>
    </row>
    <row r="340" spans="1:3" x14ac:dyDescent="0.3">
      <c r="A340" s="6" t="s">
        <v>227</v>
      </c>
      <c r="B340" s="38">
        <v>193513.45077712828</v>
      </c>
      <c r="C340" s="38">
        <v>190174.54515059903</v>
      </c>
    </row>
    <row r="341" spans="1:3" ht="15" thickBot="1" x14ac:dyDescent="0.35">
      <c r="A341" s="6" t="s">
        <v>226</v>
      </c>
      <c r="B341" s="38">
        <v>0</v>
      </c>
      <c r="C341" s="38">
        <v>0</v>
      </c>
    </row>
    <row r="342" spans="1:3" x14ac:dyDescent="0.3">
      <c r="A342" s="5" t="s">
        <v>225</v>
      </c>
      <c r="B342" s="39">
        <v>59921269.450103097</v>
      </c>
      <c r="C342" s="39">
        <v>50512025.257362925</v>
      </c>
    </row>
    <row r="343" spans="1:3" ht="15.75" thickBot="1" x14ac:dyDescent="0.3"/>
    <row r="344" spans="1:3" x14ac:dyDescent="0.3">
      <c r="A344" s="4" t="s">
        <v>224</v>
      </c>
      <c r="B344" s="39">
        <v>1547602413.1886742</v>
      </c>
      <c r="C344" s="39">
        <v>1624748975.3957</v>
      </c>
    </row>
    <row r="346" spans="1:3" x14ac:dyDescent="0.3">
      <c r="A346" s="4" t="s">
        <v>177</v>
      </c>
      <c r="B346" s="38"/>
      <c r="C346" s="38"/>
    </row>
    <row r="347" spans="1:3" x14ac:dyDescent="0.3">
      <c r="A347" s="5" t="s">
        <v>207</v>
      </c>
      <c r="B347" s="38"/>
      <c r="C347" s="38"/>
    </row>
    <row r="348" spans="1:3" x14ac:dyDescent="0.3">
      <c r="A348" s="6" t="s">
        <v>223</v>
      </c>
      <c r="B348" s="38">
        <v>82553065.840000004</v>
      </c>
      <c r="C348" s="38">
        <v>87073918.799999997</v>
      </c>
    </row>
    <row r="349" spans="1:3" x14ac:dyDescent="0.3">
      <c r="A349" s="6" t="s">
        <v>222</v>
      </c>
      <c r="B349" s="38">
        <v>-10600238</v>
      </c>
      <c r="C349" s="38">
        <v>-10600080</v>
      </c>
    </row>
    <row r="350" spans="1:3" x14ac:dyDescent="0.3">
      <c r="A350" s="6" t="s">
        <v>221</v>
      </c>
      <c r="B350" s="38">
        <v>-81688801.600000009</v>
      </c>
      <c r="C350" s="38">
        <v>-86209654.560000002</v>
      </c>
    </row>
    <row r="351" spans="1:3" x14ac:dyDescent="0.3">
      <c r="A351" s="6" t="s">
        <v>220</v>
      </c>
      <c r="B351" s="38">
        <v>0</v>
      </c>
      <c r="C351" s="38">
        <v>0</v>
      </c>
    </row>
    <row r="352" spans="1:3" x14ac:dyDescent="0.3">
      <c r="A352" s="28" t="s">
        <v>547</v>
      </c>
      <c r="B352" s="38">
        <v>0</v>
      </c>
      <c r="C352" s="38">
        <v>0</v>
      </c>
    </row>
    <row r="353" spans="1:3" x14ac:dyDescent="0.3">
      <c r="A353" s="6" t="s">
        <v>219</v>
      </c>
      <c r="B353" s="38">
        <v>107376244.14889705</v>
      </c>
      <c r="C353" s="38">
        <v>113869815.17046806</v>
      </c>
    </row>
    <row r="354" spans="1:3" x14ac:dyDescent="0.3">
      <c r="A354" s="6" t="s">
        <v>218</v>
      </c>
      <c r="B354" s="38">
        <v>0</v>
      </c>
      <c r="C354" s="38">
        <v>0</v>
      </c>
    </row>
    <row r="355" spans="1:3" x14ac:dyDescent="0.3">
      <c r="A355" s="6" t="s">
        <v>217</v>
      </c>
      <c r="B355" s="38">
        <v>0</v>
      </c>
      <c r="C355" s="38">
        <v>0</v>
      </c>
    </row>
    <row r="356" spans="1:3" x14ac:dyDescent="0.3">
      <c r="A356" s="6" t="s">
        <v>216</v>
      </c>
      <c r="B356" s="38">
        <v>8940363.7599999942</v>
      </c>
      <c r="C356" s="38">
        <v>0</v>
      </c>
    </row>
    <row r="357" spans="1:3" x14ac:dyDescent="0.3">
      <c r="A357" s="6" t="s">
        <v>215</v>
      </c>
      <c r="B357" s="38">
        <v>4392095.76</v>
      </c>
      <c r="C357" s="38">
        <v>0</v>
      </c>
    </row>
    <row r="358" spans="1:3" x14ac:dyDescent="0.3">
      <c r="A358" s="6" t="s">
        <v>214</v>
      </c>
      <c r="B358" s="38">
        <v>1948260</v>
      </c>
      <c r="C358" s="38">
        <v>1948260</v>
      </c>
    </row>
    <row r="359" spans="1:3" x14ac:dyDescent="0.3">
      <c r="A359" s="6" t="s">
        <v>213</v>
      </c>
      <c r="B359" s="38">
        <v>-10101168</v>
      </c>
      <c r="C359" s="38">
        <v>-10101168</v>
      </c>
    </row>
    <row r="360" spans="1:3" x14ac:dyDescent="0.3">
      <c r="A360" s="6" t="s">
        <v>212</v>
      </c>
      <c r="B360" s="38">
        <v>0</v>
      </c>
      <c r="C360" s="38">
        <v>0</v>
      </c>
    </row>
    <row r="361" spans="1:3" x14ac:dyDescent="0.3">
      <c r="A361" s="6" t="s">
        <v>211</v>
      </c>
      <c r="B361" s="38">
        <v>0</v>
      </c>
      <c r="C361" s="38">
        <v>0</v>
      </c>
    </row>
    <row r="362" spans="1:3" x14ac:dyDescent="0.3">
      <c r="A362" s="6" t="s">
        <v>210</v>
      </c>
      <c r="B362" s="38">
        <v>-1229710.44</v>
      </c>
      <c r="C362" s="38">
        <v>-1229710.44</v>
      </c>
    </row>
    <row r="363" spans="1:3" x14ac:dyDescent="0.3">
      <c r="A363" s="6" t="s">
        <v>209</v>
      </c>
      <c r="B363" s="38">
        <v>115696914</v>
      </c>
      <c r="C363" s="38">
        <v>153650280</v>
      </c>
    </row>
    <row r="364" spans="1:3" ht="15.75" thickBot="1" x14ac:dyDescent="0.3">
      <c r="A364" s="6" t="s">
        <v>208</v>
      </c>
      <c r="B364" s="38">
        <v>-4500366.7995811542</v>
      </c>
      <c r="C364" s="38">
        <v>-4500366.7995811542</v>
      </c>
    </row>
    <row r="365" spans="1:3" x14ac:dyDescent="0.3">
      <c r="A365" s="5" t="s">
        <v>207</v>
      </c>
      <c r="B365" s="39">
        <v>212786658.6693159</v>
      </c>
      <c r="C365" s="39">
        <v>243901294.1708869</v>
      </c>
    </row>
    <row r="367" spans="1:3" x14ac:dyDescent="0.3">
      <c r="A367" s="5" t="s">
        <v>35</v>
      </c>
      <c r="B367" s="38"/>
      <c r="C367" s="38"/>
    </row>
    <row r="368" spans="1:3" x14ac:dyDescent="0.3">
      <c r="A368" s="6" t="s">
        <v>206</v>
      </c>
      <c r="B368" s="38">
        <v>48636696.991453618</v>
      </c>
      <c r="C368" s="38">
        <v>49972329.846510813</v>
      </c>
    </row>
    <row r="369" spans="1:3" x14ac:dyDescent="0.3">
      <c r="A369" s="6" t="s">
        <v>205</v>
      </c>
      <c r="B369" s="38">
        <v>165352.19999999998</v>
      </c>
      <c r="C369" s="38">
        <v>171133.22000000003</v>
      </c>
    </row>
    <row r="370" spans="1:3" x14ac:dyDescent="0.3">
      <c r="A370" s="6" t="s">
        <v>204</v>
      </c>
      <c r="B370" s="38">
        <v>1177095.01</v>
      </c>
      <c r="C370" s="38">
        <v>1169308.95</v>
      </c>
    </row>
    <row r="371" spans="1:3" x14ac:dyDescent="0.3">
      <c r="A371" s="6" t="s">
        <v>203</v>
      </c>
      <c r="B371" s="38">
        <v>167427.26999999999</v>
      </c>
      <c r="C371" s="38">
        <v>163847.51999999999</v>
      </c>
    </row>
    <row r="372" spans="1:3" x14ac:dyDescent="0.3">
      <c r="A372" s="6" t="s">
        <v>202</v>
      </c>
      <c r="B372" s="38">
        <v>0</v>
      </c>
      <c r="C372" s="38">
        <v>0</v>
      </c>
    </row>
    <row r="373" spans="1:3" x14ac:dyDescent="0.3">
      <c r="A373" s="6" t="s">
        <v>201</v>
      </c>
      <c r="B373" s="38">
        <v>546170000.00000036</v>
      </c>
      <c r="C373" s="38">
        <v>582720000</v>
      </c>
    </row>
    <row r="374" spans="1:3" x14ac:dyDescent="0.3">
      <c r="A374" s="6" t="s">
        <v>200</v>
      </c>
      <c r="B374" s="38">
        <v>22190.65</v>
      </c>
      <c r="C374" s="38">
        <v>22249.089999999997</v>
      </c>
    </row>
    <row r="375" spans="1:3" x14ac:dyDescent="0.3">
      <c r="A375" s="6" t="s">
        <v>199</v>
      </c>
      <c r="B375" s="38">
        <v>450663415.16330546</v>
      </c>
      <c r="C375" s="38">
        <v>463770638.42803466</v>
      </c>
    </row>
    <row r="376" spans="1:3" x14ac:dyDescent="0.3">
      <c r="A376" s="6" t="s">
        <v>198</v>
      </c>
      <c r="B376" s="38">
        <v>0</v>
      </c>
      <c r="C376" s="38">
        <v>0</v>
      </c>
    </row>
    <row r="377" spans="1:3" x14ac:dyDescent="0.3">
      <c r="A377" s="6" t="s">
        <v>197</v>
      </c>
      <c r="B377" s="38">
        <v>0</v>
      </c>
      <c r="C377" s="38">
        <v>0</v>
      </c>
    </row>
    <row r="378" spans="1:3" x14ac:dyDescent="0.3">
      <c r="A378" s="6" t="s">
        <v>196</v>
      </c>
      <c r="B378" s="38">
        <v>0</v>
      </c>
      <c r="C378" s="38">
        <v>0</v>
      </c>
    </row>
    <row r="379" spans="1:3" x14ac:dyDescent="0.3">
      <c r="A379" s="6" t="s">
        <v>195</v>
      </c>
      <c r="B379" s="38">
        <v>245046588.23929924</v>
      </c>
      <c r="C379" s="38">
        <v>250721646.62413806</v>
      </c>
    </row>
    <row r="380" spans="1:3" x14ac:dyDescent="0.3">
      <c r="A380" s="6" t="s">
        <v>194</v>
      </c>
      <c r="B380" s="38">
        <v>11564011.761590751</v>
      </c>
      <c r="C380" s="38">
        <v>11900342.776923336</v>
      </c>
    </row>
    <row r="381" spans="1:3" x14ac:dyDescent="0.3">
      <c r="A381" s="6" t="s">
        <v>193</v>
      </c>
      <c r="B381" s="38">
        <v>4451080.3537645787</v>
      </c>
      <c r="C381" s="38">
        <v>4498107.6026024865</v>
      </c>
    </row>
    <row r="382" spans="1:3" x14ac:dyDescent="0.3">
      <c r="A382" s="6" t="s">
        <v>192</v>
      </c>
      <c r="B382" s="38">
        <v>333043.53873381362</v>
      </c>
      <c r="C382" s="38">
        <v>342729.8719753921</v>
      </c>
    </row>
    <row r="383" spans="1:3" x14ac:dyDescent="0.3">
      <c r="A383" s="6" t="s">
        <v>191</v>
      </c>
      <c r="B383" s="38">
        <v>52151.745168113681</v>
      </c>
      <c r="C383" s="38">
        <v>51548.3404965398</v>
      </c>
    </row>
    <row r="384" spans="1:3" x14ac:dyDescent="0.3">
      <c r="A384" s="6" t="s">
        <v>190</v>
      </c>
      <c r="B384" s="38">
        <v>2247556.1963200257</v>
      </c>
      <c r="C384" s="38">
        <v>2403013.1320979241</v>
      </c>
    </row>
    <row r="385" spans="1:3" x14ac:dyDescent="0.3">
      <c r="A385" s="6" t="s">
        <v>189</v>
      </c>
      <c r="B385" s="38">
        <v>236657.61544372479</v>
      </c>
      <c r="C385" s="38">
        <v>219733.33247346422</v>
      </c>
    </row>
    <row r="386" spans="1:3" x14ac:dyDescent="0.3">
      <c r="A386" s="6" t="s">
        <v>188</v>
      </c>
      <c r="B386" s="38">
        <v>153728.98481668675</v>
      </c>
      <c r="C386" s="38">
        <v>138035.45765580822</v>
      </c>
    </row>
    <row r="387" spans="1:3" x14ac:dyDescent="0.3">
      <c r="A387" s="6" t="s">
        <v>187</v>
      </c>
      <c r="B387" s="38">
        <v>63733.44000000001</v>
      </c>
      <c r="C387" s="38">
        <v>63733.44000000001</v>
      </c>
    </row>
    <row r="388" spans="1:3" ht="15.75" thickBot="1" x14ac:dyDescent="0.3">
      <c r="A388" s="6" t="s">
        <v>186</v>
      </c>
      <c r="B388" s="38">
        <v>4192123</v>
      </c>
      <c r="C388" s="38">
        <v>8872721</v>
      </c>
    </row>
    <row r="389" spans="1:3" x14ac:dyDescent="0.3">
      <c r="A389" s="5" t="s">
        <v>35</v>
      </c>
      <c r="B389" s="39">
        <v>1315342852.1598966</v>
      </c>
      <c r="C389" s="39">
        <v>1377201118.6329088</v>
      </c>
    </row>
    <row r="391" spans="1:3" x14ac:dyDescent="0.3">
      <c r="A391" s="5" t="s">
        <v>183</v>
      </c>
      <c r="B391" s="38"/>
      <c r="C391" s="38"/>
    </row>
    <row r="392" spans="1:3" x14ac:dyDescent="0.3">
      <c r="A392" s="6" t="s">
        <v>185</v>
      </c>
      <c r="B392" s="38">
        <v>261613725.93339357</v>
      </c>
      <c r="C392" s="38">
        <v>355995477.6363585</v>
      </c>
    </row>
    <row r="393" spans="1:3" ht="15.75" thickBot="1" x14ac:dyDescent="0.3">
      <c r="A393" s="6" t="s">
        <v>184</v>
      </c>
      <c r="B393" s="38">
        <v>42605256.687148891</v>
      </c>
      <c r="C393" s="38">
        <v>41004062.272504531</v>
      </c>
    </row>
    <row r="394" spans="1:3" x14ac:dyDescent="0.3">
      <c r="A394" s="5" t="s">
        <v>183</v>
      </c>
      <c r="B394" s="39">
        <v>304218982.62054247</v>
      </c>
      <c r="C394" s="39">
        <v>396999539.90886301</v>
      </c>
    </row>
    <row r="396" spans="1:3" x14ac:dyDescent="0.3">
      <c r="A396" s="5" t="s">
        <v>180</v>
      </c>
      <c r="B396" s="38"/>
      <c r="C396" s="38"/>
    </row>
    <row r="397" spans="1:3" x14ac:dyDescent="0.3">
      <c r="A397" s="6" t="s">
        <v>182</v>
      </c>
      <c r="B397" s="38">
        <v>516216700.74841511</v>
      </c>
      <c r="C397" s="38">
        <v>373371938.37084341</v>
      </c>
    </row>
    <row r="398" spans="1:3" ht="15.75" thickBot="1" x14ac:dyDescent="0.3">
      <c r="A398" s="6" t="s">
        <v>181</v>
      </c>
      <c r="B398" s="38">
        <v>86432376.946632773</v>
      </c>
      <c r="C398" s="38">
        <v>80236372.965910241</v>
      </c>
    </row>
    <row r="399" spans="1:3" x14ac:dyDescent="0.3">
      <c r="A399" s="5" t="s">
        <v>180</v>
      </c>
      <c r="B399" s="39">
        <v>602649077.69504786</v>
      </c>
      <c r="C399" s="39">
        <v>453608311.33675367</v>
      </c>
    </row>
    <row r="401" spans="1:3" x14ac:dyDescent="0.3">
      <c r="A401" s="5" t="s">
        <v>178</v>
      </c>
      <c r="B401" s="38"/>
      <c r="C401" s="38"/>
    </row>
    <row r="402" spans="1:3" ht="15" thickBot="1" x14ac:dyDescent="0.35">
      <c r="A402" s="6" t="s">
        <v>179</v>
      </c>
      <c r="B402" s="38">
        <v>-3802880.1062057726</v>
      </c>
      <c r="C402" s="38">
        <v>-4463569.6905749738</v>
      </c>
    </row>
    <row r="403" spans="1:3" x14ac:dyDescent="0.3">
      <c r="A403" s="5" t="s">
        <v>178</v>
      </c>
      <c r="B403" s="39">
        <v>-3802880.1062057726</v>
      </c>
      <c r="C403" s="39">
        <v>-4463569.6905749738</v>
      </c>
    </row>
    <row r="404" spans="1:3" ht="15.75" thickBot="1" x14ac:dyDescent="0.3"/>
    <row r="405" spans="1:3" x14ac:dyDescent="0.3">
      <c r="A405" s="4" t="s">
        <v>177</v>
      </c>
      <c r="B405" s="39">
        <v>2431194691.0385971</v>
      </c>
      <c r="C405" s="39">
        <v>2467246694.3588376</v>
      </c>
    </row>
    <row r="407" spans="1:3" x14ac:dyDescent="0.3">
      <c r="A407" s="4" t="s">
        <v>174</v>
      </c>
      <c r="B407" s="38"/>
      <c r="C407" s="38"/>
    </row>
    <row r="408" spans="1:3" x14ac:dyDescent="0.3">
      <c r="A408" s="6" t="s">
        <v>176</v>
      </c>
      <c r="B408" s="38">
        <v>-5759289</v>
      </c>
      <c r="C408" s="38">
        <v>-10758557</v>
      </c>
    </row>
    <row r="409" spans="1:3" ht="15" thickBot="1" x14ac:dyDescent="0.35">
      <c r="A409" s="6" t="s">
        <v>175</v>
      </c>
      <c r="B409" s="38">
        <v>-4160.7400000000034</v>
      </c>
      <c r="C409" s="38">
        <v>-339.29999999999899</v>
      </c>
    </row>
    <row r="410" spans="1:3" x14ac:dyDescent="0.3">
      <c r="A410" s="4" t="s">
        <v>174</v>
      </c>
      <c r="B410" s="39">
        <v>-5763449.7400000002</v>
      </c>
      <c r="C410" s="39">
        <v>-10758896.300000001</v>
      </c>
    </row>
    <row r="411" spans="1:3" ht="15" thickBot="1" x14ac:dyDescent="0.35"/>
    <row r="412" spans="1:3" x14ac:dyDescent="0.3">
      <c r="A412" s="3" t="s">
        <v>173</v>
      </c>
      <c r="B412" s="39">
        <v>-1981484762.9616768</v>
      </c>
      <c r="C412" s="39">
        <v>-1962534554.9925597</v>
      </c>
    </row>
    <row r="413" spans="1:3" ht="15" customHeight="1" x14ac:dyDescent="0.3"/>
    <row r="414" spans="1:3" ht="15" customHeight="1" x14ac:dyDescent="0.3"/>
    <row r="415" spans="1:3" ht="15" customHeight="1" x14ac:dyDescent="0.3"/>
    <row r="416" spans="1:3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.75" customHeight="1" x14ac:dyDescent="0.3"/>
    <row r="459" ht="15" customHeight="1" x14ac:dyDescent="0.3"/>
    <row r="460" ht="15" customHeight="1" x14ac:dyDescent="0.3"/>
    <row r="461" ht="15" customHeight="1" x14ac:dyDescent="0.25"/>
    <row r="462" ht="15.75" customHeight="1" x14ac:dyDescent="0.3"/>
  </sheetData>
  <mergeCells count="1">
    <mergeCell ref="A3:A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7"/>
  <sheetViews>
    <sheetView workbookViewId="0">
      <selection activeCell="A2" sqref="A1:A2"/>
    </sheetView>
  </sheetViews>
  <sheetFormatPr defaultColWidth="9.109375" defaultRowHeight="14.4" x14ac:dyDescent="0.3"/>
  <cols>
    <col min="1" max="1" width="5.33203125" style="40" bestFit="1" customWidth="1"/>
    <col min="2" max="5" width="17.6640625" style="40" bestFit="1" customWidth="1"/>
    <col min="6" max="16384" width="9.109375" style="40"/>
  </cols>
  <sheetData>
    <row r="1" spans="1:5" x14ac:dyDescent="0.3">
      <c r="A1" s="96" t="s">
        <v>584</v>
      </c>
    </row>
    <row r="2" spans="1:5" x14ac:dyDescent="0.3">
      <c r="A2" s="96" t="s">
        <v>581</v>
      </c>
    </row>
    <row r="4" spans="1:5" x14ac:dyDescent="0.3">
      <c r="A4" s="40" t="s">
        <v>562</v>
      </c>
      <c r="B4" s="40" t="s">
        <v>563</v>
      </c>
      <c r="C4" s="40" t="s">
        <v>564</v>
      </c>
      <c r="D4" s="40" t="s">
        <v>565</v>
      </c>
      <c r="E4" s="40" t="s">
        <v>566</v>
      </c>
    </row>
    <row r="5" spans="1:5" x14ac:dyDescent="0.3">
      <c r="A5" s="40">
        <v>440</v>
      </c>
      <c r="B5" s="41">
        <v>0</v>
      </c>
      <c r="C5" s="41">
        <v>0</v>
      </c>
      <c r="D5" s="41">
        <v>0</v>
      </c>
      <c r="E5" s="41">
        <v>0</v>
      </c>
    </row>
    <row r="6" spans="1:5" x14ac:dyDescent="0.3">
      <c r="A6" s="40">
        <v>440</v>
      </c>
      <c r="B6" s="41">
        <v>-3405314071.2318244</v>
      </c>
      <c r="C6" s="41">
        <v>-3510491284.3801255</v>
      </c>
      <c r="D6" s="41">
        <v>-3535360213.9829812</v>
      </c>
      <c r="E6" s="41">
        <v>-3561544887.2720881</v>
      </c>
    </row>
    <row r="7" spans="1:5" x14ac:dyDescent="0.3">
      <c r="A7" s="40">
        <v>440</v>
      </c>
      <c r="B7" s="41">
        <v>-100081413.77919579</v>
      </c>
      <c r="C7" s="41">
        <v>-95489887.671206638</v>
      </c>
      <c r="D7" s="41">
        <v>-95492076.379518971</v>
      </c>
      <c r="E7" s="41">
        <v>-97112178.334020644</v>
      </c>
    </row>
    <row r="8" spans="1:5" x14ac:dyDescent="0.3">
      <c r="A8" s="40">
        <v>440</v>
      </c>
      <c r="B8" s="41">
        <v>-73059031.515890002</v>
      </c>
      <c r="C8" s="41">
        <v>-61809731.008846663</v>
      </c>
      <c r="D8" s="41">
        <v>-63394208.452028744</v>
      </c>
      <c r="E8" s="41">
        <v>-24751383.878562603</v>
      </c>
    </row>
    <row r="9" spans="1:5" x14ac:dyDescent="0.3">
      <c r="A9" s="40">
        <v>440</v>
      </c>
      <c r="B9" s="41">
        <v>-1487874851.8061056</v>
      </c>
      <c r="C9" s="41">
        <v>-1659194849.5968571</v>
      </c>
      <c r="D9" s="41">
        <v>-1775275921.6102378</v>
      </c>
      <c r="E9" s="41">
        <v>-2033845683.5205488</v>
      </c>
    </row>
    <row r="10" spans="1:5" x14ac:dyDescent="0.3">
      <c r="A10" s="40">
        <v>440</v>
      </c>
      <c r="B10" s="41">
        <v>-261161931.62705714</v>
      </c>
      <c r="C10" s="41">
        <v>-168165177.46410936</v>
      </c>
      <c r="D10" s="41">
        <v>-160880007.53080222</v>
      </c>
      <c r="E10" s="41">
        <v>-146767440.52526501</v>
      </c>
    </row>
    <row r="11" spans="1:5" x14ac:dyDescent="0.3">
      <c r="A11" s="40">
        <v>440</v>
      </c>
      <c r="B11" s="41">
        <v>-141564307.03986979</v>
      </c>
      <c r="C11" s="41">
        <v>-109908494.30240174</v>
      </c>
      <c r="D11" s="41">
        <v>-102013419.96079177</v>
      </c>
      <c r="E11" s="41">
        <v>-102288231.15367906</v>
      </c>
    </row>
    <row r="12" spans="1:5" x14ac:dyDescent="0.3">
      <c r="A12" s="40">
        <v>440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3">
      <c r="A13" s="40">
        <v>440</v>
      </c>
      <c r="B13" s="41">
        <v>-139725771.16655093</v>
      </c>
      <c r="C13" s="41">
        <v>-143188719.77862322</v>
      </c>
      <c r="D13" s="41">
        <v>-146436693.79466119</v>
      </c>
      <c r="E13" s="41">
        <v>-152416399.43313482</v>
      </c>
    </row>
    <row r="14" spans="1:5" x14ac:dyDescent="0.3">
      <c r="A14" s="40">
        <v>440</v>
      </c>
      <c r="B14" s="41">
        <v>-258869423.25563067</v>
      </c>
      <c r="C14" s="41">
        <v>-264547776.49833575</v>
      </c>
      <c r="D14" s="41">
        <v>-272059963.32833052</v>
      </c>
      <c r="E14" s="41">
        <v>-282609014.94665593</v>
      </c>
    </row>
    <row r="15" spans="1:5" x14ac:dyDescent="0.3">
      <c r="A15" s="40">
        <v>440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3">
      <c r="A16" s="40">
        <v>440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3">
      <c r="A17" s="40">
        <v>440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3">
      <c r="A18" s="40">
        <v>440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3">
      <c r="A19" s="40">
        <v>440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3">
      <c r="A20" s="40">
        <v>440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3">
      <c r="A21" s="40">
        <v>440</v>
      </c>
      <c r="B21" s="41">
        <v>145515208.99999997</v>
      </c>
      <c r="C21" s="41">
        <v>0</v>
      </c>
      <c r="D21" s="41">
        <v>0</v>
      </c>
      <c r="E21" s="41">
        <v>0</v>
      </c>
    </row>
    <row r="22" spans="1:5" x14ac:dyDescent="0.3">
      <c r="A22" s="40">
        <v>440</v>
      </c>
      <c r="B22" s="41">
        <v>-145515208.99999997</v>
      </c>
      <c r="C22" s="41">
        <v>0</v>
      </c>
      <c r="D22" s="41">
        <v>0</v>
      </c>
      <c r="E22" s="41">
        <v>0</v>
      </c>
    </row>
    <row r="23" spans="1:5" x14ac:dyDescent="0.3">
      <c r="A23" s="40">
        <v>440</v>
      </c>
      <c r="B23" s="41">
        <v>44766495.32</v>
      </c>
      <c r="C23" s="41">
        <v>44766495.32</v>
      </c>
      <c r="D23" s="41">
        <v>44766495.32</v>
      </c>
      <c r="E23" s="41">
        <v>44766495.32</v>
      </c>
    </row>
    <row r="24" spans="1:5" x14ac:dyDescent="0.3">
      <c r="A24" s="40">
        <v>440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3">
      <c r="A25" s="40">
        <v>440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3">
      <c r="A26" s="40">
        <v>440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3">
      <c r="A27" s="40">
        <v>440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3">
      <c r="A28" s="40">
        <v>440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3">
      <c r="A29" s="40">
        <v>440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3">
      <c r="A30" s="40">
        <v>440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3">
      <c r="A31" s="40">
        <v>440</v>
      </c>
      <c r="B31" s="41">
        <v>0</v>
      </c>
      <c r="C31" s="41">
        <v>0</v>
      </c>
      <c r="D31" s="41">
        <v>0</v>
      </c>
      <c r="E31" s="41">
        <v>0</v>
      </c>
    </row>
    <row r="32" spans="1:5" x14ac:dyDescent="0.3">
      <c r="A32" s="40">
        <v>442</v>
      </c>
      <c r="B32" s="41">
        <v>0</v>
      </c>
      <c r="C32" s="41">
        <v>0</v>
      </c>
      <c r="D32" s="41">
        <v>0</v>
      </c>
      <c r="E32" s="41">
        <v>0</v>
      </c>
    </row>
    <row r="33" spans="1:5" x14ac:dyDescent="0.3">
      <c r="A33" s="40">
        <v>442</v>
      </c>
      <c r="B33" s="41">
        <v>-1929439831.8811603</v>
      </c>
      <c r="C33" s="41">
        <v>-2001390758.8334985</v>
      </c>
      <c r="D33" s="41">
        <v>-2010015272.2372169</v>
      </c>
      <c r="E33" s="41">
        <v>-2019112527.3514254</v>
      </c>
    </row>
    <row r="34" spans="1:5" x14ac:dyDescent="0.3">
      <c r="A34" s="40">
        <v>442</v>
      </c>
      <c r="B34" s="41">
        <v>-81103169.231347889</v>
      </c>
      <c r="C34" s="41">
        <v>-77636494.668614239</v>
      </c>
      <c r="D34" s="41">
        <v>-77425081.094544187</v>
      </c>
      <c r="E34" s="41">
        <v>-78546672.818120584</v>
      </c>
    </row>
    <row r="35" spans="1:5" x14ac:dyDescent="0.3">
      <c r="A35" s="40">
        <v>442</v>
      </c>
      <c r="B35" s="41">
        <v>-59158926.97862</v>
      </c>
      <c r="C35" s="41">
        <v>-50253392.992353134</v>
      </c>
      <c r="D35" s="41">
        <v>-51400094.294896811</v>
      </c>
      <c r="E35" s="41">
        <v>-20019516.446415495</v>
      </c>
    </row>
    <row r="36" spans="1:5" x14ac:dyDescent="0.3">
      <c r="A36" s="40">
        <v>442</v>
      </c>
      <c r="B36" s="41">
        <v>-1205732027.0008173</v>
      </c>
      <c r="C36" s="41">
        <v>-1348981292.5370138</v>
      </c>
      <c r="D36" s="41">
        <v>-1439395679.8005559</v>
      </c>
      <c r="E36" s="41">
        <v>-1645023458.5055189</v>
      </c>
    </row>
    <row r="37" spans="1:5" x14ac:dyDescent="0.3">
      <c r="A37" s="40">
        <v>442</v>
      </c>
      <c r="B37" s="41">
        <v>-211638300.63657519</v>
      </c>
      <c r="C37" s="41">
        <v>-136723952.89219335</v>
      </c>
      <c r="D37" s="41">
        <v>-130441687.95804738</v>
      </c>
      <c r="E37" s="41">
        <v>-118709046.88843133</v>
      </c>
    </row>
    <row r="38" spans="1:5" x14ac:dyDescent="0.3">
      <c r="A38" s="40">
        <v>442</v>
      </c>
      <c r="B38" s="41">
        <v>-114719741.83242108</v>
      </c>
      <c r="C38" s="41">
        <v>-89359307.462216049</v>
      </c>
      <c r="D38" s="41">
        <v>-82712593.67955406</v>
      </c>
      <c r="E38" s="41">
        <v>-82733189.218943536</v>
      </c>
    </row>
    <row r="39" spans="1:5" x14ac:dyDescent="0.3">
      <c r="A39" s="40">
        <v>442</v>
      </c>
      <c r="B39" s="41">
        <v>0</v>
      </c>
      <c r="C39" s="41">
        <v>0</v>
      </c>
      <c r="D39" s="41">
        <v>0</v>
      </c>
      <c r="E39" s="41">
        <v>0</v>
      </c>
    </row>
    <row r="40" spans="1:5" x14ac:dyDescent="0.3">
      <c r="A40" s="40">
        <v>442</v>
      </c>
      <c r="B40" s="41">
        <v>-92353640.963101074</v>
      </c>
      <c r="C40" s="41">
        <v>-94983210.240663826</v>
      </c>
      <c r="D40" s="41">
        <v>-97215138.693969637</v>
      </c>
      <c r="E40" s="41">
        <v>-101644728.49304758</v>
      </c>
    </row>
    <row r="41" spans="1:5" x14ac:dyDescent="0.3">
      <c r="A41" s="40">
        <v>442</v>
      </c>
      <c r="B41" s="41">
        <v>-180627868.07389247</v>
      </c>
      <c r="C41" s="41">
        <v>-184173494.52709839</v>
      </c>
      <c r="D41" s="41">
        <v>-189462284.23266214</v>
      </c>
      <c r="E41" s="41">
        <v>-193902091.74374965</v>
      </c>
    </row>
    <row r="42" spans="1:5" x14ac:dyDescent="0.3">
      <c r="A42" s="40">
        <v>442</v>
      </c>
      <c r="B42" s="41">
        <v>0</v>
      </c>
      <c r="C42" s="41">
        <v>0</v>
      </c>
      <c r="D42" s="41">
        <v>0</v>
      </c>
      <c r="E42" s="41">
        <v>0</v>
      </c>
    </row>
    <row r="43" spans="1:5" x14ac:dyDescent="0.3">
      <c r="A43" s="40">
        <v>442</v>
      </c>
      <c r="B43" s="41">
        <v>0</v>
      </c>
      <c r="C43" s="41">
        <v>0</v>
      </c>
      <c r="D43" s="41">
        <v>0</v>
      </c>
      <c r="E43" s="41">
        <v>0</v>
      </c>
    </row>
    <row r="44" spans="1:5" x14ac:dyDescent="0.3">
      <c r="A44" s="40">
        <v>442</v>
      </c>
      <c r="B44" s="41">
        <v>0</v>
      </c>
      <c r="C44" s="41">
        <v>0</v>
      </c>
      <c r="D44" s="41">
        <v>0</v>
      </c>
      <c r="E44" s="41">
        <v>0</v>
      </c>
    </row>
    <row r="45" spans="1:5" x14ac:dyDescent="0.3">
      <c r="A45" s="40">
        <v>442</v>
      </c>
      <c r="B45" s="41">
        <v>0</v>
      </c>
      <c r="C45" s="41">
        <v>0</v>
      </c>
      <c r="D45" s="41">
        <v>0</v>
      </c>
      <c r="E45" s="41">
        <v>0</v>
      </c>
    </row>
    <row r="46" spans="1:5" x14ac:dyDescent="0.3">
      <c r="A46" s="40">
        <v>442</v>
      </c>
      <c r="B46" s="41">
        <v>0</v>
      </c>
      <c r="C46" s="41">
        <v>0</v>
      </c>
      <c r="D46" s="41">
        <v>0</v>
      </c>
      <c r="E46" s="41">
        <v>0</v>
      </c>
    </row>
    <row r="47" spans="1:5" x14ac:dyDescent="0.3">
      <c r="A47" s="40">
        <v>442</v>
      </c>
      <c r="B47" s="41">
        <v>-76238286.249789953</v>
      </c>
      <c r="C47" s="41">
        <v>-82784624.965620965</v>
      </c>
      <c r="D47" s="41">
        <v>-84439638.621841148</v>
      </c>
      <c r="E47" s="41">
        <v>-85716093.266646162</v>
      </c>
    </row>
    <row r="48" spans="1:5" x14ac:dyDescent="0.3">
      <c r="A48" s="40">
        <v>442</v>
      </c>
      <c r="B48" s="41">
        <v>-5548863.6481627412</v>
      </c>
      <c r="C48" s="41">
        <v>-5451149.3466440011</v>
      </c>
      <c r="D48" s="41">
        <v>-5523034.4771519583</v>
      </c>
      <c r="E48" s="41">
        <v>-5663166.5903283311</v>
      </c>
    </row>
    <row r="49" spans="1:5" x14ac:dyDescent="0.3">
      <c r="A49" s="40">
        <v>442</v>
      </c>
      <c r="B49" s="41">
        <v>-4042148.5202800003</v>
      </c>
      <c r="C49" s="41">
        <v>-3528479.1198546216</v>
      </c>
      <c r="D49" s="41">
        <v>-3666570.1721761706</v>
      </c>
      <c r="E49" s="41">
        <v>-1443394.7693289644</v>
      </c>
    </row>
    <row r="50" spans="1:5" x14ac:dyDescent="0.3">
      <c r="A50" s="40">
        <v>442</v>
      </c>
      <c r="B50" s="41">
        <v>-82492986.12444891</v>
      </c>
      <c r="C50" s="41">
        <v>-94717033.823281169</v>
      </c>
      <c r="D50" s="41">
        <v>-102677735.08812305</v>
      </c>
      <c r="E50" s="41">
        <v>-118605175.19420151</v>
      </c>
    </row>
    <row r="51" spans="1:5" x14ac:dyDescent="0.3">
      <c r="A51" s="40">
        <v>442</v>
      </c>
      <c r="B51" s="41">
        <v>-14479730.990676515</v>
      </c>
      <c r="C51" s="41">
        <v>-9599901.3049228396</v>
      </c>
      <c r="D51" s="41">
        <v>-9304916.8262473941</v>
      </c>
      <c r="E51" s="41">
        <v>-8558848.9516922254</v>
      </c>
    </row>
    <row r="52" spans="1:5" x14ac:dyDescent="0.3">
      <c r="A52" s="40">
        <v>442</v>
      </c>
      <c r="B52" s="41">
        <v>-7848820.3508389164</v>
      </c>
      <c r="C52" s="41">
        <v>-6274251.9812160153</v>
      </c>
      <c r="D52" s="41">
        <v>-5900213.4725439586</v>
      </c>
      <c r="E52" s="41">
        <v>-5965011.8367323587</v>
      </c>
    </row>
    <row r="53" spans="1:5" x14ac:dyDescent="0.3">
      <c r="A53" s="40">
        <v>442</v>
      </c>
      <c r="B53" s="41">
        <v>0</v>
      </c>
      <c r="C53" s="41">
        <v>0</v>
      </c>
      <c r="D53" s="41">
        <v>0</v>
      </c>
      <c r="E53" s="41">
        <v>0</v>
      </c>
    </row>
    <row r="54" spans="1:5" x14ac:dyDescent="0.3">
      <c r="A54" s="40">
        <v>442</v>
      </c>
      <c r="B54" s="41">
        <v>-4888482.9713896671</v>
      </c>
      <c r="C54" s="41">
        <v>-5188601.0395266572</v>
      </c>
      <c r="D54" s="41">
        <v>-5423387.4014893258</v>
      </c>
      <c r="E54" s="41">
        <v>-5793633.0925366562</v>
      </c>
    </row>
    <row r="55" spans="1:5" x14ac:dyDescent="0.3">
      <c r="A55" s="40">
        <v>442</v>
      </c>
      <c r="B55" s="41">
        <v>-9065982.9442436565</v>
      </c>
      <c r="C55" s="41">
        <v>-9603719.9165406954</v>
      </c>
      <c r="D55" s="41">
        <v>-10089226.966466751</v>
      </c>
      <c r="E55" s="41">
        <v>-10758016.882039661</v>
      </c>
    </row>
    <row r="56" spans="1:5" x14ac:dyDescent="0.3">
      <c r="A56" s="40">
        <v>442</v>
      </c>
      <c r="B56" s="41">
        <v>0</v>
      </c>
      <c r="C56" s="41">
        <v>0</v>
      </c>
      <c r="D56" s="41">
        <v>0</v>
      </c>
      <c r="E56" s="41">
        <v>0</v>
      </c>
    </row>
    <row r="57" spans="1:5" x14ac:dyDescent="0.3">
      <c r="A57" s="40">
        <v>442</v>
      </c>
      <c r="B57" s="41">
        <v>0</v>
      </c>
      <c r="C57" s="41">
        <v>0</v>
      </c>
      <c r="D57" s="41">
        <v>0</v>
      </c>
      <c r="E57" s="41">
        <v>0</v>
      </c>
    </row>
    <row r="58" spans="1:5" x14ac:dyDescent="0.3">
      <c r="A58" s="40">
        <v>442</v>
      </c>
      <c r="B58" s="41">
        <v>0</v>
      </c>
      <c r="C58" s="41">
        <v>0</v>
      </c>
      <c r="D58" s="41">
        <v>0</v>
      </c>
      <c r="E58" s="41">
        <v>0</v>
      </c>
    </row>
    <row r="59" spans="1:5" x14ac:dyDescent="0.3">
      <c r="A59" s="40">
        <v>442</v>
      </c>
      <c r="B59" s="41">
        <v>0</v>
      </c>
      <c r="C59" s="41">
        <v>0</v>
      </c>
      <c r="D59" s="41">
        <v>0</v>
      </c>
      <c r="E59" s="41">
        <v>0</v>
      </c>
    </row>
    <row r="60" spans="1:5" x14ac:dyDescent="0.3">
      <c r="A60" s="40">
        <v>442</v>
      </c>
      <c r="B60" s="41">
        <v>41121429.335615844</v>
      </c>
      <c r="C60" s="41">
        <v>41687645.529437035</v>
      </c>
      <c r="D60" s="41">
        <v>41714016.002064258</v>
      </c>
      <c r="E60" s="41">
        <v>41707559.523732901</v>
      </c>
    </row>
    <row r="61" spans="1:5" x14ac:dyDescent="0.3">
      <c r="A61" s="40">
        <v>442</v>
      </c>
      <c r="B61" s="41">
        <v>-41121429.335615844</v>
      </c>
      <c r="C61" s="41">
        <v>-41687645.529437035</v>
      </c>
      <c r="D61" s="41">
        <v>-41714016.002064258</v>
      </c>
      <c r="E61" s="41">
        <v>-41707559.523732901</v>
      </c>
    </row>
    <row r="62" spans="1:5" x14ac:dyDescent="0.3">
      <c r="A62" s="40">
        <v>442</v>
      </c>
      <c r="B62" s="41">
        <v>19750531.504456062</v>
      </c>
      <c r="C62" s="41">
        <v>20699353.057242412</v>
      </c>
      <c r="D62" s="41">
        <v>21384789.924574547</v>
      </c>
      <c r="E62" s="41">
        <v>22070226.791906655</v>
      </c>
    </row>
    <row r="63" spans="1:5" x14ac:dyDescent="0.3">
      <c r="A63" s="40">
        <v>442</v>
      </c>
      <c r="B63" s="41">
        <v>-19750531.504456062</v>
      </c>
      <c r="C63" s="41">
        <v>-20699353.057242412</v>
      </c>
      <c r="D63" s="41">
        <v>-21384789.924574547</v>
      </c>
      <c r="E63" s="41">
        <v>-22070226.791906655</v>
      </c>
    </row>
    <row r="64" spans="1:5" x14ac:dyDescent="0.3">
      <c r="A64" s="40">
        <v>442</v>
      </c>
      <c r="B64" s="41">
        <v>0</v>
      </c>
      <c r="C64" s="41">
        <v>0</v>
      </c>
      <c r="D64" s="41">
        <v>0</v>
      </c>
      <c r="E64" s="41">
        <v>0</v>
      </c>
    </row>
    <row r="65" spans="1:5" x14ac:dyDescent="0.3">
      <c r="A65" s="40">
        <v>442</v>
      </c>
      <c r="B65" s="41">
        <v>0</v>
      </c>
      <c r="C65" s="41">
        <v>0</v>
      </c>
      <c r="D65" s="41">
        <v>0</v>
      </c>
      <c r="E65" s="41">
        <v>0</v>
      </c>
    </row>
    <row r="66" spans="1:5" x14ac:dyDescent="0.3">
      <c r="A66" s="40">
        <v>442</v>
      </c>
      <c r="B66" s="41">
        <v>0</v>
      </c>
      <c r="C66" s="41">
        <v>0</v>
      </c>
      <c r="D66" s="41">
        <v>0</v>
      </c>
      <c r="E66" s="41">
        <v>0</v>
      </c>
    </row>
    <row r="67" spans="1:5" x14ac:dyDescent="0.3">
      <c r="A67" s="40">
        <v>442</v>
      </c>
      <c r="B67" s="41">
        <v>0</v>
      </c>
      <c r="C67" s="41">
        <v>0</v>
      </c>
      <c r="D67" s="41">
        <v>0</v>
      </c>
      <c r="E67" s="41">
        <v>0</v>
      </c>
    </row>
    <row r="68" spans="1:5" x14ac:dyDescent="0.3">
      <c r="A68" s="40">
        <v>442</v>
      </c>
      <c r="B68" s="41">
        <v>0</v>
      </c>
      <c r="C68" s="41">
        <v>0</v>
      </c>
      <c r="D68" s="41">
        <v>0</v>
      </c>
      <c r="E68" s="41">
        <v>0</v>
      </c>
    </row>
    <row r="69" spans="1:5" x14ac:dyDescent="0.3">
      <c r="A69" s="40">
        <v>442</v>
      </c>
      <c r="B69" s="41">
        <v>0</v>
      </c>
      <c r="C69" s="41">
        <v>0</v>
      </c>
      <c r="D69" s="41">
        <v>0</v>
      </c>
      <c r="E69" s="41">
        <v>0</v>
      </c>
    </row>
    <row r="70" spans="1:5" x14ac:dyDescent="0.3">
      <c r="A70" s="40">
        <v>442</v>
      </c>
      <c r="B70" s="41">
        <v>0</v>
      </c>
      <c r="C70" s="41">
        <v>0</v>
      </c>
      <c r="D70" s="41">
        <v>0</v>
      </c>
      <c r="E70" s="41">
        <v>0</v>
      </c>
    </row>
    <row r="71" spans="1:5" x14ac:dyDescent="0.3">
      <c r="A71" s="40">
        <v>442</v>
      </c>
      <c r="B71" s="41">
        <v>0</v>
      </c>
      <c r="C71" s="41">
        <v>0</v>
      </c>
      <c r="D71" s="41">
        <v>0</v>
      </c>
      <c r="E71" s="41">
        <v>0</v>
      </c>
    </row>
    <row r="72" spans="1:5" x14ac:dyDescent="0.3">
      <c r="A72" s="40">
        <v>442</v>
      </c>
      <c r="B72" s="41">
        <v>0</v>
      </c>
      <c r="C72" s="41">
        <v>0</v>
      </c>
      <c r="D72" s="41">
        <v>0</v>
      </c>
      <c r="E72" s="41">
        <v>0</v>
      </c>
    </row>
    <row r="73" spans="1:5" x14ac:dyDescent="0.3">
      <c r="A73" s="40">
        <v>442</v>
      </c>
      <c r="B73" s="41">
        <v>0</v>
      </c>
      <c r="C73" s="41">
        <v>0</v>
      </c>
      <c r="D73" s="41">
        <v>0</v>
      </c>
      <c r="E73" s="41">
        <v>0</v>
      </c>
    </row>
    <row r="74" spans="1:5" x14ac:dyDescent="0.3">
      <c r="A74" s="40">
        <v>442</v>
      </c>
      <c r="B74" s="41">
        <v>0</v>
      </c>
      <c r="C74" s="41">
        <v>0</v>
      </c>
      <c r="D74" s="41">
        <v>0</v>
      </c>
      <c r="E74" s="41">
        <v>0</v>
      </c>
    </row>
    <row r="75" spans="1:5" x14ac:dyDescent="0.3">
      <c r="A75" s="40">
        <v>442</v>
      </c>
      <c r="B75" s="41">
        <v>0</v>
      </c>
      <c r="C75" s="41">
        <v>0</v>
      </c>
      <c r="D75" s="41">
        <v>0</v>
      </c>
      <c r="E75" s="41">
        <v>0</v>
      </c>
    </row>
    <row r="76" spans="1:5" x14ac:dyDescent="0.3">
      <c r="A76" s="40">
        <v>442</v>
      </c>
      <c r="B76" s="41">
        <v>0</v>
      </c>
      <c r="C76" s="41">
        <v>0</v>
      </c>
      <c r="D76" s="41">
        <v>0</v>
      </c>
      <c r="E76" s="41">
        <v>0</v>
      </c>
    </row>
    <row r="77" spans="1:5" x14ac:dyDescent="0.3">
      <c r="A77" s="40">
        <v>442</v>
      </c>
      <c r="B77" s="41">
        <v>0</v>
      </c>
      <c r="C77" s="41">
        <v>0</v>
      </c>
      <c r="D77" s="41">
        <v>0</v>
      </c>
      <c r="E77" s="41">
        <v>0</v>
      </c>
    </row>
    <row r="78" spans="1:5" x14ac:dyDescent="0.3">
      <c r="A78" s="40">
        <v>442</v>
      </c>
      <c r="B78" s="41">
        <v>0</v>
      </c>
      <c r="C78" s="41">
        <v>0</v>
      </c>
      <c r="D78" s="41">
        <v>0</v>
      </c>
      <c r="E78" s="41">
        <v>0</v>
      </c>
    </row>
    <row r="79" spans="1:5" x14ac:dyDescent="0.3">
      <c r="A79" s="40">
        <v>442</v>
      </c>
      <c r="B79" s="41">
        <v>0</v>
      </c>
      <c r="C79" s="41">
        <v>0</v>
      </c>
      <c r="D79" s="41">
        <v>0</v>
      </c>
      <c r="E79" s="41">
        <v>0</v>
      </c>
    </row>
    <row r="80" spans="1:5" x14ac:dyDescent="0.3">
      <c r="A80" s="40">
        <v>444</v>
      </c>
      <c r="B80" s="41">
        <v>0</v>
      </c>
      <c r="C80" s="41">
        <v>0</v>
      </c>
      <c r="D80" s="41">
        <v>0</v>
      </c>
      <c r="E80" s="41">
        <v>0</v>
      </c>
    </row>
    <row r="81" spans="1:5" x14ac:dyDescent="0.3">
      <c r="A81" s="40">
        <v>444</v>
      </c>
      <c r="B81" s="41">
        <v>-59451659.683623686</v>
      </c>
      <c r="C81" s="41">
        <v>-61702274.203281276</v>
      </c>
      <c r="D81" s="41">
        <v>-63406277.124940008</v>
      </c>
      <c r="E81" s="41">
        <v>-65290671.877051696</v>
      </c>
    </row>
    <row r="82" spans="1:5" x14ac:dyDescent="0.3">
      <c r="A82" s="40">
        <v>444</v>
      </c>
      <c r="B82" s="41">
        <v>-835814.36245901464</v>
      </c>
      <c r="C82" s="41">
        <v>-817825.13287595101</v>
      </c>
      <c r="D82" s="41">
        <v>-829854.12239468505</v>
      </c>
      <c r="E82" s="41">
        <v>-855836.49653493613</v>
      </c>
    </row>
    <row r="83" spans="1:5" x14ac:dyDescent="0.3">
      <c r="A83" s="40">
        <v>444</v>
      </c>
      <c r="B83" s="41">
        <v>-608556.08632</v>
      </c>
      <c r="C83" s="41">
        <v>-529370.72927963198</v>
      </c>
      <c r="D83" s="41">
        <v>-550914.24560485652</v>
      </c>
      <c r="E83" s="41">
        <v>-218130.59933801711</v>
      </c>
    </row>
    <row r="84" spans="1:5" x14ac:dyDescent="0.3">
      <c r="A84" s="40">
        <v>444</v>
      </c>
      <c r="B84" s="41">
        <v>-12425755.42972225</v>
      </c>
      <c r="C84" s="41">
        <v>-14210208.865370804</v>
      </c>
      <c r="D84" s="41">
        <v>-15427667.904938908</v>
      </c>
      <c r="E84" s="41">
        <v>-17924007.000336669</v>
      </c>
    </row>
    <row r="85" spans="1:5" x14ac:dyDescent="0.3">
      <c r="A85" s="40">
        <v>444</v>
      </c>
      <c r="B85" s="41">
        <v>-2181053.2559324075</v>
      </c>
      <c r="C85" s="41">
        <v>-1440254.166789253</v>
      </c>
      <c r="D85" s="41">
        <v>-1398094.4024059214</v>
      </c>
      <c r="E85" s="41">
        <v>-1293441.608039171</v>
      </c>
    </row>
    <row r="86" spans="1:5" x14ac:dyDescent="0.3">
      <c r="A86" s="40">
        <v>444</v>
      </c>
      <c r="B86" s="41">
        <v>-1182252.294082568</v>
      </c>
      <c r="C86" s="41">
        <v>-941313.58983848686</v>
      </c>
      <c r="D86" s="41">
        <v>-886526.50883398578</v>
      </c>
      <c r="E86" s="41">
        <v>-901452.35014929576</v>
      </c>
    </row>
    <row r="87" spans="1:5" x14ac:dyDescent="0.3">
      <c r="A87" s="40">
        <v>444</v>
      </c>
      <c r="B87" s="41">
        <v>0</v>
      </c>
      <c r="C87" s="41">
        <v>0</v>
      </c>
      <c r="D87" s="41">
        <v>0</v>
      </c>
      <c r="E87" s="41">
        <v>0</v>
      </c>
    </row>
    <row r="88" spans="1:5" x14ac:dyDescent="0.3">
      <c r="A88" s="40">
        <v>444</v>
      </c>
      <c r="B88" s="41">
        <v>-1756252.8788965968</v>
      </c>
      <c r="C88" s="41">
        <v>-1439295.9400716769</v>
      </c>
      <c r="D88" s="41">
        <v>-1394977.3116119781</v>
      </c>
      <c r="E88" s="41">
        <v>-1446063.7964701708</v>
      </c>
    </row>
    <row r="89" spans="1:5" x14ac:dyDescent="0.3">
      <c r="A89" s="40">
        <v>444</v>
      </c>
      <c r="B89" s="41">
        <v>-3645790.3945621043</v>
      </c>
      <c r="C89" s="41">
        <v>-3778872.0098406724</v>
      </c>
      <c r="D89" s="41">
        <v>-3934547.0981365256</v>
      </c>
      <c r="E89" s="41">
        <v>-4116863.1121490821</v>
      </c>
    </row>
    <row r="90" spans="1:5" x14ac:dyDescent="0.3">
      <c r="A90" s="40">
        <v>444</v>
      </c>
      <c r="B90" s="41">
        <v>0</v>
      </c>
      <c r="C90" s="41">
        <v>0</v>
      </c>
      <c r="D90" s="41">
        <v>0</v>
      </c>
      <c r="E90" s="41">
        <v>0</v>
      </c>
    </row>
    <row r="91" spans="1:5" x14ac:dyDescent="0.3">
      <c r="A91" s="40">
        <v>444</v>
      </c>
      <c r="B91" s="41">
        <v>0</v>
      </c>
      <c r="C91" s="41">
        <v>0</v>
      </c>
      <c r="D91" s="41">
        <v>0</v>
      </c>
      <c r="E91" s="41">
        <v>0</v>
      </c>
    </row>
    <row r="92" spans="1:5" x14ac:dyDescent="0.3">
      <c r="A92" s="40">
        <v>445</v>
      </c>
      <c r="B92" s="41">
        <v>0</v>
      </c>
      <c r="C92" s="41">
        <v>0</v>
      </c>
      <c r="D92" s="41">
        <v>0</v>
      </c>
      <c r="E92" s="41">
        <v>0</v>
      </c>
    </row>
    <row r="93" spans="1:5" x14ac:dyDescent="0.3">
      <c r="A93" s="40">
        <v>445</v>
      </c>
      <c r="B93" s="41">
        <v>-1324355.3493300001</v>
      </c>
      <c r="C93" s="41">
        <v>-1339622.4420400001</v>
      </c>
      <c r="D93" s="41">
        <v>-1341890.9743900001</v>
      </c>
      <c r="E93" s="41">
        <v>-1334599.8529000001</v>
      </c>
    </row>
    <row r="94" spans="1:5" x14ac:dyDescent="0.3">
      <c r="A94" s="40">
        <v>445</v>
      </c>
      <c r="B94" s="41">
        <v>-40740.575308124397</v>
      </c>
      <c r="C94" s="41">
        <v>-38386.284652031056</v>
      </c>
      <c r="D94" s="41">
        <v>-38361.605389083605</v>
      </c>
      <c r="E94" s="41">
        <v>-38561.183840248479</v>
      </c>
    </row>
    <row r="95" spans="1:5" x14ac:dyDescent="0.3">
      <c r="A95" s="40">
        <v>445</v>
      </c>
      <c r="B95" s="41">
        <v>-29818.272270000005</v>
      </c>
      <c r="C95" s="41">
        <v>-24847.091002354271</v>
      </c>
      <c r="D95" s="41">
        <v>-25467.072251364596</v>
      </c>
      <c r="E95" s="41">
        <v>-9828.2489427739638</v>
      </c>
    </row>
    <row r="96" spans="1:5" x14ac:dyDescent="0.3">
      <c r="A96" s="40">
        <v>445</v>
      </c>
      <c r="B96" s="41">
        <v>-605675.67103724997</v>
      </c>
      <c r="C96" s="41">
        <v>-666985.03206024342</v>
      </c>
      <c r="D96" s="41">
        <v>-713173.66784329561</v>
      </c>
      <c r="E96" s="41">
        <v>-807596.93223210017</v>
      </c>
    </row>
    <row r="97" spans="1:5" x14ac:dyDescent="0.3">
      <c r="A97" s="40">
        <v>445</v>
      </c>
      <c r="B97" s="41">
        <v>-106312.32055276082</v>
      </c>
      <c r="C97" s="41">
        <v>-67601.256301855377</v>
      </c>
      <c r="D97" s="41">
        <v>-64629.606956720396</v>
      </c>
      <c r="E97" s="41">
        <v>-58278.234027367238</v>
      </c>
    </row>
    <row r="98" spans="1:5" x14ac:dyDescent="0.3">
      <c r="A98" s="40">
        <v>445</v>
      </c>
      <c r="B98" s="41">
        <v>-57627.196640373084</v>
      </c>
      <c r="C98" s="41">
        <v>-44182.466341305459</v>
      </c>
      <c r="D98" s="41">
        <v>-40981.395622538781</v>
      </c>
      <c r="E98" s="41">
        <v>-40616.484501502026</v>
      </c>
    </row>
    <row r="99" spans="1:5" x14ac:dyDescent="0.3">
      <c r="A99" s="40">
        <v>445</v>
      </c>
      <c r="B99" s="41">
        <v>0</v>
      </c>
      <c r="C99" s="41">
        <v>0</v>
      </c>
      <c r="D99" s="41">
        <v>0</v>
      </c>
      <c r="E99" s="41">
        <v>0</v>
      </c>
    </row>
    <row r="100" spans="1:5" x14ac:dyDescent="0.3">
      <c r="A100" s="40">
        <v>445</v>
      </c>
      <c r="B100" s="41">
        <v>-55500.753465089962</v>
      </c>
      <c r="C100" s="41">
        <v>-55939.091599943335</v>
      </c>
      <c r="D100" s="41">
        <v>-57038.572370589827</v>
      </c>
      <c r="E100" s="41">
        <v>-58704.639395999795</v>
      </c>
    </row>
    <row r="101" spans="1:5" x14ac:dyDescent="0.3">
      <c r="A101" s="40">
        <v>445</v>
      </c>
      <c r="B101" s="41">
        <v>-102962.26146503595</v>
      </c>
      <c r="C101" s="41">
        <v>-103552.91913242717</v>
      </c>
      <c r="D101" s="41">
        <v>-106121.30235875018</v>
      </c>
      <c r="E101" s="41">
        <v>-109018.11690961095</v>
      </c>
    </row>
    <row r="102" spans="1:5" x14ac:dyDescent="0.3">
      <c r="A102" s="40">
        <v>446</v>
      </c>
      <c r="B102" s="41">
        <v>-3950825.2735099997</v>
      </c>
      <c r="C102" s="41">
        <v>-4091930.8765600002</v>
      </c>
      <c r="D102" s="41">
        <v>-4089198.8418399999</v>
      </c>
      <c r="E102" s="41">
        <v>-4088616.5225900002</v>
      </c>
    </row>
    <row r="103" spans="1:5" x14ac:dyDescent="0.3">
      <c r="A103" s="40">
        <v>446</v>
      </c>
      <c r="B103" s="41">
        <v>-159614.80556270177</v>
      </c>
      <c r="C103" s="41">
        <v>-152730.20284440948</v>
      </c>
      <c r="D103" s="41">
        <v>-151810.9239452467</v>
      </c>
      <c r="E103" s="41">
        <v>-153372.67640030693</v>
      </c>
    </row>
    <row r="104" spans="1:5" x14ac:dyDescent="0.3">
      <c r="A104" s="40">
        <v>446</v>
      </c>
      <c r="B104" s="41">
        <v>-116286.01212</v>
      </c>
      <c r="C104" s="41">
        <v>-98860.86354237143</v>
      </c>
      <c r="D104" s="41">
        <v>-100782.53319815948</v>
      </c>
      <c r="E104" s="41">
        <v>-39090.730485001011</v>
      </c>
    </row>
    <row r="105" spans="1:5" x14ac:dyDescent="0.3">
      <c r="A105" s="40">
        <v>446</v>
      </c>
      <c r="B105" s="41">
        <v>-2372936.65431845</v>
      </c>
      <c r="C105" s="41">
        <v>-2653780.1239213166</v>
      </c>
      <c r="D105" s="41">
        <v>-2822289.4310758011</v>
      </c>
      <c r="E105" s="41">
        <v>-3212123.9706295375</v>
      </c>
    </row>
    <row r="106" spans="1:5" x14ac:dyDescent="0.3">
      <c r="A106" s="40">
        <v>446</v>
      </c>
      <c r="B106" s="41">
        <v>-416514.00957424898</v>
      </c>
      <c r="C106" s="41">
        <v>-268969.85944621736</v>
      </c>
      <c r="D106" s="41">
        <v>-255763.02781921305</v>
      </c>
      <c r="E106" s="41">
        <v>-231794.97718976554</v>
      </c>
    </row>
    <row r="107" spans="1:5" x14ac:dyDescent="0.3">
      <c r="A107" s="40">
        <v>446</v>
      </c>
      <c r="B107" s="41">
        <v>-225773.78245914099</v>
      </c>
      <c r="C107" s="41">
        <v>-175791.87742820097</v>
      </c>
      <c r="D107" s="41">
        <v>-162178.39349845622</v>
      </c>
      <c r="E107" s="41">
        <v>-161547.39853875843</v>
      </c>
    </row>
    <row r="108" spans="1:5" x14ac:dyDescent="0.3">
      <c r="A108" s="40">
        <v>446</v>
      </c>
      <c r="B108" s="41">
        <v>-185691.03942421902</v>
      </c>
      <c r="C108" s="41">
        <v>-190822.1488139107</v>
      </c>
      <c r="D108" s="41">
        <v>-194410.85003530449</v>
      </c>
      <c r="E108" s="41">
        <v>-202219.13527777873</v>
      </c>
    </row>
    <row r="109" spans="1:5" x14ac:dyDescent="0.3">
      <c r="A109" s="40">
        <v>446</v>
      </c>
      <c r="B109" s="41">
        <v>-344293.68035340367</v>
      </c>
      <c r="C109" s="41">
        <v>-353054.59268212435</v>
      </c>
      <c r="D109" s="41">
        <v>-361568.1489787788</v>
      </c>
      <c r="E109" s="41">
        <v>-375379.17747381493</v>
      </c>
    </row>
    <row r="110" spans="1:5" x14ac:dyDescent="0.3">
      <c r="A110" s="40">
        <v>446</v>
      </c>
      <c r="B110" s="41">
        <v>0</v>
      </c>
      <c r="C110" s="41">
        <v>0</v>
      </c>
      <c r="D110" s="41">
        <v>0</v>
      </c>
      <c r="E110" s="41">
        <v>0</v>
      </c>
    </row>
    <row r="111" spans="1:5" x14ac:dyDescent="0.3">
      <c r="A111" s="40">
        <v>446</v>
      </c>
      <c r="B111" s="41">
        <v>0</v>
      </c>
      <c r="C111" s="41">
        <v>0</v>
      </c>
      <c r="D111" s="41">
        <v>0</v>
      </c>
      <c r="E111" s="41">
        <v>0</v>
      </c>
    </row>
    <row r="112" spans="1:5" x14ac:dyDescent="0.3">
      <c r="A112" s="40">
        <v>446</v>
      </c>
      <c r="B112" s="41">
        <v>0</v>
      </c>
      <c r="C112" s="41">
        <v>0</v>
      </c>
      <c r="D112" s="41">
        <v>0</v>
      </c>
      <c r="E112" s="41">
        <v>0</v>
      </c>
    </row>
    <row r="113" spans="1:5" x14ac:dyDescent="0.3">
      <c r="A113" s="40">
        <v>447</v>
      </c>
      <c r="B113" s="41">
        <v>0</v>
      </c>
      <c r="C113" s="41">
        <v>0</v>
      </c>
      <c r="D113" s="41">
        <v>0</v>
      </c>
      <c r="E113" s="41">
        <v>0</v>
      </c>
    </row>
    <row r="114" spans="1:5" x14ac:dyDescent="0.3">
      <c r="A114" s="40">
        <v>447</v>
      </c>
      <c r="B114" s="41">
        <v>-218917523</v>
      </c>
      <c r="C114" s="41">
        <v>-180329891.03067315</v>
      </c>
      <c r="D114" s="41">
        <v>-181837885.05507192</v>
      </c>
      <c r="E114" s="41">
        <v>-189158042.55933616</v>
      </c>
    </row>
    <row r="115" spans="1:5" x14ac:dyDescent="0.3">
      <c r="A115" s="40">
        <v>447</v>
      </c>
      <c r="B115" s="41">
        <v>-165812998.77470964</v>
      </c>
      <c r="C115" s="41">
        <v>-173475826.77310219</v>
      </c>
      <c r="D115" s="41">
        <v>-185764776.40031701</v>
      </c>
      <c r="E115" s="41">
        <v>-214144162.66873327</v>
      </c>
    </row>
    <row r="116" spans="1:5" x14ac:dyDescent="0.3">
      <c r="A116" s="40">
        <v>447</v>
      </c>
      <c r="B116" s="41">
        <v>0</v>
      </c>
      <c r="C116" s="41">
        <v>0</v>
      </c>
      <c r="D116" s="41">
        <v>0</v>
      </c>
      <c r="E116" s="41">
        <v>0</v>
      </c>
    </row>
    <row r="117" spans="1:5" x14ac:dyDescent="0.3">
      <c r="A117" s="40">
        <v>447</v>
      </c>
      <c r="B117" s="41">
        <v>0</v>
      </c>
      <c r="C117" s="41">
        <v>-27883452</v>
      </c>
      <c r="D117" s="41">
        <v>-30992513.699999999</v>
      </c>
      <c r="E117" s="41">
        <v>-31918384.150000002</v>
      </c>
    </row>
    <row r="118" spans="1:5" x14ac:dyDescent="0.3">
      <c r="A118" s="40">
        <v>447</v>
      </c>
      <c r="B118" s="41">
        <v>-43326291.625000022</v>
      </c>
      <c r="C118" s="41">
        <v>-44791252.16902709</v>
      </c>
      <c r="D118" s="41">
        <v>-51028607.083466761</v>
      </c>
      <c r="E118" s="41">
        <v>-58776189.964655183</v>
      </c>
    </row>
    <row r="119" spans="1:5" x14ac:dyDescent="0.3">
      <c r="A119" s="40">
        <v>447</v>
      </c>
      <c r="B119" s="41">
        <v>-11920824</v>
      </c>
      <c r="C119" s="41">
        <v>-13419650</v>
      </c>
      <c r="D119" s="41">
        <v>-13765619.142857144</v>
      </c>
      <c r="E119" s="41">
        <v>-14901214.571428571</v>
      </c>
    </row>
    <row r="120" spans="1:5" x14ac:dyDescent="0.3">
      <c r="A120" s="40">
        <v>447</v>
      </c>
      <c r="B120" s="41">
        <v>-223917</v>
      </c>
      <c r="C120" s="41">
        <v>-223917</v>
      </c>
      <c r="D120" s="41">
        <v>-223917</v>
      </c>
      <c r="E120" s="41">
        <v>-223917</v>
      </c>
    </row>
    <row r="121" spans="1:5" x14ac:dyDescent="0.3">
      <c r="A121" s="40">
        <v>447</v>
      </c>
      <c r="B121" s="41">
        <v>-4458150</v>
      </c>
      <c r="C121" s="41">
        <v>-4458150</v>
      </c>
      <c r="D121" s="41">
        <v>-4599321.4285714282</v>
      </c>
      <c r="E121" s="41">
        <v>-5035526.1904761884</v>
      </c>
    </row>
    <row r="122" spans="1:5" x14ac:dyDescent="0.3">
      <c r="A122" s="40">
        <v>447</v>
      </c>
      <c r="B122" s="41">
        <v>4496350</v>
      </c>
      <c r="C122" s="41">
        <v>4458150</v>
      </c>
      <c r="D122" s="41">
        <v>4599321.5</v>
      </c>
      <c r="E122" s="41">
        <v>5035527</v>
      </c>
    </row>
    <row r="123" spans="1:5" x14ac:dyDescent="0.3">
      <c r="A123" s="40">
        <v>447</v>
      </c>
      <c r="B123" s="41">
        <v>-4095218.9099999997</v>
      </c>
      <c r="C123" s="41">
        <v>-4060426.83</v>
      </c>
      <c r="D123" s="41">
        <v>-4189003.99</v>
      </c>
      <c r="E123" s="41">
        <v>-4586293.5999999996</v>
      </c>
    </row>
    <row r="124" spans="1:5" x14ac:dyDescent="0.3">
      <c r="A124" s="40">
        <v>447</v>
      </c>
      <c r="B124" s="41">
        <v>-27910.638918000001</v>
      </c>
      <c r="C124" s="41">
        <v>-27673.516275000002</v>
      </c>
      <c r="D124" s="41">
        <v>-28549.824929999995</v>
      </c>
      <c r="E124" s="41">
        <v>-31257.523000000001</v>
      </c>
    </row>
    <row r="125" spans="1:5" x14ac:dyDescent="0.3">
      <c r="A125" s="40">
        <v>447</v>
      </c>
      <c r="B125" s="41">
        <v>-373220.46390000003</v>
      </c>
      <c r="C125" s="41">
        <v>-370049.66506999999</v>
      </c>
      <c r="D125" s="41">
        <v>-381767.62920000008</v>
      </c>
      <c r="E125" s="41">
        <v>-417974.89999999997</v>
      </c>
    </row>
    <row r="126" spans="1:5" x14ac:dyDescent="0.3">
      <c r="A126" s="40">
        <v>447</v>
      </c>
      <c r="B126" s="41">
        <v>-3300017.69</v>
      </c>
      <c r="C126" s="41">
        <v>-3300017.69</v>
      </c>
      <c r="D126" s="41">
        <v>-3300017.69</v>
      </c>
      <c r="E126" s="41">
        <v>-3300017.69</v>
      </c>
    </row>
    <row r="127" spans="1:5" x14ac:dyDescent="0.3">
      <c r="A127" s="40">
        <v>449</v>
      </c>
      <c r="B127" s="41">
        <v>0</v>
      </c>
      <c r="C127" s="41">
        <v>0</v>
      </c>
      <c r="D127" s="41">
        <v>0</v>
      </c>
      <c r="E127" s="41">
        <v>0</v>
      </c>
    </row>
    <row r="128" spans="1:5" x14ac:dyDescent="0.3">
      <c r="A128" s="40">
        <v>456</v>
      </c>
      <c r="B128" s="41">
        <v>0</v>
      </c>
      <c r="C128" s="41">
        <v>0</v>
      </c>
      <c r="D128" s="41">
        <v>0</v>
      </c>
      <c r="E128" s="41">
        <v>0</v>
      </c>
    </row>
    <row r="129" spans="1:5" x14ac:dyDescent="0.3">
      <c r="A129" s="40">
        <v>456</v>
      </c>
      <c r="B129" s="41">
        <v>-15113100.259210736</v>
      </c>
      <c r="C129" s="41">
        <v>-1004441.7279492915</v>
      </c>
      <c r="D129" s="41">
        <v>-1740350.0961336195</v>
      </c>
      <c r="E129" s="41">
        <v>-1527437.8271053433</v>
      </c>
    </row>
    <row r="130" spans="1:5" x14ac:dyDescent="0.3">
      <c r="A130" s="40">
        <v>456</v>
      </c>
      <c r="B130" s="41">
        <v>1134110</v>
      </c>
      <c r="C130" s="41">
        <v>560378.75256148912</v>
      </c>
      <c r="D130" s="41">
        <v>-942486.03855286352</v>
      </c>
      <c r="E130" s="41">
        <v>-498734.90844792314</v>
      </c>
    </row>
    <row r="131" spans="1:5" x14ac:dyDescent="0.3">
      <c r="A131" s="40">
        <v>450</v>
      </c>
      <c r="B131" s="41">
        <v>-187577.87999999998</v>
      </c>
      <c r="C131" s="41">
        <v>-187577.87999999998</v>
      </c>
      <c r="D131" s="41">
        <v>-187577.87999999998</v>
      </c>
      <c r="E131" s="41">
        <v>-187577.87999999998</v>
      </c>
    </row>
    <row r="132" spans="1:5" x14ac:dyDescent="0.3">
      <c r="A132" s="40">
        <v>450</v>
      </c>
      <c r="B132" s="41">
        <v>-59251450.468698993</v>
      </c>
      <c r="C132" s="41">
        <v>-59714860.50522738</v>
      </c>
      <c r="D132" s="41">
        <v>-61422789.548383616</v>
      </c>
      <c r="E132" s="41">
        <v>-62338948.589001805</v>
      </c>
    </row>
    <row r="133" spans="1:5" x14ac:dyDescent="0.3">
      <c r="A133" s="40">
        <v>451</v>
      </c>
      <c r="B133" s="41">
        <v>-1811268.4800000002</v>
      </c>
      <c r="C133" s="41">
        <v>-1811268.4800000002</v>
      </c>
      <c r="D133" s="41">
        <v>-1811268.4800000002</v>
      </c>
      <c r="E133" s="41">
        <v>-1811268.4800000002</v>
      </c>
    </row>
    <row r="134" spans="1:5" x14ac:dyDescent="0.3">
      <c r="A134" s="40">
        <v>451</v>
      </c>
      <c r="B134" s="41">
        <v>-1267915.8799999997</v>
      </c>
      <c r="C134" s="41">
        <v>-1398331.4659101004</v>
      </c>
      <c r="D134" s="41">
        <v>-1417506.12</v>
      </c>
      <c r="E134" s="41">
        <v>-1433848.88</v>
      </c>
    </row>
    <row r="135" spans="1:5" x14ac:dyDescent="0.3">
      <c r="A135" s="40">
        <v>451</v>
      </c>
      <c r="B135" s="41">
        <v>-841974.38683068182</v>
      </c>
      <c r="C135" s="41">
        <v>-1002948.7879780806</v>
      </c>
      <c r="D135" s="41">
        <v>-1099584.9175506788</v>
      </c>
      <c r="E135" s="41">
        <v>-1153561.7112372855</v>
      </c>
    </row>
    <row r="136" spans="1:5" x14ac:dyDescent="0.3">
      <c r="A136" s="40">
        <v>451</v>
      </c>
      <c r="B136" s="41">
        <v>-17541660</v>
      </c>
      <c r="C136" s="41">
        <v>-17541660</v>
      </c>
      <c r="D136" s="41">
        <v>-17541660</v>
      </c>
      <c r="E136" s="41">
        <v>-17541660</v>
      </c>
    </row>
    <row r="137" spans="1:5" x14ac:dyDescent="0.3">
      <c r="A137" s="40">
        <v>451</v>
      </c>
      <c r="B137" s="41">
        <v>-5968234.5648137005</v>
      </c>
      <c r="C137" s="41">
        <v>-6046323.6905591143</v>
      </c>
      <c r="D137" s="41">
        <v>-6156500.7920494163</v>
      </c>
      <c r="E137" s="41">
        <v>-6246692.1026495975</v>
      </c>
    </row>
    <row r="138" spans="1:5" x14ac:dyDescent="0.3">
      <c r="A138" s="40">
        <v>451</v>
      </c>
      <c r="B138" s="41">
        <v>-14693791</v>
      </c>
      <c r="C138" s="41">
        <v>-14693791</v>
      </c>
      <c r="D138" s="41">
        <v>-14693791</v>
      </c>
      <c r="E138" s="41">
        <v>-14693791</v>
      </c>
    </row>
    <row r="139" spans="1:5" x14ac:dyDescent="0.3">
      <c r="A139" s="40">
        <v>451</v>
      </c>
      <c r="B139" s="41">
        <v>1426032.1199999999</v>
      </c>
      <c r="C139" s="41">
        <v>1426032.1199999999</v>
      </c>
      <c r="D139" s="41">
        <v>1426032.1199999999</v>
      </c>
      <c r="E139" s="41">
        <v>1426032.1199999999</v>
      </c>
    </row>
    <row r="140" spans="1:5" x14ac:dyDescent="0.3">
      <c r="A140" s="40">
        <v>451</v>
      </c>
      <c r="B140" s="41">
        <v>0</v>
      </c>
      <c r="C140" s="41">
        <v>0</v>
      </c>
      <c r="D140" s="41">
        <v>0</v>
      </c>
      <c r="E140" s="41">
        <v>0</v>
      </c>
    </row>
    <row r="141" spans="1:5" x14ac:dyDescent="0.3">
      <c r="A141" s="40">
        <v>451</v>
      </c>
      <c r="B141" s="41">
        <v>0</v>
      </c>
      <c r="C141" s="41">
        <v>0</v>
      </c>
      <c r="D141" s="41">
        <v>0</v>
      </c>
      <c r="E141" s="41">
        <v>0</v>
      </c>
    </row>
    <row r="142" spans="1:5" x14ac:dyDescent="0.3">
      <c r="A142" s="40">
        <v>454</v>
      </c>
      <c r="B142" s="41">
        <v>-11453166.799999999</v>
      </c>
      <c r="C142" s="41">
        <v>-13105720.23</v>
      </c>
      <c r="D142" s="41">
        <v>-11023540.180000002</v>
      </c>
      <c r="E142" s="41">
        <v>-11461375.419999998</v>
      </c>
    </row>
    <row r="143" spans="1:5" x14ac:dyDescent="0.3">
      <c r="A143" s="40">
        <v>454</v>
      </c>
      <c r="B143" s="41">
        <v>-10362633.096939597</v>
      </c>
      <c r="C143" s="41">
        <v>-10358790.139023952</v>
      </c>
      <c r="D143" s="41">
        <v>-10358342.108027942</v>
      </c>
      <c r="E143" s="41">
        <v>-10358346.071699468</v>
      </c>
    </row>
    <row r="144" spans="1:5" x14ac:dyDescent="0.3">
      <c r="A144" s="40">
        <v>454</v>
      </c>
      <c r="B144" s="41">
        <v>0</v>
      </c>
      <c r="C144" s="41">
        <v>0</v>
      </c>
      <c r="D144" s="41">
        <v>0</v>
      </c>
      <c r="E144" s="41">
        <v>0</v>
      </c>
    </row>
    <row r="145" spans="1:5" x14ac:dyDescent="0.3">
      <c r="A145" s="40">
        <v>454</v>
      </c>
      <c r="B145" s="41">
        <v>0</v>
      </c>
      <c r="C145" s="41">
        <v>0</v>
      </c>
      <c r="D145" s="41">
        <v>0</v>
      </c>
      <c r="E145" s="41">
        <v>0</v>
      </c>
    </row>
    <row r="146" spans="1:5" x14ac:dyDescent="0.3">
      <c r="A146" s="40">
        <v>454</v>
      </c>
      <c r="B146" s="41">
        <v>0</v>
      </c>
      <c r="C146" s="41">
        <v>0</v>
      </c>
      <c r="D146" s="41">
        <v>0</v>
      </c>
      <c r="E146" s="41">
        <v>0</v>
      </c>
    </row>
    <row r="147" spans="1:5" x14ac:dyDescent="0.3">
      <c r="A147" s="40">
        <v>454</v>
      </c>
      <c r="B147" s="41">
        <v>0</v>
      </c>
      <c r="C147" s="41">
        <v>0</v>
      </c>
      <c r="D147" s="41">
        <v>0</v>
      </c>
      <c r="E147" s="41">
        <v>0</v>
      </c>
    </row>
    <row r="148" spans="1:5" x14ac:dyDescent="0.3">
      <c r="A148" s="40">
        <v>454</v>
      </c>
      <c r="B148" s="41">
        <v>0</v>
      </c>
      <c r="C148" s="41">
        <v>0</v>
      </c>
      <c r="D148" s="41">
        <v>0</v>
      </c>
      <c r="E148" s="41">
        <v>0</v>
      </c>
    </row>
    <row r="149" spans="1:5" x14ac:dyDescent="0.3">
      <c r="A149" s="40">
        <v>454</v>
      </c>
      <c r="B149" s="41">
        <v>0</v>
      </c>
      <c r="C149" s="41">
        <v>0</v>
      </c>
      <c r="D149" s="41">
        <v>0</v>
      </c>
      <c r="E149" s="41">
        <v>0</v>
      </c>
    </row>
    <row r="150" spans="1:5" x14ac:dyDescent="0.3">
      <c r="A150" s="40">
        <v>454</v>
      </c>
      <c r="B150" s="41">
        <v>-401304</v>
      </c>
      <c r="C150" s="41">
        <v>-405312</v>
      </c>
      <c r="D150" s="41">
        <v>-409368</v>
      </c>
      <c r="E150" s="41">
        <v>-413460</v>
      </c>
    </row>
    <row r="151" spans="1:5" x14ac:dyDescent="0.3">
      <c r="A151" s="40">
        <v>454</v>
      </c>
      <c r="B151" s="41">
        <v>-1553112</v>
      </c>
      <c r="C151" s="41">
        <v>-1568640</v>
      </c>
      <c r="D151" s="41">
        <v>-1584324</v>
      </c>
      <c r="E151" s="41">
        <v>-1600176</v>
      </c>
    </row>
    <row r="152" spans="1:5" x14ac:dyDescent="0.3">
      <c r="A152" s="40">
        <v>454</v>
      </c>
      <c r="B152" s="41">
        <v>-10392000</v>
      </c>
      <c r="C152" s="41">
        <v>-10608000</v>
      </c>
      <c r="D152" s="41">
        <v>-10836000</v>
      </c>
      <c r="E152" s="41">
        <v>-11071000</v>
      </c>
    </row>
    <row r="153" spans="1:5" x14ac:dyDescent="0.3">
      <c r="A153" s="40">
        <v>454</v>
      </c>
      <c r="B153" s="41">
        <v>-21870000</v>
      </c>
      <c r="C153" s="41">
        <v>-22603000</v>
      </c>
      <c r="D153" s="41">
        <v>-23359000</v>
      </c>
      <c r="E153" s="41">
        <v>-24140000</v>
      </c>
    </row>
    <row r="154" spans="1:5" x14ac:dyDescent="0.3">
      <c r="A154" s="40">
        <v>454</v>
      </c>
      <c r="B154" s="41">
        <v>0</v>
      </c>
      <c r="C154" s="41">
        <v>0</v>
      </c>
      <c r="D154" s="41">
        <v>0</v>
      </c>
      <c r="E154" s="41">
        <v>0</v>
      </c>
    </row>
    <row r="155" spans="1:5" x14ac:dyDescent="0.3">
      <c r="A155" s="40">
        <v>454</v>
      </c>
      <c r="B155" s="41">
        <v>0</v>
      </c>
      <c r="C155" s="41">
        <v>0</v>
      </c>
      <c r="D155" s="41">
        <v>0</v>
      </c>
      <c r="E155" s="41">
        <v>0</v>
      </c>
    </row>
    <row r="156" spans="1:5" x14ac:dyDescent="0.3">
      <c r="A156" s="40">
        <v>454</v>
      </c>
      <c r="B156" s="41">
        <v>0</v>
      </c>
      <c r="C156" s="41">
        <v>0</v>
      </c>
      <c r="D156" s="41">
        <v>0</v>
      </c>
      <c r="E156" s="41">
        <v>0</v>
      </c>
    </row>
    <row r="157" spans="1:5" x14ac:dyDescent="0.3">
      <c r="A157" s="40">
        <v>456</v>
      </c>
      <c r="B157" s="41">
        <v>-28101886.019999996</v>
      </c>
      <c r="C157" s="41">
        <v>-28439892.170000002</v>
      </c>
      <c r="D157" s="41">
        <v>-34545427.739999995</v>
      </c>
      <c r="E157" s="41">
        <v>-35236336.294799998</v>
      </c>
    </row>
    <row r="158" spans="1:5" x14ac:dyDescent="0.3">
      <c r="A158" s="40">
        <v>456</v>
      </c>
      <c r="B158" s="41">
        <v>0</v>
      </c>
      <c r="C158" s="41">
        <v>0</v>
      </c>
      <c r="D158" s="41">
        <v>0</v>
      </c>
      <c r="E158" s="41">
        <v>0</v>
      </c>
    </row>
    <row r="159" spans="1:5" x14ac:dyDescent="0.3">
      <c r="A159" s="40">
        <v>456</v>
      </c>
      <c r="B159" s="41">
        <v>0</v>
      </c>
      <c r="C159" s="41">
        <v>0</v>
      </c>
      <c r="D159" s="41">
        <v>0</v>
      </c>
      <c r="E159" s="41">
        <v>0</v>
      </c>
    </row>
    <row r="160" spans="1:5" x14ac:dyDescent="0.3">
      <c r="A160" s="40">
        <v>456</v>
      </c>
      <c r="B160" s="41">
        <v>0</v>
      </c>
      <c r="C160" s="41">
        <v>0</v>
      </c>
      <c r="D160" s="41">
        <v>0</v>
      </c>
      <c r="E160" s="41">
        <v>0</v>
      </c>
    </row>
    <row r="161" spans="1:5" x14ac:dyDescent="0.3">
      <c r="A161" s="40">
        <v>456</v>
      </c>
      <c r="B161" s="41">
        <v>0</v>
      </c>
      <c r="C161" s="41">
        <v>0</v>
      </c>
      <c r="D161" s="41">
        <v>0</v>
      </c>
      <c r="E161" s="41">
        <v>0</v>
      </c>
    </row>
    <row r="162" spans="1:5" x14ac:dyDescent="0.3">
      <c r="A162" s="40">
        <v>456</v>
      </c>
      <c r="B162" s="41">
        <v>0</v>
      </c>
      <c r="C162" s="41">
        <v>0</v>
      </c>
      <c r="D162" s="41">
        <v>0</v>
      </c>
      <c r="E162" s="41">
        <v>0</v>
      </c>
    </row>
    <row r="163" spans="1:5" x14ac:dyDescent="0.3">
      <c r="A163" s="40">
        <v>456</v>
      </c>
      <c r="B163" s="41">
        <v>0</v>
      </c>
      <c r="C163" s="41">
        <v>0</v>
      </c>
      <c r="D163" s="41">
        <v>0</v>
      </c>
      <c r="E163" s="41">
        <v>0</v>
      </c>
    </row>
    <row r="164" spans="1:5" x14ac:dyDescent="0.3">
      <c r="A164" s="40">
        <v>456</v>
      </c>
      <c r="B164" s="41">
        <v>-86400</v>
      </c>
      <c r="C164" s="41">
        <v>-86400</v>
      </c>
      <c r="D164" s="41">
        <v>-86400</v>
      </c>
      <c r="E164" s="41">
        <v>-86400</v>
      </c>
    </row>
    <row r="165" spans="1:5" x14ac:dyDescent="0.3">
      <c r="A165" s="40">
        <v>456</v>
      </c>
      <c r="B165" s="41">
        <v>0</v>
      </c>
      <c r="C165" s="41">
        <v>0</v>
      </c>
      <c r="D165" s="41">
        <v>0</v>
      </c>
      <c r="E165" s="41">
        <v>0</v>
      </c>
    </row>
    <row r="166" spans="1:5" x14ac:dyDescent="0.3">
      <c r="A166" s="40">
        <v>456</v>
      </c>
      <c r="B166" s="41">
        <v>-45273566.318431489</v>
      </c>
      <c r="C166" s="41">
        <v>-44521470.659163974</v>
      </c>
      <c r="D166" s="41">
        <v>-44112447.102629729</v>
      </c>
      <c r="E166" s="41">
        <v>-42324205.106220268</v>
      </c>
    </row>
    <row r="167" spans="1:5" x14ac:dyDescent="0.3">
      <c r="A167" s="40">
        <v>456</v>
      </c>
      <c r="B167" s="41">
        <v>-241122</v>
      </c>
      <c r="C167" s="41">
        <v>-241122</v>
      </c>
      <c r="D167" s="41">
        <v>-241122</v>
      </c>
      <c r="E167" s="41">
        <v>-241122</v>
      </c>
    </row>
    <row r="168" spans="1:5" x14ac:dyDescent="0.3">
      <c r="A168" s="40">
        <v>456</v>
      </c>
      <c r="B168" s="41">
        <v>-3293496.12</v>
      </c>
      <c r="C168" s="41">
        <v>-3293496.12</v>
      </c>
      <c r="D168" s="41">
        <v>-3293496.12</v>
      </c>
      <c r="E168" s="41">
        <v>-3293496.12</v>
      </c>
    </row>
    <row r="169" spans="1:5" x14ac:dyDescent="0.3">
      <c r="A169" s="40">
        <v>456</v>
      </c>
      <c r="B169" s="41">
        <v>-362758.00936906732</v>
      </c>
      <c r="C169" s="41">
        <v>-356728.77545601805</v>
      </c>
      <c r="D169" s="41">
        <v>-353454.45036949852</v>
      </c>
      <c r="E169" s="41">
        <v>-339126.02078820515</v>
      </c>
    </row>
    <row r="170" spans="1:5" x14ac:dyDescent="0.3">
      <c r="A170" s="40">
        <v>456</v>
      </c>
      <c r="B170" s="41">
        <v>-1178146.8446678794</v>
      </c>
      <c r="C170" s="41">
        <v>-1153583.5988386027</v>
      </c>
      <c r="D170" s="41">
        <v>-1113839.067903396</v>
      </c>
      <c r="E170" s="41">
        <v>-988757.81303340034</v>
      </c>
    </row>
    <row r="171" spans="1:5" x14ac:dyDescent="0.3">
      <c r="A171" s="40">
        <v>456</v>
      </c>
      <c r="B171" s="41">
        <v>-372140.85000000003</v>
      </c>
      <c r="C171" s="41">
        <v>-372140.85000000003</v>
      </c>
      <c r="D171" s="41">
        <v>-372140.85000000003</v>
      </c>
      <c r="E171" s="41">
        <v>-372140.85000000003</v>
      </c>
    </row>
    <row r="172" spans="1:5" x14ac:dyDescent="0.3">
      <c r="A172" s="40">
        <v>456</v>
      </c>
      <c r="B172" s="41">
        <v>-332679.80253897101</v>
      </c>
      <c r="C172" s="41">
        <v>-337478.33909526223</v>
      </c>
      <c r="D172" s="41">
        <v>-345325.84497096279</v>
      </c>
      <c r="E172" s="41">
        <v>-350044.32895031717</v>
      </c>
    </row>
    <row r="173" spans="1:5" x14ac:dyDescent="0.3">
      <c r="A173" s="40">
        <v>456</v>
      </c>
      <c r="B173" s="41">
        <v>-1093956.1985628866</v>
      </c>
      <c r="C173" s="41">
        <v>-1092740.6414737953</v>
      </c>
      <c r="D173" s="41">
        <v>-1092072.6494580344</v>
      </c>
      <c r="E173" s="41">
        <v>-1091924.1145400254</v>
      </c>
    </row>
    <row r="174" spans="1:5" x14ac:dyDescent="0.3">
      <c r="A174" s="40">
        <v>456</v>
      </c>
      <c r="B174" s="41">
        <v>-118646.67757666083</v>
      </c>
      <c r="C174" s="41">
        <v>-118233.21992646564</v>
      </c>
      <c r="D174" s="41">
        <v>-118072.52246767105</v>
      </c>
      <c r="E174" s="41">
        <v>-118049.39929250948</v>
      </c>
    </row>
    <row r="175" spans="1:5" x14ac:dyDescent="0.3">
      <c r="A175" s="40">
        <v>456</v>
      </c>
      <c r="B175" s="41">
        <v>12484.597100213528</v>
      </c>
      <c r="C175" s="41">
        <v>12517.375567004588</v>
      </c>
      <c r="D175" s="41">
        <v>12511.891885670069</v>
      </c>
      <c r="E175" s="41">
        <v>12510.259336556899</v>
      </c>
    </row>
    <row r="176" spans="1:5" x14ac:dyDescent="0.3">
      <c r="A176" s="40">
        <v>456</v>
      </c>
      <c r="B176" s="41">
        <v>-8274.7516199705715</v>
      </c>
      <c r="C176" s="41">
        <v>-8371.8935626347429</v>
      </c>
      <c r="D176" s="41">
        <v>-8382.0122256941413</v>
      </c>
      <c r="E176" s="41">
        <v>-8383.8178173557244</v>
      </c>
    </row>
    <row r="177" spans="1:5" x14ac:dyDescent="0.3">
      <c r="A177" s="40">
        <v>456</v>
      </c>
      <c r="B177" s="41">
        <v>0</v>
      </c>
      <c r="C177" s="41">
        <v>0</v>
      </c>
      <c r="D177" s="41">
        <v>0</v>
      </c>
      <c r="E177" s="41">
        <v>0</v>
      </c>
    </row>
    <row r="178" spans="1:5" x14ac:dyDescent="0.3">
      <c r="A178" s="40">
        <v>456</v>
      </c>
      <c r="B178" s="41">
        <v>-266143.29000000004</v>
      </c>
      <c r="C178" s="41">
        <v>-247682.59000000003</v>
      </c>
      <c r="D178" s="41">
        <v>-245082.55</v>
      </c>
      <c r="E178" s="41">
        <v>-242482.62000000005</v>
      </c>
    </row>
    <row r="179" spans="1:5" x14ac:dyDescent="0.3">
      <c r="A179" s="40">
        <v>456</v>
      </c>
      <c r="B179" s="41">
        <v>0</v>
      </c>
      <c r="C179" s="41">
        <v>0</v>
      </c>
      <c r="D179" s="41">
        <v>0</v>
      </c>
      <c r="E179" s="41">
        <v>0</v>
      </c>
    </row>
    <row r="180" spans="1:5" x14ac:dyDescent="0.3">
      <c r="A180" s="40">
        <v>456</v>
      </c>
      <c r="B180" s="41">
        <v>0</v>
      </c>
      <c r="C180" s="41">
        <v>0</v>
      </c>
      <c r="D180" s="41">
        <v>0</v>
      </c>
      <c r="E180" s="41">
        <v>0</v>
      </c>
    </row>
    <row r="181" spans="1:5" x14ac:dyDescent="0.3">
      <c r="A181" s="40">
        <v>456</v>
      </c>
      <c r="B181" s="41">
        <v>0</v>
      </c>
      <c r="C181" s="41">
        <v>0</v>
      </c>
      <c r="D181" s="41">
        <v>0</v>
      </c>
      <c r="E181" s="41">
        <v>0</v>
      </c>
    </row>
    <row r="182" spans="1:5" x14ac:dyDescent="0.3">
      <c r="A182" s="40">
        <v>456</v>
      </c>
      <c r="B182" s="41">
        <v>0</v>
      </c>
      <c r="C182" s="41">
        <v>0</v>
      </c>
      <c r="D182" s="41">
        <v>0</v>
      </c>
      <c r="E182" s="41">
        <v>0</v>
      </c>
    </row>
    <row r="183" spans="1:5" x14ac:dyDescent="0.3">
      <c r="A183" s="40">
        <v>456</v>
      </c>
      <c r="B183" s="41">
        <v>-1684507.61</v>
      </c>
      <c r="C183" s="41">
        <v>-1684507.61</v>
      </c>
      <c r="D183" s="41">
        <v>-1684507.61</v>
      </c>
      <c r="E183" s="41">
        <v>-1684507.61</v>
      </c>
    </row>
    <row r="184" spans="1:5" x14ac:dyDescent="0.3">
      <c r="A184" s="40">
        <v>456</v>
      </c>
      <c r="B184" s="41">
        <v>0</v>
      </c>
      <c r="C184" s="41">
        <v>0</v>
      </c>
      <c r="D184" s="41">
        <v>0</v>
      </c>
      <c r="E184" s="41">
        <v>0</v>
      </c>
    </row>
    <row r="185" spans="1:5" x14ac:dyDescent="0.3">
      <c r="A185" s="40">
        <v>456</v>
      </c>
      <c r="B185" s="41">
        <v>-2981256</v>
      </c>
      <c r="C185" s="41">
        <v>-2981256</v>
      </c>
      <c r="D185" s="41">
        <v>-2981256</v>
      </c>
      <c r="E185" s="41">
        <v>-2981256</v>
      </c>
    </row>
    <row r="186" spans="1:5" x14ac:dyDescent="0.3">
      <c r="A186" s="40">
        <v>456</v>
      </c>
      <c r="B186" s="41">
        <v>10995881.481298739</v>
      </c>
      <c r="C186" s="41">
        <v>-9444019.6169659942</v>
      </c>
      <c r="D186" s="41">
        <v>141171.36135636177</v>
      </c>
      <c r="E186" s="41">
        <v>436203.84077423438</v>
      </c>
    </row>
    <row r="187" spans="1:5" x14ac:dyDescent="0.3">
      <c r="A187" s="40">
        <v>456</v>
      </c>
      <c r="B187" s="41">
        <v>0</v>
      </c>
      <c r="C187" s="41">
        <v>0</v>
      </c>
      <c r="D187" s="41">
        <v>0</v>
      </c>
      <c r="E187" s="41">
        <v>0</v>
      </c>
    </row>
    <row r="188" spans="1:5" x14ac:dyDescent="0.3">
      <c r="A188" s="40">
        <v>456</v>
      </c>
      <c r="B188" s="41">
        <v>0</v>
      </c>
      <c r="C188" s="41">
        <v>0</v>
      </c>
      <c r="D188" s="41">
        <v>0</v>
      </c>
      <c r="E188" s="41">
        <v>0</v>
      </c>
    </row>
    <row r="189" spans="1:5" x14ac:dyDescent="0.3">
      <c r="A189" s="40">
        <v>456</v>
      </c>
      <c r="B189" s="41">
        <v>0</v>
      </c>
      <c r="C189" s="41">
        <v>0</v>
      </c>
      <c r="D189" s="41">
        <v>0</v>
      </c>
      <c r="E189" s="41">
        <v>0</v>
      </c>
    </row>
    <row r="190" spans="1:5" x14ac:dyDescent="0.3">
      <c r="A190" s="40">
        <v>456</v>
      </c>
      <c r="B190" s="41">
        <v>0</v>
      </c>
      <c r="C190" s="41">
        <v>0</v>
      </c>
      <c r="D190" s="41">
        <v>0</v>
      </c>
      <c r="E190" s="41">
        <v>0</v>
      </c>
    </row>
    <row r="191" spans="1:5" x14ac:dyDescent="0.3">
      <c r="A191" s="40">
        <v>456</v>
      </c>
      <c r="B191" s="41">
        <v>0</v>
      </c>
      <c r="C191" s="41">
        <v>-6.3853804022073746E-8</v>
      </c>
      <c r="D191" s="41">
        <v>5.1222741603851318E-8</v>
      </c>
      <c r="E191" s="41">
        <v>3.0733644962310791E-8</v>
      </c>
    </row>
    <row r="192" spans="1:5" x14ac:dyDescent="0.3">
      <c r="A192" s="40">
        <v>456</v>
      </c>
      <c r="B192" s="41">
        <v>-1087215.5730804997</v>
      </c>
      <c r="C192" s="41">
        <v>0</v>
      </c>
      <c r="D192" s="41">
        <v>-4.377216100692749E-8</v>
      </c>
      <c r="E192" s="41">
        <v>0</v>
      </c>
    </row>
    <row r="193" spans="1:5" x14ac:dyDescent="0.3">
      <c r="A193" s="40">
        <v>456</v>
      </c>
      <c r="B193" s="41">
        <v>0</v>
      </c>
      <c r="C193" s="41">
        <v>0</v>
      </c>
      <c r="D193" s="41">
        <v>0</v>
      </c>
      <c r="E193" s="41">
        <v>0</v>
      </c>
    </row>
    <row r="194" spans="1:5" x14ac:dyDescent="0.3">
      <c r="A194" s="40">
        <v>456</v>
      </c>
      <c r="B194" s="41">
        <v>0</v>
      </c>
      <c r="C194" s="41">
        <v>0</v>
      </c>
      <c r="D194" s="41">
        <v>0</v>
      </c>
      <c r="E194" s="41">
        <v>0</v>
      </c>
    </row>
    <row r="195" spans="1:5" x14ac:dyDescent="0.3">
      <c r="A195" s="40">
        <v>456</v>
      </c>
      <c r="B195" s="41">
        <v>6809137.2326231292</v>
      </c>
      <c r="C195" s="41">
        <v>-6809137.23262309</v>
      </c>
      <c r="D195" s="41">
        <v>0</v>
      </c>
      <c r="E195" s="41">
        <v>-1.735985279083252E-6</v>
      </c>
    </row>
    <row r="196" spans="1:5" x14ac:dyDescent="0.3">
      <c r="A196" s="40">
        <v>456</v>
      </c>
      <c r="B196" s="41">
        <v>3480511</v>
      </c>
      <c r="C196" s="41">
        <v>11303114</v>
      </c>
      <c r="D196" s="41">
        <v>0</v>
      </c>
      <c r="E196" s="41">
        <v>0</v>
      </c>
    </row>
    <row r="197" spans="1:5" x14ac:dyDescent="0.3">
      <c r="A197" s="40">
        <v>456</v>
      </c>
      <c r="B197" s="41">
        <v>0</v>
      </c>
      <c r="C197" s="41">
        <v>16778.242079854012</v>
      </c>
      <c r="D197" s="41">
        <v>-8138.2420795634389</v>
      </c>
      <c r="E197" s="41">
        <v>-3.3117830753326416E-6</v>
      </c>
    </row>
    <row r="198" spans="1:5" x14ac:dyDescent="0.3">
      <c r="A198" s="40">
        <v>501</v>
      </c>
      <c r="B198" s="41">
        <v>336733608.90999997</v>
      </c>
      <c r="C198" s="41">
        <v>354158442.03000009</v>
      </c>
      <c r="D198" s="41">
        <v>365144534.71000004</v>
      </c>
      <c r="E198" s="41">
        <v>408804269.21689695</v>
      </c>
    </row>
    <row r="199" spans="1:5" x14ac:dyDescent="0.3">
      <c r="A199" s="40">
        <v>501</v>
      </c>
      <c r="B199" s="41">
        <v>0</v>
      </c>
      <c r="C199" s="41">
        <v>0</v>
      </c>
      <c r="D199" s="41">
        <v>0</v>
      </c>
      <c r="E199" s="41">
        <v>0</v>
      </c>
    </row>
    <row r="200" spans="1:5" x14ac:dyDescent="0.3">
      <c r="A200" s="40">
        <v>501</v>
      </c>
      <c r="B200" s="41">
        <v>0</v>
      </c>
      <c r="C200" s="41">
        <v>0</v>
      </c>
      <c r="D200" s="41">
        <v>0</v>
      </c>
      <c r="E200" s="41">
        <v>0</v>
      </c>
    </row>
    <row r="201" spans="1:5" x14ac:dyDescent="0.3">
      <c r="A201" s="40">
        <v>501</v>
      </c>
      <c r="B201" s="41">
        <v>0</v>
      </c>
      <c r="C201" s="41">
        <v>0</v>
      </c>
      <c r="D201" s="41">
        <v>0</v>
      </c>
      <c r="E201" s="41">
        <v>0</v>
      </c>
    </row>
    <row r="202" spans="1:5" x14ac:dyDescent="0.3">
      <c r="A202" s="40">
        <v>501</v>
      </c>
      <c r="B202" s="41">
        <v>0</v>
      </c>
      <c r="C202" s="41">
        <v>0</v>
      </c>
      <c r="D202" s="41">
        <v>0</v>
      </c>
      <c r="E202" s="41">
        <v>0</v>
      </c>
    </row>
    <row r="203" spans="1:5" x14ac:dyDescent="0.3">
      <c r="A203" s="40">
        <v>501</v>
      </c>
      <c r="B203" s="41">
        <v>0</v>
      </c>
      <c r="C203" s="41">
        <v>0</v>
      </c>
      <c r="D203" s="41">
        <v>0</v>
      </c>
      <c r="E203" s="41">
        <v>0</v>
      </c>
    </row>
    <row r="204" spans="1:5" x14ac:dyDescent="0.3">
      <c r="A204" s="40">
        <v>501</v>
      </c>
      <c r="B204" s="41">
        <v>0</v>
      </c>
      <c r="C204" s="41">
        <v>0</v>
      </c>
      <c r="D204" s="41">
        <v>0</v>
      </c>
      <c r="E204" s="41">
        <v>0</v>
      </c>
    </row>
    <row r="205" spans="1:5" x14ac:dyDescent="0.3">
      <c r="A205" s="40">
        <v>501</v>
      </c>
      <c r="B205" s="41">
        <v>0</v>
      </c>
      <c r="C205" s="41">
        <v>0</v>
      </c>
      <c r="D205" s="41">
        <v>0</v>
      </c>
      <c r="E205" s="41">
        <v>0</v>
      </c>
    </row>
    <row r="206" spans="1:5" x14ac:dyDescent="0.3">
      <c r="A206" s="40">
        <v>501</v>
      </c>
      <c r="B206" s="41">
        <v>9502043.4099999964</v>
      </c>
      <c r="C206" s="41">
        <v>9641141.5099999979</v>
      </c>
      <c r="D206" s="41">
        <v>9338423.9599999972</v>
      </c>
      <c r="E206" s="41">
        <v>9525192.4391999971</v>
      </c>
    </row>
    <row r="207" spans="1:5" x14ac:dyDescent="0.3">
      <c r="A207" s="40">
        <v>501</v>
      </c>
      <c r="B207" s="41">
        <v>0</v>
      </c>
      <c r="C207" s="41">
        <v>0</v>
      </c>
      <c r="D207" s="41">
        <v>0</v>
      </c>
      <c r="E207" s="41">
        <v>0</v>
      </c>
    </row>
    <row r="208" spans="1:5" x14ac:dyDescent="0.3">
      <c r="A208" s="40">
        <v>501</v>
      </c>
      <c r="B208" s="41">
        <v>0</v>
      </c>
      <c r="C208" s="41">
        <v>0</v>
      </c>
      <c r="D208" s="41">
        <v>0</v>
      </c>
      <c r="E208" s="41">
        <v>0</v>
      </c>
    </row>
    <row r="209" spans="1:5" x14ac:dyDescent="0.3">
      <c r="A209" s="40">
        <v>501</v>
      </c>
      <c r="B209" s="41">
        <v>0</v>
      </c>
      <c r="C209" s="41">
        <v>0</v>
      </c>
      <c r="D209" s="41">
        <v>0</v>
      </c>
      <c r="E209" s="41">
        <v>0</v>
      </c>
    </row>
    <row r="210" spans="1:5" x14ac:dyDescent="0.3">
      <c r="A210" s="40">
        <v>501</v>
      </c>
      <c r="B210" s="41">
        <v>0</v>
      </c>
      <c r="C210" s="41">
        <v>0</v>
      </c>
      <c r="D210" s="41">
        <v>0</v>
      </c>
      <c r="E210" s="41">
        <v>0</v>
      </c>
    </row>
    <row r="211" spans="1:5" x14ac:dyDescent="0.3">
      <c r="A211" s="40">
        <v>501</v>
      </c>
      <c r="B211" s="41">
        <v>0</v>
      </c>
      <c r="C211" s="41">
        <v>0</v>
      </c>
      <c r="D211" s="41">
        <v>0</v>
      </c>
      <c r="E211" s="41">
        <v>0</v>
      </c>
    </row>
    <row r="212" spans="1:5" x14ac:dyDescent="0.3">
      <c r="A212" s="40">
        <v>518</v>
      </c>
      <c r="B212" s="41">
        <v>0</v>
      </c>
      <c r="C212" s="41">
        <v>0</v>
      </c>
      <c r="D212" s="41">
        <v>0</v>
      </c>
      <c r="E212" s="41">
        <v>0</v>
      </c>
    </row>
    <row r="213" spans="1:5" x14ac:dyDescent="0.3">
      <c r="A213" s="40">
        <v>518</v>
      </c>
      <c r="B213" s="41">
        <v>194851620.06545305</v>
      </c>
      <c r="C213" s="41">
        <v>190042472.27055633</v>
      </c>
      <c r="D213" s="41">
        <v>181948456.39373511</v>
      </c>
      <c r="E213" s="41">
        <v>174425778.72311398</v>
      </c>
    </row>
    <row r="214" spans="1:5" x14ac:dyDescent="0.3">
      <c r="A214" s="40">
        <v>518</v>
      </c>
      <c r="B214" s="41">
        <v>0</v>
      </c>
      <c r="C214" s="41">
        <v>0</v>
      </c>
      <c r="D214" s="41">
        <v>0</v>
      </c>
      <c r="E214" s="41">
        <v>0</v>
      </c>
    </row>
    <row r="215" spans="1:5" x14ac:dyDescent="0.3">
      <c r="A215" s="40">
        <v>518</v>
      </c>
      <c r="B215" s="41">
        <v>0</v>
      </c>
      <c r="C215" s="41">
        <v>0</v>
      </c>
      <c r="D215" s="41">
        <v>0</v>
      </c>
      <c r="E215" s="41">
        <v>0</v>
      </c>
    </row>
    <row r="216" spans="1:5" x14ac:dyDescent="0.3">
      <c r="A216" s="40">
        <v>518</v>
      </c>
      <c r="B216" s="41">
        <v>0</v>
      </c>
      <c r="C216" s="41">
        <v>0</v>
      </c>
      <c r="D216" s="41">
        <v>0</v>
      </c>
      <c r="E216" s="41">
        <v>0</v>
      </c>
    </row>
    <row r="217" spans="1:5" x14ac:dyDescent="0.3">
      <c r="A217" s="40">
        <v>518</v>
      </c>
      <c r="B217" s="41">
        <v>0</v>
      </c>
      <c r="C217" s="41">
        <v>0</v>
      </c>
      <c r="D217" s="41">
        <v>0</v>
      </c>
      <c r="E217" s="41">
        <v>0</v>
      </c>
    </row>
    <row r="218" spans="1:5" x14ac:dyDescent="0.3">
      <c r="A218" s="40">
        <v>518</v>
      </c>
      <c r="B218" s="41">
        <v>0</v>
      </c>
      <c r="C218" s="41">
        <v>0</v>
      </c>
      <c r="D218" s="41">
        <v>0</v>
      </c>
      <c r="E218" s="41">
        <v>0</v>
      </c>
    </row>
    <row r="219" spans="1:5" x14ac:dyDescent="0.3">
      <c r="A219" s="40">
        <v>518</v>
      </c>
      <c r="B219" s="41">
        <v>11753694.840000002</v>
      </c>
      <c r="C219" s="41">
        <v>11753694.840000002</v>
      </c>
      <c r="D219" s="41">
        <v>11753694.840000002</v>
      </c>
      <c r="E219" s="41">
        <v>11988768.736800002</v>
      </c>
    </row>
    <row r="220" spans="1:5" x14ac:dyDescent="0.3">
      <c r="A220" s="40">
        <v>547</v>
      </c>
      <c r="B220" s="41">
        <v>2063663186.6101296</v>
      </c>
      <c r="C220" s="41">
        <v>2323846287.9000826</v>
      </c>
      <c r="D220" s="41">
        <v>2470786768.4292831</v>
      </c>
      <c r="E220" s="41">
        <v>2904864936.052247</v>
      </c>
    </row>
    <row r="221" spans="1:5" x14ac:dyDescent="0.3">
      <c r="A221" s="40">
        <v>547</v>
      </c>
      <c r="B221" s="41">
        <v>0</v>
      </c>
      <c r="C221" s="41">
        <v>0</v>
      </c>
      <c r="D221" s="41">
        <v>0</v>
      </c>
      <c r="E221" s="41">
        <v>0</v>
      </c>
    </row>
    <row r="222" spans="1:5" x14ac:dyDescent="0.3">
      <c r="A222" s="40">
        <v>547</v>
      </c>
      <c r="B222" s="41">
        <v>0</v>
      </c>
      <c r="C222" s="41">
        <v>0</v>
      </c>
      <c r="D222" s="41">
        <v>0</v>
      </c>
      <c r="E222" s="41">
        <v>0</v>
      </c>
    </row>
    <row r="223" spans="1:5" x14ac:dyDescent="0.3">
      <c r="A223" s="40">
        <v>547</v>
      </c>
      <c r="B223" s="41">
        <v>4351715.2100000018</v>
      </c>
      <c r="C223" s="41">
        <v>4397354.0099999979</v>
      </c>
      <c r="D223" s="41">
        <v>4482704.1100000003</v>
      </c>
      <c r="E223" s="41">
        <v>4572358.1922000004</v>
      </c>
    </row>
    <row r="224" spans="1:5" x14ac:dyDescent="0.3">
      <c r="A224" s="40">
        <v>547</v>
      </c>
      <c r="B224" s="41">
        <v>0</v>
      </c>
      <c r="C224" s="41">
        <v>0</v>
      </c>
      <c r="D224" s="41">
        <v>0</v>
      </c>
      <c r="E224" s="41">
        <v>0</v>
      </c>
    </row>
    <row r="225" spans="1:5" x14ac:dyDescent="0.3">
      <c r="A225" s="40">
        <v>547</v>
      </c>
      <c r="B225" s="41">
        <v>0</v>
      </c>
      <c r="C225" s="41">
        <v>0</v>
      </c>
      <c r="D225" s="41">
        <v>0</v>
      </c>
      <c r="E225" s="41">
        <v>0</v>
      </c>
    </row>
    <row r="226" spans="1:5" x14ac:dyDescent="0.3">
      <c r="A226" s="40">
        <v>555</v>
      </c>
      <c r="B226" s="41">
        <v>210109688.56999999</v>
      </c>
      <c r="C226" s="41">
        <v>201253012.49000001</v>
      </c>
      <c r="D226" s="41">
        <v>206926379.56</v>
      </c>
      <c r="E226" s="41">
        <v>164361989.02000004</v>
      </c>
    </row>
    <row r="227" spans="1:5" x14ac:dyDescent="0.3">
      <c r="A227" s="40">
        <v>555</v>
      </c>
      <c r="B227" s="41">
        <v>0</v>
      </c>
      <c r="C227" s="41">
        <v>0</v>
      </c>
      <c r="D227" s="41">
        <v>0</v>
      </c>
      <c r="E227" s="41">
        <v>0</v>
      </c>
    </row>
    <row r="228" spans="1:5" x14ac:dyDescent="0.3">
      <c r="A228" s="40">
        <v>555</v>
      </c>
      <c r="B228" s="41">
        <v>0</v>
      </c>
      <c r="C228" s="41">
        <v>0</v>
      </c>
      <c r="D228" s="41">
        <v>0</v>
      </c>
      <c r="E228" s="41">
        <v>0</v>
      </c>
    </row>
    <row r="229" spans="1:5" x14ac:dyDescent="0.3">
      <c r="A229" s="40">
        <v>555</v>
      </c>
      <c r="B229" s="41">
        <v>0</v>
      </c>
      <c r="C229" s="41">
        <v>0</v>
      </c>
      <c r="D229" s="41">
        <v>0</v>
      </c>
      <c r="E229" s="41">
        <v>0</v>
      </c>
    </row>
    <row r="230" spans="1:5" x14ac:dyDescent="0.3">
      <c r="A230" s="40">
        <v>555</v>
      </c>
      <c r="B230" s="41">
        <v>0</v>
      </c>
      <c r="C230" s="41">
        <v>0</v>
      </c>
      <c r="D230" s="41">
        <v>0</v>
      </c>
      <c r="E230" s="41">
        <v>0</v>
      </c>
    </row>
    <row r="231" spans="1:5" x14ac:dyDescent="0.3">
      <c r="A231" s="40">
        <v>555</v>
      </c>
      <c r="B231" s="41">
        <v>0</v>
      </c>
      <c r="C231" s="41">
        <v>0</v>
      </c>
      <c r="D231" s="41">
        <v>0</v>
      </c>
      <c r="E231" s="41">
        <v>0</v>
      </c>
    </row>
    <row r="232" spans="1:5" x14ac:dyDescent="0.3">
      <c r="A232" s="40">
        <v>555</v>
      </c>
      <c r="B232" s="41">
        <v>0</v>
      </c>
      <c r="C232" s="41">
        <v>0</v>
      </c>
      <c r="D232" s="41">
        <v>0</v>
      </c>
      <c r="E232" s="41">
        <v>0</v>
      </c>
    </row>
    <row r="233" spans="1:5" x14ac:dyDescent="0.3">
      <c r="A233" s="40">
        <v>555</v>
      </c>
      <c r="B233" s="41">
        <v>0</v>
      </c>
      <c r="C233" s="41">
        <v>0</v>
      </c>
      <c r="D233" s="41">
        <v>0</v>
      </c>
      <c r="E233" s="41">
        <v>0</v>
      </c>
    </row>
    <row r="234" spans="1:5" x14ac:dyDescent="0.3">
      <c r="A234" s="40">
        <v>555</v>
      </c>
      <c r="B234" s="41">
        <v>0</v>
      </c>
      <c r="C234" s="41">
        <v>0</v>
      </c>
      <c r="D234" s="41">
        <v>0</v>
      </c>
      <c r="E234" s="41">
        <v>0</v>
      </c>
    </row>
    <row r="235" spans="1:5" x14ac:dyDescent="0.3">
      <c r="A235" s="40">
        <v>555</v>
      </c>
      <c r="B235" s="41">
        <v>171526417.69</v>
      </c>
      <c r="C235" s="41">
        <v>158376166.10999998</v>
      </c>
      <c r="D235" s="41">
        <v>147897004.54999998</v>
      </c>
      <c r="E235" s="41">
        <v>122495348.76000001</v>
      </c>
    </row>
    <row r="236" spans="1:5" x14ac:dyDescent="0.3">
      <c r="A236" s="40">
        <v>555</v>
      </c>
      <c r="B236" s="41">
        <v>2981256</v>
      </c>
      <c r="C236" s="41">
        <v>2981256</v>
      </c>
      <c r="D236" s="41">
        <v>2981256</v>
      </c>
      <c r="E236" s="41">
        <v>2981256</v>
      </c>
    </row>
    <row r="237" spans="1:5" x14ac:dyDescent="0.3">
      <c r="A237" s="40">
        <v>555</v>
      </c>
      <c r="B237" s="41">
        <v>0</v>
      </c>
      <c r="C237" s="41">
        <v>0</v>
      </c>
      <c r="D237" s="41">
        <v>0</v>
      </c>
      <c r="E237" s="41">
        <v>0</v>
      </c>
    </row>
    <row r="238" spans="1:5" x14ac:dyDescent="0.3">
      <c r="A238" s="40">
        <v>555</v>
      </c>
      <c r="B238" s="41">
        <v>0</v>
      </c>
      <c r="C238" s="41">
        <v>0</v>
      </c>
      <c r="D238" s="41">
        <v>0</v>
      </c>
      <c r="E238" s="41">
        <v>0</v>
      </c>
    </row>
    <row r="239" spans="1:5" x14ac:dyDescent="0.3">
      <c r="A239" s="40">
        <v>555</v>
      </c>
      <c r="B239" s="41">
        <v>0</v>
      </c>
      <c r="C239" s="41">
        <v>0</v>
      </c>
      <c r="D239" s="41">
        <v>0</v>
      </c>
      <c r="E239" s="41">
        <v>0</v>
      </c>
    </row>
    <row r="240" spans="1:5" x14ac:dyDescent="0.3">
      <c r="A240" s="40">
        <v>555</v>
      </c>
      <c r="B240" s="41">
        <v>0</v>
      </c>
      <c r="C240" s="41">
        <v>0</v>
      </c>
      <c r="D240" s="41">
        <v>0</v>
      </c>
      <c r="E240" s="41">
        <v>0</v>
      </c>
    </row>
    <row r="241" spans="1:5" x14ac:dyDescent="0.3">
      <c r="A241" s="40">
        <v>555</v>
      </c>
      <c r="B241" s="41">
        <v>0</v>
      </c>
      <c r="C241" s="41">
        <v>0</v>
      </c>
      <c r="D241" s="41">
        <v>0</v>
      </c>
      <c r="E241" s="41">
        <v>0</v>
      </c>
    </row>
    <row r="242" spans="1:5" x14ac:dyDescent="0.3">
      <c r="A242" s="40">
        <v>555</v>
      </c>
      <c r="B242" s="41">
        <v>0</v>
      </c>
      <c r="C242" s="41">
        <v>0</v>
      </c>
      <c r="D242" s="41">
        <v>0</v>
      </c>
      <c r="E242" s="41">
        <v>0</v>
      </c>
    </row>
    <row r="243" spans="1:5" x14ac:dyDescent="0.3">
      <c r="A243" s="40">
        <v>557</v>
      </c>
      <c r="B243" s="41">
        <v>36711847.046058163</v>
      </c>
      <c r="C243" s="41">
        <v>231505.97394184489</v>
      </c>
      <c r="D243" s="41">
        <v>0</v>
      </c>
      <c r="E243" s="41">
        <v>0</v>
      </c>
    </row>
    <row r="244" spans="1:5" x14ac:dyDescent="0.3">
      <c r="A244" s="40">
        <v>557</v>
      </c>
      <c r="B244" s="41">
        <v>75205526.25000006</v>
      </c>
      <c r="C244" s="41">
        <v>90031969.607142866</v>
      </c>
      <c r="D244" s="41">
        <v>90031969.607142866</v>
      </c>
      <c r="E244" s="41">
        <v>90031969.607142866</v>
      </c>
    </row>
    <row r="245" spans="1:5" x14ac:dyDescent="0.3">
      <c r="A245" s="40">
        <v>557</v>
      </c>
      <c r="B245" s="41">
        <v>14826443.357142851</v>
      </c>
      <c r="C245" s="41">
        <v>0</v>
      </c>
      <c r="D245" s="41">
        <v>0</v>
      </c>
      <c r="E245" s="41">
        <v>0</v>
      </c>
    </row>
    <row r="246" spans="1:5" x14ac:dyDescent="0.3">
      <c r="A246" s="40">
        <v>557</v>
      </c>
      <c r="B246" s="41">
        <v>0</v>
      </c>
      <c r="C246" s="41">
        <v>0</v>
      </c>
      <c r="D246" s="41">
        <v>0</v>
      </c>
      <c r="E246" s="41">
        <v>0</v>
      </c>
    </row>
    <row r="247" spans="1:5" x14ac:dyDescent="0.3">
      <c r="A247" s="40">
        <v>557</v>
      </c>
      <c r="B247" s="41">
        <v>3.8708094507455826E-8</v>
      </c>
      <c r="C247" s="41">
        <v>0</v>
      </c>
      <c r="D247" s="41">
        <v>0</v>
      </c>
      <c r="E247" s="41">
        <v>-1.313892425969243E-7</v>
      </c>
    </row>
    <row r="248" spans="1:5" x14ac:dyDescent="0.3">
      <c r="A248" s="40">
        <v>557</v>
      </c>
      <c r="B248" s="41">
        <v>0</v>
      </c>
      <c r="C248" s="41">
        <v>0</v>
      </c>
      <c r="D248" s="41">
        <v>0</v>
      </c>
      <c r="E248" s="41">
        <v>0</v>
      </c>
    </row>
    <row r="249" spans="1:5" x14ac:dyDescent="0.3">
      <c r="A249" s="40">
        <v>557</v>
      </c>
      <c r="B249" s="41">
        <v>0</v>
      </c>
      <c r="C249" s="41">
        <v>0</v>
      </c>
      <c r="D249" s="41">
        <v>0</v>
      </c>
      <c r="E249" s="41">
        <v>0</v>
      </c>
    </row>
    <row r="250" spans="1:5" x14ac:dyDescent="0.3">
      <c r="A250" s="40">
        <v>750</v>
      </c>
      <c r="B250" s="41">
        <v>1</v>
      </c>
      <c r="C250" s="41">
        <v>0</v>
      </c>
      <c r="D250" s="41">
        <v>0</v>
      </c>
      <c r="E250" s="41">
        <v>0</v>
      </c>
    </row>
    <row r="251" spans="1:5" x14ac:dyDescent="0.3">
      <c r="A251" s="40">
        <v>751</v>
      </c>
      <c r="B251" s="41">
        <v>1</v>
      </c>
      <c r="C251" s="41">
        <v>0</v>
      </c>
      <c r="D251" s="41">
        <v>0</v>
      </c>
      <c r="E251" s="41">
        <v>0</v>
      </c>
    </row>
    <row r="252" spans="1:5" x14ac:dyDescent="0.3">
      <c r="A252" s="40">
        <v>752</v>
      </c>
      <c r="B252" s="41">
        <v>3463572</v>
      </c>
      <c r="C252" s="41">
        <v>2678713</v>
      </c>
      <c r="D252" s="41">
        <v>2234074</v>
      </c>
      <c r="E252" s="41">
        <v>1981994</v>
      </c>
    </row>
    <row r="253" spans="1:5" x14ac:dyDescent="0.3">
      <c r="A253" s="40">
        <v>753</v>
      </c>
      <c r="B253" s="41">
        <v>0</v>
      </c>
      <c r="C253" s="41">
        <v>0</v>
      </c>
      <c r="D253" s="41">
        <v>0</v>
      </c>
      <c r="E253" s="41">
        <v>0</v>
      </c>
    </row>
    <row r="254" spans="1:5" x14ac:dyDescent="0.3">
      <c r="A254" s="40">
        <v>754</v>
      </c>
      <c r="B254" s="41">
        <v>1</v>
      </c>
      <c r="C254" s="41">
        <v>0</v>
      </c>
      <c r="D254" s="41">
        <v>0</v>
      </c>
      <c r="E254" s="41">
        <v>0</v>
      </c>
    </row>
    <row r="255" spans="1:5" x14ac:dyDescent="0.3">
      <c r="A255" s="40">
        <v>755</v>
      </c>
      <c r="B255" s="41">
        <v>0</v>
      </c>
      <c r="C255" s="41">
        <v>0</v>
      </c>
      <c r="D255" s="41">
        <v>0</v>
      </c>
      <c r="E255" s="41">
        <v>0</v>
      </c>
    </row>
    <row r="256" spans="1:5" x14ac:dyDescent="0.3">
      <c r="A256" s="40">
        <v>756</v>
      </c>
      <c r="B256" s="41">
        <v>1</v>
      </c>
      <c r="C256" s="41">
        <v>0</v>
      </c>
      <c r="D256" s="41">
        <v>0</v>
      </c>
      <c r="E256" s="41">
        <v>0</v>
      </c>
    </row>
    <row r="257" spans="1:5" x14ac:dyDescent="0.3">
      <c r="A257" s="40">
        <v>758</v>
      </c>
      <c r="B257" s="41">
        <v>1</v>
      </c>
      <c r="C257" s="41">
        <v>0</v>
      </c>
      <c r="D257" s="41">
        <v>0</v>
      </c>
      <c r="E257" s="41">
        <v>0</v>
      </c>
    </row>
    <row r="258" spans="1:5" x14ac:dyDescent="0.3">
      <c r="A258" s="40">
        <v>759</v>
      </c>
      <c r="B258" s="41">
        <v>38630891</v>
      </c>
      <c r="C258" s="41">
        <v>58187950</v>
      </c>
      <c r="D258" s="41">
        <v>69862014</v>
      </c>
      <c r="E258" s="41">
        <v>78938091</v>
      </c>
    </row>
    <row r="259" spans="1:5" x14ac:dyDescent="0.3">
      <c r="A259" s="40">
        <v>760</v>
      </c>
      <c r="B259" s="41">
        <v>1</v>
      </c>
      <c r="C259" s="41">
        <v>0</v>
      </c>
      <c r="D259" s="41">
        <v>0</v>
      </c>
      <c r="E259" s="41">
        <v>0</v>
      </c>
    </row>
    <row r="260" spans="1:5" x14ac:dyDescent="0.3">
      <c r="A260" s="40">
        <v>761</v>
      </c>
      <c r="B260" s="41">
        <v>1</v>
      </c>
      <c r="C260" s="41">
        <v>0</v>
      </c>
      <c r="D260" s="41">
        <v>0</v>
      </c>
      <c r="E260" s="41">
        <v>0</v>
      </c>
    </row>
    <row r="261" spans="1:5" x14ac:dyDescent="0.3">
      <c r="A261" s="40">
        <v>763</v>
      </c>
      <c r="B261" s="41">
        <v>1</v>
      </c>
      <c r="C261" s="41">
        <v>0</v>
      </c>
      <c r="D261" s="41">
        <v>0</v>
      </c>
      <c r="E261" s="41">
        <v>0</v>
      </c>
    </row>
    <row r="262" spans="1:5" x14ac:dyDescent="0.3">
      <c r="A262" s="40">
        <v>769</v>
      </c>
      <c r="B262" s="41">
        <v>1</v>
      </c>
      <c r="C262" s="41">
        <v>0</v>
      </c>
      <c r="D262" s="41">
        <v>0</v>
      </c>
      <c r="E262" s="41">
        <v>0</v>
      </c>
    </row>
    <row r="263" spans="1:5" x14ac:dyDescent="0.3">
      <c r="A263" s="40">
        <v>795</v>
      </c>
      <c r="B263" s="41">
        <v>1</v>
      </c>
      <c r="C263" s="41">
        <v>0</v>
      </c>
      <c r="D263" s="41">
        <v>0</v>
      </c>
      <c r="E263" s="41">
        <v>0</v>
      </c>
    </row>
    <row r="264" spans="1:5" x14ac:dyDescent="0.3">
      <c r="A264" s="40">
        <v>796</v>
      </c>
      <c r="B264" s="41">
        <v>1</v>
      </c>
      <c r="C264" s="41">
        <v>0</v>
      </c>
      <c r="D264" s="41">
        <v>0</v>
      </c>
      <c r="E264" s="41">
        <v>0</v>
      </c>
    </row>
    <row r="265" spans="1:5" x14ac:dyDescent="0.3">
      <c r="A265" s="40">
        <v>798</v>
      </c>
      <c r="B265" s="41">
        <v>1</v>
      </c>
      <c r="C265" s="41">
        <v>0</v>
      </c>
      <c r="D265" s="41">
        <v>0</v>
      </c>
      <c r="E265" s="41">
        <v>0</v>
      </c>
    </row>
    <row r="266" spans="1:5" x14ac:dyDescent="0.3">
      <c r="A266" s="40">
        <v>500</v>
      </c>
      <c r="B266" s="41">
        <v>4848247.9699999979</v>
      </c>
      <c r="C266" s="41">
        <v>7007719.0200000005</v>
      </c>
      <c r="D266" s="41">
        <v>5164888.4199999981</v>
      </c>
      <c r="E266" s="41">
        <v>5268186.1883999985</v>
      </c>
    </row>
    <row r="267" spans="1:5" x14ac:dyDescent="0.3">
      <c r="A267" s="40">
        <v>502</v>
      </c>
      <c r="B267" s="41">
        <v>8660956.1100000031</v>
      </c>
      <c r="C267" s="41">
        <v>5883308.1499999994</v>
      </c>
      <c r="D267" s="41">
        <v>4947119.6400000006</v>
      </c>
      <c r="E267" s="41">
        <v>5046062.0328000011</v>
      </c>
    </row>
    <row r="268" spans="1:5" x14ac:dyDescent="0.3">
      <c r="A268" s="40">
        <v>502</v>
      </c>
      <c r="B268" s="41">
        <v>0</v>
      </c>
      <c r="C268" s="41">
        <v>0</v>
      </c>
      <c r="D268" s="41">
        <v>0</v>
      </c>
      <c r="E268" s="41">
        <v>0</v>
      </c>
    </row>
    <row r="269" spans="1:5" x14ac:dyDescent="0.3">
      <c r="A269" s="40">
        <v>502</v>
      </c>
      <c r="B269" s="41">
        <v>1687219.7600000002</v>
      </c>
      <c r="C269" s="41">
        <v>1268517.04</v>
      </c>
      <c r="D269" s="41">
        <v>1372797.07</v>
      </c>
      <c r="E269" s="41">
        <v>1400253.0114</v>
      </c>
    </row>
    <row r="270" spans="1:5" x14ac:dyDescent="0.3">
      <c r="A270" s="40">
        <v>502</v>
      </c>
      <c r="B270" s="41">
        <v>0</v>
      </c>
      <c r="C270" s="41">
        <v>0</v>
      </c>
      <c r="D270" s="41">
        <v>0</v>
      </c>
      <c r="E270" s="41">
        <v>0</v>
      </c>
    </row>
    <row r="271" spans="1:5" x14ac:dyDescent="0.3">
      <c r="A271" s="40">
        <v>502</v>
      </c>
      <c r="B271" s="41">
        <v>0</v>
      </c>
      <c r="C271" s="41">
        <v>0</v>
      </c>
      <c r="D271" s="41">
        <v>0</v>
      </c>
      <c r="E271" s="41">
        <v>0</v>
      </c>
    </row>
    <row r="272" spans="1:5" x14ac:dyDescent="0.3">
      <c r="A272" s="40">
        <v>505</v>
      </c>
      <c r="B272" s="41">
        <v>1904777.3500000008</v>
      </c>
      <c r="C272" s="41">
        <v>1708562.3899999997</v>
      </c>
      <c r="D272" s="41">
        <v>1734288.8199999996</v>
      </c>
      <c r="E272" s="41">
        <v>1768974.5963999997</v>
      </c>
    </row>
    <row r="273" spans="1:5" x14ac:dyDescent="0.3">
      <c r="A273" s="40">
        <v>506</v>
      </c>
      <c r="B273" s="41">
        <v>29933994.099999998</v>
      </c>
      <c r="C273" s="41">
        <v>17412557.649999991</v>
      </c>
      <c r="D273" s="41">
        <v>16556614.289999999</v>
      </c>
      <c r="E273" s="41">
        <v>16887746.575800002</v>
      </c>
    </row>
    <row r="274" spans="1:5" x14ac:dyDescent="0.3">
      <c r="A274" s="40">
        <v>506</v>
      </c>
      <c r="B274" s="41">
        <v>3109373.12</v>
      </c>
      <c r="C274" s="41">
        <v>3014292.59</v>
      </c>
      <c r="D274" s="41">
        <v>2985933.4</v>
      </c>
      <c r="E274" s="41">
        <v>3045652.068</v>
      </c>
    </row>
    <row r="275" spans="1:5" x14ac:dyDescent="0.3">
      <c r="A275" s="40">
        <v>506</v>
      </c>
      <c r="B275" s="41">
        <v>1648232.9199999997</v>
      </c>
      <c r="C275" s="41">
        <v>464106.32999999996</v>
      </c>
      <c r="D275" s="41">
        <v>477955.6999999999</v>
      </c>
      <c r="E275" s="41">
        <v>487514.8139999999</v>
      </c>
    </row>
    <row r="276" spans="1:5" x14ac:dyDescent="0.3">
      <c r="A276" s="40">
        <v>506</v>
      </c>
      <c r="B276" s="41">
        <v>0</v>
      </c>
      <c r="C276" s="41">
        <v>0</v>
      </c>
      <c r="D276" s="41">
        <v>0</v>
      </c>
      <c r="E276" s="41">
        <v>0</v>
      </c>
    </row>
    <row r="277" spans="1:5" x14ac:dyDescent="0.3">
      <c r="A277" s="40">
        <v>506</v>
      </c>
      <c r="B277" s="41">
        <v>0</v>
      </c>
      <c r="C277" s="41">
        <v>0</v>
      </c>
      <c r="D277" s="41">
        <v>0</v>
      </c>
      <c r="E277" s="41">
        <v>0</v>
      </c>
    </row>
    <row r="278" spans="1:5" x14ac:dyDescent="0.3">
      <c r="A278" s="40">
        <v>506</v>
      </c>
      <c r="B278" s="41">
        <v>0</v>
      </c>
      <c r="C278" s="41">
        <v>0</v>
      </c>
      <c r="D278" s="41">
        <v>0</v>
      </c>
      <c r="E278" s="41">
        <v>0</v>
      </c>
    </row>
    <row r="279" spans="1:5" x14ac:dyDescent="0.3">
      <c r="A279" s="40">
        <v>506</v>
      </c>
      <c r="B279" s="41">
        <v>0</v>
      </c>
      <c r="C279" s="41">
        <v>0</v>
      </c>
      <c r="D279" s="41">
        <v>0</v>
      </c>
      <c r="E279" s="41">
        <v>0</v>
      </c>
    </row>
    <row r="280" spans="1:5" x14ac:dyDescent="0.3">
      <c r="A280" s="40">
        <v>506</v>
      </c>
      <c r="B280" s="41">
        <v>0</v>
      </c>
      <c r="C280" s="41">
        <v>0</v>
      </c>
      <c r="D280" s="41">
        <v>0</v>
      </c>
      <c r="E280" s="41">
        <v>0</v>
      </c>
    </row>
    <row r="281" spans="1:5" x14ac:dyDescent="0.3">
      <c r="A281" s="40">
        <v>506</v>
      </c>
      <c r="B281" s="41">
        <v>0</v>
      </c>
      <c r="C281" s="41">
        <v>0</v>
      </c>
      <c r="D281" s="41">
        <v>0</v>
      </c>
      <c r="E281" s="41">
        <v>0</v>
      </c>
    </row>
    <row r="282" spans="1:5" x14ac:dyDescent="0.3">
      <c r="A282" s="40">
        <v>506</v>
      </c>
      <c r="B282" s="41">
        <v>0</v>
      </c>
      <c r="C282" s="41">
        <v>0</v>
      </c>
      <c r="D282" s="41">
        <v>0</v>
      </c>
      <c r="E282" s="41">
        <v>0</v>
      </c>
    </row>
    <row r="283" spans="1:5" x14ac:dyDescent="0.3">
      <c r="A283" s="40">
        <v>506</v>
      </c>
      <c r="B283" s="41">
        <v>0</v>
      </c>
      <c r="C283" s="41">
        <v>0</v>
      </c>
      <c r="D283" s="41">
        <v>0</v>
      </c>
      <c r="E283" s="41">
        <v>0</v>
      </c>
    </row>
    <row r="284" spans="1:5" x14ac:dyDescent="0.3">
      <c r="A284" s="40">
        <v>506</v>
      </c>
      <c r="B284" s="41">
        <v>0</v>
      </c>
      <c r="C284" s="41">
        <v>0</v>
      </c>
      <c r="D284" s="41">
        <v>0</v>
      </c>
      <c r="E284" s="41">
        <v>0</v>
      </c>
    </row>
    <row r="285" spans="1:5" x14ac:dyDescent="0.3">
      <c r="A285" s="40">
        <v>506</v>
      </c>
      <c r="B285" s="41">
        <v>0</v>
      </c>
      <c r="C285" s="41">
        <v>0</v>
      </c>
      <c r="D285" s="41">
        <v>0</v>
      </c>
      <c r="E285" s="41">
        <v>0</v>
      </c>
    </row>
    <row r="286" spans="1:5" x14ac:dyDescent="0.3">
      <c r="A286" s="40">
        <v>506</v>
      </c>
      <c r="B286" s="41">
        <v>0</v>
      </c>
      <c r="C286" s="41">
        <v>0</v>
      </c>
      <c r="D286" s="41">
        <v>0</v>
      </c>
      <c r="E286" s="41">
        <v>0</v>
      </c>
    </row>
    <row r="287" spans="1:5" x14ac:dyDescent="0.3">
      <c r="A287" s="40">
        <v>506</v>
      </c>
      <c r="B287" s="41">
        <v>0</v>
      </c>
      <c r="C287" s="41">
        <v>0</v>
      </c>
      <c r="D287" s="41">
        <v>0</v>
      </c>
      <c r="E287" s="41">
        <v>0</v>
      </c>
    </row>
    <row r="288" spans="1:5" x14ac:dyDescent="0.3">
      <c r="A288" s="40">
        <v>507</v>
      </c>
      <c r="B288" s="41">
        <v>65416.56</v>
      </c>
      <c r="C288" s="41">
        <v>66098.959999999992</v>
      </c>
      <c r="D288" s="41">
        <v>66795.909999999989</v>
      </c>
      <c r="E288" s="41">
        <v>68131.828199999989</v>
      </c>
    </row>
    <row r="289" spans="1:5" x14ac:dyDescent="0.3">
      <c r="A289" s="40">
        <v>510</v>
      </c>
      <c r="B289" s="41">
        <v>5366938.4000000004</v>
      </c>
      <c r="C289" s="41">
        <v>7552020.7399999965</v>
      </c>
      <c r="D289" s="41">
        <v>5763026.0800000019</v>
      </c>
      <c r="E289" s="41">
        <v>5878286.6016000016</v>
      </c>
    </row>
    <row r="290" spans="1:5" x14ac:dyDescent="0.3">
      <c r="A290" s="40">
        <v>510</v>
      </c>
      <c r="B290" s="41">
        <v>0</v>
      </c>
      <c r="C290" s="41">
        <v>0</v>
      </c>
      <c r="D290" s="41">
        <v>0</v>
      </c>
      <c r="E290" s="41">
        <v>0</v>
      </c>
    </row>
    <row r="291" spans="1:5" x14ac:dyDescent="0.3">
      <c r="A291" s="40">
        <v>511</v>
      </c>
      <c r="B291" s="41">
        <v>6541150.8499999996</v>
      </c>
      <c r="C291" s="41">
        <v>5532801.9099999992</v>
      </c>
      <c r="D291" s="41">
        <v>8056035.8499999996</v>
      </c>
      <c r="E291" s="41">
        <v>8217156.5669999998</v>
      </c>
    </row>
    <row r="292" spans="1:5" x14ac:dyDescent="0.3">
      <c r="A292" s="40">
        <v>511</v>
      </c>
      <c r="B292" s="41">
        <v>685215.8600000001</v>
      </c>
      <c r="C292" s="41">
        <v>2318811.92</v>
      </c>
      <c r="D292" s="41">
        <v>1613457.96</v>
      </c>
      <c r="E292" s="41">
        <v>1645727.1191999998</v>
      </c>
    </row>
    <row r="293" spans="1:5" x14ac:dyDescent="0.3">
      <c r="A293" s="40">
        <v>511</v>
      </c>
      <c r="B293" s="41">
        <v>0</v>
      </c>
      <c r="C293" s="41">
        <v>0</v>
      </c>
      <c r="D293" s="41">
        <v>0</v>
      </c>
      <c r="E293" s="41">
        <v>0</v>
      </c>
    </row>
    <row r="294" spans="1:5" x14ac:dyDescent="0.3">
      <c r="A294" s="40">
        <v>511</v>
      </c>
      <c r="B294" s="41">
        <v>0</v>
      </c>
      <c r="C294" s="41">
        <v>0</v>
      </c>
      <c r="D294" s="41">
        <v>0</v>
      </c>
      <c r="E294" s="41">
        <v>0</v>
      </c>
    </row>
    <row r="295" spans="1:5" x14ac:dyDescent="0.3">
      <c r="A295" s="40">
        <v>512</v>
      </c>
      <c r="B295" s="41">
        <v>28145045.520000007</v>
      </c>
      <c r="C295" s="41">
        <v>17293958.350000001</v>
      </c>
      <c r="D295" s="41">
        <v>32594455.99000001</v>
      </c>
      <c r="E295" s="41">
        <v>33246345.109800011</v>
      </c>
    </row>
    <row r="296" spans="1:5" x14ac:dyDescent="0.3">
      <c r="A296" s="40">
        <v>512</v>
      </c>
      <c r="B296" s="41">
        <v>7391617.620000001</v>
      </c>
      <c r="C296" s="41">
        <v>6471227.5700000003</v>
      </c>
      <c r="D296" s="41">
        <v>8904201.0599999987</v>
      </c>
      <c r="E296" s="41">
        <v>9082285.0811999999</v>
      </c>
    </row>
    <row r="297" spans="1:5" x14ac:dyDescent="0.3">
      <c r="A297" s="40">
        <v>512</v>
      </c>
      <c r="B297" s="41">
        <v>0</v>
      </c>
      <c r="C297" s="41">
        <v>0</v>
      </c>
      <c r="D297" s="41">
        <v>0</v>
      </c>
      <c r="E297" s="41">
        <v>0</v>
      </c>
    </row>
    <row r="298" spans="1:5" x14ac:dyDescent="0.3">
      <c r="A298" s="40">
        <v>512</v>
      </c>
      <c r="B298" s="41">
        <v>0</v>
      </c>
      <c r="C298" s="41">
        <v>0</v>
      </c>
      <c r="D298" s="41">
        <v>0</v>
      </c>
      <c r="E298" s="41">
        <v>0</v>
      </c>
    </row>
    <row r="299" spans="1:5" x14ac:dyDescent="0.3">
      <c r="A299" s="40">
        <v>512</v>
      </c>
      <c r="B299" s="41">
        <v>0</v>
      </c>
      <c r="C299" s="41">
        <v>0</v>
      </c>
      <c r="D299" s="41">
        <v>0</v>
      </c>
      <c r="E299" s="41">
        <v>0</v>
      </c>
    </row>
    <row r="300" spans="1:5" x14ac:dyDescent="0.3">
      <c r="A300" s="40">
        <v>512</v>
      </c>
      <c r="B300" s="41">
        <v>0</v>
      </c>
      <c r="C300" s="41">
        <v>0</v>
      </c>
      <c r="D300" s="41">
        <v>0</v>
      </c>
      <c r="E300" s="41">
        <v>0</v>
      </c>
    </row>
    <row r="301" spans="1:5" x14ac:dyDescent="0.3">
      <c r="A301" s="40">
        <v>513</v>
      </c>
      <c r="B301" s="41">
        <v>7153487.0800000001</v>
      </c>
      <c r="C301" s="41">
        <v>4694835.34</v>
      </c>
      <c r="D301" s="41">
        <v>6246708.2900000038</v>
      </c>
      <c r="E301" s="41">
        <v>6371642.4558000043</v>
      </c>
    </row>
    <row r="302" spans="1:5" x14ac:dyDescent="0.3">
      <c r="A302" s="40">
        <v>513</v>
      </c>
      <c r="B302" s="41">
        <v>1682820</v>
      </c>
      <c r="C302" s="41">
        <v>5000</v>
      </c>
      <c r="D302" s="41">
        <v>5000</v>
      </c>
      <c r="E302" s="41">
        <v>5100</v>
      </c>
    </row>
    <row r="303" spans="1:5" x14ac:dyDescent="0.3">
      <c r="A303" s="40">
        <v>514</v>
      </c>
      <c r="B303" s="41">
        <v>2156783.8900000006</v>
      </c>
      <c r="C303" s="41">
        <v>1729758.51</v>
      </c>
      <c r="D303" s="41">
        <v>1890604.6199999996</v>
      </c>
      <c r="E303" s="41">
        <v>1928416.7123999996</v>
      </c>
    </row>
    <row r="304" spans="1:5" x14ac:dyDescent="0.3">
      <c r="A304" s="40">
        <v>514</v>
      </c>
      <c r="B304" s="41">
        <v>83282.840000000055</v>
      </c>
      <c r="C304" s="41">
        <v>152280.60999999999</v>
      </c>
      <c r="D304" s="41">
        <v>70831.44</v>
      </c>
      <c r="E304" s="41">
        <v>72248.068800000008</v>
      </c>
    </row>
    <row r="305" spans="1:5" x14ac:dyDescent="0.3">
      <c r="A305" s="40">
        <v>517</v>
      </c>
      <c r="B305" s="41">
        <v>74552705.080000013</v>
      </c>
      <c r="C305" s="41">
        <v>77979736.470000014</v>
      </c>
      <c r="D305" s="41">
        <v>81567988.36999999</v>
      </c>
      <c r="E305" s="41">
        <v>83199348.137400001</v>
      </c>
    </row>
    <row r="306" spans="1:5" x14ac:dyDescent="0.3">
      <c r="A306" s="40">
        <v>517</v>
      </c>
      <c r="B306" s="41">
        <v>0</v>
      </c>
      <c r="C306" s="41">
        <v>0</v>
      </c>
      <c r="D306" s="41">
        <v>0</v>
      </c>
      <c r="E306" s="41">
        <v>0</v>
      </c>
    </row>
    <row r="307" spans="1:5" x14ac:dyDescent="0.3">
      <c r="A307" s="40">
        <v>519</v>
      </c>
      <c r="B307" s="41">
        <v>9863582.6000000015</v>
      </c>
      <c r="C307" s="41">
        <v>9741268.1000000015</v>
      </c>
      <c r="D307" s="41">
        <v>10678965.18</v>
      </c>
      <c r="E307" s="41">
        <v>10892544.483600002</v>
      </c>
    </row>
    <row r="308" spans="1:5" x14ac:dyDescent="0.3">
      <c r="A308" s="40">
        <v>520</v>
      </c>
      <c r="B308" s="41">
        <v>47657191.129999995</v>
      </c>
      <c r="C308" s="41">
        <v>49339303.560000002</v>
      </c>
      <c r="D308" s="41">
        <v>49802962.179999992</v>
      </c>
      <c r="E308" s="41">
        <v>50799021.423600003</v>
      </c>
    </row>
    <row r="309" spans="1:5" x14ac:dyDescent="0.3">
      <c r="A309" s="40">
        <v>520</v>
      </c>
      <c r="B309" s="41">
        <v>0</v>
      </c>
      <c r="C309" s="41">
        <v>0</v>
      </c>
      <c r="D309" s="41">
        <v>0</v>
      </c>
      <c r="E309" s="41">
        <v>0</v>
      </c>
    </row>
    <row r="310" spans="1:5" x14ac:dyDescent="0.3">
      <c r="A310" s="40">
        <v>523</v>
      </c>
      <c r="B310" s="41">
        <v>383476.52</v>
      </c>
      <c r="C310" s="41">
        <v>104021.72</v>
      </c>
      <c r="D310" s="41">
        <v>243864.36999999997</v>
      </c>
      <c r="E310" s="41">
        <v>248741.6574</v>
      </c>
    </row>
    <row r="311" spans="1:5" x14ac:dyDescent="0.3">
      <c r="A311" s="40">
        <v>524</v>
      </c>
      <c r="B311" s="41">
        <v>80686059.140000015</v>
      </c>
      <c r="C311" s="41">
        <v>87668029.440000013</v>
      </c>
      <c r="D311" s="41">
        <v>83646833.150000006</v>
      </c>
      <c r="E311" s="41">
        <v>85319769.813000008</v>
      </c>
    </row>
    <row r="312" spans="1:5" x14ac:dyDescent="0.3">
      <c r="A312" s="40">
        <v>524</v>
      </c>
      <c r="B312" s="41">
        <v>3050450.4200000004</v>
      </c>
      <c r="C312" s="41">
        <v>453560.19</v>
      </c>
      <c r="D312" s="41">
        <v>456932.33999999997</v>
      </c>
      <c r="E312" s="41">
        <v>466070.98680000001</v>
      </c>
    </row>
    <row r="313" spans="1:5" x14ac:dyDescent="0.3">
      <c r="A313" s="40">
        <v>524</v>
      </c>
      <c r="B313" s="41">
        <v>0</v>
      </c>
      <c r="C313" s="41">
        <v>0</v>
      </c>
      <c r="D313" s="41">
        <v>0</v>
      </c>
      <c r="E313" s="41">
        <v>0</v>
      </c>
    </row>
    <row r="314" spans="1:5" x14ac:dyDescent="0.3">
      <c r="A314" s="40">
        <v>524</v>
      </c>
      <c r="B314" s="41">
        <v>0</v>
      </c>
      <c r="C314" s="41">
        <v>0</v>
      </c>
      <c r="D314" s="41">
        <v>0</v>
      </c>
      <c r="E314" s="41">
        <v>0</v>
      </c>
    </row>
    <row r="315" spans="1:5" x14ac:dyDescent="0.3">
      <c r="A315" s="40">
        <v>524</v>
      </c>
      <c r="B315" s="41">
        <v>0</v>
      </c>
      <c r="C315" s="41">
        <v>0</v>
      </c>
      <c r="D315" s="41">
        <v>0</v>
      </c>
      <c r="E315" s="41">
        <v>0</v>
      </c>
    </row>
    <row r="316" spans="1:5" x14ac:dyDescent="0.3">
      <c r="A316" s="40">
        <v>524</v>
      </c>
      <c r="B316" s="41">
        <v>29490.980000000003</v>
      </c>
      <c r="C316" s="41">
        <v>17837.52</v>
      </c>
      <c r="D316" s="41">
        <v>72873.72</v>
      </c>
      <c r="E316" s="41">
        <v>74331.194399999993</v>
      </c>
    </row>
    <row r="317" spans="1:5" x14ac:dyDescent="0.3">
      <c r="A317" s="40">
        <v>524</v>
      </c>
      <c r="B317" s="41">
        <v>38299824.830000006</v>
      </c>
      <c r="C317" s="41">
        <v>34946054.170000002</v>
      </c>
      <c r="D317" s="41">
        <v>31901819.810000002</v>
      </c>
      <c r="E317" s="41">
        <v>32539856.2062</v>
      </c>
    </row>
    <row r="318" spans="1:5" x14ac:dyDescent="0.3">
      <c r="A318" s="40">
        <v>524</v>
      </c>
      <c r="B318" s="41">
        <v>0</v>
      </c>
      <c r="C318" s="41">
        <v>0</v>
      </c>
      <c r="D318" s="41">
        <v>0</v>
      </c>
      <c r="E318" s="41">
        <v>0</v>
      </c>
    </row>
    <row r="319" spans="1:5" x14ac:dyDescent="0.3">
      <c r="A319" s="40">
        <v>524</v>
      </c>
      <c r="B319" s="41">
        <v>0</v>
      </c>
      <c r="C319" s="41">
        <v>0</v>
      </c>
      <c r="D319" s="41">
        <v>0</v>
      </c>
      <c r="E319" s="41">
        <v>0</v>
      </c>
    </row>
    <row r="320" spans="1:5" x14ac:dyDescent="0.3">
      <c r="A320" s="40">
        <v>524</v>
      </c>
      <c r="B320" s="41">
        <v>0</v>
      </c>
      <c r="C320" s="41">
        <v>0</v>
      </c>
      <c r="D320" s="41">
        <v>0</v>
      </c>
      <c r="E320" s="41">
        <v>0</v>
      </c>
    </row>
    <row r="321" spans="1:5" x14ac:dyDescent="0.3">
      <c r="A321" s="40">
        <v>524</v>
      </c>
      <c r="B321" s="41">
        <v>0</v>
      </c>
      <c r="C321" s="41">
        <v>0</v>
      </c>
      <c r="D321" s="41">
        <v>0</v>
      </c>
      <c r="E321" s="41">
        <v>0</v>
      </c>
    </row>
    <row r="322" spans="1:5" x14ac:dyDescent="0.3">
      <c r="A322" s="40">
        <v>524</v>
      </c>
      <c r="B322" s="41">
        <v>0</v>
      </c>
      <c r="C322" s="41">
        <v>0</v>
      </c>
      <c r="D322" s="41">
        <v>0</v>
      </c>
      <c r="E322" s="41">
        <v>0</v>
      </c>
    </row>
    <row r="323" spans="1:5" x14ac:dyDescent="0.3">
      <c r="A323" s="40">
        <v>524</v>
      </c>
      <c r="B323" s="41">
        <v>0</v>
      </c>
      <c r="C323" s="41">
        <v>0</v>
      </c>
      <c r="D323" s="41">
        <v>0</v>
      </c>
      <c r="E323" s="41">
        <v>0</v>
      </c>
    </row>
    <row r="324" spans="1:5" x14ac:dyDescent="0.3">
      <c r="A324" s="40">
        <v>524</v>
      </c>
      <c r="B324" s="41">
        <v>0</v>
      </c>
      <c r="C324" s="41">
        <v>0</v>
      </c>
      <c r="D324" s="41">
        <v>0</v>
      </c>
      <c r="E324" s="41">
        <v>0</v>
      </c>
    </row>
    <row r="325" spans="1:5" x14ac:dyDescent="0.3">
      <c r="A325" s="40">
        <v>524</v>
      </c>
      <c r="B325" s="41">
        <v>0</v>
      </c>
      <c r="C325" s="41">
        <v>0</v>
      </c>
      <c r="D325" s="41">
        <v>0</v>
      </c>
      <c r="E325" s="41">
        <v>0</v>
      </c>
    </row>
    <row r="326" spans="1:5" x14ac:dyDescent="0.3">
      <c r="A326" s="40">
        <v>524</v>
      </c>
      <c r="B326" s="41">
        <v>0</v>
      </c>
      <c r="C326" s="41">
        <v>0</v>
      </c>
      <c r="D326" s="41">
        <v>0</v>
      </c>
      <c r="E326" s="41">
        <v>0</v>
      </c>
    </row>
    <row r="327" spans="1:5" x14ac:dyDescent="0.3">
      <c r="A327" s="40">
        <v>525</v>
      </c>
      <c r="B327" s="41">
        <v>0</v>
      </c>
      <c r="C327" s="41">
        <v>0</v>
      </c>
      <c r="D327" s="41">
        <v>0</v>
      </c>
      <c r="E327" s="41">
        <v>0</v>
      </c>
    </row>
    <row r="328" spans="1:5" x14ac:dyDescent="0.3">
      <c r="A328" s="40">
        <v>528</v>
      </c>
      <c r="B328" s="41">
        <v>102904683.30000003</v>
      </c>
      <c r="C328" s="41">
        <v>84301296.589999989</v>
      </c>
      <c r="D328" s="41">
        <v>91165449.900000006</v>
      </c>
      <c r="E328" s="41">
        <v>92988758.898000002</v>
      </c>
    </row>
    <row r="329" spans="1:5" x14ac:dyDescent="0.3">
      <c r="A329" s="40">
        <v>528</v>
      </c>
      <c r="B329" s="41">
        <v>0</v>
      </c>
      <c r="C329" s="41">
        <v>0</v>
      </c>
      <c r="D329" s="41">
        <v>0</v>
      </c>
      <c r="E329" s="41">
        <v>0</v>
      </c>
    </row>
    <row r="330" spans="1:5" x14ac:dyDescent="0.3">
      <c r="A330" s="40">
        <v>528</v>
      </c>
      <c r="B330" s="41">
        <v>0</v>
      </c>
      <c r="C330" s="41">
        <v>0</v>
      </c>
      <c r="D330" s="41">
        <v>0</v>
      </c>
      <c r="E330" s="41">
        <v>0</v>
      </c>
    </row>
    <row r="331" spans="1:5" x14ac:dyDescent="0.3">
      <c r="A331" s="40">
        <v>528</v>
      </c>
      <c r="B331" s="41">
        <v>0</v>
      </c>
      <c r="C331" s="41">
        <v>0</v>
      </c>
      <c r="D331" s="41">
        <v>0</v>
      </c>
      <c r="E331" s="41">
        <v>0</v>
      </c>
    </row>
    <row r="332" spans="1:5" x14ac:dyDescent="0.3">
      <c r="A332" s="40">
        <v>528</v>
      </c>
      <c r="B332" s="41">
        <v>0</v>
      </c>
      <c r="C332" s="41">
        <v>0</v>
      </c>
      <c r="D332" s="41">
        <v>0</v>
      </c>
      <c r="E332" s="41">
        <v>0</v>
      </c>
    </row>
    <row r="333" spans="1:5" x14ac:dyDescent="0.3">
      <c r="A333" s="40">
        <v>528</v>
      </c>
      <c r="B333" s="41">
        <v>0</v>
      </c>
      <c r="C333" s="41">
        <v>0</v>
      </c>
      <c r="D333" s="41">
        <v>0</v>
      </c>
      <c r="E333" s="41">
        <v>0</v>
      </c>
    </row>
    <row r="334" spans="1:5" x14ac:dyDescent="0.3">
      <c r="A334" s="40">
        <v>528</v>
      </c>
      <c r="B334" s="41">
        <v>0</v>
      </c>
      <c r="C334" s="41">
        <v>0</v>
      </c>
      <c r="D334" s="41">
        <v>0</v>
      </c>
      <c r="E334" s="41">
        <v>0</v>
      </c>
    </row>
    <row r="335" spans="1:5" x14ac:dyDescent="0.3">
      <c r="A335" s="40">
        <v>528</v>
      </c>
      <c r="B335" s="41">
        <v>0</v>
      </c>
      <c r="C335" s="41">
        <v>0</v>
      </c>
      <c r="D335" s="41">
        <v>0</v>
      </c>
      <c r="E335" s="41">
        <v>0</v>
      </c>
    </row>
    <row r="336" spans="1:5" x14ac:dyDescent="0.3">
      <c r="A336" s="40">
        <v>528</v>
      </c>
      <c r="B336" s="41">
        <v>0</v>
      </c>
      <c r="C336" s="41">
        <v>0</v>
      </c>
      <c r="D336" s="41">
        <v>0</v>
      </c>
      <c r="E336" s="41">
        <v>0</v>
      </c>
    </row>
    <row r="337" spans="1:5" x14ac:dyDescent="0.3">
      <c r="A337" s="40">
        <v>529</v>
      </c>
      <c r="B337" s="41">
        <v>10286032.210000001</v>
      </c>
      <c r="C337" s="41">
        <v>8282053.2199999997</v>
      </c>
      <c r="D337" s="41">
        <v>11232051.85</v>
      </c>
      <c r="E337" s="41">
        <v>11456692.887</v>
      </c>
    </row>
    <row r="338" spans="1:5" x14ac:dyDescent="0.3">
      <c r="A338" s="40">
        <v>529</v>
      </c>
      <c r="B338" s="41">
        <v>0</v>
      </c>
      <c r="C338" s="41">
        <v>0</v>
      </c>
      <c r="D338" s="41">
        <v>0</v>
      </c>
      <c r="E338" s="41">
        <v>0</v>
      </c>
    </row>
    <row r="339" spans="1:5" x14ac:dyDescent="0.3">
      <c r="A339" s="40">
        <v>529</v>
      </c>
      <c r="B339" s="41">
        <v>0</v>
      </c>
      <c r="C339" s="41">
        <v>0</v>
      </c>
      <c r="D339" s="41">
        <v>0</v>
      </c>
      <c r="E339" s="41">
        <v>0</v>
      </c>
    </row>
    <row r="340" spans="1:5" x14ac:dyDescent="0.3">
      <c r="A340" s="40">
        <v>529</v>
      </c>
      <c r="B340" s="41">
        <v>0</v>
      </c>
      <c r="C340" s="41">
        <v>0</v>
      </c>
      <c r="D340" s="41">
        <v>0</v>
      </c>
      <c r="E340" s="41">
        <v>0</v>
      </c>
    </row>
    <row r="341" spans="1:5" x14ac:dyDescent="0.3">
      <c r="A341" s="40">
        <v>529</v>
      </c>
      <c r="B341" s="41">
        <v>0</v>
      </c>
      <c r="C341" s="41">
        <v>0</v>
      </c>
      <c r="D341" s="41">
        <v>0</v>
      </c>
      <c r="E341" s="41">
        <v>0</v>
      </c>
    </row>
    <row r="342" spans="1:5" x14ac:dyDescent="0.3">
      <c r="A342" s="40">
        <v>529</v>
      </c>
      <c r="B342" s="41">
        <v>28136800</v>
      </c>
      <c r="C342" s="41">
        <v>27161800</v>
      </c>
      <c r="D342" s="41">
        <v>610000</v>
      </c>
      <c r="E342" s="41">
        <v>622200</v>
      </c>
    </row>
    <row r="343" spans="1:5" x14ac:dyDescent="0.3">
      <c r="A343" s="40">
        <v>529</v>
      </c>
      <c r="B343" s="41">
        <v>0</v>
      </c>
      <c r="C343" s="41">
        <v>0</v>
      </c>
      <c r="D343" s="41">
        <v>0</v>
      </c>
      <c r="E343" s="41">
        <v>0</v>
      </c>
    </row>
    <row r="344" spans="1:5" x14ac:dyDescent="0.3">
      <c r="A344" s="40">
        <v>529</v>
      </c>
      <c r="B344" s="41">
        <v>0</v>
      </c>
      <c r="C344" s="41">
        <v>0</v>
      </c>
      <c r="D344" s="41">
        <v>0</v>
      </c>
      <c r="E344" s="41">
        <v>0</v>
      </c>
    </row>
    <row r="345" spans="1:5" x14ac:dyDescent="0.3">
      <c r="A345" s="40">
        <v>529</v>
      </c>
      <c r="B345" s="41">
        <v>0</v>
      </c>
      <c r="C345" s="41">
        <v>0</v>
      </c>
      <c r="D345" s="41">
        <v>0</v>
      </c>
      <c r="E345" s="41">
        <v>0</v>
      </c>
    </row>
    <row r="346" spans="1:5" x14ac:dyDescent="0.3">
      <c r="A346" s="40">
        <v>529</v>
      </c>
      <c r="B346" s="41">
        <v>0</v>
      </c>
      <c r="C346" s="41">
        <v>0</v>
      </c>
      <c r="D346" s="41">
        <v>0</v>
      </c>
      <c r="E346" s="41">
        <v>0</v>
      </c>
    </row>
    <row r="347" spans="1:5" x14ac:dyDescent="0.3">
      <c r="A347" s="40">
        <v>529</v>
      </c>
      <c r="B347" s="41">
        <v>0</v>
      </c>
      <c r="C347" s="41">
        <v>0</v>
      </c>
      <c r="D347" s="41">
        <v>0</v>
      </c>
      <c r="E347" s="41">
        <v>0</v>
      </c>
    </row>
    <row r="348" spans="1:5" x14ac:dyDescent="0.3">
      <c r="A348" s="40">
        <v>529</v>
      </c>
      <c r="B348" s="41">
        <v>0</v>
      </c>
      <c r="C348" s="41">
        <v>0</v>
      </c>
      <c r="D348" s="41">
        <v>0</v>
      </c>
      <c r="E348" s="41">
        <v>0</v>
      </c>
    </row>
    <row r="349" spans="1:5" x14ac:dyDescent="0.3">
      <c r="A349" s="40">
        <v>530</v>
      </c>
      <c r="B349" s="41">
        <v>9650309.8499999996</v>
      </c>
      <c r="C349" s="41">
        <v>20982857.239999998</v>
      </c>
      <c r="D349" s="41">
        <v>17146986.82</v>
      </c>
      <c r="E349" s="41">
        <v>17489926.556400001</v>
      </c>
    </row>
    <row r="350" spans="1:5" x14ac:dyDescent="0.3">
      <c r="A350" s="40">
        <v>530</v>
      </c>
      <c r="B350" s="41">
        <v>0</v>
      </c>
      <c r="C350" s="41">
        <v>0</v>
      </c>
      <c r="D350" s="41">
        <v>0</v>
      </c>
      <c r="E350" s="41">
        <v>0</v>
      </c>
    </row>
    <row r="351" spans="1:5" x14ac:dyDescent="0.3">
      <c r="A351" s="40">
        <v>530</v>
      </c>
      <c r="B351" s="41">
        <v>0</v>
      </c>
      <c r="C351" s="41">
        <v>0</v>
      </c>
      <c r="D351" s="41">
        <v>0</v>
      </c>
      <c r="E351" s="41">
        <v>0</v>
      </c>
    </row>
    <row r="352" spans="1:5" x14ac:dyDescent="0.3">
      <c r="A352" s="40">
        <v>530</v>
      </c>
      <c r="B352" s="41">
        <v>0</v>
      </c>
      <c r="C352" s="41">
        <v>0</v>
      </c>
      <c r="D352" s="41">
        <v>0</v>
      </c>
      <c r="E352" s="41">
        <v>0</v>
      </c>
    </row>
    <row r="353" spans="1:5" x14ac:dyDescent="0.3">
      <c r="A353" s="40">
        <v>530</v>
      </c>
      <c r="B353" s="41">
        <v>0</v>
      </c>
      <c r="C353" s="41">
        <v>0</v>
      </c>
      <c r="D353" s="41">
        <v>0</v>
      </c>
      <c r="E353" s="41">
        <v>0</v>
      </c>
    </row>
    <row r="354" spans="1:5" x14ac:dyDescent="0.3">
      <c r="A354" s="40">
        <v>530</v>
      </c>
      <c r="B354" s="41">
        <v>0</v>
      </c>
      <c r="C354" s="41">
        <v>0</v>
      </c>
      <c r="D354" s="41">
        <v>0</v>
      </c>
      <c r="E354" s="41">
        <v>0</v>
      </c>
    </row>
    <row r="355" spans="1:5" x14ac:dyDescent="0.3">
      <c r="A355" s="40">
        <v>530</v>
      </c>
      <c r="B355" s="41">
        <v>0</v>
      </c>
      <c r="C355" s="41">
        <v>0</v>
      </c>
      <c r="D355" s="41">
        <v>0</v>
      </c>
      <c r="E355" s="41">
        <v>0</v>
      </c>
    </row>
    <row r="356" spans="1:5" x14ac:dyDescent="0.3">
      <c r="A356" s="40">
        <v>531</v>
      </c>
      <c r="B356" s="41">
        <v>8226755.4699999988</v>
      </c>
      <c r="C356" s="41">
        <v>7381795.2700000005</v>
      </c>
      <c r="D356" s="41">
        <v>12880892.829999998</v>
      </c>
      <c r="E356" s="41">
        <v>13138510.6866</v>
      </c>
    </row>
    <row r="357" spans="1:5" x14ac:dyDescent="0.3">
      <c r="A357" s="40">
        <v>531</v>
      </c>
      <c r="B357" s="41">
        <v>0</v>
      </c>
      <c r="C357" s="41">
        <v>0</v>
      </c>
      <c r="D357" s="41">
        <v>0</v>
      </c>
      <c r="E357" s="41">
        <v>0</v>
      </c>
    </row>
    <row r="358" spans="1:5" x14ac:dyDescent="0.3">
      <c r="A358" s="40">
        <v>531</v>
      </c>
      <c r="B358" s="41">
        <v>0</v>
      </c>
      <c r="C358" s="41">
        <v>0</v>
      </c>
      <c r="D358" s="41">
        <v>0</v>
      </c>
      <c r="E358" s="41">
        <v>0</v>
      </c>
    </row>
    <row r="359" spans="1:5" x14ac:dyDescent="0.3">
      <c r="A359" s="40">
        <v>531</v>
      </c>
      <c r="B359" s="41">
        <v>0</v>
      </c>
      <c r="C359" s="41">
        <v>0</v>
      </c>
      <c r="D359" s="41">
        <v>0</v>
      </c>
      <c r="E359" s="41">
        <v>0</v>
      </c>
    </row>
    <row r="360" spans="1:5" x14ac:dyDescent="0.3">
      <c r="A360" s="40">
        <v>531</v>
      </c>
      <c r="B360" s="41">
        <v>0</v>
      </c>
      <c r="C360" s="41">
        <v>0</v>
      </c>
      <c r="D360" s="41">
        <v>0</v>
      </c>
      <c r="E360" s="41">
        <v>0</v>
      </c>
    </row>
    <row r="361" spans="1:5" x14ac:dyDescent="0.3">
      <c r="A361" s="40">
        <v>531</v>
      </c>
      <c r="B361" s="41">
        <v>0</v>
      </c>
      <c r="C361" s="41">
        <v>0</v>
      </c>
      <c r="D361" s="41">
        <v>0</v>
      </c>
      <c r="E361" s="41">
        <v>0</v>
      </c>
    </row>
    <row r="362" spans="1:5" x14ac:dyDescent="0.3">
      <c r="A362" s="40">
        <v>531</v>
      </c>
      <c r="B362" s="41">
        <v>0</v>
      </c>
      <c r="C362" s="41">
        <v>0</v>
      </c>
      <c r="D362" s="41">
        <v>0</v>
      </c>
      <c r="E362" s="41">
        <v>0</v>
      </c>
    </row>
    <row r="363" spans="1:5" x14ac:dyDescent="0.3">
      <c r="A363" s="40">
        <v>531</v>
      </c>
      <c r="B363" s="41">
        <v>0</v>
      </c>
      <c r="C363" s="41">
        <v>0</v>
      </c>
      <c r="D363" s="41">
        <v>0</v>
      </c>
      <c r="E363" s="41">
        <v>0</v>
      </c>
    </row>
    <row r="364" spans="1:5" x14ac:dyDescent="0.3">
      <c r="A364" s="40">
        <v>532</v>
      </c>
      <c r="B364" s="41">
        <v>9867333.0200000014</v>
      </c>
      <c r="C364" s="41">
        <v>18014840.279999997</v>
      </c>
      <c r="D364" s="41">
        <v>21131209.120000001</v>
      </c>
      <c r="E364" s="41">
        <v>21553833.3024</v>
      </c>
    </row>
    <row r="365" spans="1:5" x14ac:dyDescent="0.3">
      <c r="A365" s="40">
        <v>532</v>
      </c>
      <c r="B365" s="41">
        <v>0</v>
      </c>
      <c r="C365" s="41">
        <v>0</v>
      </c>
      <c r="D365" s="41">
        <v>0</v>
      </c>
      <c r="E365" s="41">
        <v>0</v>
      </c>
    </row>
    <row r="366" spans="1:5" x14ac:dyDescent="0.3">
      <c r="A366" s="40">
        <v>532</v>
      </c>
      <c r="B366" s="41">
        <v>0</v>
      </c>
      <c r="C366" s="41">
        <v>0</v>
      </c>
      <c r="D366" s="41">
        <v>0</v>
      </c>
      <c r="E366" s="41">
        <v>0</v>
      </c>
    </row>
    <row r="367" spans="1:5" x14ac:dyDescent="0.3">
      <c r="A367" s="40">
        <v>532</v>
      </c>
      <c r="B367" s="41">
        <v>0</v>
      </c>
      <c r="C367" s="41">
        <v>0</v>
      </c>
      <c r="D367" s="41">
        <v>0</v>
      </c>
      <c r="E367" s="41">
        <v>0</v>
      </c>
    </row>
    <row r="368" spans="1:5" x14ac:dyDescent="0.3">
      <c r="A368" s="40">
        <v>532</v>
      </c>
      <c r="B368" s="41">
        <v>0</v>
      </c>
      <c r="C368" s="41">
        <v>0</v>
      </c>
      <c r="D368" s="41">
        <v>0</v>
      </c>
      <c r="E368" s="41">
        <v>0</v>
      </c>
    </row>
    <row r="369" spans="1:5" x14ac:dyDescent="0.3">
      <c r="A369" s="40">
        <v>532</v>
      </c>
      <c r="B369" s="41">
        <v>0</v>
      </c>
      <c r="C369" s="41">
        <v>0</v>
      </c>
      <c r="D369" s="41">
        <v>0</v>
      </c>
      <c r="E369" s="41">
        <v>0</v>
      </c>
    </row>
    <row r="370" spans="1:5" x14ac:dyDescent="0.3">
      <c r="A370" s="40">
        <v>532</v>
      </c>
      <c r="B370" s="41">
        <v>0</v>
      </c>
      <c r="C370" s="41">
        <v>0</v>
      </c>
      <c r="D370" s="41">
        <v>0</v>
      </c>
      <c r="E370" s="41">
        <v>0</v>
      </c>
    </row>
    <row r="371" spans="1:5" x14ac:dyDescent="0.3">
      <c r="A371" s="40">
        <v>532</v>
      </c>
      <c r="B371" s="41">
        <v>0</v>
      </c>
      <c r="C371" s="41">
        <v>0</v>
      </c>
      <c r="D371" s="41">
        <v>0</v>
      </c>
      <c r="E371" s="41">
        <v>0</v>
      </c>
    </row>
    <row r="372" spans="1:5" x14ac:dyDescent="0.3">
      <c r="A372" s="40">
        <v>546</v>
      </c>
      <c r="B372" s="41">
        <v>14927527.17</v>
      </c>
      <c r="C372" s="41">
        <v>16234534.090000009</v>
      </c>
      <c r="D372" s="41">
        <v>16670758.119999997</v>
      </c>
      <c r="E372" s="41">
        <v>17004173.282399997</v>
      </c>
    </row>
    <row r="373" spans="1:5" x14ac:dyDescent="0.3">
      <c r="A373" s="40">
        <v>546</v>
      </c>
      <c r="B373" s="41">
        <v>237023.53</v>
      </c>
      <c r="C373" s="41">
        <v>239753.81999999998</v>
      </c>
      <c r="D373" s="41">
        <v>284036.03000000009</v>
      </c>
      <c r="E373" s="41">
        <v>289716.75060000003</v>
      </c>
    </row>
    <row r="374" spans="1:5" x14ac:dyDescent="0.3">
      <c r="A374" s="40">
        <v>546</v>
      </c>
      <c r="B374" s="41">
        <v>0</v>
      </c>
      <c r="C374" s="41">
        <v>0</v>
      </c>
      <c r="D374" s="41">
        <v>0</v>
      </c>
      <c r="E374" s="41">
        <v>0</v>
      </c>
    </row>
    <row r="375" spans="1:5" x14ac:dyDescent="0.3">
      <c r="A375" s="40">
        <v>548</v>
      </c>
      <c r="B375" s="41">
        <v>19498245.530000001</v>
      </c>
      <c r="C375" s="41">
        <v>19700794.380000006</v>
      </c>
      <c r="D375" s="41">
        <v>19641032.740000002</v>
      </c>
      <c r="E375" s="41">
        <v>20033853.394800004</v>
      </c>
    </row>
    <row r="376" spans="1:5" x14ac:dyDescent="0.3">
      <c r="A376" s="40">
        <v>548</v>
      </c>
      <c r="B376" s="41">
        <v>0</v>
      </c>
      <c r="C376" s="41">
        <v>0</v>
      </c>
      <c r="D376" s="41">
        <v>0</v>
      </c>
      <c r="E376" s="41">
        <v>0</v>
      </c>
    </row>
    <row r="377" spans="1:5" x14ac:dyDescent="0.3">
      <c r="A377" s="40">
        <v>549</v>
      </c>
      <c r="B377" s="41">
        <v>28010022.849999972</v>
      </c>
      <c r="C377" s="41">
        <v>29409970.63000001</v>
      </c>
      <c r="D377" s="41">
        <v>30608175.239999987</v>
      </c>
      <c r="E377" s="41">
        <v>31220338.744799986</v>
      </c>
    </row>
    <row r="378" spans="1:5" x14ac:dyDescent="0.3">
      <c r="A378" s="40">
        <v>549</v>
      </c>
      <c r="B378" s="41">
        <v>0</v>
      </c>
      <c r="C378" s="41">
        <v>0</v>
      </c>
      <c r="D378" s="41">
        <v>0</v>
      </c>
      <c r="E378" s="41">
        <v>0</v>
      </c>
    </row>
    <row r="379" spans="1:5" x14ac:dyDescent="0.3">
      <c r="A379" s="40">
        <v>549</v>
      </c>
      <c r="B379" s="41">
        <v>4244958.1249999981</v>
      </c>
      <c r="C379" s="41">
        <v>4243153.125</v>
      </c>
      <c r="D379" s="41">
        <v>4246490.0000000009</v>
      </c>
      <c r="E379" s="41">
        <v>4244977.03125</v>
      </c>
    </row>
    <row r="380" spans="1:5" x14ac:dyDescent="0.3">
      <c r="A380" s="40">
        <v>549</v>
      </c>
      <c r="B380" s="41">
        <v>0</v>
      </c>
      <c r="C380" s="41">
        <v>0</v>
      </c>
      <c r="D380" s="41">
        <v>0</v>
      </c>
      <c r="E380" s="41">
        <v>0</v>
      </c>
    </row>
    <row r="381" spans="1:5" x14ac:dyDescent="0.3">
      <c r="A381" s="40">
        <v>549</v>
      </c>
      <c r="B381" s="41">
        <v>0</v>
      </c>
      <c r="C381" s="41">
        <v>0</v>
      </c>
      <c r="D381" s="41">
        <v>0</v>
      </c>
      <c r="E381" s="41">
        <v>0</v>
      </c>
    </row>
    <row r="382" spans="1:5" x14ac:dyDescent="0.3">
      <c r="A382" s="40">
        <v>549</v>
      </c>
      <c r="B382" s="41">
        <v>2158825.0500000003</v>
      </c>
      <c r="C382" s="41">
        <v>1851119.8399999999</v>
      </c>
      <c r="D382" s="41">
        <v>2036554.0400000005</v>
      </c>
      <c r="E382" s="41">
        <v>2077285.1208000011</v>
      </c>
    </row>
    <row r="383" spans="1:5" x14ac:dyDescent="0.3">
      <c r="A383" s="40">
        <v>549</v>
      </c>
      <c r="B383" s="41">
        <v>3043822.54</v>
      </c>
      <c r="C383" s="41">
        <v>1270337.6000000001</v>
      </c>
      <c r="D383" s="41">
        <v>1354250.8900000001</v>
      </c>
      <c r="E383" s="41">
        <v>1381335.9077999997</v>
      </c>
    </row>
    <row r="384" spans="1:5" x14ac:dyDescent="0.3">
      <c r="A384" s="40">
        <v>549</v>
      </c>
      <c r="B384" s="41">
        <v>0</v>
      </c>
      <c r="C384" s="41">
        <v>0</v>
      </c>
      <c r="D384" s="41">
        <v>0</v>
      </c>
      <c r="E384" s="41">
        <v>0</v>
      </c>
    </row>
    <row r="385" spans="1:5" x14ac:dyDescent="0.3">
      <c r="A385" s="40">
        <v>549</v>
      </c>
      <c r="B385" s="41">
        <v>0</v>
      </c>
      <c r="C385" s="41">
        <v>0</v>
      </c>
      <c r="D385" s="41">
        <v>0</v>
      </c>
      <c r="E385" s="41">
        <v>0</v>
      </c>
    </row>
    <row r="386" spans="1:5" x14ac:dyDescent="0.3">
      <c r="A386" s="40">
        <v>549</v>
      </c>
      <c r="B386" s="41">
        <v>0</v>
      </c>
      <c r="C386" s="41">
        <v>0</v>
      </c>
      <c r="D386" s="41">
        <v>0</v>
      </c>
      <c r="E386" s="41">
        <v>0</v>
      </c>
    </row>
    <row r="387" spans="1:5" x14ac:dyDescent="0.3">
      <c r="A387" s="40">
        <v>549</v>
      </c>
      <c r="B387" s="41">
        <v>0</v>
      </c>
      <c r="C387" s="41">
        <v>0</v>
      </c>
      <c r="D387" s="41">
        <v>0</v>
      </c>
      <c r="E387" s="41">
        <v>0</v>
      </c>
    </row>
    <row r="388" spans="1:5" x14ac:dyDescent="0.3">
      <c r="A388" s="40">
        <v>549</v>
      </c>
      <c r="B388" s="41">
        <v>0</v>
      </c>
      <c r="C388" s="41">
        <v>0</v>
      </c>
      <c r="D388" s="41">
        <v>0</v>
      </c>
      <c r="E388" s="41">
        <v>0</v>
      </c>
    </row>
    <row r="389" spans="1:5" x14ac:dyDescent="0.3">
      <c r="A389" s="40">
        <v>549</v>
      </c>
      <c r="B389" s="41">
        <v>0</v>
      </c>
      <c r="C389" s="41">
        <v>0</v>
      </c>
      <c r="D389" s="41">
        <v>0</v>
      </c>
      <c r="E389" s="41">
        <v>0</v>
      </c>
    </row>
    <row r="390" spans="1:5" x14ac:dyDescent="0.3">
      <c r="A390" s="40">
        <v>549</v>
      </c>
      <c r="B390" s="41">
        <v>0</v>
      </c>
      <c r="C390" s="41">
        <v>0</v>
      </c>
      <c r="D390" s="41">
        <v>0</v>
      </c>
      <c r="E390" s="41">
        <v>0</v>
      </c>
    </row>
    <row r="391" spans="1:5" x14ac:dyDescent="0.3">
      <c r="A391" s="40">
        <v>551</v>
      </c>
      <c r="B391" s="41">
        <v>10032654.850000005</v>
      </c>
      <c r="C391" s="41">
        <v>10309490.880000008</v>
      </c>
      <c r="D391" s="41">
        <v>10700397.600000003</v>
      </c>
      <c r="E391" s="41">
        <v>10914405.552000005</v>
      </c>
    </row>
    <row r="392" spans="1:5" x14ac:dyDescent="0.3">
      <c r="A392" s="40">
        <v>551</v>
      </c>
      <c r="B392" s="41">
        <v>225745.54</v>
      </c>
      <c r="C392" s="41">
        <v>228484</v>
      </c>
      <c r="D392" s="41">
        <v>272937.72000000003</v>
      </c>
      <c r="E392" s="41">
        <v>278396.47440000001</v>
      </c>
    </row>
    <row r="393" spans="1:5" x14ac:dyDescent="0.3">
      <c r="A393" s="40">
        <v>551</v>
      </c>
      <c r="B393" s="41">
        <v>0</v>
      </c>
      <c r="C393" s="41">
        <v>0</v>
      </c>
      <c r="D393" s="41">
        <v>0</v>
      </c>
      <c r="E393" s="41">
        <v>0</v>
      </c>
    </row>
    <row r="394" spans="1:5" x14ac:dyDescent="0.3">
      <c r="A394" s="40">
        <v>552</v>
      </c>
      <c r="B394" s="41">
        <v>13537900.480000006</v>
      </c>
      <c r="C394" s="41">
        <v>14993664.259999987</v>
      </c>
      <c r="D394" s="41">
        <v>18169353.409999993</v>
      </c>
      <c r="E394" s="41">
        <v>18532740.478199996</v>
      </c>
    </row>
    <row r="395" spans="1:5" x14ac:dyDescent="0.3">
      <c r="A395" s="40">
        <v>552</v>
      </c>
      <c r="B395" s="41">
        <v>320740.85999999987</v>
      </c>
      <c r="C395" s="41">
        <v>323080.69999999995</v>
      </c>
      <c r="D395" s="41">
        <v>387171.16</v>
      </c>
      <c r="E395" s="41">
        <v>394914.58319999999</v>
      </c>
    </row>
    <row r="396" spans="1:5" x14ac:dyDescent="0.3">
      <c r="A396" s="40">
        <v>552</v>
      </c>
      <c r="B396" s="41">
        <v>0</v>
      </c>
      <c r="C396" s="41">
        <v>0</v>
      </c>
      <c r="D396" s="41">
        <v>0</v>
      </c>
      <c r="E396" s="41">
        <v>0</v>
      </c>
    </row>
    <row r="397" spans="1:5" x14ac:dyDescent="0.3">
      <c r="A397" s="40">
        <v>552</v>
      </c>
      <c r="B397" s="41">
        <v>0</v>
      </c>
      <c r="C397" s="41">
        <v>0</v>
      </c>
      <c r="D397" s="41">
        <v>0</v>
      </c>
      <c r="E397" s="41">
        <v>0</v>
      </c>
    </row>
    <row r="398" spans="1:5" x14ac:dyDescent="0.3">
      <c r="A398" s="40">
        <v>553</v>
      </c>
      <c r="B398" s="41">
        <v>47665736.75000003</v>
      </c>
      <c r="C398" s="41">
        <v>62856592.370000005</v>
      </c>
      <c r="D398" s="41">
        <v>51989554.590000018</v>
      </c>
      <c r="E398" s="41">
        <v>53029345.681800015</v>
      </c>
    </row>
    <row r="399" spans="1:5" x14ac:dyDescent="0.3">
      <c r="A399" s="40">
        <v>553</v>
      </c>
      <c r="B399" s="41">
        <v>4062806.6700000009</v>
      </c>
      <c r="C399" s="41">
        <v>3992122.48</v>
      </c>
      <c r="D399" s="41">
        <v>4176758.1300000008</v>
      </c>
      <c r="E399" s="41">
        <v>4260293.2926000003</v>
      </c>
    </row>
    <row r="400" spans="1:5" x14ac:dyDescent="0.3">
      <c r="A400" s="40">
        <v>553</v>
      </c>
      <c r="B400" s="41">
        <v>0</v>
      </c>
      <c r="C400" s="41">
        <v>0</v>
      </c>
      <c r="D400" s="41">
        <v>0</v>
      </c>
      <c r="E400" s="41">
        <v>0</v>
      </c>
    </row>
    <row r="401" spans="1:5" x14ac:dyDescent="0.3">
      <c r="A401" s="40">
        <v>553</v>
      </c>
      <c r="B401" s="41">
        <v>0</v>
      </c>
      <c r="C401" s="41">
        <v>0</v>
      </c>
      <c r="D401" s="41">
        <v>0</v>
      </c>
      <c r="E401" s="41">
        <v>0</v>
      </c>
    </row>
    <row r="402" spans="1:5" x14ac:dyDescent="0.3">
      <c r="A402" s="40">
        <v>553</v>
      </c>
      <c r="B402" s="41">
        <v>0</v>
      </c>
      <c r="C402" s="41">
        <v>0</v>
      </c>
      <c r="D402" s="41">
        <v>0</v>
      </c>
      <c r="E402" s="41">
        <v>0</v>
      </c>
    </row>
    <row r="403" spans="1:5" x14ac:dyDescent="0.3">
      <c r="A403" s="40">
        <v>554</v>
      </c>
      <c r="B403" s="41">
        <v>6930242.1799999969</v>
      </c>
      <c r="C403" s="41">
        <v>7833206.3000000007</v>
      </c>
      <c r="D403" s="41">
        <v>6954363.8799999999</v>
      </c>
      <c r="E403" s="41">
        <v>7093451.1576000014</v>
      </c>
    </row>
    <row r="404" spans="1:5" x14ac:dyDescent="0.3">
      <c r="A404" s="40">
        <v>554</v>
      </c>
      <c r="B404" s="41">
        <v>29008.790000000005</v>
      </c>
      <c r="C404" s="41">
        <v>29399.349999999995</v>
      </c>
      <c r="D404" s="41">
        <v>35867.68</v>
      </c>
      <c r="E404" s="41">
        <v>36585.033599999995</v>
      </c>
    </row>
    <row r="405" spans="1:5" x14ac:dyDescent="0.3">
      <c r="A405" s="40">
        <v>554</v>
      </c>
      <c r="B405" s="41">
        <v>0</v>
      </c>
      <c r="C405" s="41">
        <v>0</v>
      </c>
      <c r="D405" s="41">
        <v>0</v>
      </c>
      <c r="E405" s="41">
        <v>0</v>
      </c>
    </row>
    <row r="406" spans="1:5" x14ac:dyDescent="0.3">
      <c r="A406" s="40">
        <v>554</v>
      </c>
      <c r="B406" s="41">
        <v>0</v>
      </c>
      <c r="C406" s="41">
        <v>0</v>
      </c>
      <c r="D406" s="41">
        <v>0</v>
      </c>
      <c r="E406" s="41">
        <v>0</v>
      </c>
    </row>
    <row r="407" spans="1:5" x14ac:dyDescent="0.3">
      <c r="A407" s="40">
        <v>556</v>
      </c>
      <c r="B407" s="41">
        <v>3566530.2199999997</v>
      </c>
      <c r="C407" s="41">
        <v>3954104.3199999994</v>
      </c>
      <c r="D407" s="41">
        <v>4089182.3200000008</v>
      </c>
      <c r="E407" s="41">
        <v>4170965.9664000007</v>
      </c>
    </row>
    <row r="408" spans="1:5" x14ac:dyDescent="0.3">
      <c r="A408" s="40">
        <v>557</v>
      </c>
      <c r="B408" s="41">
        <v>2489191.5199999996</v>
      </c>
      <c r="C408" s="41">
        <v>2569341.3600000008</v>
      </c>
      <c r="D408" s="41">
        <v>2645055.0500000003</v>
      </c>
      <c r="E408" s="41">
        <v>2697956.1510000001</v>
      </c>
    </row>
    <row r="409" spans="1:5" x14ac:dyDescent="0.3">
      <c r="A409" s="40">
        <v>557</v>
      </c>
      <c r="B409" s="41">
        <v>29177851.47569333</v>
      </c>
      <c r="C409" s="41">
        <v>0</v>
      </c>
      <c r="D409" s="41">
        <v>-3.9231963455677032E-8</v>
      </c>
      <c r="E409" s="41">
        <v>0</v>
      </c>
    </row>
    <row r="410" spans="1:5" x14ac:dyDescent="0.3">
      <c r="A410" s="40">
        <v>560</v>
      </c>
      <c r="B410" s="41">
        <v>6664042.919999999</v>
      </c>
      <c r="C410" s="41">
        <v>6917557.5100000035</v>
      </c>
      <c r="D410" s="41">
        <v>7370787.2200000016</v>
      </c>
      <c r="E410" s="41">
        <v>7518202.9644000018</v>
      </c>
    </row>
    <row r="411" spans="1:5" x14ac:dyDescent="0.3">
      <c r="A411" s="40">
        <v>560</v>
      </c>
      <c r="B411" s="41">
        <v>0</v>
      </c>
      <c r="C411" s="41">
        <v>0</v>
      </c>
      <c r="D411" s="41">
        <v>0</v>
      </c>
      <c r="E411" s="41">
        <v>0</v>
      </c>
    </row>
    <row r="412" spans="1:5" x14ac:dyDescent="0.3">
      <c r="A412" s="40">
        <v>560</v>
      </c>
      <c r="B412" s="41">
        <v>0</v>
      </c>
      <c r="C412" s="41">
        <v>0</v>
      </c>
      <c r="D412" s="41">
        <v>0</v>
      </c>
      <c r="E412" s="41">
        <v>0</v>
      </c>
    </row>
    <row r="413" spans="1:5" x14ac:dyDescent="0.3">
      <c r="A413" s="40">
        <v>561</v>
      </c>
      <c r="B413" s="41">
        <v>143232.84000000003</v>
      </c>
      <c r="C413" s="41">
        <v>141419.79999999999</v>
      </c>
      <c r="D413" s="41">
        <v>144667.64000000001</v>
      </c>
      <c r="E413" s="41">
        <v>147560.99280000001</v>
      </c>
    </row>
    <row r="414" spans="1:5" x14ac:dyDescent="0.3">
      <c r="A414" s="40">
        <v>561</v>
      </c>
      <c r="B414" s="41">
        <v>898587.72000000044</v>
      </c>
      <c r="C414" s="41">
        <v>887212.7300000001</v>
      </c>
      <c r="D414" s="41">
        <v>907589.55999999994</v>
      </c>
      <c r="E414" s="41">
        <v>925741.35119999992</v>
      </c>
    </row>
    <row r="415" spans="1:5" x14ac:dyDescent="0.3">
      <c r="A415" s="40">
        <v>561</v>
      </c>
      <c r="B415" s="41">
        <v>222817.22999999992</v>
      </c>
      <c r="C415" s="41">
        <v>222489.09000000003</v>
      </c>
      <c r="D415" s="41">
        <v>227545.54000000007</v>
      </c>
      <c r="E415" s="41">
        <v>232096.45079999999</v>
      </c>
    </row>
    <row r="416" spans="1:5" x14ac:dyDescent="0.3">
      <c r="A416" s="40">
        <v>561</v>
      </c>
      <c r="B416" s="41">
        <v>1107672.1200000001</v>
      </c>
      <c r="C416" s="41">
        <v>1142112.1499999999</v>
      </c>
      <c r="D416" s="41">
        <v>1180362.0900000001</v>
      </c>
      <c r="E416" s="41">
        <v>1203969.3318</v>
      </c>
    </row>
    <row r="417" spans="1:5" x14ac:dyDescent="0.3">
      <c r="A417" s="40">
        <v>561</v>
      </c>
      <c r="B417" s="41">
        <v>228148.17</v>
      </c>
      <c r="C417" s="41">
        <v>235117.38999999998</v>
      </c>
      <c r="D417" s="41">
        <v>243428.28000000006</v>
      </c>
      <c r="E417" s="41">
        <v>248296.84560000003</v>
      </c>
    </row>
    <row r="418" spans="1:5" x14ac:dyDescent="0.3">
      <c r="A418" s="40">
        <v>561</v>
      </c>
      <c r="B418" s="41">
        <v>18329.800000000003</v>
      </c>
      <c r="C418" s="41">
        <v>18894.010000000002</v>
      </c>
      <c r="D418" s="41">
        <v>19539.989999999994</v>
      </c>
      <c r="E418" s="41">
        <v>19930.789800000002</v>
      </c>
    </row>
    <row r="419" spans="1:5" x14ac:dyDescent="0.3">
      <c r="A419" s="40">
        <v>561</v>
      </c>
      <c r="B419" s="41">
        <v>8056853.8199999994</v>
      </c>
      <c r="C419" s="41">
        <v>8175970.1999999983</v>
      </c>
      <c r="D419" s="41">
        <v>8388545.4000000013</v>
      </c>
      <c r="E419" s="41">
        <v>8556316.3080000002</v>
      </c>
    </row>
    <row r="420" spans="1:5" x14ac:dyDescent="0.3">
      <c r="A420" s="40">
        <v>562</v>
      </c>
      <c r="B420" s="41">
        <v>2132589.8800000008</v>
      </c>
      <c r="C420" s="41">
        <v>3325046.8200000003</v>
      </c>
      <c r="D420" s="41">
        <v>3252433.41</v>
      </c>
      <c r="E420" s="41">
        <v>3317482.0782000003</v>
      </c>
    </row>
    <row r="421" spans="1:5" x14ac:dyDescent="0.3">
      <c r="A421" s="40">
        <v>562</v>
      </c>
      <c r="B421" s="41">
        <v>0</v>
      </c>
      <c r="C421" s="41">
        <v>0</v>
      </c>
      <c r="D421" s="41">
        <v>0</v>
      </c>
      <c r="E421" s="41">
        <v>0</v>
      </c>
    </row>
    <row r="422" spans="1:5" x14ac:dyDescent="0.3">
      <c r="A422" s="40">
        <v>563</v>
      </c>
      <c r="B422" s="41">
        <v>375000</v>
      </c>
      <c r="C422" s="41">
        <v>375000</v>
      </c>
      <c r="D422" s="41">
        <v>375000</v>
      </c>
      <c r="E422" s="41">
        <v>382500</v>
      </c>
    </row>
    <row r="423" spans="1:5" x14ac:dyDescent="0.3">
      <c r="A423" s="40">
        <v>563</v>
      </c>
      <c r="B423" s="41">
        <v>0</v>
      </c>
      <c r="C423" s="41">
        <v>0</v>
      </c>
      <c r="D423" s="41">
        <v>0</v>
      </c>
      <c r="E423" s="41">
        <v>0</v>
      </c>
    </row>
    <row r="424" spans="1:5" x14ac:dyDescent="0.3">
      <c r="A424" s="40">
        <v>565</v>
      </c>
      <c r="B424" s="41">
        <v>22937595.509999998</v>
      </c>
      <c r="C424" s="41">
        <v>18491427.080000002</v>
      </c>
      <c r="D424" s="41">
        <v>18911182.470000003</v>
      </c>
      <c r="E424" s="41">
        <v>19289406.119400002</v>
      </c>
    </row>
    <row r="425" spans="1:5" x14ac:dyDescent="0.3">
      <c r="A425" s="40">
        <v>565</v>
      </c>
      <c r="B425" s="41">
        <v>3185314.0399999996</v>
      </c>
      <c r="C425" s="41">
        <v>1874690.9899999995</v>
      </c>
      <c r="D425" s="41">
        <v>1940017.1900000004</v>
      </c>
      <c r="E425" s="41">
        <v>1978817.5338000003</v>
      </c>
    </row>
    <row r="426" spans="1:5" x14ac:dyDescent="0.3">
      <c r="A426" s="40">
        <v>565</v>
      </c>
      <c r="B426" s="41">
        <v>2420008.81</v>
      </c>
      <c r="C426" s="41">
        <v>2128606.92</v>
      </c>
      <c r="D426" s="41">
        <v>1885191.1599999997</v>
      </c>
      <c r="E426" s="41">
        <v>1922894.9832000001</v>
      </c>
    </row>
    <row r="427" spans="1:5" x14ac:dyDescent="0.3">
      <c r="A427" s="40">
        <v>565</v>
      </c>
      <c r="B427" s="41">
        <v>0</v>
      </c>
      <c r="C427" s="41">
        <v>0</v>
      </c>
      <c r="D427" s="41">
        <v>0</v>
      </c>
      <c r="E427" s="41">
        <v>0</v>
      </c>
    </row>
    <row r="428" spans="1:5" x14ac:dyDescent="0.3">
      <c r="A428" s="40">
        <v>566</v>
      </c>
      <c r="B428" s="41">
        <v>4015086.4099999997</v>
      </c>
      <c r="C428" s="41">
        <v>4108463.0399999977</v>
      </c>
      <c r="D428" s="41">
        <v>4210198.17</v>
      </c>
      <c r="E428" s="41">
        <v>4294402.1333999997</v>
      </c>
    </row>
    <row r="429" spans="1:5" x14ac:dyDescent="0.3">
      <c r="A429" s="40">
        <v>566</v>
      </c>
      <c r="B429" s="41">
        <v>0</v>
      </c>
      <c r="C429" s="41">
        <v>0</v>
      </c>
      <c r="D429" s="41">
        <v>0</v>
      </c>
      <c r="E429" s="41">
        <v>0</v>
      </c>
    </row>
    <row r="430" spans="1:5" x14ac:dyDescent="0.3">
      <c r="A430" s="40">
        <v>566</v>
      </c>
      <c r="B430" s="41">
        <v>0</v>
      </c>
      <c r="C430" s="41">
        <v>0</v>
      </c>
      <c r="D430" s="41">
        <v>0</v>
      </c>
      <c r="E430" s="41">
        <v>0</v>
      </c>
    </row>
    <row r="431" spans="1:5" x14ac:dyDescent="0.3">
      <c r="A431" s="40">
        <v>566</v>
      </c>
      <c r="B431" s="41">
        <v>0</v>
      </c>
      <c r="C431" s="41">
        <v>0</v>
      </c>
      <c r="D431" s="41">
        <v>0</v>
      </c>
      <c r="E431" s="41">
        <v>0</v>
      </c>
    </row>
    <row r="432" spans="1:5" x14ac:dyDescent="0.3">
      <c r="A432" s="40">
        <v>566</v>
      </c>
      <c r="B432" s="41">
        <v>0</v>
      </c>
      <c r="C432" s="41">
        <v>0</v>
      </c>
      <c r="D432" s="41">
        <v>0</v>
      </c>
      <c r="E432" s="41">
        <v>0</v>
      </c>
    </row>
    <row r="433" spans="1:5" x14ac:dyDescent="0.3">
      <c r="A433" s="40">
        <v>566</v>
      </c>
      <c r="B433" s="41">
        <v>0</v>
      </c>
      <c r="C433" s="41">
        <v>0</v>
      </c>
      <c r="D433" s="41">
        <v>0</v>
      </c>
      <c r="E433" s="41">
        <v>0</v>
      </c>
    </row>
    <row r="434" spans="1:5" x14ac:dyDescent="0.3">
      <c r="A434" s="40">
        <v>567</v>
      </c>
      <c r="B434" s="41">
        <v>12000</v>
      </c>
      <c r="C434" s="41">
        <v>12000</v>
      </c>
      <c r="D434" s="41">
        <v>-12000</v>
      </c>
      <c r="E434" s="41">
        <v>-12240</v>
      </c>
    </row>
    <row r="435" spans="1:5" x14ac:dyDescent="0.3">
      <c r="A435" s="40">
        <v>568</v>
      </c>
      <c r="B435" s="41">
        <v>624298.93000000017</v>
      </c>
      <c r="C435" s="41">
        <v>609360.59</v>
      </c>
      <c r="D435" s="41">
        <v>605679.13</v>
      </c>
      <c r="E435" s="41">
        <v>617792.71260000009</v>
      </c>
    </row>
    <row r="436" spans="1:5" x14ac:dyDescent="0.3">
      <c r="A436" s="40">
        <v>568</v>
      </c>
      <c r="B436" s="41">
        <v>0</v>
      </c>
      <c r="C436" s="41">
        <v>0</v>
      </c>
      <c r="D436" s="41">
        <v>0</v>
      </c>
      <c r="E436" s="41">
        <v>0</v>
      </c>
    </row>
    <row r="437" spans="1:5" x14ac:dyDescent="0.3">
      <c r="A437" s="40">
        <v>569</v>
      </c>
      <c r="B437" s="41">
        <v>314257.2300000001</v>
      </c>
      <c r="C437" s="41">
        <v>314715.17</v>
      </c>
      <c r="D437" s="41">
        <v>319326.19</v>
      </c>
      <c r="E437" s="41">
        <v>325712.71379999997</v>
      </c>
    </row>
    <row r="438" spans="1:5" x14ac:dyDescent="0.3">
      <c r="A438" s="40">
        <v>569</v>
      </c>
      <c r="B438" s="41">
        <v>168618</v>
      </c>
      <c r="C438" s="41">
        <v>159000</v>
      </c>
      <c r="D438" s="41">
        <v>159000</v>
      </c>
      <c r="E438" s="41">
        <v>162180</v>
      </c>
    </row>
    <row r="439" spans="1:5" x14ac:dyDescent="0.3">
      <c r="A439" s="40">
        <v>569</v>
      </c>
      <c r="B439" s="41">
        <v>601626.25</v>
      </c>
      <c r="C439" s="41">
        <v>634564.92999999993</v>
      </c>
      <c r="D439" s="41">
        <v>639040.6399999999</v>
      </c>
      <c r="E439" s="41">
        <v>651821.45279999997</v>
      </c>
    </row>
    <row r="440" spans="1:5" x14ac:dyDescent="0.3">
      <c r="A440" s="40">
        <v>569</v>
      </c>
      <c r="B440" s="41">
        <v>0</v>
      </c>
      <c r="C440" s="41">
        <v>0</v>
      </c>
      <c r="D440" s="41">
        <v>0</v>
      </c>
      <c r="E440" s="41">
        <v>0</v>
      </c>
    </row>
    <row r="441" spans="1:5" x14ac:dyDescent="0.3">
      <c r="A441" s="40">
        <v>569</v>
      </c>
      <c r="B441" s="41">
        <v>1857368.8800000001</v>
      </c>
      <c r="C441" s="41">
        <v>2047571.5899999994</v>
      </c>
      <c r="D441" s="41">
        <v>2079775.9</v>
      </c>
      <c r="E441" s="41">
        <v>2121371.4180000001</v>
      </c>
    </row>
    <row r="442" spans="1:5" x14ac:dyDescent="0.3">
      <c r="A442" s="40">
        <v>569</v>
      </c>
      <c r="B442" s="41">
        <v>0</v>
      </c>
      <c r="C442" s="41">
        <v>0</v>
      </c>
      <c r="D442" s="41">
        <v>0</v>
      </c>
      <c r="E442" s="41">
        <v>0</v>
      </c>
    </row>
    <row r="443" spans="1:5" x14ac:dyDescent="0.3">
      <c r="A443" s="40">
        <v>569</v>
      </c>
      <c r="B443" s="41">
        <v>0</v>
      </c>
      <c r="C443" s="41">
        <v>0</v>
      </c>
      <c r="D443" s="41">
        <v>0</v>
      </c>
      <c r="E443" s="41">
        <v>0</v>
      </c>
    </row>
    <row r="444" spans="1:5" x14ac:dyDescent="0.3">
      <c r="A444" s="40">
        <v>569</v>
      </c>
      <c r="B444" s="41">
        <v>1052345.9099999999</v>
      </c>
      <c r="C444" s="41">
        <v>1128662.2899999998</v>
      </c>
      <c r="D444" s="41">
        <v>1158533.68</v>
      </c>
      <c r="E444" s="41">
        <v>1181704.3536</v>
      </c>
    </row>
    <row r="445" spans="1:5" x14ac:dyDescent="0.3">
      <c r="A445" s="40">
        <v>569</v>
      </c>
      <c r="B445" s="41">
        <v>0</v>
      </c>
      <c r="C445" s="41">
        <v>0</v>
      </c>
      <c r="D445" s="41">
        <v>0</v>
      </c>
      <c r="E445" s="41">
        <v>0</v>
      </c>
    </row>
    <row r="446" spans="1:5" x14ac:dyDescent="0.3">
      <c r="A446" s="40">
        <v>570</v>
      </c>
      <c r="B446" s="41">
        <v>4019387.160000002</v>
      </c>
      <c r="C446" s="41">
        <v>4695042.5099999988</v>
      </c>
      <c r="D446" s="41">
        <v>4425864.08</v>
      </c>
      <c r="E446" s="41">
        <v>4514381.3616000004</v>
      </c>
    </row>
    <row r="447" spans="1:5" x14ac:dyDescent="0.3">
      <c r="A447" s="40">
        <v>570</v>
      </c>
      <c r="B447" s="41">
        <v>0</v>
      </c>
      <c r="C447" s="41">
        <v>0</v>
      </c>
      <c r="D447" s="41">
        <v>0</v>
      </c>
      <c r="E447" s="41">
        <v>0</v>
      </c>
    </row>
    <row r="448" spans="1:5" x14ac:dyDescent="0.3">
      <c r="A448" s="40">
        <v>570</v>
      </c>
      <c r="B448" s="41">
        <v>0</v>
      </c>
      <c r="C448" s="41">
        <v>0</v>
      </c>
      <c r="D448" s="41">
        <v>0</v>
      </c>
      <c r="E448" s="41">
        <v>0</v>
      </c>
    </row>
    <row r="449" spans="1:5" x14ac:dyDescent="0.3">
      <c r="A449" s="40">
        <v>570</v>
      </c>
      <c r="B449" s="41">
        <v>0</v>
      </c>
      <c r="C449" s="41">
        <v>0</v>
      </c>
      <c r="D449" s="41">
        <v>0</v>
      </c>
      <c r="E449" s="41">
        <v>0</v>
      </c>
    </row>
    <row r="450" spans="1:5" x14ac:dyDescent="0.3">
      <c r="A450" s="40">
        <v>570</v>
      </c>
      <c r="B450" s="41">
        <v>1006105.0099999999</v>
      </c>
      <c r="C450" s="41">
        <v>1025440.0099999999</v>
      </c>
      <c r="D450" s="41">
        <v>967939.97000000009</v>
      </c>
      <c r="E450" s="41">
        <v>987298.76939999999</v>
      </c>
    </row>
    <row r="451" spans="1:5" x14ac:dyDescent="0.3">
      <c r="A451" s="40">
        <v>571</v>
      </c>
      <c r="B451" s="41">
        <v>9762654.049999997</v>
      </c>
      <c r="C451" s="41">
        <v>11419948.070000004</v>
      </c>
      <c r="D451" s="41">
        <v>11739224.52</v>
      </c>
      <c r="E451" s="41">
        <v>11974009.010400001</v>
      </c>
    </row>
    <row r="452" spans="1:5" x14ac:dyDescent="0.3">
      <c r="A452" s="40">
        <v>571</v>
      </c>
      <c r="B452" s="41">
        <v>0</v>
      </c>
      <c r="C452" s="41">
        <v>0</v>
      </c>
      <c r="D452" s="41">
        <v>0</v>
      </c>
      <c r="E452" s="41">
        <v>0</v>
      </c>
    </row>
    <row r="453" spans="1:5" x14ac:dyDescent="0.3">
      <c r="A453" s="40">
        <v>571</v>
      </c>
      <c r="B453" s="41">
        <v>0</v>
      </c>
      <c r="C453" s="41">
        <v>0</v>
      </c>
      <c r="D453" s="41">
        <v>0</v>
      </c>
      <c r="E453" s="41">
        <v>0</v>
      </c>
    </row>
    <row r="454" spans="1:5" x14ac:dyDescent="0.3">
      <c r="A454" s="40">
        <v>571</v>
      </c>
      <c r="B454" s="41">
        <v>0</v>
      </c>
      <c r="C454" s="41">
        <v>0</v>
      </c>
      <c r="D454" s="41">
        <v>0</v>
      </c>
      <c r="E454" s="41">
        <v>0</v>
      </c>
    </row>
    <row r="455" spans="1:5" x14ac:dyDescent="0.3">
      <c r="A455" s="40">
        <v>571</v>
      </c>
      <c r="B455" s="41">
        <v>0</v>
      </c>
      <c r="C455" s="41">
        <v>0</v>
      </c>
      <c r="D455" s="41">
        <v>0</v>
      </c>
      <c r="E455" s="41">
        <v>0</v>
      </c>
    </row>
    <row r="456" spans="1:5" x14ac:dyDescent="0.3">
      <c r="A456" s="40">
        <v>572</v>
      </c>
      <c r="B456" s="41">
        <v>1254000</v>
      </c>
      <c r="C456" s="41">
        <v>1254000</v>
      </c>
      <c r="D456" s="41">
        <v>1254000</v>
      </c>
      <c r="E456" s="41">
        <v>1279080</v>
      </c>
    </row>
    <row r="457" spans="1:5" x14ac:dyDescent="0.3">
      <c r="A457" s="40">
        <v>573</v>
      </c>
      <c r="B457" s="41">
        <v>589933</v>
      </c>
      <c r="C457" s="41">
        <v>643783.55000000016</v>
      </c>
      <c r="D457" s="41">
        <v>667497.79999999981</v>
      </c>
      <c r="E457" s="41">
        <v>680847.75600000005</v>
      </c>
    </row>
    <row r="458" spans="1:5" x14ac:dyDescent="0.3">
      <c r="A458" s="40">
        <v>580</v>
      </c>
      <c r="B458" s="41">
        <v>22114789.750000011</v>
      </c>
      <c r="C458" s="41">
        <v>21701549.749999996</v>
      </c>
      <c r="D458" s="41">
        <v>22178624.260000002</v>
      </c>
      <c r="E458" s="41">
        <v>22622196.745200004</v>
      </c>
    </row>
    <row r="459" spans="1:5" x14ac:dyDescent="0.3">
      <c r="A459" s="40">
        <v>580</v>
      </c>
      <c r="B459" s="41">
        <v>0</v>
      </c>
      <c r="C459" s="41">
        <v>0</v>
      </c>
      <c r="D459" s="41">
        <v>0</v>
      </c>
      <c r="E459" s="41">
        <v>0</v>
      </c>
    </row>
    <row r="460" spans="1:5" x14ac:dyDescent="0.3">
      <c r="A460" s="40">
        <v>580</v>
      </c>
      <c r="B460" s="41">
        <v>0</v>
      </c>
      <c r="C460" s="41">
        <v>0</v>
      </c>
      <c r="D460" s="41">
        <v>0</v>
      </c>
      <c r="E460" s="41">
        <v>0</v>
      </c>
    </row>
    <row r="461" spans="1:5" x14ac:dyDescent="0.3">
      <c r="A461" s="40">
        <v>580</v>
      </c>
      <c r="B461" s="41">
        <v>0</v>
      </c>
      <c r="C461" s="41">
        <v>0</v>
      </c>
      <c r="D461" s="41">
        <v>0</v>
      </c>
      <c r="E461" s="41">
        <v>0</v>
      </c>
    </row>
    <row r="462" spans="1:5" x14ac:dyDescent="0.3">
      <c r="A462" s="40">
        <v>581</v>
      </c>
      <c r="B462" s="41">
        <v>5107529.8</v>
      </c>
      <c r="C462" s="41">
        <v>5768134.9100000001</v>
      </c>
      <c r="D462" s="41">
        <v>5995483.25</v>
      </c>
      <c r="E462" s="41">
        <v>6115392.915000001</v>
      </c>
    </row>
    <row r="463" spans="1:5" x14ac:dyDescent="0.3">
      <c r="A463" s="40">
        <v>582</v>
      </c>
      <c r="B463" s="41">
        <v>2776859.5599999996</v>
      </c>
      <c r="C463" s="41">
        <v>2696034.77</v>
      </c>
      <c r="D463" s="41">
        <v>2650228.1000000006</v>
      </c>
      <c r="E463" s="41">
        <v>2703232.6620000005</v>
      </c>
    </row>
    <row r="464" spans="1:5" x14ac:dyDescent="0.3">
      <c r="A464" s="40">
        <v>582</v>
      </c>
      <c r="B464" s="41">
        <v>0</v>
      </c>
      <c r="C464" s="41">
        <v>0</v>
      </c>
      <c r="D464" s="41">
        <v>0</v>
      </c>
      <c r="E464" s="41">
        <v>0</v>
      </c>
    </row>
    <row r="465" spans="1:5" x14ac:dyDescent="0.3">
      <c r="A465" s="40">
        <v>582</v>
      </c>
      <c r="B465" s="41">
        <v>0</v>
      </c>
      <c r="C465" s="41">
        <v>0</v>
      </c>
      <c r="D465" s="41">
        <v>0</v>
      </c>
      <c r="E465" s="41">
        <v>0</v>
      </c>
    </row>
    <row r="466" spans="1:5" x14ac:dyDescent="0.3">
      <c r="A466" s="40">
        <v>582</v>
      </c>
      <c r="B466" s="41">
        <v>0</v>
      </c>
      <c r="C466" s="41">
        <v>0</v>
      </c>
      <c r="D466" s="41">
        <v>0</v>
      </c>
      <c r="E466" s="41">
        <v>0</v>
      </c>
    </row>
    <row r="467" spans="1:5" x14ac:dyDescent="0.3">
      <c r="A467" s="40">
        <v>582</v>
      </c>
      <c r="B467" s="41">
        <v>0</v>
      </c>
      <c r="C467" s="41">
        <v>0</v>
      </c>
      <c r="D467" s="41">
        <v>0</v>
      </c>
      <c r="E467" s="41">
        <v>0</v>
      </c>
    </row>
    <row r="468" spans="1:5" x14ac:dyDescent="0.3">
      <c r="A468" s="40">
        <v>583</v>
      </c>
      <c r="B468" s="41">
        <v>13244936.040000018</v>
      </c>
      <c r="C468" s="41">
        <v>14426977.470000027</v>
      </c>
      <c r="D468" s="41">
        <v>14872852.460000036</v>
      </c>
      <c r="E468" s="41">
        <v>15170309.509200037</v>
      </c>
    </row>
    <row r="469" spans="1:5" x14ac:dyDescent="0.3">
      <c r="A469" s="40">
        <v>583</v>
      </c>
      <c r="B469" s="41">
        <v>0</v>
      </c>
      <c r="C469" s="41">
        <v>0</v>
      </c>
      <c r="D469" s="41">
        <v>0</v>
      </c>
      <c r="E469" s="41">
        <v>0</v>
      </c>
    </row>
    <row r="470" spans="1:5" x14ac:dyDescent="0.3">
      <c r="A470" s="40">
        <v>583</v>
      </c>
      <c r="B470" s="41">
        <v>0</v>
      </c>
      <c r="C470" s="41">
        <v>0</v>
      </c>
      <c r="D470" s="41">
        <v>0</v>
      </c>
      <c r="E470" s="41">
        <v>0</v>
      </c>
    </row>
    <row r="471" spans="1:5" x14ac:dyDescent="0.3">
      <c r="A471" s="40">
        <v>583</v>
      </c>
      <c r="B471" s="41">
        <v>0</v>
      </c>
      <c r="C471" s="41">
        <v>0</v>
      </c>
      <c r="D471" s="41">
        <v>0</v>
      </c>
      <c r="E471" s="41">
        <v>0</v>
      </c>
    </row>
    <row r="472" spans="1:5" x14ac:dyDescent="0.3">
      <c r="A472" s="40">
        <v>583</v>
      </c>
      <c r="B472" s="41">
        <v>0</v>
      </c>
      <c r="C472" s="41">
        <v>0</v>
      </c>
      <c r="D472" s="41">
        <v>0</v>
      </c>
      <c r="E472" s="41">
        <v>0</v>
      </c>
    </row>
    <row r="473" spans="1:5" x14ac:dyDescent="0.3">
      <c r="A473" s="40">
        <v>583</v>
      </c>
      <c r="B473" s="41">
        <v>0</v>
      </c>
      <c r="C473" s="41">
        <v>0</v>
      </c>
      <c r="D473" s="41">
        <v>0</v>
      </c>
      <c r="E473" s="41">
        <v>0</v>
      </c>
    </row>
    <row r="474" spans="1:5" x14ac:dyDescent="0.3">
      <c r="A474" s="40">
        <v>583</v>
      </c>
      <c r="B474" s="41">
        <v>0</v>
      </c>
      <c r="C474" s="41">
        <v>0</v>
      </c>
      <c r="D474" s="41">
        <v>0</v>
      </c>
      <c r="E474" s="41">
        <v>0</v>
      </c>
    </row>
    <row r="475" spans="1:5" x14ac:dyDescent="0.3">
      <c r="A475" s="40">
        <v>584</v>
      </c>
      <c r="B475" s="41">
        <v>5530044.0100000016</v>
      </c>
      <c r="C475" s="41">
        <v>5792958.209999999</v>
      </c>
      <c r="D475" s="41">
        <v>6436904.5199999958</v>
      </c>
      <c r="E475" s="41">
        <v>6565642.610399995</v>
      </c>
    </row>
    <row r="476" spans="1:5" x14ac:dyDescent="0.3">
      <c r="A476" s="40">
        <v>584</v>
      </c>
      <c r="B476" s="41">
        <v>0</v>
      </c>
      <c r="C476" s="41">
        <v>0</v>
      </c>
      <c r="D476" s="41">
        <v>0</v>
      </c>
      <c r="E476" s="41">
        <v>0</v>
      </c>
    </row>
    <row r="477" spans="1:5" x14ac:dyDescent="0.3">
      <c r="A477" s="40">
        <v>584</v>
      </c>
      <c r="B477" s="41">
        <v>0</v>
      </c>
      <c r="C477" s="41">
        <v>0</v>
      </c>
      <c r="D477" s="41">
        <v>0</v>
      </c>
      <c r="E477" s="41">
        <v>0</v>
      </c>
    </row>
    <row r="478" spans="1:5" x14ac:dyDescent="0.3">
      <c r="A478" s="40">
        <v>584</v>
      </c>
      <c r="B478" s="41">
        <v>0</v>
      </c>
      <c r="C478" s="41">
        <v>0</v>
      </c>
      <c r="D478" s="41">
        <v>0</v>
      </c>
      <c r="E478" s="41">
        <v>0</v>
      </c>
    </row>
    <row r="479" spans="1:5" x14ac:dyDescent="0.3">
      <c r="A479" s="40">
        <v>584</v>
      </c>
      <c r="B479" s="41">
        <v>0</v>
      </c>
      <c r="C479" s="41">
        <v>0</v>
      </c>
      <c r="D479" s="41">
        <v>0</v>
      </c>
      <c r="E479" s="41">
        <v>0</v>
      </c>
    </row>
    <row r="480" spans="1:5" x14ac:dyDescent="0.3">
      <c r="A480" s="40">
        <v>584</v>
      </c>
      <c r="B480" s="41">
        <v>0</v>
      </c>
      <c r="C480" s="41">
        <v>0</v>
      </c>
      <c r="D480" s="41">
        <v>0</v>
      </c>
      <c r="E480" s="41">
        <v>0</v>
      </c>
    </row>
    <row r="481" spans="1:5" x14ac:dyDescent="0.3">
      <c r="A481" s="40">
        <v>584</v>
      </c>
      <c r="B481" s="41">
        <v>0</v>
      </c>
      <c r="C481" s="41">
        <v>0</v>
      </c>
      <c r="D481" s="41">
        <v>0</v>
      </c>
      <c r="E481" s="41">
        <v>0</v>
      </c>
    </row>
    <row r="482" spans="1:5" x14ac:dyDescent="0.3">
      <c r="A482" s="40">
        <v>585</v>
      </c>
      <c r="B482" s="41">
        <v>261127.54</v>
      </c>
      <c r="C482" s="41">
        <v>267528.5</v>
      </c>
      <c r="D482" s="41">
        <v>267111.12</v>
      </c>
      <c r="E482" s="41">
        <v>272453.34239999996</v>
      </c>
    </row>
    <row r="483" spans="1:5" x14ac:dyDescent="0.3">
      <c r="A483" s="40">
        <v>585</v>
      </c>
      <c r="B483" s="41">
        <v>0</v>
      </c>
      <c r="C483" s="41">
        <v>0</v>
      </c>
      <c r="D483" s="41">
        <v>0</v>
      </c>
      <c r="E483" s="41">
        <v>0</v>
      </c>
    </row>
    <row r="484" spans="1:5" x14ac:dyDescent="0.3">
      <c r="A484" s="40">
        <v>585</v>
      </c>
      <c r="B484" s="41">
        <v>0</v>
      </c>
      <c r="C484" s="41">
        <v>0</v>
      </c>
      <c r="D484" s="41">
        <v>0</v>
      </c>
      <c r="E484" s="41">
        <v>0</v>
      </c>
    </row>
    <row r="485" spans="1:5" x14ac:dyDescent="0.3">
      <c r="A485" s="40">
        <v>586</v>
      </c>
      <c r="B485" s="41">
        <v>5105137.1500000004</v>
      </c>
      <c r="C485" s="41">
        <v>3470409.920000005</v>
      </c>
      <c r="D485" s="41">
        <v>4059443.1</v>
      </c>
      <c r="E485" s="41">
        <v>4140631.9620000003</v>
      </c>
    </row>
    <row r="486" spans="1:5" x14ac:dyDescent="0.3">
      <c r="A486" s="40">
        <v>586</v>
      </c>
      <c r="B486" s="41">
        <v>0</v>
      </c>
      <c r="C486" s="41">
        <v>0</v>
      </c>
      <c r="D486" s="41">
        <v>0</v>
      </c>
      <c r="E486" s="41">
        <v>0</v>
      </c>
    </row>
    <row r="487" spans="1:5" x14ac:dyDescent="0.3">
      <c r="A487" s="40">
        <v>586</v>
      </c>
      <c r="B487" s="41">
        <v>0</v>
      </c>
      <c r="C487" s="41">
        <v>0</v>
      </c>
      <c r="D487" s="41">
        <v>0</v>
      </c>
      <c r="E487" s="41">
        <v>0</v>
      </c>
    </row>
    <row r="488" spans="1:5" x14ac:dyDescent="0.3">
      <c r="A488" s="40">
        <v>586</v>
      </c>
      <c r="B488" s="41">
        <v>0</v>
      </c>
      <c r="C488" s="41">
        <v>0</v>
      </c>
      <c r="D488" s="41">
        <v>0</v>
      </c>
      <c r="E488" s="41">
        <v>0</v>
      </c>
    </row>
    <row r="489" spans="1:5" x14ac:dyDescent="0.3">
      <c r="A489" s="40">
        <v>586</v>
      </c>
      <c r="B489" s="41">
        <v>0</v>
      </c>
      <c r="C489" s="41">
        <v>0</v>
      </c>
      <c r="D489" s="41">
        <v>0</v>
      </c>
      <c r="E489" s="41">
        <v>0</v>
      </c>
    </row>
    <row r="490" spans="1:5" x14ac:dyDescent="0.3">
      <c r="A490" s="40">
        <v>586</v>
      </c>
      <c r="B490" s="41">
        <v>0</v>
      </c>
      <c r="C490" s="41">
        <v>0</v>
      </c>
      <c r="D490" s="41">
        <v>0</v>
      </c>
      <c r="E490" s="41">
        <v>0</v>
      </c>
    </row>
    <row r="491" spans="1:5" x14ac:dyDescent="0.3">
      <c r="A491" s="40">
        <v>586</v>
      </c>
      <c r="B491" s="41">
        <v>0</v>
      </c>
      <c r="C491" s="41">
        <v>0</v>
      </c>
      <c r="D491" s="41">
        <v>0</v>
      </c>
      <c r="E491" s="41">
        <v>0</v>
      </c>
    </row>
    <row r="492" spans="1:5" x14ac:dyDescent="0.3">
      <c r="A492" s="40">
        <v>587</v>
      </c>
      <c r="B492" s="41">
        <v>2334640.1900000009</v>
      </c>
      <c r="C492" s="41">
        <v>2442656.8100000005</v>
      </c>
      <c r="D492" s="41">
        <v>2524805.9500000007</v>
      </c>
      <c r="E492" s="41">
        <v>2575302.0690000006</v>
      </c>
    </row>
    <row r="493" spans="1:5" x14ac:dyDescent="0.3">
      <c r="A493" s="40">
        <v>587</v>
      </c>
      <c r="B493" s="41">
        <v>0</v>
      </c>
      <c r="C493" s="41">
        <v>0</v>
      </c>
      <c r="D493" s="41">
        <v>0</v>
      </c>
      <c r="E493" s="41">
        <v>0</v>
      </c>
    </row>
    <row r="494" spans="1:5" x14ac:dyDescent="0.3">
      <c r="A494" s="40">
        <v>587</v>
      </c>
      <c r="B494" s="41">
        <v>1532841.6500000001</v>
      </c>
      <c r="C494" s="41">
        <v>1535523.4</v>
      </c>
      <c r="D494" s="41">
        <v>1538519.3600000003</v>
      </c>
      <c r="E494" s="41">
        <v>1569289.7472000001</v>
      </c>
    </row>
    <row r="495" spans="1:5" x14ac:dyDescent="0.3">
      <c r="A495" s="40">
        <v>587</v>
      </c>
      <c r="B495" s="41">
        <v>0</v>
      </c>
      <c r="C495" s="41">
        <v>0</v>
      </c>
      <c r="D495" s="41">
        <v>0</v>
      </c>
      <c r="E495" s="41">
        <v>0</v>
      </c>
    </row>
    <row r="496" spans="1:5" x14ac:dyDescent="0.3">
      <c r="A496" s="40">
        <v>587</v>
      </c>
      <c r="B496" s="41">
        <v>0</v>
      </c>
      <c r="C496" s="41">
        <v>0</v>
      </c>
      <c r="D496" s="41">
        <v>0</v>
      </c>
      <c r="E496" s="41">
        <v>0</v>
      </c>
    </row>
    <row r="497" spans="1:5" x14ac:dyDescent="0.3">
      <c r="A497" s="40">
        <v>587</v>
      </c>
      <c r="B497" s="41">
        <v>0</v>
      </c>
      <c r="C497" s="41">
        <v>0</v>
      </c>
      <c r="D497" s="41">
        <v>0</v>
      </c>
      <c r="E497" s="41">
        <v>0</v>
      </c>
    </row>
    <row r="498" spans="1:5" x14ac:dyDescent="0.3">
      <c r="A498" s="40">
        <v>587</v>
      </c>
      <c r="B498" s="41">
        <v>0</v>
      </c>
      <c r="C498" s="41">
        <v>0</v>
      </c>
      <c r="D498" s="41">
        <v>0</v>
      </c>
      <c r="E498" s="41">
        <v>0</v>
      </c>
    </row>
    <row r="499" spans="1:5" x14ac:dyDescent="0.3">
      <c r="A499" s="40">
        <v>588</v>
      </c>
      <c r="B499" s="41">
        <v>32276384.919999998</v>
      </c>
      <c r="C499" s="41">
        <v>37628020.389999963</v>
      </c>
      <c r="D499" s="41">
        <v>42803122.00999999</v>
      </c>
      <c r="E499" s="41">
        <v>43659184.450199991</v>
      </c>
    </row>
    <row r="500" spans="1:5" x14ac:dyDescent="0.3">
      <c r="A500" s="40">
        <v>588</v>
      </c>
      <c r="B500" s="41">
        <v>0</v>
      </c>
      <c r="C500" s="41">
        <v>0</v>
      </c>
      <c r="D500" s="41">
        <v>0</v>
      </c>
      <c r="E500" s="41">
        <v>0</v>
      </c>
    </row>
    <row r="501" spans="1:5" x14ac:dyDescent="0.3">
      <c r="A501" s="40">
        <v>588</v>
      </c>
      <c r="B501" s="41">
        <v>0</v>
      </c>
      <c r="C501" s="41">
        <v>0</v>
      </c>
      <c r="D501" s="41">
        <v>0</v>
      </c>
      <c r="E501" s="41">
        <v>0</v>
      </c>
    </row>
    <row r="502" spans="1:5" x14ac:dyDescent="0.3">
      <c r="A502" s="40">
        <v>588</v>
      </c>
      <c r="B502" s="41">
        <v>0</v>
      </c>
      <c r="C502" s="41">
        <v>0</v>
      </c>
      <c r="D502" s="41">
        <v>0</v>
      </c>
      <c r="E502" s="41">
        <v>0</v>
      </c>
    </row>
    <row r="503" spans="1:5" x14ac:dyDescent="0.3">
      <c r="A503" s="40">
        <v>588</v>
      </c>
      <c r="B503" s="41">
        <v>0</v>
      </c>
      <c r="C503" s="41">
        <v>0</v>
      </c>
      <c r="D503" s="41">
        <v>0</v>
      </c>
      <c r="E503" s="41">
        <v>0</v>
      </c>
    </row>
    <row r="504" spans="1:5" x14ac:dyDescent="0.3">
      <c r="A504" s="40">
        <v>588</v>
      </c>
      <c r="B504" s="41">
        <v>0</v>
      </c>
      <c r="C504" s="41">
        <v>0</v>
      </c>
      <c r="D504" s="41">
        <v>0</v>
      </c>
      <c r="E504" s="41">
        <v>0</v>
      </c>
    </row>
    <row r="505" spans="1:5" x14ac:dyDescent="0.3">
      <c r="A505" s="40">
        <v>588</v>
      </c>
      <c r="B505" s="41">
        <v>0</v>
      </c>
      <c r="C505" s="41">
        <v>0</v>
      </c>
      <c r="D505" s="41">
        <v>0</v>
      </c>
      <c r="E505" s="41">
        <v>0</v>
      </c>
    </row>
    <row r="506" spans="1:5" x14ac:dyDescent="0.3">
      <c r="A506" s="40">
        <v>588</v>
      </c>
      <c r="B506" s="41">
        <v>0</v>
      </c>
      <c r="C506" s="41">
        <v>0</v>
      </c>
      <c r="D506" s="41">
        <v>0</v>
      </c>
      <c r="E506" s="41">
        <v>0</v>
      </c>
    </row>
    <row r="507" spans="1:5" x14ac:dyDescent="0.3">
      <c r="A507" s="40">
        <v>588</v>
      </c>
      <c r="B507" s="41">
        <v>0</v>
      </c>
      <c r="C507" s="41">
        <v>0</v>
      </c>
      <c r="D507" s="41">
        <v>0</v>
      </c>
      <c r="E507" s="41">
        <v>0</v>
      </c>
    </row>
    <row r="508" spans="1:5" x14ac:dyDescent="0.3">
      <c r="A508" s="40">
        <v>588</v>
      </c>
      <c r="B508" s="41">
        <v>0</v>
      </c>
      <c r="C508" s="41">
        <v>0</v>
      </c>
      <c r="D508" s="41">
        <v>0</v>
      </c>
      <c r="E508" s="41">
        <v>0</v>
      </c>
    </row>
    <row r="509" spans="1:5" x14ac:dyDescent="0.3">
      <c r="A509" s="40">
        <v>589</v>
      </c>
      <c r="B509" s="41">
        <v>10106000</v>
      </c>
      <c r="C509" s="41">
        <v>10358000</v>
      </c>
      <c r="D509" s="41">
        <v>10622000</v>
      </c>
      <c r="E509" s="41">
        <v>10834440</v>
      </c>
    </row>
    <row r="510" spans="1:5" x14ac:dyDescent="0.3">
      <c r="A510" s="40">
        <v>589</v>
      </c>
      <c r="B510" s="41">
        <v>0</v>
      </c>
      <c r="C510" s="41">
        <v>0</v>
      </c>
      <c r="D510" s="41">
        <v>0</v>
      </c>
      <c r="E510" s="41">
        <v>0</v>
      </c>
    </row>
    <row r="511" spans="1:5" x14ac:dyDescent="0.3">
      <c r="A511" s="40">
        <v>590</v>
      </c>
      <c r="B511" s="41">
        <v>15658665.590000007</v>
      </c>
      <c r="C511" s="41">
        <v>16097705.640000006</v>
      </c>
      <c r="D511" s="41">
        <v>16598421.670000004</v>
      </c>
      <c r="E511" s="41">
        <v>16930390.103399999</v>
      </c>
    </row>
    <row r="512" spans="1:5" x14ac:dyDescent="0.3">
      <c r="A512" s="40">
        <v>590</v>
      </c>
      <c r="B512" s="41">
        <v>0</v>
      </c>
      <c r="C512" s="41">
        <v>0</v>
      </c>
      <c r="D512" s="41">
        <v>0</v>
      </c>
      <c r="E512" s="41">
        <v>0</v>
      </c>
    </row>
    <row r="513" spans="1:5" x14ac:dyDescent="0.3">
      <c r="A513" s="40">
        <v>591</v>
      </c>
      <c r="B513" s="41">
        <v>0</v>
      </c>
      <c r="C513" s="41">
        <v>0</v>
      </c>
      <c r="D513" s="41">
        <v>0</v>
      </c>
      <c r="E513" s="41">
        <v>0</v>
      </c>
    </row>
    <row r="514" spans="1:5" x14ac:dyDescent="0.3">
      <c r="A514" s="40">
        <v>591</v>
      </c>
      <c r="B514" s="41">
        <v>610457.03999999992</v>
      </c>
      <c r="C514" s="41">
        <v>572164.59</v>
      </c>
      <c r="D514" s="41">
        <v>572349.54</v>
      </c>
      <c r="E514" s="41">
        <v>583796.53080000007</v>
      </c>
    </row>
    <row r="515" spans="1:5" x14ac:dyDescent="0.3">
      <c r="A515" s="40">
        <v>592</v>
      </c>
      <c r="B515" s="41">
        <v>11171998.870000003</v>
      </c>
      <c r="C515" s="41">
        <v>11073958.000000002</v>
      </c>
      <c r="D515" s="41">
        <v>11037854.910000006</v>
      </c>
      <c r="E515" s="41">
        <v>11258612.008200007</v>
      </c>
    </row>
    <row r="516" spans="1:5" x14ac:dyDescent="0.3">
      <c r="A516" s="40">
        <v>592</v>
      </c>
      <c r="B516" s="41">
        <v>0</v>
      </c>
      <c r="C516" s="41">
        <v>0</v>
      </c>
      <c r="D516" s="41">
        <v>0</v>
      </c>
      <c r="E516" s="41">
        <v>0</v>
      </c>
    </row>
    <row r="517" spans="1:5" x14ac:dyDescent="0.3">
      <c r="A517" s="40">
        <v>592</v>
      </c>
      <c r="B517" s="41">
        <v>0</v>
      </c>
      <c r="C517" s="41">
        <v>0</v>
      </c>
      <c r="D517" s="41">
        <v>0</v>
      </c>
      <c r="E517" s="41">
        <v>0</v>
      </c>
    </row>
    <row r="518" spans="1:5" x14ac:dyDescent="0.3">
      <c r="A518" s="40">
        <v>592</v>
      </c>
      <c r="B518" s="41">
        <v>0</v>
      </c>
      <c r="C518" s="41">
        <v>0</v>
      </c>
      <c r="D518" s="41">
        <v>0</v>
      </c>
      <c r="E518" s="41">
        <v>0</v>
      </c>
    </row>
    <row r="519" spans="1:5" x14ac:dyDescent="0.3">
      <c r="A519" s="40">
        <v>592</v>
      </c>
      <c r="B519" s="41">
        <v>0</v>
      </c>
      <c r="C519" s="41">
        <v>0</v>
      </c>
      <c r="D519" s="41">
        <v>0</v>
      </c>
      <c r="E519" s="41">
        <v>0</v>
      </c>
    </row>
    <row r="520" spans="1:5" x14ac:dyDescent="0.3">
      <c r="A520" s="40">
        <v>592</v>
      </c>
      <c r="B520" s="41">
        <v>2734611</v>
      </c>
      <c r="C520" s="41">
        <v>2755269.9600000004</v>
      </c>
      <c r="D520" s="41">
        <v>2615269.92</v>
      </c>
      <c r="E520" s="41">
        <v>2667575.3184000007</v>
      </c>
    </row>
    <row r="521" spans="1:5" x14ac:dyDescent="0.3">
      <c r="A521" s="40">
        <v>592</v>
      </c>
      <c r="B521" s="41">
        <v>0</v>
      </c>
      <c r="C521" s="41">
        <v>0</v>
      </c>
      <c r="D521" s="41">
        <v>0</v>
      </c>
      <c r="E521" s="41">
        <v>0</v>
      </c>
    </row>
    <row r="522" spans="1:5" x14ac:dyDescent="0.3">
      <c r="A522" s="40">
        <v>592</v>
      </c>
      <c r="B522" s="41">
        <v>551529.39</v>
      </c>
      <c r="C522" s="41">
        <v>556990.79</v>
      </c>
      <c r="D522" s="41">
        <v>563564.6</v>
      </c>
      <c r="E522" s="41">
        <v>574835.89199999988</v>
      </c>
    </row>
    <row r="523" spans="1:5" x14ac:dyDescent="0.3">
      <c r="A523" s="40">
        <v>593</v>
      </c>
      <c r="B523" s="41">
        <v>108911781.06999987</v>
      </c>
      <c r="C523" s="41">
        <v>116078114.41000013</v>
      </c>
      <c r="D523" s="41">
        <v>127045723.69999997</v>
      </c>
      <c r="E523" s="41">
        <v>129586638.17399997</v>
      </c>
    </row>
    <row r="524" spans="1:5" x14ac:dyDescent="0.3">
      <c r="A524" s="40">
        <v>593</v>
      </c>
      <c r="B524" s="41">
        <v>0</v>
      </c>
      <c r="C524" s="41">
        <v>0</v>
      </c>
      <c r="D524" s="41">
        <v>0</v>
      </c>
      <c r="E524" s="41">
        <v>0</v>
      </c>
    </row>
    <row r="525" spans="1:5" x14ac:dyDescent="0.3">
      <c r="A525" s="40">
        <v>593</v>
      </c>
      <c r="B525" s="41">
        <v>0</v>
      </c>
      <c r="C525" s="41">
        <v>0</v>
      </c>
      <c r="D525" s="41">
        <v>0</v>
      </c>
      <c r="E525" s="41">
        <v>0</v>
      </c>
    </row>
    <row r="526" spans="1:5" x14ac:dyDescent="0.3">
      <c r="A526" s="40">
        <v>593</v>
      </c>
      <c r="B526" s="41">
        <v>0</v>
      </c>
      <c r="C526" s="41">
        <v>0</v>
      </c>
      <c r="D526" s="41">
        <v>0</v>
      </c>
      <c r="E526" s="41">
        <v>0</v>
      </c>
    </row>
    <row r="527" spans="1:5" x14ac:dyDescent="0.3">
      <c r="A527" s="40">
        <v>593</v>
      </c>
      <c r="B527" s="41">
        <v>0</v>
      </c>
      <c r="C527" s="41">
        <v>0</v>
      </c>
      <c r="D527" s="41">
        <v>0</v>
      </c>
      <c r="E527" s="41">
        <v>0</v>
      </c>
    </row>
    <row r="528" spans="1:5" x14ac:dyDescent="0.3">
      <c r="A528" s="40">
        <v>593</v>
      </c>
      <c r="B528" s="41">
        <v>0</v>
      </c>
      <c r="C528" s="41">
        <v>0</v>
      </c>
      <c r="D528" s="41">
        <v>0</v>
      </c>
      <c r="E528" s="41">
        <v>0</v>
      </c>
    </row>
    <row r="529" spans="1:5" x14ac:dyDescent="0.3">
      <c r="A529" s="40">
        <v>594</v>
      </c>
      <c r="B529" s="41">
        <v>23419464.089999996</v>
      </c>
      <c r="C529" s="41">
        <v>25091133.760000005</v>
      </c>
      <c r="D529" s="41">
        <v>28531696.430000018</v>
      </c>
      <c r="E529" s="41">
        <v>29102330.35860002</v>
      </c>
    </row>
    <row r="530" spans="1:5" x14ac:dyDescent="0.3">
      <c r="A530" s="40">
        <v>594</v>
      </c>
      <c r="B530" s="41">
        <v>0</v>
      </c>
      <c r="C530" s="41">
        <v>0</v>
      </c>
      <c r="D530" s="41">
        <v>0</v>
      </c>
      <c r="E530" s="41">
        <v>0</v>
      </c>
    </row>
    <row r="531" spans="1:5" x14ac:dyDescent="0.3">
      <c r="A531" s="40">
        <v>594</v>
      </c>
      <c r="B531" s="41">
        <v>0</v>
      </c>
      <c r="C531" s="41">
        <v>0</v>
      </c>
      <c r="D531" s="41">
        <v>0</v>
      </c>
      <c r="E531" s="41">
        <v>0</v>
      </c>
    </row>
    <row r="532" spans="1:5" x14ac:dyDescent="0.3">
      <c r="A532" s="40">
        <v>594</v>
      </c>
      <c r="B532" s="41">
        <v>0</v>
      </c>
      <c r="C532" s="41">
        <v>0</v>
      </c>
      <c r="D532" s="41">
        <v>0</v>
      </c>
      <c r="E532" s="41">
        <v>0</v>
      </c>
    </row>
    <row r="533" spans="1:5" x14ac:dyDescent="0.3">
      <c r="A533" s="40">
        <v>594</v>
      </c>
      <c r="B533" s="41">
        <v>0</v>
      </c>
      <c r="C533" s="41">
        <v>0</v>
      </c>
      <c r="D533" s="41">
        <v>0</v>
      </c>
      <c r="E533" s="41">
        <v>0</v>
      </c>
    </row>
    <row r="534" spans="1:5" x14ac:dyDescent="0.3">
      <c r="A534" s="40">
        <v>594</v>
      </c>
      <c r="B534" s="41">
        <v>0</v>
      </c>
      <c r="C534" s="41">
        <v>0</v>
      </c>
      <c r="D534" s="41">
        <v>0</v>
      </c>
      <c r="E534" s="41">
        <v>0</v>
      </c>
    </row>
    <row r="535" spans="1:5" x14ac:dyDescent="0.3">
      <c r="A535" s="40">
        <v>595</v>
      </c>
      <c r="B535" s="41">
        <v>37968.849999999991</v>
      </c>
      <c r="C535" s="41">
        <v>39032.089999999997</v>
      </c>
      <c r="D535" s="41">
        <v>-0.91000000000000036</v>
      </c>
      <c r="E535" s="41">
        <v>-0.92820000000000036</v>
      </c>
    </row>
    <row r="536" spans="1:5" x14ac:dyDescent="0.3">
      <c r="A536" s="40">
        <v>595</v>
      </c>
      <c r="B536" s="41">
        <v>0</v>
      </c>
      <c r="C536" s="41">
        <v>0</v>
      </c>
      <c r="D536" s="41">
        <v>0</v>
      </c>
      <c r="E536" s="41">
        <v>0</v>
      </c>
    </row>
    <row r="537" spans="1:5" x14ac:dyDescent="0.3">
      <c r="A537" s="40">
        <v>595</v>
      </c>
      <c r="B537" s="41">
        <v>0</v>
      </c>
      <c r="C537" s="41">
        <v>0</v>
      </c>
      <c r="D537" s="41">
        <v>0</v>
      </c>
      <c r="E537" s="41">
        <v>0</v>
      </c>
    </row>
    <row r="538" spans="1:5" x14ac:dyDescent="0.3">
      <c r="A538" s="40">
        <v>595</v>
      </c>
      <c r="B538" s="41">
        <v>0</v>
      </c>
      <c r="C538" s="41">
        <v>0</v>
      </c>
      <c r="D538" s="41">
        <v>0</v>
      </c>
      <c r="E538" s="41">
        <v>0</v>
      </c>
    </row>
    <row r="539" spans="1:5" x14ac:dyDescent="0.3">
      <c r="A539" s="40">
        <v>595</v>
      </c>
      <c r="B539" s="41">
        <v>0</v>
      </c>
      <c r="C539" s="41">
        <v>0</v>
      </c>
      <c r="D539" s="41">
        <v>0</v>
      </c>
      <c r="E539" s="41">
        <v>0</v>
      </c>
    </row>
    <row r="540" spans="1:5" x14ac:dyDescent="0.3">
      <c r="A540" s="40">
        <v>596</v>
      </c>
      <c r="B540" s="41">
        <v>10744701.690000005</v>
      </c>
      <c r="C540" s="41">
        <v>11158299.170000015</v>
      </c>
      <c r="D540" s="41">
        <v>11802670.370000014</v>
      </c>
      <c r="E540" s="41">
        <v>12038723.777400013</v>
      </c>
    </row>
    <row r="541" spans="1:5" x14ac:dyDescent="0.3">
      <c r="A541" s="40">
        <v>596</v>
      </c>
      <c r="B541" s="41">
        <v>0</v>
      </c>
      <c r="C541" s="41">
        <v>0</v>
      </c>
      <c r="D541" s="41">
        <v>0</v>
      </c>
      <c r="E541" s="41">
        <v>0</v>
      </c>
    </row>
    <row r="542" spans="1:5" x14ac:dyDescent="0.3">
      <c r="A542" s="40">
        <v>596</v>
      </c>
      <c r="B542" s="41">
        <v>0</v>
      </c>
      <c r="C542" s="41">
        <v>0</v>
      </c>
      <c r="D542" s="41">
        <v>0</v>
      </c>
      <c r="E542" s="41">
        <v>0</v>
      </c>
    </row>
    <row r="543" spans="1:5" x14ac:dyDescent="0.3">
      <c r="A543" s="40">
        <v>597</v>
      </c>
      <c r="B543" s="41">
        <v>3773261.2399999993</v>
      </c>
      <c r="C543" s="41">
        <v>3998619.9500000016</v>
      </c>
      <c r="D543" s="41">
        <v>4142111.7899999991</v>
      </c>
      <c r="E543" s="41">
        <v>4224954.025799999</v>
      </c>
    </row>
    <row r="544" spans="1:5" x14ac:dyDescent="0.3">
      <c r="A544" s="40">
        <v>598</v>
      </c>
      <c r="B544" s="41">
        <v>5438577.6900000023</v>
      </c>
      <c r="C544" s="41">
        <v>6170583.2400000058</v>
      </c>
      <c r="D544" s="41">
        <v>5635928.350000008</v>
      </c>
      <c r="E544" s="41">
        <v>5748646.9170000087</v>
      </c>
    </row>
    <row r="545" spans="1:5" x14ac:dyDescent="0.3">
      <c r="A545" s="40">
        <v>598</v>
      </c>
      <c r="B545" s="41">
        <v>0</v>
      </c>
      <c r="C545" s="41">
        <v>0</v>
      </c>
      <c r="D545" s="41">
        <v>0</v>
      </c>
      <c r="E545" s="41">
        <v>0</v>
      </c>
    </row>
    <row r="546" spans="1:5" x14ac:dyDescent="0.3">
      <c r="A546" s="40">
        <v>598</v>
      </c>
      <c r="B546" s="41">
        <v>692909.71000000008</v>
      </c>
      <c r="C546" s="41">
        <v>705191.62999999977</v>
      </c>
      <c r="D546" s="41">
        <v>719662.61</v>
      </c>
      <c r="E546" s="41">
        <v>734055.86219999997</v>
      </c>
    </row>
    <row r="547" spans="1:5" x14ac:dyDescent="0.3">
      <c r="A547" s="40">
        <v>598</v>
      </c>
      <c r="B547" s="41">
        <v>0</v>
      </c>
      <c r="C547" s="41">
        <v>0</v>
      </c>
      <c r="D547" s="41">
        <v>0</v>
      </c>
      <c r="E547" s="41">
        <v>0</v>
      </c>
    </row>
    <row r="548" spans="1:5" x14ac:dyDescent="0.3">
      <c r="A548" s="40">
        <v>598</v>
      </c>
      <c r="B548" s="41">
        <v>0</v>
      </c>
      <c r="C548" s="41">
        <v>0</v>
      </c>
      <c r="D548" s="41">
        <v>0</v>
      </c>
      <c r="E548" s="41">
        <v>0</v>
      </c>
    </row>
    <row r="549" spans="1:5" x14ac:dyDescent="0.3">
      <c r="A549" s="40">
        <v>901</v>
      </c>
      <c r="B549" s="41">
        <v>6449201.8300000019</v>
      </c>
      <c r="C549" s="41">
        <v>6379931.7100000009</v>
      </c>
      <c r="D549" s="41">
        <v>6524268.2500000009</v>
      </c>
      <c r="E549" s="41">
        <v>6654753.6150000021</v>
      </c>
    </row>
    <row r="550" spans="1:5" x14ac:dyDescent="0.3">
      <c r="A550" s="40">
        <v>901</v>
      </c>
      <c r="B550" s="41">
        <v>0</v>
      </c>
      <c r="C550" s="41">
        <v>0</v>
      </c>
      <c r="D550" s="41">
        <v>0</v>
      </c>
      <c r="E550" s="41">
        <v>0</v>
      </c>
    </row>
    <row r="551" spans="1:5" x14ac:dyDescent="0.3">
      <c r="A551" s="40">
        <v>902</v>
      </c>
      <c r="B551" s="41">
        <v>11848578.240000002</v>
      </c>
      <c r="C551" s="41">
        <v>12031202.190000001</v>
      </c>
      <c r="D551" s="41">
        <v>12109453.75</v>
      </c>
      <c r="E551" s="41">
        <v>12351642.824999999</v>
      </c>
    </row>
    <row r="552" spans="1:5" x14ac:dyDescent="0.3">
      <c r="A552" s="40">
        <v>903</v>
      </c>
      <c r="B552" s="41">
        <v>82573557.489999905</v>
      </c>
      <c r="C552" s="41">
        <v>83759406.650000006</v>
      </c>
      <c r="D552" s="41">
        <v>83906718.950000033</v>
      </c>
      <c r="E552" s="41">
        <v>85584853.329000026</v>
      </c>
    </row>
    <row r="553" spans="1:5" x14ac:dyDescent="0.3">
      <c r="A553" s="40">
        <v>903</v>
      </c>
      <c r="B553" s="41">
        <v>0</v>
      </c>
      <c r="C553" s="41">
        <v>0</v>
      </c>
      <c r="D553" s="41">
        <v>0</v>
      </c>
      <c r="E553" s="41">
        <v>0</v>
      </c>
    </row>
    <row r="554" spans="1:5" x14ac:dyDescent="0.3">
      <c r="A554" s="40">
        <v>903</v>
      </c>
      <c r="B554" s="41">
        <v>0</v>
      </c>
      <c r="C554" s="41">
        <v>0</v>
      </c>
      <c r="D554" s="41">
        <v>0</v>
      </c>
      <c r="E554" s="41">
        <v>0</v>
      </c>
    </row>
    <row r="555" spans="1:5" x14ac:dyDescent="0.3">
      <c r="A555" s="40">
        <v>903</v>
      </c>
      <c r="B555" s="41">
        <v>0</v>
      </c>
      <c r="C555" s="41">
        <v>0</v>
      </c>
      <c r="D555" s="41">
        <v>0</v>
      </c>
      <c r="E555" s="41">
        <v>0</v>
      </c>
    </row>
    <row r="556" spans="1:5" x14ac:dyDescent="0.3">
      <c r="A556" s="40">
        <v>903</v>
      </c>
      <c r="B556" s="41">
        <v>0</v>
      </c>
      <c r="C556" s="41">
        <v>0</v>
      </c>
      <c r="D556" s="41">
        <v>0</v>
      </c>
      <c r="E556" s="41">
        <v>0</v>
      </c>
    </row>
    <row r="557" spans="1:5" x14ac:dyDescent="0.3">
      <c r="A557" s="40">
        <v>903</v>
      </c>
      <c r="B557" s="41">
        <v>0</v>
      </c>
      <c r="C557" s="41">
        <v>0</v>
      </c>
      <c r="D557" s="41">
        <v>0</v>
      </c>
      <c r="E557" s="41">
        <v>0</v>
      </c>
    </row>
    <row r="558" spans="1:5" x14ac:dyDescent="0.3">
      <c r="A558" s="40">
        <v>903</v>
      </c>
      <c r="B558" s="41">
        <v>0</v>
      </c>
      <c r="C558" s="41">
        <v>0</v>
      </c>
      <c r="D558" s="41">
        <v>0</v>
      </c>
      <c r="E558" s="41">
        <v>0</v>
      </c>
    </row>
    <row r="559" spans="1:5" x14ac:dyDescent="0.3">
      <c r="A559" s="40">
        <v>903</v>
      </c>
      <c r="B559" s="41">
        <v>0</v>
      </c>
      <c r="C559" s="41">
        <v>0</v>
      </c>
      <c r="D559" s="41">
        <v>0</v>
      </c>
      <c r="E559" s="41">
        <v>0</v>
      </c>
    </row>
    <row r="560" spans="1:5" x14ac:dyDescent="0.3">
      <c r="A560" s="40">
        <v>903</v>
      </c>
      <c r="B560" s="41">
        <v>0</v>
      </c>
      <c r="C560" s="41">
        <v>0</v>
      </c>
      <c r="D560" s="41">
        <v>0</v>
      </c>
      <c r="E560" s="41">
        <v>0</v>
      </c>
    </row>
    <row r="561" spans="1:5" x14ac:dyDescent="0.3">
      <c r="A561" s="40">
        <v>904</v>
      </c>
      <c r="B561" s="41">
        <v>6601652.9299999997</v>
      </c>
      <c r="C561" s="41">
        <v>6445711.3699999992</v>
      </c>
      <c r="D561" s="41">
        <v>7005084.5500000007</v>
      </c>
      <c r="E561" s="41">
        <v>7145186.2410000004</v>
      </c>
    </row>
    <row r="562" spans="1:5" x14ac:dyDescent="0.3">
      <c r="A562" s="40">
        <v>904</v>
      </c>
      <c r="B562" s="41">
        <v>0</v>
      </c>
      <c r="C562" s="41">
        <v>0</v>
      </c>
      <c r="D562" s="41">
        <v>0</v>
      </c>
      <c r="E562" s="41">
        <v>0</v>
      </c>
    </row>
    <row r="563" spans="1:5" x14ac:dyDescent="0.3">
      <c r="A563" s="40">
        <v>904</v>
      </c>
      <c r="B563" s="41">
        <v>106531.84000000001</v>
      </c>
      <c r="C563" s="41">
        <v>106531.84000000001</v>
      </c>
      <c r="D563" s="41">
        <v>106531.84000000001</v>
      </c>
      <c r="E563" s="41">
        <v>61621.89</v>
      </c>
    </row>
    <row r="564" spans="1:5" x14ac:dyDescent="0.3">
      <c r="A564" s="40">
        <v>904</v>
      </c>
      <c r="B564" s="41">
        <v>0</v>
      </c>
      <c r="C564" s="41">
        <v>0</v>
      </c>
      <c r="D564" s="41">
        <v>0</v>
      </c>
      <c r="E564" s="41">
        <v>0</v>
      </c>
    </row>
    <row r="565" spans="1:5" x14ac:dyDescent="0.3">
      <c r="A565" s="40">
        <v>907</v>
      </c>
      <c r="B565" s="41">
        <v>36798.910000000003</v>
      </c>
      <c r="C565" s="41">
        <v>37899.07</v>
      </c>
      <c r="D565" s="41">
        <v>39121.85</v>
      </c>
      <c r="E565" s="41">
        <v>39904.287000000004</v>
      </c>
    </row>
    <row r="566" spans="1:5" x14ac:dyDescent="0.3">
      <c r="A566" s="40">
        <v>907</v>
      </c>
      <c r="B566" s="41">
        <v>5133087.2200000007</v>
      </c>
      <c r="C566" s="41">
        <v>5238827.1199999992</v>
      </c>
      <c r="D566" s="41">
        <v>5401976.2000000002</v>
      </c>
      <c r="E566" s="41">
        <v>5510015.7240000004</v>
      </c>
    </row>
    <row r="567" spans="1:5" x14ac:dyDescent="0.3">
      <c r="A567" s="40">
        <v>907</v>
      </c>
      <c r="B567" s="41">
        <v>2748298.8200000003</v>
      </c>
      <c r="C567" s="41">
        <v>2836561.04</v>
      </c>
      <c r="D567" s="41">
        <v>2929518.84</v>
      </c>
      <c r="E567" s="41">
        <v>2988109.2168000005</v>
      </c>
    </row>
    <row r="568" spans="1:5" x14ac:dyDescent="0.3">
      <c r="A568" s="40">
        <v>908</v>
      </c>
      <c r="B568" s="41">
        <v>2983822.8099999996</v>
      </c>
      <c r="C568" s="41">
        <v>2786728.2600000007</v>
      </c>
      <c r="D568" s="41">
        <v>2474392.62</v>
      </c>
      <c r="E568" s="41">
        <v>2523880.4724000003</v>
      </c>
    </row>
    <row r="569" spans="1:5" x14ac:dyDescent="0.3">
      <c r="A569" s="40">
        <v>908</v>
      </c>
      <c r="B569" s="41">
        <v>34601085.060000017</v>
      </c>
      <c r="C569" s="41">
        <v>34884127.950000033</v>
      </c>
      <c r="D569" s="41">
        <v>34758159.00999999</v>
      </c>
      <c r="E569" s="41">
        <v>35453322.190199994</v>
      </c>
    </row>
    <row r="570" spans="1:5" x14ac:dyDescent="0.3">
      <c r="A570" s="40">
        <v>908</v>
      </c>
      <c r="B570" s="41">
        <v>0</v>
      </c>
      <c r="C570" s="41">
        <v>0</v>
      </c>
      <c r="D570" s="41">
        <v>0</v>
      </c>
      <c r="E570" s="41">
        <v>0</v>
      </c>
    </row>
    <row r="571" spans="1:5" x14ac:dyDescent="0.3">
      <c r="A571" s="40">
        <v>908</v>
      </c>
      <c r="B571" s="41">
        <v>0</v>
      </c>
      <c r="C571" s="41">
        <v>0</v>
      </c>
      <c r="D571" s="41">
        <v>0</v>
      </c>
      <c r="E571" s="41">
        <v>0</v>
      </c>
    </row>
    <row r="572" spans="1:5" x14ac:dyDescent="0.3">
      <c r="A572" s="40">
        <v>908</v>
      </c>
      <c r="B572" s="41">
        <v>0</v>
      </c>
      <c r="C572" s="41">
        <v>0</v>
      </c>
      <c r="D572" s="41">
        <v>0</v>
      </c>
      <c r="E572" s="41">
        <v>0</v>
      </c>
    </row>
    <row r="573" spans="1:5" x14ac:dyDescent="0.3">
      <c r="A573" s="40">
        <v>908</v>
      </c>
      <c r="B573" s="41">
        <v>0</v>
      </c>
      <c r="C573" s="41">
        <v>0</v>
      </c>
      <c r="D573" s="41">
        <v>0</v>
      </c>
      <c r="E573" s="41">
        <v>0</v>
      </c>
    </row>
    <row r="574" spans="1:5" x14ac:dyDescent="0.3">
      <c r="A574" s="40">
        <v>908</v>
      </c>
      <c r="B574" s="41">
        <v>0</v>
      </c>
      <c r="C574" s="41">
        <v>0</v>
      </c>
      <c r="D574" s="41">
        <v>0</v>
      </c>
      <c r="E574" s="41">
        <v>0</v>
      </c>
    </row>
    <row r="575" spans="1:5" x14ac:dyDescent="0.3">
      <c r="A575" s="40">
        <v>908</v>
      </c>
      <c r="B575" s="41">
        <v>0</v>
      </c>
      <c r="C575" s="41">
        <v>0</v>
      </c>
      <c r="D575" s="41">
        <v>0</v>
      </c>
      <c r="E575" s="41">
        <v>0</v>
      </c>
    </row>
    <row r="576" spans="1:5" x14ac:dyDescent="0.3">
      <c r="A576" s="40">
        <v>908</v>
      </c>
      <c r="B576" s="41">
        <v>0</v>
      </c>
      <c r="C576" s="41">
        <v>0</v>
      </c>
      <c r="D576" s="41">
        <v>0</v>
      </c>
      <c r="E576" s="41">
        <v>0</v>
      </c>
    </row>
    <row r="577" spans="1:5" x14ac:dyDescent="0.3">
      <c r="A577" s="40">
        <v>908</v>
      </c>
      <c r="B577" s="41">
        <v>0</v>
      </c>
      <c r="C577" s="41">
        <v>0</v>
      </c>
      <c r="D577" s="41">
        <v>0</v>
      </c>
      <c r="E577" s="41">
        <v>0</v>
      </c>
    </row>
    <row r="578" spans="1:5" x14ac:dyDescent="0.3">
      <c r="A578" s="40">
        <v>908</v>
      </c>
      <c r="B578" s="41">
        <v>0</v>
      </c>
      <c r="C578" s="41">
        <v>0</v>
      </c>
      <c r="D578" s="41">
        <v>0</v>
      </c>
      <c r="E578" s="41">
        <v>0</v>
      </c>
    </row>
    <row r="579" spans="1:5" x14ac:dyDescent="0.3">
      <c r="A579" s="40">
        <v>908</v>
      </c>
      <c r="B579" s="41">
        <v>0</v>
      </c>
      <c r="C579" s="41">
        <v>0</v>
      </c>
      <c r="D579" s="41">
        <v>0</v>
      </c>
      <c r="E579" s="41">
        <v>0</v>
      </c>
    </row>
    <row r="580" spans="1:5" x14ac:dyDescent="0.3">
      <c r="A580" s="40">
        <v>908</v>
      </c>
      <c r="B580" s="41">
        <v>0</v>
      </c>
      <c r="C580" s="41">
        <v>0</v>
      </c>
      <c r="D580" s="41">
        <v>0</v>
      </c>
      <c r="E580" s="41">
        <v>0</v>
      </c>
    </row>
    <row r="581" spans="1:5" x14ac:dyDescent="0.3">
      <c r="A581" s="40">
        <v>908</v>
      </c>
      <c r="B581" s="41">
        <v>0</v>
      </c>
      <c r="C581" s="41">
        <v>0</v>
      </c>
      <c r="D581" s="41">
        <v>0</v>
      </c>
      <c r="E581" s="41">
        <v>0</v>
      </c>
    </row>
    <row r="582" spans="1:5" x14ac:dyDescent="0.3">
      <c r="A582" s="40">
        <v>908</v>
      </c>
      <c r="B582" s="41">
        <v>0</v>
      </c>
      <c r="C582" s="41">
        <v>0</v>
      </c>
      <c r="D582" s="41">
        <v>0</v>
      </c>
      <c r="E582" s="41">
        <v>0</v>
      </c>
    </row>
    <row r="583" spans="1:5" x14ac:dyDescent="0.3">
      <c r="A583" s="40">
        <v>908</v>
      </c>
      <c r="B583" s="41">
        <v>0</v>
      </c>
      <c r="C583" s="41">
        <v>0</v>
      </c>
      <c r="D583" s="41">
        <v>0</v>
      </c>
      <c r="E583" s="41">
        <v>0</v>
      </c>
    </row>
    <row r="584" spans="1:5" x14ac:dyDescent="0.3">
      <c r="A584" s="40">
        <v>908</v>
      </c>
      <c r="B584" s="41">
        <v>0</v>
      </c>
      <c r="C584" s="41">
        <v>0</v>
      </c>
      <c r="D584" s="41">
        <v>0</v>
      </c>
      <c r="E584" s="41">
        <v>0</v>
      </c>
    </row>
    <row r="585" spans="1:5" x14ac:dyDescent="0.3">
      <c r="A585" s="40">
        <v>908</v>
      </c>
      <c r="B585" s="41">
        <v>0</v>
      </c>
      <c r="C585" s="41">
        <v>0</v>
      </c>
      <c r="D585" s="41">
        <v>0</v>
      </c>
      <c r="E585" s="41">
        <v>0</v>
      </c>
    </row>
    <row r="586" spans="1:5" x14ac:dyDescent="0.3">
      <c r="A586" s="40">
        <v>908</v>
      </c>
      <c r="B586" s="41">
        <v>0</v>
      </c>
      <c r="C586" s="41">
        <v>0</v>
      </c>
      <c r="D586" s="41">
        <v>0</v>
      </c>
      <c r="E586" s="41">
        <v>0</v>
      </c>
    </row>
    <row r="587" spans="1:5" x14ac:dyDescent="0.3">
      <c r="A587" s="40">
        <v>908</v>
      </c>
      <c r="B587" s="41">
        <v>0</v>
      </c>
      <c r="C587" s="41">
        <v>0</v>
      </c>
      <c r="D587" s="41">
        <v>0</v>
      </c>
      <c r="E587" s="41">
        <v>0</v>
      </c>
    </row>
    <row r="588" spans="1:5" x14ac:dyDescent="0.3">
      <c r="A588" s="40">
        <v>908</v>
      </c>
      <c r="B588" s="41">
        <v>0</v>
      </c>
      <c r="C588" s="41">
        <v>0</v>
      </c>
      <c r="D588" s="41">
        <v>0</v>
      </c>
      <c r="E588" s="41">
        <v>0</v>
      </c>
    </row>
    <row r="589" spans="1:5" x14ac:dyDescent="0.3">
      <c r="A589" s="40">
        <v>908</v>
      </c>
      <c r="B589" s="41">
        <v>0</v>
      </c>
      <c r="C589" s="41">
        <v>0</v>
      </c>
      <c r="D589" s="41">
        <v>0</v>
      </c>
      <c r="E589" s="41">
        <v>0</v>
      </c>
    </row>
    <row r="590" spans="1:5" x14ac:dyDescent="0.3">
      <c r="A590" s="40">
        <v>908</v>
      </c>
      <c r="B590" s="41">
        <v>0</v>
      </c>
      <c r="C590" s="41">
        <v>0</v>
      </c>
      <c r="D590" s="41">
        <v>0</v>
      </c>
      <c r="E590" s="41">
        <v>0</v>
      </c>
    </row>
    <row r="591" spans="1:5" x14ac:dyDescent="0.3">
      <c r="A591" s="40">
        <v>908</v>
      </c>
      <c r="B591" s="41">
        <v>0</v>
      </c>
      <c r="C591" s="41">
        <v>0</v>
      </c>
      <c r="D591" s="41">
        <v>0</v>
      </c>
      <c r="E591" s="41">
        <v>0</v>
      </c>
    </row>
    <row r="592" spans="1:5" x14ac:dyDescent="0.3">
      <c r="A592" s="40">
        <v>908</v>
      </c>
      <c r="B592" s="41">
        <v>0</v>
      </c>
      <c r="C592" s="41">
        <v>0</v>
      </c>
      <c r="D592" s="41">
        <v>0</v>
      </c>
      <c r="E592" s="41">
        <v>0</v>
      </c>
    </row>
    <row r="593" spans="1:5" x14ac:dyDescent="0.3">
      <c r="A593" s="40">
        <v>908</v>
      </c>
      <c r="B593" s="41">
        <v>0</v>
      </c>
      <c r="C593" s="41">
        <v>0</v>
      </c>
      <c r="D593" s="41">
        <v>0</v>
      </c>
      <c r="E593" s="41">
        <v>0</v>
      </c>
    </row>
    <row r="594" spans="1:5" x14ac:dyDescent="0.3">
      <c r="A594" s="40">
        <v>908</v>
      </c>
      <c r="B594" s="41">
        <v>0</v>
      </c>
      <c r="C594" s="41">
        <v>0</v>
      </c>
      <c r="D594" s="41">
        <v>0</v>
      </c>
      <c r="E594" s="41">
        <v>0</v>
      </c>
    </row>
    <row r="595" spans="1:5" x14ac:dyDescent="0.3">
      <c r="A595" s="40">
        <v>909</v>
      </c>
      <c r="B595" s="41">
        <v>82829.72</v>
      </c>
      <c r="C595" s="41">
        <v>82829.72</v>
      </c>
      <c r="D595" s="41">
        <v>82829.72</v>
      </c>
      <c r="E595" s="41">
        <v>84486.314400000003</v>
      </c>
    </row>
    <row r="596" spans="1:5" x14ac:dyDescent="0.3">
      <c r="A596" s="40">
        <v>909</v>
      </c>
      <c r="B596" s="41">
        <v>8357530.129999999</v>
      </c>
      <c r="C596" s="41">
        <v>8566468.3300000001</v>
      </c>
      <c r="D596" s="41">
        <v>8789196.5500000007</v>
      </c>
      <c r="E596" s="41">
        <v>8964980.4809999987</v>
      </c>
    </row>
    <row r="597" spans="1:5" x14ac:dyDescent="0.3">
      <c r="A597" s="40">
        <v>909</v>
      </c>
      <c r="B597" s="41">
        <v>0</v>
      </c>
      <c r="C597" s="41">
        <v>0</v>
      </c>
      <c r="D597" s="41">
        <v>0</v>
      </c>
      <c r="E597" s="41">
        <v>0</v>
      </c>
    </row>
    <row r="598" spans="1:5" x14ac:dyDescent="0.3">
      <c r="A598" s="40">
        <v>909</v>
      </c>
      <c r="B598" s="41">
        <v>0</v>
      </c>
      <c r="C598" s="41">
        <v>0</v>
      </c>
      <c r="D598" s="41">
        <v>0</v>
      </c>
      <c r="E598" s="41">
        <v>0</v>
      </c>
    </row>
    <row r="599" spans="1:5" x14ac:dyDescent="0.3">
      <c r="A599" s="40">
        <v>909</v>
      </c>
      <c r="B599" s="41">
        <v>0</v>
      </c>
      <c r="C599" s="41">
        <v>0</v>
      </c>
      <c r="D599" s="41">
        <v>0</v>
      </c>
      <c r="E599" s="41">
        <v>0</v>
      </c>
    </row>
    <row r="600" spans="1:5" x14ac:dyDescent="0.3">
      <c r="A600" s="40">
        <v>909</v>
      </c>
      <c r="B600" s="41">
        <v>0</v>
      </c>
      <c r="C600" s="41">
        <v>0</v>
      </c>
      <c r="D600" s="41">
        <v>0</v>
      </c>
      <c r="E600" s="41">
        <v>0</v>
      </c>
    </row>
    <row r="601" spans="1:5" x14ac:dyDescent="0.3">
      <c r="A601" s="40">
        <v>909</v>
      </c>
      <c r="B601" s="41">
        <v>0</v>
      </c>
      <c r="C601" s="41">
        <v>0</v>
      </c>
      <c r="D601" s="41">
        <v>0</v>
      </c>
      <c r="E601" s="41">
        <v>0</v>
      </c>
    </row>
    <row r="602" spans="1:5" x14ac:dyDescent="0.3">
      <c r="A602" s="40">
        <v>910</v>
      </c>
      <c r="B602" s="41">
        <v>7986422.7200000016</v>
      </c>
      <c r="C602" s="41">
        <v>8193602.8599999985</v>
      </c>
      <c r="D602" s="41">
        <v>7939478.3000000007</v>
      </c>
      <c r="E602" s="41">
        <v>8098267.8660000004</v>
      </c>
    </row>
    <row r="603" spans="1:5" x14ac:dyDescent="0.3">
      <c r="A603" s="40">
        <v>910</v>
      </c>
      <c r="B603" s="41">
        <v>3257869.7100000004</v>
      </c>
      <c r="C603" s="41">
        <v>3438251.350000001</v>
      </c>
      <c r="D603" s="41">
        <v>3191613.83</v>
      </c>
      <c r="E603" s="41">
        <v>3255446.106600001</v>
      </c>
    </row>
    <row r="604" spans="1:5" x14ac:dyDescent="0.3">
      <c r="A604" s="40">
        <v>910</v>
      </c>
      <c r="B604" s="41">
        <v>0</v>
      </c>
      <c r="C604" s="41">
        <v>0</v>
      </c>
      <c r="D604" s="41">
        <v>0</v>
      </c>
      <c r="E604" s="41">
        <v>0</v>
      </c>
    </row>
    <row r="605" spans="1:5" x14ac:dyDescent="0.3">
      <c r="A605" s="40">
        <v>910</v>
      </c>
      <c r="B605" s="41">
        <v>0</v>
      </c>
      <c r="C605" s="41">
        <v>0</v>
      </c>
      <c r="D605" s="41">
        <v>0</v>
      </c>
      <c r="E605" s="41">
        <v>0</v>
      </c>
    </row>
    <row r="606" spans="1:5" x14ac:dyDescent="0.3">
      <c r="A606" s="40">
        <v>910</v>
      </c>
      <c r="B606" s="41">
        <v>0</v>
      </c>
      <c r="C606" s="41">
        <v>0</v>
      </c>
      <c r="D606" s="41">
        <v>0</v>
      </c>
      <c r="E606" s="41">
        <v>0</v>
      </c>
    </row>
    <row r="607" spans="1:5" x14ac:dyDescent="0.3">
      <c r="A607" s="40">
        <v>910</v>
      </c>
      <c r="B607" s="41">
        <v>0</v>
      </c>
      <c r="C607" s="41">
        <v>0</v>
      </c>
      <c r="D607" s="41">
        <v>0</v>
      </c>
      <c r="E607" s="41">
        <v>0</v>
      </c>
    </row>
    <row r="608" spans="1:5" x14ac:dyDescent="0.3">
      <c r="A608" s="40">
        <v>910</v>
      </c>
      <c r="B608" s="41">
        <v>0</v>
      </c>
      <c r="C608" s="41">
        <v>0</v>
      </c>
      <c r="D608" s="41">
        <v>0</v>
      </c>
      <c r="E608" s="41">
        <v>0</v>
      </c>
    </row>
    <row r="609" spans="1:5" x14ac:dyDescent="0.3">
      <c r="A609" s="40">
        <v>910</v>
      </c>
      <c r="B609" s="41">
        <v>0</v>
      </c>
      <c r="C609" s="41">
        <v>0</v>
      </c>
      <c r="D609" s="41">
        <v>0</v>
      </c>
      <c r="E609" s="41">
        <v>0</v>
      </c>
    </row>
    <row r="610" spans="1:5" x14ac:dyDescent="0.3">
      <c r="A610" s="40">
        <v>910</v>
      </c>
      <c r="B610" s="41">
        <v>0</v>
      </c>
      <c r="C610" s="41">
        <v>0</v>
      </c>
      <c r="D610" s="41">
        <v>0</v>
      </c>
      <c r="E610" s="41">
        <v>0</v>
      </c>
    </row>
    <row r="611" spans="1:5" x14ac:dyDescent="0.3">
      <c r="A611" s="40">
        <v>911</v>
      </c>
      <c r="B611" s="41">
        <v>0</v>
      </c>
      <c r="C611" s="41">
        <v>0</v>
      </c>
      <c r="D611" s="41">
        <v>0</v>
      </c>
      <c r="E611" s="41">
        <v>0</v>
      </c>
    </row>
    <row r="612" spans="1:5" x14ac:dyDescent="0.3">
      <c r="A612" s="40">
        <v>916</v>
      </c>
      <c r="B612" s="41">
        <v>18084320.77</v>
      </c>
      <c r="C612" s="41">
        <v>14241782.479999999</v>
      </c>
      <c r="D612" s="41">
        <v>15746958.650000002</v>
      </c>
      <c r="E612" s="41">
        <v>16061897.823000001</v>
      </c>
    </row>
    <row r="613" spans="1:5" x14ac:dyDescent="0.3">
      <c r="A613" s="40">
        <v>916</v>
      </c>
      <c r="B613" s="41">
        <v>0</v>
      </c>
      <c r="C613" s="41">
        <v>0</v>
      </c>
      <c r="D613" s="41">
        <v>0</v>
      </c>
      <c r="E613" s="41">
        <v>0</v>
      </c>
    </row>
    <row r="614" spans="1:5" x14ac:dyDescent="0.3">
      <c r="A614" s="40">
        <v>916</v>
      </c>
      <c r="B614" s="41">
        <v>0</v>
      </c>
      <c r="C614" s="41">
        <v>0</v>
      </c>
      <c r="D614" s="41">
        <v>0</v>
      </c>
      <c r="E614" s="41">
        <v>0</v>
      </c>
    </row>
    <row r="615" spans="1:5" x14ac:dyDescent="0.3">
      <c r="A615" s="40">
        <v>916</v>
      </c>
      <c r="B615" s="41">
        <v>0</v>
      </c>
      <c r="C615" s="41">
        <v>0</v>
      </c>
      <c r="D615" s="41">
        <v>0</v>
      </c>
      <c r="E615" s="41">
        <v>0</v>
      </c>
    </row>
    <row r="616" spans="1:5" x14ac:dyDescent="0.3">
      <c r="A616" s="40">
        <v>916</v>
      </c>
      <c r="B616" s="41">
        <v>0</v>
      </c>
      <c r="C616" s="41">
        <v>0</v>
      </c>
      <c r="D616" s="41">
        <v>0</v>
      </c>
      <c r="E616" s="41">
        <v>0</v>
      </c>
    </row>
    <row r="617" spans="1:5" x14ac:dyDescent="0.3">
      <c r="A617" s="40">
        <v>916</v>
      </c>
      <c r="B617" s="41">
        <v>0</v>
      </c>
      <c r="C617" s="41">
        <v>0</v>
      </c>
      <c r="D617" s="41">
        <v>0</v>
      </c>
      <c r="E617" s="41">
        <v>0</v>
      </c>
    </row>
    <row r="618" spans="1:5" x14ac:dyDescent="0.3">
      <c r="A618" s="40">
        <v>916</v>
      </c>
      <c r="B618" s="41">
        <v>0</v>
      </c>
      <c r="C618" s="41">
        <v>0</v>
      </c>
      <c r="D618" s="41">
        <v>0</v>
      </c>
      <c r="E618" s="41">
        <v>0</v>
      </c>
    </row>
    <row r="619" spans="1:5" x14ac:dyDescent="0.3">
      <c r="A619" s="40">
        <v>920</v>
      </c>
      <c r="B619" s="41">
        <v>214091357.72000018</v>
      </c>
      <c r="C619" s="41">
        <v>213292331.26000008</v>
      </c>
      <c r="D619" s="41">
        <v>217835734.54000047</v>
      </c>
      <c r="E619" s="41">
        <v>222192449.23080045</v>
      </c>
    </row>
    <row r="620" spans="1:5" x14ac:dyDescent="0.3">
      <c r="A620" s="40">
        <v>920</v>
      </c>
      <c r="B620" s="41">
        <v>0</v>
      </c>
      <c r="C620" s="41">
        <v>0</v>
      </c>
      <c r="D620" s="41">
        <v>0</v>
      </c>
      <c r="E620" s="41">
        <v>0</v>
      </c>
    </row>
    <row r="621" spans="1:5" x14ac:dyDescent="0.3">
      <c r="A621" s="40">
        <v>920</v>
      </c>
      <c r="B621" s="41">
        <v>0</v>
      </c>
      <c r="C621" s="41">
        <v>0</v>
      </c>
      <c r="D621" s="41">
        <v>0</v>
      </c>
      <c r="E621" s="41">
        <v>0</v>
      </c>
    </row>
    <row r="622" spans="1:5" x14ac:dyDescent="0.3">
      <c r="A622" s="40">
        <v>920</v>
      </c>
      <c r="B622" s="41">
        <v>0</v>
      </c>
      <c r="C622" s="41">
        <v>0</v>
      </c>
      <c r="D622" s="41">
        <v>0</v>
      </c>
      <c r="E622" s="41">
        <v>0</v>
      </c>
    </row>
    <row r="623" spans="1:5" x14ac:dyDescent="0.3">
      <c r="A623" s="40">
        <v>920</v>
      </c>
      <c r="B623" s="41">
        <v>39374.449999999997</v>
      </c>
      <c r="C623" s="41">
        <v>39442.33</v>
      </c>
      <c r="D623" s="41">
        <v>40721.620000000003</v>
      </c>
      <c r="E623" s="41">
        <v>41536.0524</v>
      </c>
    </row>
    <row r="624" spans="1:5" x14ac:dyDescent="0.3">
      <c r="A624" s="40">
        <v>921</v>
      </c>
      <c r="B624" s="41">
        <v>46569423.800000027</v>
      </c>
      <c r="C624" s="41">
        <v>43659323.500000015</v>
      </c>
      <c r="D624" s="41">
        <v>44308181.090000033</v>
      </c>
      <c r="E624" s="41">
        <v>45194344.711800024</v>
      </c>
    </row>
    <row r="625" spans="1:5" x14ac:dyDescent="0.3">
      <c r="A625" s="40">
        <v>921</v>
      </c>
      <c r="B625" s="41">
        <v>0</v>
      </c>
      <c r="C625" s="41">
        <v>0</v>
      </c>
      <c r="D625" s="41">
        <v>0</v>
      </c>
      <c r="E625" s="41">
        <v>0</v>
      </c>
    </row>
    <row r="626" spans="1:5" x14ac:dyDescent="0.3">
      <c r="A626" s="40">
        <v>921</v>
      </c>
      <c r="B626" s="41">
        <v>0</v>
      </c>
      <c r="C626" s="41">
        <v>0</v>
      </c>
      <c r="D626" s="41">
        <v>0</v>
      </c>
      <c r="E626" s="41">
        <v>0</v>
      </c>
    </row>
    <row r="627" spans="1:5" x14ac:dyDescent="0.3">
      <c r="A627" s="40">
        <v>921</v>
      </c>
      <c r="B627" s="41">
        <v>0</v>
      </c>
      <c r="C627" s="41">
        <v>0</v>
      </c>
      <c r="D627" s="41">
        <v>0</v>
      </c>
      <c r="E627" s="41">
        <v>0</v>
      </c>
    </row>
    <row r="628" spans="1:5" x14ac:dyDescent="0.3">
      <c r="A628" s="40">
        <v>921</v>
      </c>
      <c r="B628" s="41">
        <v>699.07000000000016</v>
      </c>
      <c r="C628" s="41">
        <v>266.51000000000005</v>
      </c>
      <c r="D628" s="41">
        <v>261.45999999999998</v>
      </c>
      <c r="E628" s="41">
        <v>266.68919999999997</v>
      </c>
    </row>
    <row r="629" spans="1:5" x14ac:dyDescent="0.3">
      <c r="A629" s="40">
        <v>921</v>
      </c>
      <c r="B629" s="41">
        <v>515499.99999999988</v>
      </c>
      <c r="C629" s="41">
        <v>515499.99999999988</v>
      </c>
      <c r="D629" s="41">
        <v>515499.99999999988</v>
      </c>
      <c r="E629" s="41">
        <v>515499.99999999988</v>
      </c>
    </row>
    <row r="630" spans="1:5" x14ac:dyDescent="0.3">
      <c r="A630" s="40">
        <v>921</v>
      </c>
      <c r="B630" s="41">
        <v>0</v>
      </c>
      <c r="C630" s="41">
        <v>0</v>
      </c>
      <c r="D630" s="41">
        <v>0</v>
      </c>
      <c r="E630" s="41">
        <v>0</v>
      </c>
    </row>
    <row r="631" spans="1:5" x14ac:dyDescent="0.3">
      <c r="A631" s="40">
        <v>921</v>
      </c>
      <c r="B631" s="41">
        <v>1231246.4200000002</v>
      </c>
      <c r="C631" s="41">
        <v>1248097.46</v>
      </c>
      <c r="D631" s="41">
        <v>1274799.77</v>
      </c>
      <c r="E631" s="41">
        <v>1300295.7654000001</v>
      </c>
    </row>
    <row r="632" spans="1:5" x14ac:dyDescent="0.3">
      <c r="A632" s="40">
        <v>922</v>
      </c>
      <c r="B632" s="41">
        <v>-100238858.44000003</v>
      </c>
      <c r="C632" s="41">
        <v>-99223787.140000001</v>
      </c>
      <c r="D632" s="41">
        <v>-103067989.48000005</v>
      </c>
      <c r="E632" s="41">
        <v>-105129349.26960003</v>
      </c>
    </row>
    <row r="633" spans="1:5" x14ac:dyDescent="0.3">
      <c r="A633" s="40">
        <v>922</v>
      </c>
      <c r="B633" s="41">
        <v>0</v>
      </c>
      <c r="C633" s="41">
        <v>0</v>
      </c>
      <c r="D633" s="41">
        <v>0</v>
      </c>
      <c r="E633" s="41">
        <v>0</v>
      </c>
    </row>
    <row r="634" spans="1:5" x14ac:dyDescent="0.3">
      <c r="A634" s="40">
        <v>922</v>
      </c>
      <c r="B634" s="41">
        <v>0</v>
      </c>
      <c r="C634" s="41">
        <v>0</v>
      </c>
      <c r="D634" s="41">
        <v>0</v>
      </c>
      <c r="E634" s="41">
        <v>0</v>
      </c>
    </row>
    <row r="635" spans="1:5" x14ac:dyDescent="0.3">
      <c r="A635" s="40">
        <v>922</v>
      </c>
      <c r="B635" s="41">
        <v>-450999.99999999988</v>
      </c>
      <c r="C635" s="41">
        <v>-450999.99999999988</v>
      </c>
      <c r="D635" s="41">
        <v>-450999.99999999988</v>
      </c>
      <c r="E635" s="41">
        <v>-263083.33999999997</v>
      </c>
    </row>
    <row r="636" spans="1:5" x14ac:dyDescent="0.3">
      <c r="A636" s="40">
        <v>923</v>
      </c>
      <c r="B636" s="41">
        <v>39708298.050000004</v>
      </c>
      <c r="C636" s="41">
        <v>39002008.720000029</v>
      </c>
      <c r="D636" s="41">
        <v>41673686.330000013</v>
      </c>
      <c r="E636" s="41">
        <v>42507160.056600019</v>
      </c>
    </row>
    <row r="637" spans="1:5" x14ac:dyDescent="0.3">
      <c r="A637" s="40">
        <v>923</v>
      </c>
      <c r="B637" s="41">
        <v>0</v>
      </c>
      <c r="C637" s="41">
        <v>0</v>
      </c>
      <c r="D637" s="41">
        <v>0</v>
      </c>
      <c r="E637" s="41">
        <v>0</v>
      </c>
    </row>
    <row r="638" spans="1:5" x14ac:dyDescent="0.3">
      <c r="A638" s="40">
        <v>923</v>
      </c>
      <c r="B638" s="41">
        <v>0</v>
      </c>
      <c r="C638" s="41">
        <v>0</v>
      </c>
      <c r="D638" s="41">
        <v>0</v>
      </c>
      <c r="E638" s="41">
        <v>0</v>
      </c>
    </row>
    <row r="639" spans="1:5" x14ac:dyDescent="0.3">
      <c r="A639" s="40">
        <v>923</v>
      </c>
      <c r="B639" s="41">
        <v>0</v>
      </c>
      <c r="C639" s="41">
        <v>0</v>
      </c>
      <c r="D639" s="41">
        <v>0</v>
      </c>
      <c r="E639" s="41">
        <v>0</v>
      </c>
    </row>
    <row r="640" spans="1:5" x14ac:dyDescent="0.3">
      <c r="A640" s="40">
        <v>923</v>
      </c>
      <c r="B640" s="41">
        <v>1333140</v>
      </c>
      <c r="C640" s="41">
        <v>1411824</v>
      </c>
      <c r="D640" s="41">
        <v>1440060</v>
      </c>
      <c r="E640" s="41">
        <v>1468860</v>
      </c>
    </row>
    <row r="641" spans="1:5" x14ac:dyDescent="0.3">
      <c r="A641" s="40">
        <v>924</v>
      </c>
      <c r="B641" s="41">
        <v>12161587.069999998</v>
      </c>
      <c r="C641" s="41">
        <v>14539117.02</v>
      </c>
      <c r="D641" s="41">
        <v>15579693.51</v>
      </c>
      <c r="E641" s="41">
        <v>15891287.380199997</v>
      </c>
    </row>
    <row r="642" spans="1:5" x14ac:dyDescent="0.3">
      <c r="A642" s="40">
        <v>924</v>
      </c>
      <c r="B642" s="41">
        <v>1036434.92</v>
      </c>
      <c r="C642" s="41">
        <v>1110030.9200000002</v>
      </c>
      <c r="D642" s="41">
        <v>1176229.9200000002</v>
      </c>
      <c r="E642" s="41">
        <v>1199754.5183999999</v>
      </c>
    </row>
    <row r="643" spans="1:5" x14ac:dyDescent="0.3">
      <c r="A643" s="40">
        <v>924</v>
      </c>
      <c r="B643" s="41">
        <v>451000.07999999984</v>
      </c>
      <c r="C643" s="41">
        <v>451000.07999999984</v>
      </c>
      <c r="D643" s="41">
        <v>451000.07999999984</v>
      </c>
      <c r="E643" s="41">
        <v>455915.89685753628</v>
      </c>
    </row>
    <row r="644" spans="1:5" x14ac:dyDescent="0.3">
      <c r="A644" s="40">
        <v>924</v>
      </c>
      <c r="B644" s="41">
        <v>31874.31</v>
      </c>
      <c r="C644" s="41">
        <v>31874.31</v>
      </c>
      <c r="D644" s="41">
        <v>31874.31</v>
      </c>
      <c r="E644" s="41">
        <v>10845.550000000001</v>
      </c>
    </row>
    <row r="645" spans="1:5" x14ac:dyDescent="0.3">
      <c r="A645" s="40">
        <v>924</v>
      </c>
      <c r="B645" s="41">
        <v>1</v>
      </c>
      <c r="C645" s="41">
        <v>0</v>
      </c>
      <c r="D645" s="41">
        <v>0</v>
      </c>
      <c r="E645" s="41">
        <v>0</v>
      </c>
    </row>
    <row r="646" spans="1:5" x14ac:dyDescent="0.3">
      <c r="A646" s="40">
        <v>925</v>
      </c>
      <c r="B646" s="41">
        <v>23770353.760000005</v>
      </c>
      <c r="C646" s="41">
        <v>24682263.840000004</v>
      </c>
      <c r="D646" s="41">
        <v>25111639.040000007</v>
      </c>
      <c r="E646" s="41">
        <v>25613871.820800006</v>
      </c>
    </row>
    <row r="647" spans="1:5" x14ac:dyDescent="0.3">
      <c r="A647" s="40">
        <v>925</v>
      </c>
      <c r="B647" s="41">
        <v>0</v>
      </c>
      <c r="C647" s="41">
        <v>0</v>
      </c>
      <c r="D647" s="41">
        <v>0</v>
      </c>
      <c r="E647" s="41">
        <v>0</v>
      </c>
    </row>
    <row r="648" spans="1:5" x14ac:dyDescent="0.3">
      <c r="A648" s="40">
        <v>925</v>
      </c>
      <c r="B648" s="41">
        <v>0</v>
      </c>
      <c r="C648" s="41">
        <v>0</v>
      </c>
      <c r="D648" s="41">
        <v>0</v>
      </c>
      <c r="E648" s="41">
        <v>0</v>
      </c>
    </row>
    <row r="649" spans="1:5" x14ac:dyDescent="0.3">
      <c r="A649" s="40">
        <v>925</v>
      </c>
      <c r="B649" s="41">
        <v>0</v>
      </c>
      <c r="C649" s="41">
        <v>0</v>
      </c>
      <c r="D649" s="41">
        <v>0</v>
      </c>
      <c r="E649" s="41">
        <v>0</v>
      </c>
    </row>
    <row r="650" spans="1:5" x14ac:dyDescent="0.3">
      <c r="A650" s="40">
        <v>925</v>
      </c>
      <c r="B650" s="41">
        <v>510464.10000000003</v>
      </c>
      <c r="C650" s="41">
        <v>541927.85000000009</v>
      </c>
      <c r="D650" s="41">
        <v>545543.41</v>
      </c>
      <c r="E650" s="41">
        <v>556454.27819999994</v>
      </c>
    </row>
    <row r="651" spans="1:5" x14ac:dyDescent="0.3">
      <c r="A651" s="40">
        <v>925</v>
      </c>
      <c r="B651" s="41">
        <v>2903206.3399999966</v>
      </c>
      <c r="C651" s="41">
        <v>2915215.2099999981</v>
      </c>
      <c r="D651" s="41">
        <v>2932324.9099999974</v>
      </c>
      <c r="E651" s="41">
        <v>2990971.4081999976</v>
      </c>
    </row>
    <row r="652" spans="1:5" x14ac:dyDescent="0.3">
      <c r="A652" s="40">
        <v>925</v>
      </c>
      <c r="B652" s="41">
        <v>681730.7699999999</v>
      </c>
      <c r="C652" s="41">
        <v>719034.3</v>
      </c>
      <c r="D652" s="41">
        <v>757536.1100000001</v>
      </c>
      <c r="E652" s="41">
        <v>772686.83219999995</v>
      </c>
    </row>
    <row r="653" spans="1:5" x14ac:dyDescent="0.3">
      <c r="A653" s="40">
        <v>925</v>
      </c>
      <c r="B653" s="41">
        <v>105981.07999999999</v>
      </c>
      <c r="C653" s="41">
        <v>108800.69</v>
      </c>
      <c r="D653" s="41">
        <v>106686.41000000002</v>
      </c>
      <c r="E653" s="41">
        <v>108820.13820000002</v>
      </c>
    </row>
    <row r="654" spans="1:5" x14ac:dyDescent="0.3">
      <c r="A654" s="40">
        <v>925</v>
      </c>
      <c r="B654" s="41">
        <v>183.90000000000003</v>
      </c>
      <c r="C654" s="41">
        <v>186.41</v>
      </c>
      <c r="D654" s="41">
        <v>180.38000000000002</v>
      </c>
      <c r="E654" s="41">
        <v>183.98760000000001</v>
      </c>
    </row>
    <row r="655" spans="1:5" x14ac:dyDescent="0.3">
      <c r="A655" s="40">
        <v>925</v>
      </c>
      <c r="B655" s="41">
        <v>7215.9299999999994</v>
      </c>
      <c r="C655" s="41">
        <v>7085.8499999999995</v>
      </c>
      <c r="D655" s="41">
        <v>7211.6100000000006</v>
      </c>
      <c r="E655" s="41">
        <v>7355.8422</v>
      </c>
    </row>
    <row r="656" spans="1:5" x14ac:dyDescent="0.3">
      <c r="A656" s="40">
        <v>925</v>
      </c>
      <c r="B656" s="41">
        <v>12564.379999999997</v>
      </c>
      <c r="C656" s="41">
        <v>13087.890000000003</v>
      </c>
      <c r="D656" s="41">
        <v>13060.719999999998</v>
      </c>
      <c r="E656" s="41">
        <v>13321.934399999998</v>
      </c>
    </row>
    <row r="657" spans="1:5" x14ac:dyDescent="0.3">
      <c r="A657" s="40">
        <v>925</v>
      </c>
      <c r="B657" s="41">
        <v>0</v>
      </c>
      <c r="C657" s="41">
        <v>0</v>
      </c>
      <c r="D657" s="41">
        <v>0</v>
      </c>
      <c r="E657" s="41">
        <v>0</v>
      </c>
    </row>
    <row r="658" spans="1:5" x14ac:dyDescent="0.3">
      <c r="A658" s="40">
        <v>926</v>
      </c>
      <c r="B658" s="41">
        <v>57502787.579999946</v>
      </c>
      <c r="C658" s="41">
        <v>60156096.379999869</v>
      </c>
      <c r="D658" s="41">
        <v>61766103.479999959</v>
      </c>
      <c r="E658" s="41">
        <v>63001425.54959996</v>
      </c>
    </row>
    <row r="659" spans="1:5" x14ac:dyDescent="0.3">
      <c r="A659" s="40">
        <v>926</v>
      </c>
      <c r="B659" s="41">
        <v>0</v>
      </c>
      <c r="C659" s="41">
        <v>0</v>
      </c>
      <c r="D659" s="41">
        <v>0</v>
      </c>
      <c r="E659" s="41">
        <v>0</v>
      </c>
    </row>
    <row r="660" spans="1:5" x14ac:dyDescent="0.3">
      <c r="A660" s="40">
        <v>926</v>
      </c>
      <c r="B660" s="41">
        <v>0</v>
      </c>
      <c r="C660" s="41">
        <v>0</v>
      </c>
      <c r="D660" s="41">
        <v>0</v>
      </c>
      <c r="E660" s="41">
        <v>0</v>
      </c>
    </row>
    <row r="661" spans="1:5" x14ac:dyDescent="0.3">
      <c r="A661" s="40">
        <v>926</v>
      </c>
      <c r="B661" s="41">
        <v>0</v>
      </c>
      <c r="C661" s="41">
        <v>0</v>
      </c>
      <c r="D661" s="41">
        <v>0</v>
      </c>
      <c r="E661" s="41">
        <v>0</v>
      </c>
    </row>
    <row r="662" spans="1:5" x14ac:dyDescent="0.3">
      <c r="A662" s="40">
        <v>926</v>
      </c>
      <c r="B662" s="41">
        <v>0</v>
      </c>
      <c r="C662" s="41">
        <v>0</v>
      </c>
      <c r="D662" s="41">
        <v>0</v>
      </c>
      <c r="E662" s="41">
        <v>0</v>
      </c>
    </row>
    <row r="663" spans="1:5" x14ac:dyDescent="0.3">
      <c r="A663" s="40">
        <v>926</v>
      </c>
      <c r="B663" s="41">
        <v>0</v>
      </c>
      <c r="C663" s="41">
        <v>0</v>
      </c>
      <c r="D663" s="41">
        <v>0</v>
      </c>
      <c r="E663" s="41">
        <v>0</v>
      </c>
    </row>
    <row r="664" spans="1:5" x14ac:dyDescent="0.3">
      <c r="A664" s="40">
        <v>926</v>
      </c>
      <c r="B664" s="41">
        <v>0</v>
      </c>
      <c r="C664" s="41">
        <v>0</v>
      </c>
      <c r="D664" s="41">
        <v>0</v>
      </c>
      <c r="E664" s="41">
        <v>0</v>
      </c>
    </row>
    <row r="665" spans="1:5" x14ac:dyDescent="0.3">
      <c r="A665" s="40">
        <v>926</v>
      </c>
      <c r="B665" s="41">
        <v>0</v>
      </c>
      <c r="C665" s="41">
        <v>0</v>
      </c>
      <c r="D665" s="41">
        <v>0</v>
      </c>
      <c r="E665" s="41">
        <v>0</v>
      </c>
    </row>
    <row r="666" spans="1:5" x14ac:dyDescent="0.3">
      <c r="A666" s="40">
        <v>926</v>
      </c>
      <c r="B666" s="41">
        <v>0</v>
      </c>
      <c r="C666" s="41">
        <v>0</v>
      </c>
      <c r="D666" s="41">
        <v>0</v>
      </c>
      <c r="E666" s="41">
        <v>0</v>
      </c>
    </row>
    <row r="667" spans="1:5" x14ac:dyDescent="0.3">
      <c r="A667" s="40">
        <v>926</v>
      </c>
      <c r="B667" s="41">
        <v>0</v>
      </c>
      <c r="C667" s="41">
        <v>0</v>
      </c>
      <c r="D667" s="41">
        <v>0</v>
      </c>
      <c r="E667" s="41">
        <v>0</v>
      </c>
    </row>
    <row r="668" spans="1:5" x14ac:dyDescent="0.3">
      <c r="A668" s="40">
        <v>926</v>
      </c>
      <c r="B668" s="41">
        <v>0</v>
      </c>
      <c r="C668" s="41">
        <v>0</v>
      </c>
      <c r="D668" s="41">
        <v>0</v>
      </c>
      <c r="E668" s="41">
        <v>0</v>
      </c>
    </row>
    <row r="669" spans="1:5" x14ac:dyDescent="0.3">
      <c r="A669" s="40">
        <v>926</v>
      </c>
      <c r="B669" s="41">
        <v>0</v>
      </c>
      <c r="C669" s="41">
        <v>0</v>
      </c>
      <c r="D669" s="41">
        <v>0</v>
      </c>
      <c r="E669" s="41">
        <v>0</v>
      </c>
    </row>
    <row r="670" spans="1:5" x14ac:dyDescent="0.3">
      <c r="A670" s="40">
        <v>926</v>
      </c>
      <c r="B670" s="41">
        <v>220469.86999999997</v>
      </c>
      <c r="C670" s="41">
        <v>221500.18</v>
      </c>
      <c r="D670" s="41">
        <v>229590.92000000004</v>
      </c>
      <c r="E670" s="41">
        <v>234182.73840000003</v>
      </c>
    </row>
    <row r="671" spans="1:5" x14ac:dyDescent="0.3">
      <c r="A671" s="40">
        <v>926</v>
      </c>
      <c r="B671" s="41">
        <v>1607543.3600000003</v>
      </c>
      <c r="C671" s="41">
        <v>1652953.0199999996</v>
      </c>
      <c r="D671" s="41">
        <v>1647112.6900000004</v>
      </c>
      <c r="E671" s="41">
        <v>1680054.9438000007</v>
      </c>
    </row>
    <row r="672" spans="1:5" x14ac:dyDescent="0.3">
      <c r="A672" s="40">
        <v>926</v>
      </c>
      <c r="B672" s="41">
        <v>235143.83000000005</v>
      </c>
      <c r="C672" s="41">
        <v>237197.07000000007</v>
      </c>
      <c r="D672" s="41">
        <v>233483.54000000004</v>
      </c>
      <c r="E672" s="41">
        <v>238153.2108</v>
      </c>
    </row>
    <row r="673" spans="1:5" x14ac:dyDescent="0.3">
      <c r="A673" s="40">
        <v>926</v>
      </c>
      <c r="B673" s="41">
        <v>0</v>
      </c>
      <c r="C673" s="41">
        <v>0</v>
      </c>
      <c r="D673" s="41">
        <v>0</v>
      </c>
      <c r="E673" s="41">
        <v>0</v>
      </c>
    </row>
    <row r="674" spans="1:5" x14ac:dyDescent="0.3">
      <c r="A674" s="40">
        <v>926</v>
      </c>
      <c r="B674" s="41">
        <v>29452.690000000002</v>
      </c>
      <c r="C674" s="41">
        <v>30125.830000000005</v>
      </c>
      <c r="D674" s="41">
        <v>30246.100000000006</v>
      </c>
      <c r="E674" s="41">
        <v>30851.022000000001</v>
      </c>
    </row>
    <row r="675" spans="1:5" x14ac:dyDescent="0.3">
      <c r="A675" s="40">
        <v>926</v>
      </c>
      <c r="B675" s="41">
        <v>0</v>
      </c>
      <c r="C675" s="41">
        <v>0</v>
      </c>
      <c r="D675" s="41">
        <v>0</v>
      </c>
      <c r="E675" s="41">
        <v>0</v>
      </c>
    </row>
    <row r="676" spans="1:5" x14ac:dyDescent="0.3">
      <c r="A676" s="40">
        <v>926</v>
      </c>
      <c r="B676" s="41">
        <v>0</v>
      </c>
      <c r="C676" s="41">
        <v>0</v>
      </c>
      <c r="D676" s="41">
        <v>0</v>
      </c>
      <c r="E676" s="41">
        <v>0</v>
      </c>
    </row>
    <row r="677" spans="1:5" x14ac:dyDescent="0.3">
      <c r="A677" s="40">
        <v>926</v>
      </c>
      <c r="B677" s="41">
        <v>0</v>
      </c>
      <c r="C677" s="41">
        <v>0</v>
      </c>
      <c r="D677" s="41">
        <v>0</v>
      </c>
      <c r="E677" s="41">
        <v>0</v>
      </c>
    </row>
    <row r="678" spans="1:5" x14ac:dyDescent="0.3">
      <c r="A678" s="40">
        <v>926</v>
      </c>
      <c r="B678" s="41">
        <v>0</v>
      </c>
      <c r="C678" s="41">
        <v>0</v>
      </c>
      <c r="D678" s="41">
        <v>0</v>
      </c>
      <c r="E678" s="41">
        <v>0</v>
      </c>
    </row>
    <row r="679" spans="1:5" x14ac:dyDescent="0.3">
      <c r="A679" s="40">
        <v>926</v>
      </c>
      <c r="B679" s="41">
        <v>0</v>
      </c>
      <c r="C679" s="41">
        <v>0</v>
      </c>
      <c r="D679" s="41">
        <v>0</v>
      </c>
      <c r="E679" s="41">
        <v>0</v>
      </c>
    </row>
    <row r="680" spans="1:5" x14ac:dyDescent="0.3">
      <c r="A680" s="40">
        <v>926</v>
      </c>
      <c r="B680" s="41">
        <v>0</v>
      </c>
      <c r="C680" s="41">
        <v>0</v>
      </c>
      <c r="D680" s="41">
        <v>0</v>
      </c>
      <c r="E680" s="41">
        <v>0</v>
      </c>
    </row>
    <row r="681" spans="1:5" x14ac:dyDescent="0.3">
      <c r="A681" s="40">
        <v>926</v>
      </c>
      <c r="B681" s="41">
        <v>0</v>
      </c>
      <c r="C681" s="41">
        <v>0</v>
      </c>
      <c r="D681" s="41">
        <v>0</v>
      </c>
      <c r="E681" s="41">
        <v>0</v>
      </c>
    </row>
    <row r="682" spans="1:5" x14ac:dyDescent="0.3">
      <c r="A682" s="40">
        <v>926</v>
      </c>
      <c r="B682" s="41">
        <v>0</v>
      </c>
      <c r="C682" s="41">
        <v>0</v>
      </c>
      <c r="D682" s="41">
        <v>0</v>
      </c>
      <c r="E682" s="41">
        <v>0</v>
      </c>
    </row>
    <row r="683" spans="1:5" x14ac:dyDescent="0.3">
      <c r="A683" s="40">
        <v>926</v>
      </c>
      <c r="B683" s="41">
        <v>0</v>
      </c>
      <c r="C683" s="41">
        <v>0</v>
      </c>
      <c r="D683" s="41">
        <v>0</v>
      </c>
      <c r="E683" s="41">
        <v>0</v>
      </c>
    </row>
    <row r="684" spans="1:5" x14ac:dyDescent="0.3">
      <c r="A684" s="40">
        <v>926</v>
      </c>
      <c r="B684" s="41">
        <v>0</v>
      </c>
      <c r="C684" s="41">
        <v>0</v>
      </c>
      <c r="D684" s="41">
        <v>0</v>
      </c>
      <c r="E684" s="41">
        <v>0</v>
      </c>
    </row>
    <row r="685" spans="1:5" x14ac:dyDescent="0.3">
      <c r="A685" s="40">
        <v>926</v>
      </c>
      <c r="B685" s="41">
        <v>0</v>
      </c>
      <c r="C685" s="41">
        <v>0</v>
      </c>
      <c r="D685" s="41">
        <v>0</v>
      </c>
      <c r="E685" s="41">
        <v>0</v>
      </c>
    </row>
    <row r="686" spans="1:5" x14ac:dyDescent="0.3">
      <c r="A686" s="40">
        <v>928</v>
      </c>
      <c r="B686" s="41">
        <v>2181041.2200000002</v>
      </c>
      <c r="C686" s="41">
        <v>1857863.0999999994</v>
      </c>
      <c r="D686" s="41">
        <v>1786035.1400000001</v>
      </c>
      <c r="E686" s="41">
        <v>1821755.8427999998</v>
      </c>
    </row>
    <row r="687" spans="1:5" x14ac:dyDescent="0.3">
      <c r="A687" s="40">
        <v>928</v>
      </c>
      <c r="B687" s="41">
        <v>274480.00000000006</v>
      </c>
      <c r="C687" s="41">
        <v>320760</v>
      </c>
      <c r="D687" s="41">
        <v>359790</v>
      </c>
      <c r="E687" s="41">
        <v>366985.80000000005</v>
      </c>
    </row>
    <row r="688" spans="1:5" x14ac:dyDescent="0.3">
      <c r="A688" s="40">
        <v>928</v>
      </c>
      <c r="B688" s="41">
        <v>79668.419999999984</v>
      </c>
      <c r="C688" s="41">
        <v>110600.04000000001</v>
      </c>
      <c r="D688" s="41">
        <v>5396.8499999999995</v>
      </c>
      <c r="E688" s="41">
        <v>5504.7870000000003</v>
      </c>
    </row>
    <row r="689" spans="1:5" x14ac:dyDescent="0.3">
      <c r="A689" s="40">
        <v>929</v>
      </c>
      <c r="B689" s="41">
        <v>12951315.96023808</v>
      </c>
      <c r="C689" s="41">
        <v>2253386.2895031814</v>
      </c>
      <c r="D689" s="41">
        <v>0</v>
      </c>
      <c r="E689" s="41">
        <v>0</v>
      </c>
    </row>
    <row r="690" spans="1:5" x14ac:dyDescent="0.3">
      <c r="A690" s="40">
        <v>930</v>
      </c>
      <c r="B690" s="41">
        <v>13182806.59</v>
      </c>
      <c r="C690" s="41">
        <v>13406844.320000004</v>
      </c>
      <c r="D690" s="41">
        <v>13804789.930000003</v>
      </c>
      <c r="E690" s="41">
        <v>14080885.728600003</v>
      </c>
    </row>
    <row r="691" spans="1:5" x14ac:dyDescent="0.3">
      <c r="A691" s="40">
        <v>930</v>
      </c>
      <c r="B691" s="41">
        <v>0</v>
      </c>
      <c r="C691" s="41">
        <v>0</v>
      </c>
      <c r="D691" s="41">
        <v>0</v>
      </c>
      <c r="E691" s="41">
        <v>0</v>
      </c>
    </row>
    <row r="692" spans="1:5" x14ac:dyDescent="0.3">
      <c r="A692" s="40">
        <v>930</v>
      </c>
      <c r="B692" s="41">
        <v>0</v>
      </c>
      <c r="C692" s="41">
        <v>0</v>
      </c>
      <c r="D692" s="41">
        <v>0</v>
      </c>
      <c r="E692" s="41">
        <v>0</v>
      </c>
    </row>
    <row r="693" spans="1:5" x14ac:dyDescent="0.3">
      <c r="A693" s="40">
        <v>930</v>
      </c>
      <c r="B693" s="41">
        <v>0</v>
      </c>
      <c r="C693" s="41">
        <v>0</v>
      </c>
      <c r="D693" s="41">
        <v>0</v>
      </c>
      <c r="E693" s="41">
        <v>0</v>
      </c>
    </row>
    <row r="694" spans="1:5" x14ac:dyDescent="0.3">
      <c r="A694" s="40">
        <v>930</v>
      </c>
      <c r="B694" s="41">
        <v>0</v>
      </c>
      <c r="C694" s="41">
        <v>0</v>
      </c>
      <c r="D694" s="41">
        <v>0</v>
      </c>
      <c r="E694" s="41">
        <v>0</v>
      </c>
    </row>
    <row r="695" spans="1:5" x14ac:dyDescent="0.3">
      <c r="A695" s="40">
        <v>930</v>
      </c>
      <c r="B695" s="41">
        <v>0</v>
      </c>
      <c r="C695" s="41">
        <v>0</v>
      </c>
      <c r="D695" s="41">
        <v>0</v>
      </c>
      <c r="E695" s="41">
        <v>0</v>
      </c>
    </row>
    <row r="696" spans="1:5" x14ac:dyDescent="0.3">
      <c r="A696" s="40">
        <v>931</v>
      </c>
      <c r="B696" s="41">
        <v>9653266.7000000011</v>
      </c>
      <c r="C696" s="41">
        <v>10118683.459999999</v>
      </c>
      <c r="D696" s="41">
        <v>10270107.380000001</v>
      </c>
      <c r="E696" s="41">
        <v>10475509.527600002</v>
      </c>
    </row>
    <row r="697" spans="1:5" x14ac:dyDescent="0.3">
      <c r="A697" s="40">
        <v>931</v>
      </c>
      <c r="B697" s="41">
        <v>0</v>
      </c>
      <c r="C697" s="41">
        <v>0</v>
      </c>
      <c r="D697" s="41">
        <v>0</v>
      </c>
      <c r="E697" s="41">
        <v>0</v>
      </c>
    </row>
    <row r="698" spans="1:5" x14ac:dyDescent="0.3">
      <c r="A698" s="40">
        <v>935</v>
      </c>
      <c r="B698" s="41">
        <v>13159228.459999997</v>
      </c>
      <c r="C698" s="41">
        <v>14197526.220000003</v>
      </c>
      <c r="D698" s="41">
        <v>14605582.589999994</v>
      </c>
      <c r="E698" s="41">
        <v>14897694.241799995</v>
      </c>
    </row>
    <row r="699" spans="1:5" x14ac:dyDescent="0.3">
      <c r="A699" s="40">
        <v>403</v>
      </c>
      <c r="B699" s="41">
        <v>1187242322.821209</v>
      </c>
      <c r="C699" s="41">
        <v>1312548255.2347791</v>
      </c>
      <c r="D699" s="41">
        <v>1394760664.5732598</v>
      </c>
      <c r="E699" s="41">
        <v>1494521790.656986</v>
      </c>
    </row>
    <row r="700" spans="1:5" x14ac:dyDescent="0.3">
      <c r="A700" s="40">
        <v>403</v>
      </c>
      <c r="B700" s="41">
        <v>61923412.780552</v>
      </c>
      <c r="C700" s="41">
        <v>45781514.303142548</v>
      </c>
      <c r="D700" s="41">
        <v>46211657.438705511</v>
      </c>
      <c r="E700" s="41">
        <v>46936545.61565087</v>
      </c>
    </row>
    <row r="701" spans="1:5" x14ac:dyDescent="0.3">
      <c r="A701" s="40">
        <v>403</v>
      </c>
      <c r="B701" s="41">
        <v>0</v>
      </c>
      <c r="C701" s="41">
        <v>0</v>
      </c>
      <c r="D701" s="41">
        <v>0</v>
      </c>
      <c r="E701" s="41">
        <v>0</v>
      </c>
    </row>
    <row r="702" spans="1:5" x14ac:dyDescent="0.3">
      <c r="A702" s="40">
        <v>403</v>
      </c>
      <c r="B702" s="41">
        <v>0</v>
      </c>
      <c r="C702" s="41">
        <v>0</v>
      </c>
      <c r="D702" s="41">
        <v>0</v>
      </c>
      <c r="E702" s="41">
        <v>0</v>
      </c>
    </row>
    <row r="703" spans="1:5" x14ac:dyDescent="0.3">
      <c r="A703" s="40">
        <v>403</v>
      </c>
      <c r="B703" s="41">
        <v>0</v>
      </c>
      <c r="C703" s="41">
        <v>0</v>
      </c>
      <c r="D703" s="41">
        <v>0</v>
      </c>
      <c r="E703" s="41">
        <v>0</v>
      </c>
    </row>
    <row r="704" spans="1:5" x14ac:dyDescent="0.3">
      <c r="A704" s="40">
        <v>403</v>
      </c>
      <c r="B704" s="41">
        <v>0</v>
      </c>
      <c r="C704" s="41">
        <v>0</v>
      </c>
      <c r="D704" s="41">
        <v>0</v>
      </c>
      <c r="E704" s="41">
        <v>0</v>
      </c>
    </row>
    <row r="705" spans="1:5" x14ac:dyDescent="0.3">
      <c r="A705" s="40">
        <v>403</v>
      </c>
      <c r="B705" s="41">
        <v>0</v>
      </c>
      <c r="C705" s="41">
        <v>0</v>
      </c>
      <c r="D705" s="41">
        <v>0</v>
      </c>
      <c r="E705" s="41">
        <v>0</v>
      </c>
    </row>
    <row r="706" spans="1:5" x14ac:dyDescent="0.3">
      <c r="A706" s="40">
        <v>403</v>
      </c>
      <c r="B706" s="41">
        <v>0</v>
      </c>
      <c r="C706" s="41">
        <v>0</v>
      </c>
      <c r="D706" s="41">
        <v>0</v>
      </c>
      <c r="E706" s="41">
        <v>0</v>
      </c>
    </row>
    <row r="707" spans="1:5" x14ac:dyDescent="0.3">
      <c r="A707" s="40">
        <v>403</v>
      </c>
      <c r="B707" s="41">
        <v>0</v>
      </c>
      <c r="C707" s="41">
        <v>0</v>
      </c>
      <c r="D707" s="41">
        <v>0</v>
      </c>
      <c r="E707" s="41">
        <v>0</v>
      </c>
    </row>
    <row r="708" spans="1:5" x14ac:dyDescent="0.3">
      <c r="A708" s="40">
        <v>403</v>
      </c>
      <c r="B708" s="41">
        <v>0</v>
      </c>
      <c r="C708" s="41">
        <v>0</v>
      </c>
      <c r="D708" s="41">
        <v>0</v>
      </c>
      <c r="E708" s="41">
        <v>0</v>
      </c>
    </row>
    <row r="709" spans="1:5" x14ac:dyDescent="0.3">
      <c r="A709" s="40">
        <v>403</v>
      </c>
      <c r="B709" s="41">
        <v>0</v>
      </c>
      <c r="C709" s="41">
        <v>0</v>
      </c>
      <c r="D709" s="41">
        <v>0</v>
      </c>
      <c r="E709" s="41">
        <v>0</v>
      </c>
    </row>
    <row r="710" spans="1:5" x14ac:dyDescent="0.3">
      <c r="A710" s="40">
        <v>403</v>
      </c>
      <c r="B710" s="41">
        <v>0</v>
      </c>
      <c r="C710" s="41">
        <v>0</v>
      </c>
      <c r="D710" s="41">
        <v>0</v>
      </c>
      <c r="E710" s="41">
        <v>0</v>
      </c>
    </row>
    <row r="711" spans="1:5" x14ac:dyDescent="0.3">
      <c r="A711" s="40">
        <v>403</v>
      </c>
      <c r="B711" s="41">
        <v>0</v>
      </c>
      <c r="C711" s="41">
        <v>0</v>
      </c>
      <c r="D711" s="41">
        <v>0</v>
      </c>
      <c r="E711" s="41">
        <v>0</v>
      </c>
    </row>
    <row r="712" spans="1:5" x14ac:dyDescent="0.3">
      <c r="A712" s="40">
        <v>403</v>
      </c>
      <c r="B712" s="41">
        <v>0</v>
      </c>
      <c r="C712" s="41">
        <v>0</v>
      </c>
      <c r="D712" s="41">
        <v>0</v>
      </c>
      <c r="E712" s="41">
        <v>0</v>
      </c>
    </row>
    <row r="713" spans="1:5" x14ac:dyDescent="0.3">
      <c r="A713" s="40">
        <v>403</v>
      </c>
      <c r="B713" s="41">
        <v>0</v>
      </c>
      <c r="C713" s="41">
        <v>0</v>
      </c>
      <c r="D713" s="41">
        <v>0</v>
      </c>
      <c r="E713" s="41">
        <v>0</v>
      </c>
    </row>
    <row r="714" spans="1:5" x14ac:dyDescent="0.3">
      <c r="A714" s="40">
        <v>403</v>
      </c>
      <c r="B714" s="41">
        <v>0</v>
      </c>
      <c r="C714" s="41">
        <v>0</v>
      </c>
      <c r="D714" s="41">
        <v>0</v>
      </c>
      <c r="E714" s="41">
        <v>0</v>
      </c>
    </row>
    <row r="715" spans="1:5" x14ac:dyDescent="0.3">
      <c r="A715" s="40">
        <v>403</v>
      </c>
      <c r="B715" s="41">
        <v>0</v>
      </c>
      <c r="C715" s="41">
        <v>0</v>
      </c>
      <c r="D715" s="41">
        <v>0</v>
      </c>
      <c r="E715" s="41">
        <v>0</v>
      </c>
    </row>
    <row r="716" spans="1:5" x14ac:dyDescent="0.3">
      <c r="A716" s="40">
        <v>403</v>
      </c>
      <c r="B716" s="41">
        <v>0</v>
      </c>
      <c r="C716" s="41">
        <v>0</v>
      </c>
      <c r="D716" s="41">
        <v>0</v>
      </c>
      <c r="E716" s="41">
        <v>0</v>
      </c>
    </row>
    <row r="717" spans="1:5" x14ac:dyDescent="0.3">
      <c r="A717" s="40">
        <v>403</v>
      </c>
      <c r="B717" s="41">
        <v>0</v>
      </c>
      <c r="C717" s="41">
        <v>0</v>
      </c>
      <c r="D717" s="41">
        <v>0</v>
      </c>
      <c r="E717" s="41">
        <v>0</v>
      </c>
    </row>
    <row r="718" spans="1:5" x14ac:dyDescent="0.3">
      <c r="A718" s="40">
        <v>403</v>
      </c>
      <c r="B718" s="41">
        <v>0</v>
      </c>
      <c r="C718" s="41">
        <v>0</v>
      </c>
      <c r="D718" s="41">
        <v>0</v>
      </c>
      <c r="E718" s="41">
        <v>0</v>
      </c>
    </row>
    <row r="719" spans="1:5" x14ac:dyDescent="0.3">
      <c r="A719" s="40">
        <v>403</v>
      </c>
      <c r="B719" s="41">
        <v>0</v>
      </c>
      <c r="C719" s="41">
        <v>0</v>
      </c>
      <c r="D719" s="41">
        <v>0</v>
      </c>
      <c r="E719" s="41">
        <v>0</v>
      </c>
    </row>
    <row r="720" spans="1:5" x14ac:dyDescent="0.3">
      <c r="A720" s="40">
        <v>403</v>
      </c>
      <c r="B720" s="41">
        <v>0</v>
      </c>
      <c r="C720" s="41">
        <v>0</v>
      </c>
      <c r="D720" s="41">
        <v>0</v>
      </c>
      <c r="E720" s="41">
        <v>0</v>
      </c>
    </row>
    <row r="721" spans="1:5" x14ac:dyDescent="0.3">
      <c r="A721" s="40">
        <v>403</v>
      </c>
      <c r="B721" s="41">
        <v>0</v>
      </c>
      <c r="C721" s="41">
        <v>0</v>
      </c>
      <c r="D721" s="41">
        <v>0</v>
      </c>
      <c r="E721" s="41">
        <v>0</v>
      </c>
    </row>
    <row r="722" spans="1:5" x14ac:dyDescent="0.3">
      <c r="A722" s="40">
        <v>403</v>
      </c>
      <c r="B722" s="41">
        <v>0</v>
      </c>
      <c r="C722" s="41">
        <v>0</v>
      </c>
      <c r="D722" s="41">
        <v>0</v>
      </c>
      <c r="E722" s="41">
        <v>0</v>
      </c>
    </row>
    <row r="723" spans="1:5" x14ac:dyDescent="0.3">
      <c r="A723" s="40">
        <v>403</v>
      </c>
      <c r="B723" s="41">
        <v>0</v>
      </c>
      <c r="C723" s="41">
        <v>0</v>
      </c>
      <c r="D723" s="41">
        <v>0</v>
      </c>
      <c r="E723" s="41">
        <v>0</v>
      </c>
    </row>
    <row r="724" spans="1:5" x14ac:dyDescent="0.3">
      <c r="A724" s="40">
        <v>403</v>
      </c>
      <c r="B724" s="41">
        <v>453816</v>
      </c>
      <c r="C724" s="41">
        <v>453816</v>
      </c>
      <c r="D724" s="41">
        <v>453816</v>
      </c>
      <c r="E724" s="41">
        <v>453816</v>
      </c>
    </row>
    <row r="725" spans="1:5" x14ac:dyDescent="0.3">
      <c r="A725" s="40">
        <v>403</v>
      </c>
      <c r="B725" s="41">
        <v>1127112.2035427219</v>
      </c>
      <c r="C725" s="41">
        <v>1127112.2035427212</v>
      </c>
      <c r="D725" s="41">
        <v>1081152.6213204998</v>
      </c>
      <c r="E725" s="41">
        <v>1081152.6213204998</v>
      </c>
    </row>
    <row r="726" spans="1:5" x14ac:dyDescent="0.3">
      <c r="A726" s="40">
        <v>403</v>
      </c>
      <c r="B726" s="41">
        <v>552902.89259007678</v>
      </c>
      <c r="C726" s="41">
        <v>552902.89259007678</v>
      </c>
      <c r="D726" s="41">
        <v>552902.89259007678</v>
      </c>
      <c r="E726" s="41">
        <v>552902.89259007678</v>
      </c>
    </row>
    <row r="727" spans="1:5" x14ac:dyDescent="0.3">
      <c r="A727" s="40">
        <v>403</v>
      </c>
      <c r="B727" s="41">
        <v>9623157.123528393</v>
      </c>
      <c r="C727" s="41">
        <v>9488838.9276807755</v>
      </c>
      <c r="D727" s="41">
        <v>10692030.877356406</v>
      </c>
      <c r="E727" s="41">
        <v>11743260.623594958</v>
      </c>
    </row>
    <row r="728" spans="1:5" x14ac:dyDescent="0.3">
      <c r="A728" s="40">
        <v>403</v>
      </c>
      <c r="B728" s="41">
        <v>126871.31888413471</v>
      </c>
      <c r="C728" s="41">
        <v>126871.31888413471</v>
      </c>
      <c r="D728" s="41">
        <v>126871.31888413471</v>
      </c>
      <c r="E728" s="41">
        <v>126871.31888413471</v>
      </c>
    </row>
    <row r="729" spans="1:5" x14ac:dyDescent="0.3">
      <c r="A729" s="40">
        <v>403</v>
      </c>
      <c r="B729" s="41">
        <v>9672</v>
      </c>
      <c r="C729" s="41">
        <v>9672</v>
      </c>
      <c r="D729" s="41">
        <v>9672</v>
      </c>
      <c r="E729" s="41">
        <v>9672</v>
      </c>
    </row>
    <row r="730" spans="1:5" x14ac:dyDescent="0.3">
      <c r="A730" s="40">
        <v>403</v>
      </c>
      <c r="B730" s="41">
        <v>17984508</v>
      </c>
      <c r="C730" s="41">
        <v>17984508</v>
      </c>
      <c r="D730" s="41">
        <v>17984508</v>
      </c>
      <c r="E730" s="41">
        <v>17984508</v>
      </c>
    </row>
    <row r="731" spans="1:5" x14ac:dyDescent="0.3">
      <c r="A731" s="40">
        <v>403</v>
      </c>
      <c r="B731" s="41">
        <v>-1991376</v>
      </c>
      <c r="C731" s="41">
        <v>-1991376</v>
      </c>
      <c r="D731" s="41">
        <v>-1991376</v>
      </c>
      <c r="E731" s="41">
        <v>-1991376</v>
      </c>
    </row>
    <row r="732" spans="1:5" x14ac:dyDescent="0.3">
      <c r="A732" s="40">
        <v>403</v>
      </c>
      <c r="B732" s="41">
        <v>0</v>
      </c>
      <c r="C732" s="41">
        <v>0</v>
      </c>
      <c r="D732" s="41">
        <v>0</v>
      </c>
      <c r="E732" s="41">
        <v>0</v>
      </c>
    </row>
    <row r="733" spans="1:5" x14ac:dyDescent="0.3">
      <c r="A733" s="40">
        <v>403</v>
      </c>
      <c r="B733" s="41">
        <v>0</v>
      </c>
      <c r="C733" s="41">
        <v>0</v>
      </c>
      <c r="D733" s="41">
        <v>0</v>
      </c>
      <c r="E733" s="41">
        <v>0</v>
      </c>
    </row>
    <row r="734" spans="1:5" x14ac:dyDescent="0.3">
      <c r="A734" s="40">
        <v>403</v>
      </c>
      <c r="B734" s="41">
        <v>0</v>
      </c>
      <c r="C734" s="41">
        <v>0</v>
      </c>
      <c r="D734" s="41">
        <v>0</v>
      </c>
      <c r="E734" s="41">
        <v>0</v>
      </c>
    </row>
    <row r="735" spans="1:5" x14ac:dyDescent="0.3">
      <c r="A735" s="40">
        <v>403</v>
      </c>
      <c r="B735" s="41">
        <v>0</v>
      </c>
      <c r="C735" s="41">
        <v>0</v>
      </c>
      <c r="D735" s="41">
        <v>0</v>
      </c>
      <c r="E735" s="41">
        <v>0</v>
      </c>
    </row>
    <row r="736" spans="1:5" x14ac:dyDescent="0.3">
      <c r="A736" s="40">
        <v>403</v>
      </c>
      <c r="B736" s="41">
        <v>0</v>
      </c>
      <c r="C736" s="41">
        <v>0</v>
      </c>
      <c r="D736" s="41">
        <v>0</v>
      </c>
      <c r="E736" s="41">
        <v>0</v>
      </c>
    </row>
    <row r="737" spans="1:5" x14ac:dyDescent="0.3">
      <c r="A737" s="40">
        <v>404</v>
      </c>
      <c r="B737" s="41">
        <v>151235777.89259428</v>
      </c>
      <c r="C737" s="41">
        <v>161238270.00278851</v>
      </c>
      <c r="D737" s="41">
        <v>154601477.58520257</v>
      </c>
      <c r="E737" s="41">
        <v>150189349.18514594</v>
      </c>
    </row>
    <row r="738" spans="1:5" x14ac:dyDescent="0.3">
      <c r="A738" s="40">
        <v>404</v>
      </c>
      <c r="B738" s="41">
        <v>0</v>
      </c>
      <c r="C738" s="41">
        <v>0</v>
      </c>
      <c r="D738" s="41">
        <v>0</v>
      </c>
      <c r="E738" s="41">
        <v>0</v>
      </c>
    </row>
    <row r="739" spans="1:5" x14ac:dyDescent="0.3">
      <c r="A739" s="40">
        <v>404</v>
      </c>
      <c r="B739" s="41">
        <v>358117.61130477046</v>
      </c>
      <c r="C739" s="41">
        <v>335129.51002087508</v>
      </c>
      <c r="D739" s="41">
        <v>318699.29313557385</v>
      </c>
      <c r="E739" s="41">
        <v>301360.40981496393</v>
      </c>
    </row>
    <row r="740" spans="1:5" x14ac:dyDescent="0.3">
      <c r="A740" s="40">
        <v>404</v>
      </c>
      <c r="B740" s="41">
        <v>0</v>
      </c>
      <c r="C740" s="41">
        <v>0</v>
      </c>
      <c r="D740" s="41">
        <v>0</v>
      </c>
      <c r="E740" s="41">
        <v>0</v>
      </c>
    </row>
    <row r="741" spans="1:5" x14ac:dyDescent="0.3">
      <c r="A741" s="40">
        <v>404</v>
      </c>
      <c r="B741" s="41">
        <v>0</v>
      </c>
      <c r="C741" s="41">
        <v>0</v>
      </c>
      <c r="D741" s="41">
        <v>0</v>
      </c>
      <c r="E741" s="41">
        <v>0</v>
      </c>
    </row>
    <row r="742" spans="1:5" x14ac:dyDescent="0.3">
      <c r="A742" s="40">
        <v>404</v>
      </c>
      <c r="B742" s="41">
        <v>0</v>
      </c>
      <c r="C742" s="41">
        <v>0</v>
      </c>
      <c r="D742" s="41">
        <v>0</v>
      </c>
      <c r="E742" s="41">
        <v>0</v>
      </c>
    </row>
    <row r="743" spans="1:5" x14ac:dyDescent="0.3">
      <c r="A743" s="40">
        <v>404</v>
      </c>
      <c r="B743" s="41">
        <v>0</v>
      </c>
      <c r="C743" s="41">
        <v>0</v>
      </c>
      <c r="D743" s="41">
        <v>0</v>
      </c>
      <c r="E743" s="41">
        <v>0</v>
      </c>
    </row>
    <row r="744" spans="1:5" x14ac:dyDescent="0.3">
      <c r="A744" s="40">
        <v>404</v>
      </c>
      <c r="B744" s="41">
        <v>0</v>
      </c>
      <c r="C744" s="41">
        <v>0</v>
      </c>
      <c r="D744" s="41">
        <v>0</v>
      </c>
      <c r="E744" s="41">
        <v>0</v>
      </c>
    </row>
    <row r="745" spans="1:5" x14ac:dyDescent="0.3">
      <c r="A745" s="40">
        <v>404</v>
      </c>
      <c r="B745" s="41">
        <v>0</v>
      </c>
      <c r="C745" s="41">
        <v>0</v>
      </c>
      <c r="D745" s="41">
        <v>0</v>
      </c>
      <c r="E745" s="41">
        <v>0</v>
      </c>
    </row>
    <row r="746" spans="1:5" x14ac:dyDescent="0.3">
      <c r="A746" s="40">
        <v>404</v>
      </c>
      <c r="B746" s="41">
        <v>0</v>
      </c>
      <c r="C746" s="41">
        <v>0</v>
      </c>
      <c r="D746" s="41">
        <v>0</v>
      </c>
      <c r="E746" s="41">
        <v>0</v>
      </c>
    </row>
    <row r="747" spans="1:5" x14ac:dyDescent="0.3">
      <c r="A747" s="40">
        <v>404</v>
      </c>
      <c r="B747" s="41">
        <v>0</v>
      </c>
      <c r="C747" s="41">
        <v>0</v>
      </c>
      <c r="D747" s="41">
        <v>0</v>
      </c>
      <c r="E747" s="41">
        <v>0</v>
      </c>
    </row>
    <row r="748" spans="1:5" x14ac:dyDescent="0.3">
      <c r="A748" s="40">
        <v>404</v>
      </c>
      <c r="B748" s="41">
        <v>0</v>
      </c>
      <c r="C748" s="41">
        <v>0</v>
      </c>
      <c r="D748" s="41">
        <v>0</v>
      </c>
      <c r="E748" s="41">
        <v>0</v>
      </c>
    </row>
    <row r="749" spans="1:5" x14ac:dyDescent="0.3">
      <c r="A749" s="40">
        <v>404</v>
      </c>
      <c r="B749" s="41">
        <v>-1946820</v>
      </c>
      <c r="C749" s="41">
        <v>-1946820</v>
      </c>
      <c r="D749" s="41">
        <v>-1946820</v>
      </c>
      <c r="E749" s="41">
        <v>-1946820</v>
      </c>
    </row>
    <row r="750" spans="1:5" x14ac:dyDescent="0.3">
      <c r="A750" s="40">
        <v>404</v>
      </c>
      <c r="B750" s="41">
        <v>237718.79524562403</v>
      </c>
      <c r="C750" s="41">
        <v>237718.79524562403</v>
      </c>
      <c r="D750" s="41">
        <v>237718.79524562403</v>
      </c>
      <c r="E750" s="41">
        <v>237718.79524562403</v>
      </c>
    </row>
    <row r="751" spans="1:5" x14ac:dyDescent="0.3">
      <c r="A751" s="40">
        <v>404</v>
      </c>
      <c r="B751" s="41">
        <v>0</v>
      </c>
      <c r="C751" s="41">
        <v>0</v>
      </c>
      <c r="D751" s="41">
        <v>0</v>
      </c>
      <c r="E751" s="41">
        <v>0</v>
      </c>
    </row>
    <row r="752" spans="1:5" x14ac:dyDescent="0.3">
      <c r="A752" s="40">
        <v>404</v>
      </c>
      <c r="B752" s="41">
        <v>0</v>
      </c>
      <c r="C752" s="41">
        <v>0</v>
      </c>
      <c r="D752" s="41">
        <v>0</v>
      </c>
      <c r="E752" s="41">
        <v>0</v>
      </c>
    </row>
    <row r="753" spans="1:5" x14ac:dyDescent="0.3">
      <c r="A753" s="40">
        <v>404</v>
      </c>
      <c r="B753" s="41">
        <v>0</v>
      </c>
      <c r="C753" s="41">
        <v>0</v>
      </c>
      <c r="D753" s="41">
        <v>0</v>
      </c>
      <c r="E753" s="41">
        <v>0</v>
      </c>
    </row>
    <row r="754" spans="1:5" x14ac:dyDescent="0.3">
      <c r="A754" s="40">
        <v>404</v>
      </c>
      <c r="B754" s="41">
        <v>0</v>
      </c>
      <c r="C754" s="41">
        <v>0</v>
      </c>
      <c r="D754" s="41">
        <v>0</v>
      </c>
      <c r="E754" s="41">
        <v>0</v>
      </c>
    </row>
    <row r="755" spans="1:5" x14ac:dyDescent="0.3">
      <c r="A755" s="40">
        <v>404</v>
      </c>
      <c r="B755" s="41">
        <v>0</v>
      </c>
      <c r="C755" s="41">
        <v>0</v>
      </c>
      <c r="D755" s="41">
        <v>0</v>
      </c>
      <c r="E755" s="41">
        <v>0</v>
      </c>
    </row>
    <row r="756" spans="1:5" x14ac:dyDescent="0.3">
      <c r="A756" s="40">
        <v>404</v>
      </c>
      <c r="B756" s="41">
        <v>0</v>
      </c>
      <c r="C756" s="41">
        <v>0</v>
      </c>
      <c r="D756" s="41">
        <v>0</v>
      </c>
      <c r="E756" s="41">
        <v>0</v>
      </c>
    </row>
    <row r="757" spans="1:5" x14ac:dyDescent="0.3">
      <c r="A757" s="40">
        <v>406</v>
      </c>
      <c r="B757" s="41">
        <v>1656000</v>
      </c>
      <c r="C757" s="41">
        <v>1656000</v>
      </c>
      <c r="D757" s="41">
        <v>1656000</v>
      </c>
      <c r="E757" s="41">
        <v>1656000</v>
      </c>
    </row>
    <row r="758" spans="1:5" x14ac:dyDescent="0.3">
      <c r="A758" s="40">
        <v>404</v>
      </c>
      <c r="B758" s="41">
        <v>60806838</v>
      </c>
      <c r="C758" s="41">
        <v>115681122</v>
      </c>
      <c r="D758" s="41">
        <v>153634488</v>
      </c>
      <c r="E758" s="41">
        <v>183472422</v>
      </c>
    </row>
    <row r="759" spans="1:5" x14ac:dyDescent="0.3">
      <c r="A759" s="40">
        <v>405</v>
      </c>
      <c r="B759" s="41">
        <v>78266934.309999987</v>
      </c>
      <c r="C759" s="41">
        <v>82553065.840000004</v>
      </c>
      <c r="D759" s="41">
        <v>87073918.799999997</v>
      </c>
      <c r="E759" s="41">
        <v>91842347.159999996</v>
      </c>
    </row>
    <row r="760" spans="1:5" x14ac:dyDescent="0.3">
      <c r="A760" s="40">
        <v>405</v>
      </c>
      <c r="B760" s="41">
        <v>15792</v>
      </c>
      <c r="C760" s="41">
        <v>15792</v>
      </c>
      <c r="D760" s="41">
        <v>15792</v>
      </c>
      <c r="E760" s="41">
        <v>15792</v>
      </c>
    </row>
    <row r="761" spans="1:5" x14ac:dyDescent="0.3">
      <c r="A761" s="40">
        <v>407</v>
      </c>
      <c r="B761" s="41">
        <v>0</v>
      </c>
      <c r="C761" s="41">
        <v>0</v>
      </c>
      <c r="D761" s="41">
        <v>0</v>
      </c>
      <c r="E761" s="41">
        <v>0</v>
      </c>
    </row>
    <row r="762" spans="1:5" x14ac:dyDescent="0.3">
      <c r="A762" s="40">
        <v>407</v>
      </c>
      <c r="B762" s="41">
        <v>0</v>
      </c>
      <c r="C762" s="41">
        <v>0</v>
      </c>
      <c r="D762" s="41">
        <v>0</v>
      </c>
      <c r="E762" s="41">
        <v>0</v>
      </c>
    </row>
    <row r="763" spans="1:5" x14ac:dyDescent="0.3">
      <c r="A763" s="40">
        <v>407</v>
      </c>
      <c r="B763" s="41">
        <v>124747262.49365439</v>
      </c>
      <c r="C763" s="41">
        <v>107376244.14889705</v>
      </c>
      <c r="D763" s="41">
        <v>113869815.17046806</v>
      </c>
      <c r="E763" s="41">
        <v>45131083.882516988</v>
      </c>
    </row>
    <row r="764" spans="1:5" x14ac:dyDescent="0.3">
      <c r="A764" s="40">
        <v>407</v>
      </c>
      <c r="B764" s="41">
        <v>0</v>
      </c>
      <c r="C764" s="41">
        <v>0</v>
      </c>
      <c r="D764" s="41">
        <v>0</v>
      </c>
      <c r="E764" s="41">
        <v>0</v>
      </c>
    </row>
    <row r="765" spans="1:5" x14ac:dyDescent="0.3">
      <c r="A765" s="40">
        <v>407</v>
      </c>
      <c r="B765" s="41">
        <v>0</v>
      </c>
      <c r="C765" s="41">
        <v>0</v>
      </c>
      <c r="D765" s="41">
        <v>0</v>
      </c>
      <c r="E765" s="41">
        <v>0</v>
      </c>
    </row>
    <row r="766" spans="1:5" x14ac:dyDescent="0.3">
      <c r="A766" s="40">
        <v>407</v>
      </c>
      <c r="B766" s="41">
        <v>14984073.219999989</v>
      </c>
      <c r="C766" s="41">
        <v>8940363.7599999942</v>
      </c>
      <c r="D766" s="41">
        <v>0</v>
      </c>
      <c r="E766" s="41">
        <v>0</v>
      </c>
    </row>
    <row r="767" spans="1:5" x14ac:dyDescent="0.3">
      <c r="A767" s="40">
        <v>407</v>
      </c>
      <c r="B767" s="41">
        <v>0</v>
      </c>
      <c r="C767" s="41">
        <v>0</v>
      </c>
      <c r="D767" s="41">
        <v>0</v>
      </c>
      <c r="E767" s="41">
        <v>0</v>
      </c>
    </row>
    <row r="768" spans="1:5" x14ac:dyDescent="0.3">
      <c r="A768" s="40">
        <v>407</v>
      </c>
      <c r="B768" s="41">
        <v>4392095.76</v>
      </c>
      <c r="C768" s="41">
        <v>4392095.76</v>
      </c>
      <c r="D768" s="41">
        <v>0</v>
      </c>
      <c r="E768" s="41">
        <v>0</v>
      </c>
    </row>
    <row r="769" spans="1:5" x14ac:dyDescent="0.3">
      <c r="A769" s="40">
        <v>407</v>
      </c>
      <c r="B769" s="41">
        <v>459948</v>
      </c>
      <c r="C769" s="41">
        <v>459948</v>
      </c>
      <c r="D769" s="41">
        <v>459948</v>
      </c>
      <c r="E769" s="41">
        <v>459948</v>
      </c>
    </row>
    <row r="770" spans="1:5" x14ac:dyDescent="0.3">
      <c r="A770" s="40">
        <v>407</v>
      </c>
      <c r="B770" s="41">
        <v>192876</v>
      </c>
      <c r="C770" s="41">
        <v>192876</v>
      </c>
      <c r="D770" s="41">
        <v>192876</v>
      </c>
      <c r="E770" s="41">
        <v>192876</v>
      </c>
    </row>
    <row r="771" spans="1:5" x14ac:dyDescent="0.3">
      <c r="A771" s="40">
        <v>407</v>
      </c>
      <c r="B771" s="41">
        <v>1295436</v>
      </c>
      <c r="C771" s="41">
        <v>1295436</v>
      </c>
      <c r="D771" s="41">
        <v>1295436</v>
      </c>
      <c r="E771" s="41">
        <v>1295436</v>
      </c>
    </row>
    <row r="772" spans="1:5" x14ac:dyDescent="0.3">
      <c r="A772" s="40">
        <v>407</v>
      </c>
      <c r="B772" s="41">
        <v>-4347063</v>
      </c>
      <c r="C772" s="41">
        <v>0</v>
      </c>
      <c r="D772" s="41">
        <v>0</v>
      </c>
      <c r="E772" s="41">
        <v>0</v>
      </c>
    </row>
    <row r="773" spans="1:5" x14ac:dyDescent="0.3">
      <c r="A773" s="40">
        <v>407</v>
      </c>
      <c r="B773" s="41">
        <v>-1464792</v>
      </c>
      <c r="C773" s="41">
        <v>-1464792</v>
      </c>
      <c r="D773" s="41">
        <v>-1464792</v>
      </c>
      <c r="E773" s="41">
        <v>-1464792</v>
      </c>
    </row>
    <row r="774" spans="1:5" x14ac:dyDescent="0.3">
      <c r="A774" s="40">
        <v>407</v>
      </c>
      <c r="B774" s="41">
        <v>-614268</v>
      </c>
      <c r="C774" s="41">
        <v>-614268</v>
      </c>
      <c r="D774" s="41">
        <v>-614268</v>
      </c>
      <c r="E774" s="41">
        <v>-614268</v>
      </c>
    </row>
    <row r="775" spans="1:5" x14ac:dyDescent="0.3">
      <c r="A775" s="40">
        <v>407</v>
      </c>
      <c r="B775" s="41">
        <v>-919896</v>
      </c>
      <c r="C775" s="41">
        <v>-919896</v>
      </c>
      <c r="D775" s="41">
        <v>-919896</v>
      </c>
      <c r="E775" s="41">
        <v>-919896</v>
      </c>
    </row>
    <row r="776" spans="1:5" x14ac:dyDescent="0.3">
      <c r="A776" s="40">
        <v>407</v>
      </c>
      <c r="B776" s="41">
        <v>-385764</v>
      </c>
      <c r="C776" s="41">
        <v>-385764</v>
      </c>
      <c r="D776" s="41">
        <v>-385764</v>
      </c>
      <c r="E776" s="41">
        <v>-385764</v>
      </c>
    </row>
    <row r="777" spans="1:5" x14ac:dyDescent="0.3">
      <c r="A777" s="40">
        <v>407</v>
      </c>
      <c r="B777" s="41">
        <v>-4125576</v>
      </c>
      <c r="C777" s="41">
        <v>-4125576</v>
      </c>
      <c r="D777" s="41">
        <v>-4125576</v>
      </c>
      <c r="E777" s="41">
        <v>-4125576</v>
      </c>
    </row>
    <row r="778" spans="1:5" x14ac:dyDescent="0.3">
      <c r="A778" s="40">
        <v>407</v>
      </c>
      <c r="B778" s="41">
        <v>-2590872</v>
      </c>
      <c r="C778" s="41">
        <v>-2590872</v>
      </c>
      <c r="D778" s="41">
        <v>-2590872</v>
      </c>
      <c r="E778" s="41">
        <v>-2590872</v>
      </c>
    </row>
    <row r="779" spans="1:5" x14ac:dyDescent="0.3">
      <c r="A779" s="40">
        <v>407</v>
      </c>
      <c r="B779" s="41">
        <v>-55961743.992679596</v>
      </c>
      <c r="C779" s="41">
        <v>0</v>
      </c>
      <c r="D779" s="41">
        <v>0</v>
      </c>
      <c r="E779" s="41">
        <v>0</v>
      </c>
    </row>
    <row r="780" spans="1:5" x14ac:dyDescent="0.3">
      <c r="A780" s="40">
        <v>407</v>
      </c>
      <c r="B780" s="41">
        <v>-146014234.31</v>
      </c>
      <c r="C780" s="41">
        <v>0</v>
      </c>
      <c r="D780" s="41">
        <v>0</v>
      </c>
      <c r="E780" s="41">
        <v>0</v>
      </c>
    </row>
    <row r="781" spans="1:5" x14ac:dyDescent="0.3">
      <c r="A781" s="40">
        <v>407</v>
      </c>
      <c r="B781" s="41">
        <v>-10557160</v>
      </c>
      <c r="C781" s="41">
        <v>-10600238</v>
      </c>
      <c r="D781" s="41">
        <v>-10600080</v>
      </c>
      <c r="E781" s="41">
        <v>-9889474</v>
      </c>
    </row>
    <row r="782" spans="1:5" x14ac:dyDescent="0.3">
      <c r="A782" s="40">
        <v>407</v>
      </c>
      <c r="B782" s="41">
        <v>-1229710.44</v>
      </c>
      <c r="C782" s="41">
        <v>-1229710.44</v>
      </c>
      <c r="D782" s="41">
        <v>-1229710.44</v>
      </c>
      <c r="E782" s="41">
        <v>-1229710.44</v>
      </c>
    </row>
    <row r="783" spans="1:5" x14ac:dyDescent="0.3">
      <c r="A783" s="40">
        <v>407</v>
      </c>
      <c r="B783" s="41">
        <v>-4500366.7995811542</v>
      </c>
      <c r="C783" s="41">
        <v>-4500366.7995811542</v>
      </c>
      <c r="D783" s="41">
        <v>-4500366.7995811542</v>
      </c>
      <c r="E783" s="41">
        <v>-4500307.4479328021</v>
      </c>
    </row>
    <row r="784" spans="1:5" x14ac:dyDescent="0.3">
      <c r="A784" s="40">
        <v>407</v>
      </c>
      <c r="B784" s="41">
        <v>-77402670.070000008</v>
      </c>
      <c r="C784" s="41">
        <v>-81688801.600000009</v>
      </c>
      <c r="D784" s="41">
        <v>-86209654.560000002</v>
      </c>
      <c r="E784" s="41">
        <v>-90978082.920000017</v>
      </c>
    </row>
    <row r="785" spans="1:5" x14ac:dyDescent="0.3">
      <c r="A785" s="40">
        <v>408</v>
      </c>
      <c r="B785" s="41">
        <v>47055822.983977281</v>
      </c>
      <c r="C785" s="41">
        <v>48372135.821453609</v>
      </c>
      <c r="D785" s="41">
        <v>49707768.676510818</v>
      </c>
      <c r="E785" s="41">
        <v>50950462.893423617</v>
      </c>
    </row>
    <row r="786" spans="1:5" x14ac:dyDescent="0.3">
      <c r="A786" s="40">
        <v>408</v>
      </c>
      <c r="B786" s="41">
        <v>264561.17</v>
      </c>
      <c r="C786" s="41">
        <v>264561.17</v>
      </c>
      <c r="D786" s="41">
        <v>264561.17</v>
      </c>
      <c r="E786" s="41">
        <v>264561.17</v>
      </c>
    </row>
    <row r="787" spans="1:5" x14ac:dyDescent="0.3">
      <c r="A787" s="40">
        <v>408</v>
      </c>
      <c r="B787" s="41">
        <v>0</v>
      </c>
      <c r="C787" s="41">
        <v>0</v>
      </c>
      <c r="D787" s="41">
        <v>0</v>
      </c>
      <c r="E787" s="41">
        <v>0</v>
      </c>
    </row>
    <row r="788" spans="1:5" x14ac:dyDescent="0.3">
      <c r="A788" s="40">
        <v>408</v>
      </c>
      <c r="B788" s="41">
        <v>470199999.9999997</v>
      </c>
      <c r="C788" s="41">
        <v>546170000.00000036</v>
      </c>
      <c r="D788" s="41">
        <v>582720000</v>
      </c>
      <c r="E788" s="41">
        <v>615000000</v>
      </c>
    </row>
    <row r="789" spans="1:5" x14ac:dyDescent="0.3">
      <c r="A789" s="40">
        <v>408</v>
      </c>
      <c r="B789" s="41">
        <v>441014000.04405433</v>
      </c>
      <c r="C789" s="41">
        <v>450663415.16330546</v>
      </c>
      <c r="D789" s="41">
        <v>463770638.42803466</v>
      </c>
      <c r="E789" s="41">
        <v>479219477.70303833</v>
      </c>
    </row>
    <row r="790" spans="1:5" x14ac:dyDescent="0.3">
      <c r="A790" s="40">
        <v>408</v>
      </c>
      <c r="B790" s="41">
        <v>0</v>
      </c>
      <c r="C790" s="41">
        <v>0</v>
      </c>
      <c r="D790" s="41">
        <v>0</v>
      </c>
      <c r="E790" s="41">
        <v>0</v>
      </c>
    </row>
    <row r="791" spans="1:5" x14ac:dyDescent="0.3">
      <c r="A791" s="40">
        <v>408</v>
      </c>
      <c r="B791" s="41">
        <v>0</v>
      </c>
      <c r="C791" s="41">
        <v>0</v>
      </c>
      <c r="D791" s="41">
        <v>0</v>
      </c>
      <c r="E791" s="41">
        <v>0</v>
      </c>
    </row>
    <row r="792" spans="1:5" x14ac:dyDescent="0.3">
      <c r="A792" s="40">
        <v>408</v>
      </c>
      <c r="B792" s="41">
        <v>0</v>
      </c>
      <c r="C792" s="41">
        <v>0</v>
      </c>
      <c r="D792" s="41">
        <v>0</v>
      </c>
      <c r="E792" s="41">
        <v>0</v>
      </c>
    </row>
    <row r="793" spans="1:5" x14ac:dyDescent="0.3">
      <c r="A793" s="40">
        <v>408</v>
      </c>
      <c r="B793" s="41">
        <v>0</v>
      </c>
      <c r="C793" s="41">
        <v>0</v>
      </c>
      <c r="D793" s="41">
        <v>0</v>
      </c>
      <c r="E793" s="41">
        <v>0</v>
      </c>
    </row>
    <row r="794" spans="1:5" x14ac:dyDescent="0.3">
      <c r="A794" s="40">
        <v>408</v>
      </c>
      <c r="B794" s="41">
        <v>250281747.78808132</v>
      </c>
      <c r="C794" s="41">
        <v>256610600.00088999</v>
      </c>
      <c r="D794" s="41">
        <v>262621989.40106136</v>
      </c>
      <c r="E794" s="41">
        <v>273858508.18933749</v>
      </c>
    </row>
    <row r="795" spans="1:5" x14ac:dyDescent="0.3">
      <c r="A795" s="40">
        <v>408</v>
      </c>
      <c r="B795" s="41">
        <v>0</v>
      </c>
      <c r="C795" s="41">
        <v>0</v>
      </c>
      <c r="D795" s="41">
        <v>0</v>
      </c>
      <c r="E795" s="41">
        <v>0</v>
      </c>
    </row>
    <row r="796" spans="1:5" x14ac:dyDescent="0.3">
      <c r="A796" s="40">
        <v>408</v>
      </c>
      <c r="B796" s="41">
        <v>7234556.6015934488</v>
      </c>
      <c r="C796" s="41">
        <v>7474218.4342469433</v>
      </c>
      <c r="D796" s="41">
        <v>7653167.7373016151</v>
      </c>
      <c r="E796" s="41">
        <v>8033561.9758666568</v>
      </c>
    </row>
    <row r="797" spans="1:5" x14ac:dyDescent="0.3">
      <c r="A797" s="40">
        <v>408</v>
      </c>
      <c r="B797" s="41">
        <v>63733.44000000001</v>
      </c>
      <c r="C797" s="41">
        <v>63733.44000000001</v>
      </c>
      <c r="D797" s="41">
        <v>63733.44000000001</v>
      </c>
      <c r="E797" s="41">
        <v>63733.44000000001</v>
      </c>
    </row>
    <row r="798" spans="1:5" x14ac:dyDescent="0.3">
      <c r="A798" s="40">
        <v>408</v>
      </c>
      <c r="B798" s="41">
        <v>0</v>
      </c>
      <c r="C798" s="41">
        <v>0</v>
      </c>
      <c r="D798" s="41">
        <v>0</v>
      </c>
      <c r="E798" s="41">
        <v>0</v>
      </c>
    </row>
    <row r="799" spans="1:5" x14ac:dyDescent="0.3">
      <c r="A799" s="40">
        <v>408</v>
      </c>
      <c r="B799" s="41">
        <v>1133143.57</v>
      </c>
      <c r="C799" s="41">
        <v>1177095.01</v>
      </c>
      <c r="D799" s="41">
        <v>1169308.95</v>
      </c>
      <c r="E799" s="41">
        <v>1192695.129</v>
      </c>
    </row>
    <row r="800" spans="1:5" x14ac:dyDescent="0.3">
      <c r="A800" s="40">
        <v>408</v>
      </c>
      <c r="B800" s="41">
        <v>21449.719999999998</v>
      </c>
      <c r="C800" s="41">
        <v>22190.65</v>
      </c>
      <c r="D800" s="41">
        <v>22249.089999999997</v>
      </c>
      <c r="E800" s="41">
        <v>22694.071800000002</v>
      </c>
    </row>
    <row r="801" spans="1:5" x14ac:dyDescent="0.3">
      <c r="A801" s="40">
        <v>408</v>
      </c>
      <c r="B801" s="41">
        <v>162747.19</v>
      </c>
      <c r="C801" s="41">
        <v>165352.19999999998</v>
      </c>
      <c r="D801" s="41">
        <v>171133.22000000003</v>
      </c>
      <c r="E801" s="41">
        <v>174555.88440000001</v>
      </c>
    </row>
    <row r="802" spans="1:5" x14ac:dyDescent="0.3">
      <c r="A802" s="40">
        <v>408</v>
      </c>
      <c r="B802" s="41">
        <v>164749.03999999998</v>
      </c>
      <c r="C802" s="41">
        <v>167427.26999999999</v>
      </c>
      <c r="D802" s="41">
        <v>163847.51999999999</v>
      </c>
      <c r="E802" s="41">
        <v>167124.47040000005</v>
      </c>
    </row>
    <row r="803" spans="1:5" x14ac:dyDescent="0.3">
      <c r="A803" s="40">
        <v>408</v>
      </c>
      <c r="B803" s="41">
        <v>0</v>
      </c>
      <c r="C803" s="41">
        <v>0</v>
      </c>
      <c r="D803" s="41">
        <v>0</v>
      </c>
      <c r="E803" s="41">
        <v>0</v>
      </c>
    </row>
    <row r="804" spans="1:5" x14ac:dyDescent="0.3">
      <c r="A804" s="40">
        <v>408</v>
      </c>
      <c r="B804" s="41">
        <v>2337967</v>
      </c>
      <c r="C804" s="41">
        <v>4192123</v>
      </c>
      <c r="D804" s="41">
        <v>8872721</v>
      </c>
      <c r="E804" s="41">
        <v>30099648</v>
      </c>
    </row>
    <row r="805" spans="1:5" x14ac:dyDescent="0.3">
      <c r="A805" s="40">
        <v>409</v>
      </c>
      <c r="B805" s="41">
        <v>24655184.87476832</v>
      </c>
      <c r="C805" s="41">
        <v>355230760.13399255</v>
      </c>
      <c r="D805" s="41">
        <v>428346014.38091177</v>
      </c>
      <c r="E805" s="41">
        <v>306761277.60062248</v>
      </c>
    </row>
    <row r="806" spans="1:5" x14ac:dyDescent="0.3">
      <c r="A806" s="40">
        <v>409</v>
      </c>
      <c r="B806" s="41">
        <v>0</v>
      </c>
      <c r="C806" s="41">
        <v>0</v>
      </c>
      <c r="D806" s="41">
        <v>0</v>
      </c>
      <c r="E806" s="41">
        <v>0</v>
      </c>
    </row>
    <row r="807" spans="1:5" x14ac:dyDescent="0.3">
      <c r="A807" s="40">
        <v>409</v>
      </c>
      <c r="B807" s="41">
        <v>68688502.327708095</v>
      </c>
      <c r="C807" s="41">
        <v>42605256.687148891</v>
      </c>
      <c r="D807" s="41">
        <v>41004062.272504531</v>
      </c>
      <c r="E807" s="41">
        <v>36114828.038903669</v>
      </c>
    </row>
    <row r="808" spans="1:5" x14ac:dyDescent="0.3">
      <c r="A808" s="40">
        <v>409</v>
      </c>
      <c r="B808" s="41">
        <v>0</v>
      </c>
      <c r="C808" s="41">
        <v>0</v>
      </c>
      <c r="D808" s="41">
        <v>0</v>
      </c>
      <c r="E808" s="41">
        <v>0</v>
      </c>
    </row>
    <row r="809" spans="1:5" x14ac:dyDescent="0.3">
      <c r="A809" s="40">
        <v>409</v>
      </c>
      <c r="B809" s="41">
        <v>-120224707.33408089</v>
      </c>
      <c r="C809" s="41">
        <v>-93617034.200598925</v>
      </c>
      <c r="D809" s="41">
        <v>-72350536.744553313</v>
      </c>
      <c r="E809" s="41">
        <v>-53901936.936802194</v>
      </c>
    </row>
    <row r="810" spans="1:5" x14ac:dyDescent="0.3">
      <c r="A810" s="40">
        <v>410</v>
      </c>
      <c r="B810" s="41">
        <v>768748126.52701688</v>
      </c>
      <c r="C810" s="41">
        <v>394324940.69483459</v>
      </c>
      <c r="D810" s="41">
        <v>263461481.06195623</v>
      </c>
      <c r="E810" s="41">
        <v>336824082.65360385</v>
      </c>
    </row>
    <row r="811" spans="1:5" x14ac:dyDescent="0.3">
      <c r="A811" s="40">
        <v>410</v>
      </c>
      <c r="B811" s="41">
        <v>6239792.4683519229</v>
      </c>
      <c r="C811" s="41">
        <v>3464453.4029295878</v>
      </c>
      <c r="D811" s="41">
        <v>5461069.7102688458</v>
      </c>
      <c r="E811" s="41">
        <v>2493007.493400618</v>
      </c>
    </row>
    <row r="812" spans="1:5" x14ac:dyDescent="0.3">
      <c r="A812" s="40">
        <v>410</v>
      </c>
      <c r="B812" s="41">
        <v>0</v>
      </c>
      <c r="C812" s="41">
        <v>0</v>
      </c>
      <c r="D812" s="41">
        <v>0</v>
      </c>
      <c r="E812" s="41">
        <v>0</v>
      </c>
    </row>
    <row r="813" spans="1:5" x14ac:dyDescent="0.3">
      <c r="A813" s="40">
        <v>410</v>
      </c>
      <c r="B813" s="41">
        <v>0</v>
      </c>
      <c r="C813" s="41">
        <v>0</v>
      </c>
      <c r="D813" s="41">
        <v>0</v>
      </c>
      <c r="E813" s="41">
        <v>0</v>
      </c>
    </row>
    <row r="814" spans="1:5" x14ac:dyDescent="0.3">
      <c r="A814" s="40">
        <v>410</v>
      </c>
      <c r="B814" s="41">
        <v>0</v>
      </c>
      <c r="C814" s="41">
        <v>0</v>
      </c>
      <c r="D814" s="41">
        <v>0</v>
      </c>
      <c r="E814" s="41">
        <v>0</v>
      </c>
    </row>
    <row r="815" spans="1:5" x14ac:dyDescent="0.3">
      <c r="A815" s="40">
        <v>410</v>
      </c>
      <c r="B815" s="41">
        <v>0</v>
      </c>
      <c r="C815" s="41">
        <v>0</v>
      </c>
      <c r="D815" s="41">
        <v>0</v>
      </c>
      <c r="E815" s="41">
        <v>0</v>
      </c>
    </row>
    <row r="816" spans="1:5" x14ac:dyDescent="0.3">
      <c r="A816" s="40">
        <v>410</v>
      </c>
      <c r="B816" s="41">
        <v>0</v>
      </c>
      <c r="C816" s="41">
        <v>0</v>
      </c>
      <c r="D816" s="41">
        <v>0</v>
      </c>
      <c r="E816" s="41">
        <v>0</v>
      </c>
    </row>
    <row r="817" spans="1:5" x14ac:dyDescent="0.3">
      <c r="A817" s="40">
        <v>410</v>
      </c>
      <c r="B817" s="41">
        <v>82894362.342288047</v>
      </c>
      <c r="C817" s="41">
        <v>82174733.038905054</v>
      </c>
      <c r="D817" s="41">
        <v>74060709.718513951</v>
      </c>
      <c r="E817" s="41">
        <v>70904540.999243453</v>
      </c>
    </row>
    <row r="818" spans="1:5" x14ac:dyDescent="0.3">
      <c r="A818" s="40">
        <v>410</v>
      </c>
      <c r="B818" s="41">
        <v>1037607.2131802138</v>
      </c>
      <c r="C818" s="41">
        <v>576099.58325359726</v>
      </c>
      <c r="D818" s="41">
        <v>908114.38870683743</v>
      </c>
      <c r="E818" s="41">
        <v>414559.06919738161</v>
      </c>
    </row>
    <row r="819" spans="1:5" x14ac:dyDescent="0.3">
      <c r="A819" s="40">
        <v>410</v>
      </c>
      <c r="B819" s="41">
        <v>0</v>
      </c>
      <c r="C819" s="41">
        <v>0</v>
      </c>
      <c r="D819" s="41">
        <v>0</v>
      </c>
      <c r="E819" s="41">
        <v>0</v>
      </c>
    </row>
    <row r="820" spans="1:5" x14ac:dyDescent="0.3">
      <c r="A820" s="40">
        <v>410</v>
      </c>
      <c r="B820" s="41">
        <v>0</v>
      </c>
      <c r="C820" s="41">
        <v>0</v>
      </c>
      <c r="D820" s="41">
        <v>0</v>
      </c>
      <c r="E820" s="41">
        <v>0</v>
      </c>
    </row>
    <row r="821" spans="1:5" x14ac:dyDescent="0.3">
      <c r="A821" s="40">
        <v>410</v>
      </c>
      <c r="B821" s="41">
        <v>0</v>
      </c>
      <c r="C821" s="41">
        <v>0</v>
      </c>
      <c r="D821" s="41">
        <v>0</v>
      </c>
      <c r="E821" s="41">
        <v>0</v>
      </c>
    </row>
    <row r="822" spans="1:5" x14ac:dyDescent="0.3">
      <c r="A822" s="40">
        <v>410</v>
      </c>
      <c r="B822" s="41">
        <v>0</v>
      </c>
      <c r="C822" s="41">
        <v>0</v>
      </c>
      <c r="D822" s="41">
        <v>0</v>
      </c>
      <c r="E822" s="41">
        <v>0</v>
      </c>
    </row>
    <row r="823" spans="1:5" x14ac:dyDescent="0.3">
      <c r="A823" s="40">
        <v>410</v>
      </c>
      <c r="B823" s="41">
        <v>0</v>
      </c>
      <c r="C823" s="41">
        <v>0</v>
      </c>
      <c r="D823" s="41">
        <v>0</v>
      </c>
      <c r="E823" s="41">
        <v>0</v>
      </c>
    </row>
    <row r="824" spans="1:5" x14ac:dyDescent="0.3">
      <c r="A824" s="40">
        <v>410</v>
      </c>
      <c r="B824" s="41">
        <v>135644644.58696908</v>
      </c>
      <c r="C824" s="41">
        <v>120640740.62482753</v>
      </c>
      <c r="D824" s="41">
        <v>106661015.24408191</v>
      </c>
      <c r="E824" s="41">
        <v>95578878.943000615</v>
      </c>
    </row>
    <row r="825" spans="1:5" x14ac:dyDescent="0.3">
      <c r="A825" s="40">
        <v>410</v>
      </c>
      <c r="B825" s="41">
        <v>23359756.311473172</v>
      </c>
      <c r="C825" s="41">
        <v>20908194.904759139</v>
      </c>
      <c r="D825" s="41">
        <v>18606825.902915176</v>
      </c>
      <c r="E825" s="41">
        <v>16800735.062091395</v>
      </c>
    </row>
    <row r="826" spans="1:5" x14ac:dyDescent="0.3">
      <c r="A826" s="40">
        <v>411</v>
      </c>
      <c r="B826" s="41">
        <v>-2215541.3576751598</v>
      </c>
      <c r="C826" s="41">
        <v>-2213433.9741766206</v>
      </c>
      <c r="D826" s="41">
        <v>-2211627.6454635719</v>
      </c>
      <c r="E826" s="41">
        <v>-2210047.1078396635</v>
      </c>
    </row>
    <row r="827" spans="1:5" x14ac:dyDescent="0.3">
      <c r="A827" s="40">
        <v>411</v>
      </c>
      <c r="B827" s="41">
        <v>0</v>
      </c>
      <c r="C827" s="41">
        <v>0</v>
      </c>
      <c r="D827" s="41">
        <v>0</v>
      </c>
      <c r="E827" s="41">
        <v>0</v>
      </c>
    </row>
    <row r="828" spans="1:5" x14ac:dyDescent="0.3">
      <c r="A828" s="40">
        <v>411</v>
      </c>
      <c r="B828" s="41">
        <v>0</v>
      </c>
      <c r="C828" s="41">
        <v>0</v>
      </c>
      <c r="D828" s="41">
        <v>0</v>
      </c>
      <c r="E828" s="41">
        <v>0</v>
      </c>
    </row>
    <row r="829" spans="1:5" x14ac:dyDescent="0.3">
      <c r="A829" s="40">
        <v>411</v>
      </c>
      <c r="B829" s="41">
        <v>0</v>
      </c>
      <c r="C829" s="41">
        <v>0</v>
      </c>
      <c r="D829" s="41">
        <v>0</v>
      </c>
      <c r="E829" s="41">
        <v>0</v>
      </c>
    </row>
    <row r="830" spans="1:5" x14ac:dyDescent="0.3">
      <c r="A830" s="40">
        <v>411</v>
      </c>
      <c r="B830" s="41">
        <v>0</v>
      </c>
      <c r="C830" s="41">
        <v>0</v>
      </c>
      <c r="D830" s="41">
        <v>0</v>
      </c>
      <c r="E830" s="41">
        <v>0</v>
      </c>
    </row>
    <row r="831" spans="1:5" x14ac:dyDescent="0.3">
      <c r="A831" s="40">
        <v>411</v>
      </c>
      <c r="B831" s="41">
        <v>0</v>
      </c>
      <c r="C831" s="41">
        <v>0</v>
      </c>
      <c r="D831" s="41">
        <v>0</v>
      </c>
      <c r="E831" s="41">
        <v>0</v>
      </c>
    </row>
    <row r="832" spans="1:5" x14ac:dyDescent="0.3">
      <c r="A832" s="40">
        <v>411</v>
      </c>
      <c r="B832" s="41">
        <v>-100636.12148202008</v>
      </c>
      <c r="C832" s="41">
        <v>-100540.39819478184</v>
      </c>
      <c r="D832" s="41">
        <v>-100458.34966286337</v>
      </c>
      <c r="E832" s="41">
        <v>-100386.5571974347</v>
      </c>
    </row>
    <row r="833" spans="1:5" x14ac:dyDescent="0.3">
      <c r="A833" s="40">
        <v>411</v>
      </c>
      <c r="B833" s="41">
        <v>0</v>
      </c>
      <c r="C833" s="41">
        <v>0</v>
      </c>
      <c r="D833" s="41">
        <v>0</v>
      </c>
      <c r="E833" s="41">
        <v>0</v>
      </c>
    </row>
    <row r="834" spans="1:5" x14ac:dyDescent="0.3">
      <c r="A834" s="40">
        <v>411</v>
      </c>
      <c r="B834" s="41">
        <v>0</v>
      </c>
      <c r="C834" s="41">
        <v>0</v>
      </c>
      <c r="D834" s="41">
        <v>0</v>
      </c>
      <c r="E834" s="41">
        <v>0</v>
      </c>
    </row>
    <row r="835" spans="1:5" x14ac:dyDescent="0.3">
      <c r="A835" s="40">
        <v>411</v>
      </c>
      <c r="B835" s="41">
        <v>0</v>
      </c>
      <c r="C835" s="41">
        <v>0</v>
      </c>
      <c r="D835" s="41">
        <v>0</v>
      </c>
      <c r="E835" s="41">
        <v>0</v>
      </c>
    </row>
    <row r="836" spans="1:5" x14ac:dyDescent="0.3">
      <c r="A836" s="40">
        <v>411</v>
      </c>
      <c r="B836" s="41">
        <v>0</v>
      </c>
      <c r="C836" s="41">
        <v>0</v>
      </c>
      <c r="D836" s="41">
        <v>0</v>
      </c>
      <c r="E836" s="41">
        <v>0</v>
      </c>
    </row>
    <row r="837" spans="1:5" x14ac:dyDescent="0.3">
      <c r="A837" s="40">
        <v>411</v>
      </c>
      <c r="B837" s="41">
        <v>0</v>
      </c>
      <c r="C837" s="41">
        <v>0</v>
      </c>
      <c r="D837" s="41">
        <v>0</v>
      </c>
      <c r="E837" s="41">
        <v>0</v>
      </c>
    </row>
    <row r="838" spans="1:5" x14ac:dyDescent="0.3">
      <c r="A838" s="40">
        <v>411</v>
      </c>
      <c r="B838" s="41">
        <v>0</v>
      </c>
      <c r="C838" s="41">
        <v>0</v>
      </c>
      <c r="D838" s="41">
        <v>0</v>
      </c>
      <c r="E838" s="41">
        <v>0</v>
      </c>
    </row>
    <row r="839" spans="1:5" x14ac:dyDescent="0.3">
      <c r="A839" s="40">
        <v>411</v>
      </c>
      <c r="B839" s="41">
        <v>-21586611.844927028</v>
      </c>
      <c r="C839" s="41">
        <v>-17126110.182090227</v>
      </c>
      <c r="D839" s="41">
        <v>-13238818.694562858</v>
      </c>
      <c r="E839" s="41">
        <v>-9870995.2929507568</v>
      </c>
    </row>
    <row r="840" spans="1:5" x14ac:dyDescent="0.3">
      <c r="A840" s="40">
        <v>411</v>
      </c>
      <c r="B840" s="41">
        <v>0</v>
      </c>
      <c r="C840" s="41">
        <v>0</v>
      </c>
      <c r="D840" s="41">
        <v>0</v>
      </c>
      <c r="E840" s="41">
        <v>0</v>
      </c>
    </row>
    <row r="841" spans="1:5" x14ac:dyDescent="0.3">
      <c r="A841" s="40">
        <v>411</v>
      </c>
      <c r="B841" s="41">
        <v>116905759.50933118</v>
      </c>
      <c r="C841" s="41">
        <v>-3802880.1062057726</v>
      </c>
      <c r="D841" s="41">
        <v>-4463569.6905749738</v>
      </c>
      <c r="E841" s="41">
        <v>-4399254.5461628437</v>
      </c>
    </row>
    <row r="842" spans="1:5" x14ac:dyDescent="0.3">
      <c r="A842" s="40">
        <v>411</v>
      </c>
      <c r="B842" s="41">
        <v>0</v>
      </c>
      <c r="C842" s="41">
        <v>0</v>
      </c>
      <c r="D842" s="41">
        <v>0</v>
      </c>
      <c r="E842" s="41">
        <v>0</v>
      </c>
    </row>
    <row r="843" spans="1:5" x14ac:dyDescent="0.3">
      <c r="A843" s="40">
        <v>411</v>
      </c>
      <c r="B843" s="41">
        <v>0</v>
      </c>
      <c r="C843" s="41">
        <v>0</v>
      </c>
      <c r="D843" s="41">
        <v>0</v>
      </c>
      <c r="E843" s="41">
        <v>0</v>
      </c>
    </row>
    <row r="844" spans="1:5" x14ac:dyDescent="0.3">
      <c r="A844" s="40">
        <v>411</v>
      </c>
      <c r="B844" s="41">
        <v>-5799865</v>
      </c>
      <c r="C844" s="41">
        <v>-5759289</v>
      </c>
      <c r="D844" s="41">
        <v>-10758557</v>
      </c>
      <c r="E844" s="41">
        <v>-9901447</v>
      </c>
    </row>
    <row r="845" spans="1:5" ht="15" x14ac:dyDescent="0.25">
      <c r="A845" s="40">
        <v>411</v>
      </c>
      <c r="B845" s="41">
        <v>0</v>
      </c>
      <c r="C845" s="41">
        <v>0</v>
      </c>
      <c r="D845" s="41">
        <v>0</v>
      </c>
      <c r="E845" s="41">
        <v>0</v>
      </c>
    </row>
    <row r="846" spans="1:5" ht="15" x14ac:dyDescent="0.25">
      <c r="A846" s="40">
        <v>411</v>
      </c>
      <c r="B846" s="41">
        <v>0</v>
      </c>
      <c r="C846" s="41">
        <v>0</v>
      </c>
      <c r="D846" s="41">
        <v>0</v>
      </c>
      <c r="E846" s="41">
        <v>0</v>
      </c>
    </row>
    <row r="847" spans="1:5" x14ac:dyDescent="0.3">
      <c r="A847" s="40">
        <v>411</v>
      </c>
      <c r="B847" s="41">
        <v>-13355.730000000041</v>
      </c>
      <c r="C847" s="41">
        <v>-4160.7400000000034</v>
      </c>
      <c r="D847" s="41">
        <v>-339.29999999999899</v>
      </c>
      <c r="E847" s="41">
        <v>-275.75000000000102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activeCell="A2" sqref="A1:A2"/>
    </sheetView>
  </sheetViews>
  <sheetFormatPr defaultColWidth="9.109375" defaultRowHeight="14.4" x14ac:dyDescent="0.3"/>
  <cols>
    <col min="1" max="1" width="13.109375" style="40" bestFit="1" customWidth="1"/>
    <col min="2" max="5" width="17.6640625" style="40" bestFit="1" customWidth="1"/>
    <col min="6" max="19" width="13.44140625" style="40" bestFit="1" customWidth="1"/>
    <col min="20" max="46" width="12.33203125" style="40" bestFit="1" customWidth="1"/>
    <col min="47" max="81" width="11.33203125" style="40" bestFit="1" customWidth="1"/>
    <col min="82" max="108" width="9.6640625" style="40" bestFit="1" customWidth="1"/>
    <col min="109" max="115" width="8.6640625" style="40" bestFit="1" customWidth="1"/>
    <col min="116" max="116" width="7.6640625" style="40" bestFit="1" customWidth="1"/>
    <col min="117" max="117" width="5.109375" style="40" bestFit="1" customWidth="1"/>
    <col min="118" max="119" width="3.44140625" style="40" bestFit="1" customWidth="1"/>
    <col min="120" max="121" width="5.44140625" style="40" bestFit="1" customWidth="1"/>
    <col min="122" max="123" width="7" style="40" bestFit="1" customWidth="1"/>
    <col min="124" max="141" width="8" style="40" bestFit="1" customWidth="1"/>
    <col min="142" max="179" width="9" style="40" bestFit="1" customWidth="1"/>
    <col min="180" max="259" width="10.5546875" style="40" bestFit="1" customWidth="1"/>
    <col min="260" max="314" width="11.5546875" style="40" bestFit="1" customWidth="1"/>
    <col min="315" max="330" width="12.5546875" style="40" bestFit="1" customWidth="1"/>
    <col min="331" max="332" width="14.33203125" style="40" bestFit="1" customWidth="1"/>
    <col min="333" max="333" width="12.6640625" style="40" bestFit="1" customWidth="1"/>
    <col min="334" max="16384" width="9.109375" style="40"/>
  </cols>
  <sheetData>
    <row r="1" spans="1:7" x14ac:dyDescent="0.3">
      <c r="A1" s="96" t="s">
        <v>585</v>
      </c>
    </row>
    <row r="2" spans="1:7" x14ac:dyDescent="0.3">
      <c r="A2" s="96" t="s">
        <v>581</v>
      </c>
    </row>
    <row r="3" spans="1:7" x14ac:dyDescent="0.3">
      <c r="A3" s="40" t="s">
        <v>567</v>
      </c>
      <c r="B3" s="40" t="s">
        <v>568</v>
      </c>
      <c r="C3" s="40" t="s">
        <v>569</v>
      </c>
      <c r="D3" s="40" t="s">
        <v>570</v>
      </c>
      <c r="E3" s="40" t="s">
        <v>571</v>
      </c>
    </row>
    <row r="4" spans="1:7" x14ac:dyDescent="0.3">
      <c r="A4" s="42">
        <v>403</v>
      </c>
      <c r="B4" s="43">
        <v>1277052399.1403062</v>
      </c>
      <c r="C4" s="43">
        <v>1386082114.8806193</v>
      </c>
      <c r="D4" s="43">
        <v>1469881899.7221162</v>
      </c>
      <c r="E4" s="43">
        <v>1571419143.7290266</v>
      </c>
      <c r="G4" s="44"/>
    </row>
    <row r="5" spans="1:7" x14ac:dyDescent="0.3">
      <c r="A5" s="42">
        <v>404</v>
      </c>
      <c r="B5" s="43">
        <v>210691632.29914466</v>
      </c>
      <c r="C5" s="43">
        <v>275545420.30805504</v>
      </c>
      <c r="D5" s="43">
        <v>306845563.67358375</v>
      </c>
      <c r="E5" s="43">
        <v>332254030.39020652</v>
      </c>
      <c r="G5" s="44"/>
    </row>
    <row r="6" spans="1:7" x14ac:dyDescent="0.3">
      <c r="A6" s="42">
        <v>405</v>
      </c>
      <c r="B6" s="43">
        <v>78282726.309999987</v>
      </c>
      <c r="C6" s="43">
        <v>82568857.840000004</v>
      </c>
      <c r="D6" s="43">
        <v>87089710.799999997</v>
      </c>
      <c r="E6" s="43">
        <v>91858139.159999996</v>
      </c>
      <c r="G6" s="48"/>
    </row>
    <row r="7" spans="1:7" x14ac:dyDescent="0.3">
      <c r="A7" s="42">
        <v>406</v>
      </c>
      <c r="B7" s="43">
        <v>1656000</v>
      </c>
      <c r="C7" s="43">
        <v>1656000</v>
      </c>
      <c r="D7" s="43">
        <v>1656000</v>
      </c>
      <c r="E7" s="43">
        <v>1656000</v>
      </c>
      <c r="G7" s="48"/>
    </row>
    <row r="8" spans="1:7" x14ac:dyDescent="0.3">
      <c r="A8" s="42">
        <v>407</v>
      </c>
      <c r="B8" s="43">
        <v>-164042425.1386064</v>
      </c>
      <c r="C8" s="43">
        <v>14536678.829315886</v>
      </c>
      <c r="D8" s="43">
        <v>3177095.370886907</v>
      </c>
      <c r="E8" s="43">
        <v>-69619398.925415829</v>
      </c>
      <c r="G8" s="48"/>
    </row>
    <row r="9" spans="1:7" x14ac:dyDescent="0.3">
      <c r="A9" s="42">
        <v>408</v>
      </c>
      <c r="B9" s="43">
        <v>1219934478.5477061</v>
      </c>
      <c r="C9" s="43">
        <v>1315342852.1598966</v>
      </c>
      <c r="D9" s="43">
        <v>1377201118.6329083</v>
      </c>
      <c r="E9" s="43">
        <v>1459047022.9272659</v>
      </c>
      <c r="G9" s="48"/>
    </row>
    <row r="10" spans="1:7" x14ac:dyDescent="0.3">
      <c r="A10" s="42">
        <v>409</v>
      </c>
      <c r="B10" s="43">
        <v>-26881020.131604478</v>
      </c>
      <c r="C10" s="43">
        <v>304218982.62054253</v>
      </c>
      <c r="D10" s="43">
        <v>396999539.90886295</v>
      </c>
      <c r="E10" s="43">
        <v>288974168.70272392</v>
      </c>
      <c r="G10" s="48"/>
    </row>
    <row r="11" spans="1:7" x14ac:dyDescent="0.3">
      <c r="A11" s="42">
        <v>410</v>
      </c>
      <c r="B11" s="43">
        <v>1017924289.4492793</v>
      </c>
      <c r="C11" s="43">
        <v>622089162.24950957</v>
      </c>
      <c r="D11" s="43">
        <v>469159216.026443</v>
      </c>
      <c r="E11" s="43">
        <v>523015804.2205373</v>
      </c>
      <c r="G11" s="48"/>
    </row>
    <row r="12" spans="1:7" x14ac:dyDescent="0.3">
      <c r="A12" s="42">
        <v>411</v>
      </c>
      <c r="B12" s="43">
        <v>87189749.45524697</v>
      </c>
      <c r="C12" s="43">
        <v>-29006414.400667399</v>
      </c>
      <c r="D12" s="43">
        <v>-30773370.680264268</v>
      </c>
      <c r="E12" s="43">
        <v>-26482406.2541507</v>
      </c>
      <c r="G12" s="48"/>
    </row>
    <row r="13" spans="1:7" x14ac:dyDescent="0.3">
      <c r="A13" s="45">
        <v>440</v>
      </c>
      <c r="B13" s="46">
        <v>-5822884306.1021242</v>
      </c>
      <c r="C13" s="46">
        <v>-5968029425.3805065</v>
      </c>
      <c r="D13" s="46">
        <v>-6106146009.7193527</v>
      </c>
      <c r="E13" s="46">
        <v>-6356568723.7439556</v>
      </c>
      <c r="G13" s="48"/>
    </row>
    <row r="14" spans="1:7" x14ac:dyDescent="0.3">
      <c r="A14" s="45">
        <v>442</v>
      </c>
      <c r="B14" s="46">
        <v>-4079378808.3977661</v>
      </c>
      <c r="C14" s="46">
        <v>-4200649665.651258</v>
      </c>
      <c r="D14" s="46">
        <v>-4305092555.0174866</v>
      </c>
      <c r="E14" s="46">
        <v>-4502194572.049159</v>
      </c>
      <c r="G14" s="48"/>
    </row>
    <row r="15" spans="1:7" x14ac:dyDescent="0.3">
      <c r="A15" s="45">
        <v>444</v>
      </c>
      <c r="B15" s="46">
        <v>-82087134.385598615</v>
      </c>
      <c r="C15" s="46">
        <v>-84859414.637347743</v>
      </c>
      <c r="D15" s="46">
        <v>-87828858.718866885</v>
      </c>
      <c r="E15" s="46">
        <v>-92046466.840069026</v>
      </c>
      <c r="G15" s="48"/>
    </row>
    <row r="16" spans="1:7" x14ac:dyDescent="0.3">
      <c r="A16" s="45">
        <v>445</v>
      </c>
      <c r="B16" s="46">
        <v>-2322992.4000686342</v>
      </c>
      <c r="C16" s="46">
        <v>-2341116.5831301599</v>
      </c>
      <c r="D16" s="46">
        <v>-2387664.1971823429</v>
      </c>
      <c r="E16" s="46">
        <v>-2457203.6927496027</v>
      </c>
      <c r="G16" s="48"/>
    </row>
    <row r="17" spans="1:7" x14ac:dyDescent="0.3">
      <c r="A17" s="45">
        <v>446</v>
      </c>
      <c r="B17" s="46">
        <v>-7771935.2573221652</v>
      </c>
      <c r="C17" s="46">
        <v>-7985940.5452385517</v>
      </c>
      <c r="D17" s="46">
        <v>-8138002.1503909593</v>
      </c>
      <c r="E17" s="46">
        <v>-8464144.5885849614</v>
      </c>
      <c r="G17" s="48"/>
    </row>
    <row r="18" spans="1:7" x14ac:dyDescent="0.3">
      <c r="A18" s="45">
        <v>447</v>
      </c>
      <c r="B18" s="46">
        <v>-447959722.10252768</v>
      </c>
      <c r="C18" s="46">
        <v>-447882156.67414737</v>
      </c>
      <c r="D18" s="46">
        <v>-471512657.4444142</v>
      </c>
      <c r="E18" s="46">
        <v>-517457453.81762934</v>
      </c>
      <c r="G18" s="48"/>
    </row>
    <row r="19" spans="1:7" x14ac:dyDescent="0.3">
      <c r="A19" s="45">
        <v>449</v>
      </c>
      <c r="B19" s="46">
        <v>0</v>
      </c>
      <c r="C19" s="46">
        <v>0</v>
      </c>
      <c r="D19" s="46">
        <v>0</v>
      </c>
      <c r="E19" s="46">
        <v>0</v>
      </c>
      <c r="G19" s="48"/>
    </row>
    <row r="20" spans="1:7" x14ac:dyDescent="0.3">
      <c r="A20" s="45">
        <v>450</v>
      </c>
      <c r="B20" s="46">
        <v>-59439028.348698996</v>
      </c>
      <c r="C20" s="46">
        <v>-59902438.385227382</v>
      </c>
      <c r="D20" s="46">
        <v>-61610367.428383619</v>
      </c>
      <c r="E20" s="46">
        <v>-62526526.469001807</v>
      </c>
      <c r="G20" s="48"/>
    </row>
    <row r="21" spans="1:7" x14ac:dyDescent="0.3">
      <c r="A21" s="45">
        <v>451</v>
      </c>
      <c r="B21" s="46">
        <v>-40698812.191644385</v>
      </c>
      <c r="C21" s="46">
        <v>-41068291.304447301</v>
      </c>
      <c r="D21" s="46">
        <v>-41294279.189600095</v>
      </c>
      <c r="E21" s="46">
        <v>-41454790.053886883</v>
      </c>
      <c r="G21" s="48"/>
    </row>
    <row r="22" spans="1:7" x14ac:dyDescent="0.3">
      <c r="A22" s="45">
        <v>454</v>
      </c>
      <c r="B22" s="46">
        <v>-56032215.896939598</v>
      </c>
      <c r="C22" s="46">
        <v>-58649462.369023949</v>
      </c>
      <c r="D22" s="46">
        <v>-57570574.288027942</v>
      </c>
      <c r="E22" s="46">
        <v>-59044357.491699465</v>
      </c>
      <c r="G22" s="48"/>
    </row>
    <row r="23" spans="1:7" x14ac:dyDescent="0.3">
      <c r="A23" s="45">
        <v>456</v>
      </c>
      <c r="B23" s="46">
        <v>-79163172.014036059</v>
      </c>
      <c r="C23" s="46">
        <v>-90299914.674846828</v>
      </c>
      <c r="D23" s="46">
        <v>-93130317.643548965</v>
      </c>
      <c r="E23" s="46">
        <v>-90935690.730889559</v>
      </c>
      <c r="G23" s="48"/>
    </row>
    <row r="24" spans="1:7" x14ac:dyDescent="0.3">
      <c r="A24" s="42">
        <v>500</v>
      </c>
      <c r="B24" s="43">
        <v>4848247.9699999979</v>
      </c>
      <c r="C24" s="43">
        <v>7007719.0200000005</v>
      </c>
      <c r="D24" s="43">
        <v>5164888.4199999981</v>
      </c>
      <c r="E24" s="43">
        <v>5268186.1883999985</v>
      </c>
      <c r="G24" s="48"/>
    </row>
    <row r="25" spans="1:7" x14ac:dyDescent="0.3">
      <c r="A25" s="42">
        <v>501</v>
      </c>
      <c r="B25" s="43">
        <v>346235652.31999993</v>
      </c>
      <c r="C25" s="43">
        <v>363799583.54000008</v>
      </c>
      <c r="D25" s="43">
        <v>374482958.67000002</v>
      </c>
      <c r="E25" s="43">
        <v>418329461.65609694</v>
      </c>
      <c r="G25" s="48"/>
    </row>
    <row r="26" spans="1:7" x14ac:dyDescent="0.3">
      <c r="A26" s="42">
        <v>502</v>
      </c>
      <c r="B26" s="43">
        <v>10348175.870000003</v>
      </c>
      <c r="C26" s="43">
        <v>7151825.1899999995</v>
      </c>
      <c r="D26" s="43">
        <v>6319916.7100000009</v>
      </c>
      <c r="E26" s="43">
        <v>6446315.0442000013</v>
      </c>
      <c r="G26" s="48"/>
    </row>
    <row r="27" spans="1:7" x14ac:dyDescent="0.3">
      <c r="A27" s="42">
        <v>505</v>
      </c>
      <c r="B27" s="43">
        <v>1904777.3500000008</v>
      </c>
      <c r="C27" s="43">
        <v>1708562.3899999997</v>
      </c>
      <c r="D27" s="43">
        <v>1734288.8199999996</v>
      </c>
      <c r="E27" s="43">
        <v>1768974.5963999997</v>
      </c>
      <c r="G27" s="48"/>
    </row>
    <row r="28" spans="1:7" x14ac:dyDescent="0.3">
      <c r="A28" s="42">
        <v>506</v>
      </c>
      <c r="B28" s="43">
        <v>34691600.140000001</v>
      </c>
      <c r="C28" s="43">
        <v>20890956.569999989</v>
      </c>
      <c r="D28" s="43">
        <v>20020503.389999997</v>
      </c>
      <c r="E28" s="43">
        <v>20420913.457800001</v>
      </c>
      <c r="G28" s="48"/>
    </row>
    <row r="29" spans="1:7" x14ac:dyDescent="0.3">
      <c r="A29" s="42">
        <v>507</v>
      </c>
      <c r="B29" s="43">
        <v>65416.56</v>
      </c>
      <c r="C29" s="43">
        <v>66098.959999999992</v>
      </c>
      <c r="D29" s="43">
        <v>66795.909999999989</v>
      </c>
      <c r="E29" s="43">
        <v>68131.828199999989</v>
      </c>
      <c r="G29" s="48"/>
    </row>
    <row r="30" spans="1:7" x14ac:dyDescent="0.3">
      <c r="A30" s="42">
        <v>510</v>
      </c>
      <c r="B30" s="43">
        <v>5366938.4000000004</v>
      </c>
      <c r="C30" s="43">
        <v>7552020.7399999965</v>
      </c>
      <c r="D30" s="43">
        <v>5763026.0800000019</v>
      </c>
      <c r="E30" s="43">
        <v>5878286.6016000016</v>
      </c>
      <c r="G30" s="48"/>
    </row>
    <row r="31" spans="1:7" x14ac:dyDescent="0.3">
      <c r="A31" s="42">
        <v>511</v>
      </c>
      <c r="B31" s="43">
        <v>7226366.71</v>
      </c>
      <c r="C31" s="43">
        <v>7851613.8299999991</v>
      </c>
      <c r="D31" s="43">
        <v>9669493.8099999987</v>
      </c>
      <c r="E31" s="43">
        <v>9862883.6862000003</v>
      </c>
      <c r="G31" s="48"/>
    </row>
    <row r="32" spans="1:7" x14ac:dyDescent="0.3">
      <c r="A32" s="42">
        <v>512</v>
      </c>
      <c r="B32" s="43">
        <v>35536663.140000008</v>
      </c>
      <c r="C32" s="43">
        <v>23765185.920000002</v>
      </c>
      <c r="D32" s="43">
        <v>41498657.050000012</v>
      </c>
      <c r="E32" s="43">
        <v>42328630.191000015</v>
      </c>
      <c r="G32" s="48"/>
    </row>
    <row r="33" spans="1:7" x14ac:dyDescent="0.3">
      <c r="A33" s="42">
        <v>513</v>
      </c>
      <c r="B33" s="43">
        <v>8836307.0800000001</v>
      </c>
      <c r="C33" s="43">
        <v>4699835.34</v>
      </c>
      <c r="D33" s="43">
        <v>6251708.2900000038</v>
      </c>
      <c r="E33" s="43">
        <v>6376742.4558000043</v>
      </c>
      <c r="G33" s="48"/>
    </row>
    <row r="34" spans="1:7" x14ac:dyDescent="0.3">
      <c r="A34" s="42">
        <v>514</v>
      </c>
      <c r="B34" s="43">
        <v>2240066.7300000004</v>
      </c>
      <c r="C34" s="43">
        <v>1882039.12</v>
      </c>
      <c r="D34" s="43">
        <v>1961436.0599999996</v>
      </c>
      <c r="E34" s="43">
        <v>2000664.7811999996</v>
      </c>
      <c r="G34" s="48"/>
    </row>
    <row r="35" spans="1:7" x14ac:dyDescent="0.3">
      <c r="A35" s="42">
        <v>517</v>
      </c>
      <c r="B35" s="43">
        <v>74552705.080000013</v>
      </c>
      <c r="C35" s="43">
        <v>77979736.470000014</v>
      </c>
      <c r="D35" s="43">
        <v>81567988.36999999</v>
      </c>
      <c r="E35" s="43">
        <v>83199348.137400001</v>
      </c>
      <c r="G35" s="48"/>
    </row>
    <row r="36" spans="1:7" x14ac:dyDescent="0.3">
      <c r="A36" s="42">
        <v>518</v>
      </c>
      <c r="B36" s="43">
        <v>206605314.90545306</v>
      </c>
      <c r="C36" s="43">
        <v>201796167.11055633</v>
      </c>
      <c r="D36" s="43">
        <v>193702151.23373511</v>
      </c>
      <c r="E36" s="43">
        <v>186414547.459914</v>
      </c>
      <c r="G36" s="48"/>
    </row>
    <row r="37" spans="1:7" x14ac:dyDescent="0.3">
      <c r="A37" s="42">
        <v>519</v>
      </c>
      <c r="B37" s="43">
        <v>9863582.6000000015</v>
      </c>
      <c r="C37" s="43">
        <v>9741268.1000000015</v>
      </c>
      <c r="D37" s="43">
        <v>10678965.18</v>
      </c>
      <c r="E37" s="43">
        <v>10892544.483600002</v>
      </c>
      <c r="G37" s="48"/>
    </row>
    <row r="38" spans="1:7" x14ac:dyDescent="0.3">
      <c r="A38" s="42">
        <v>520</v>
      </c>
      <c r="B38" s="43">
        <v>47657191.129999995</v>
      </c>
      <c r="C38" s="43">
        <v>49339303.560000002</v>
      </c>
      <c r="D38" s="43">
        <v>49802962.179999992</v>
      </c>
      <c r="E38" s="43">
        <v>50799021.423600003</v>
      </c>
      <c r="G38" s="48"/>
    </row>
    <row r="39" spans="1:7" x14ac:dyDescent="0.3">
      <c r="A39" s="42">
        <v>523</v>
      </c>
      <c r="B39" s="43">
        <v>383476.52</v>
      </c>
      <c r="C39" s="43">
        <v>104021.72</v>
      </c>
      <c r="D39" s="43">
        <v>243864.36999999997</v>
      </c>
      <c r="E39" s="43">
        <v>248741.6574</v>
      </c>
      <c r="G39" s="48"/>
    </row>
    <row r="40" spans="1:7" x14ac:dyDescent="0.3">
      <c r="A40" s="42">
        <v>524</v>
      </c>
      <c r="B40" s="43">
        <v>122065825.37000003</v>
      </c>
      <c r="C40" s="43">
        <v>123085481.32000001</v>
      </c>
      <c r="D40" s="43">
        <v>116078459.02000001</v>
      </c>
      <c r="E40" s="43">
        <v>118400028.20040001</v>
      </c>
      <c r="G40" s="48"/>
    </row>
    <row r="41" spans="1:7" x14ac:dyDescent="0.3">
      <c r="A41" s="42">
        <v>525</v>
      </c>
      <c r="B41" s="43">
        <v>0</v>
      </c>
      <c r="C41" s="43">
        <v>0</v>
      </c>
      <c r="D41" s="43">
        <v>0</v>
      </c>
      <c r="E41" s="43">
        <v>0</v>
      </c>
      <c r="G41" s="48"/>
    </row>
    <row r="42" spans="1:7" x14ac:dyDescent="0.3">
      <c r="A42" s="42">
        <v>528</v>
      </c>
      <c r="B42" s="43">
        <v>102904683.30000003</v>
      </c>
      <c r="C42" s="43">
        <v>84301296.589999989</v>
      </c>
      <c r="D42" s="43">
        <v>91165449.900000006</v>
      </c>
      <c r="E42" s="43">
        <v>92988758.898000002</v>
      </c>
      <c r="G42" s="48"/>
    </row>
    <row r="43" spans="1:7" x14ac:dyDescent="0.3">
      <c r="A43" s="42">
        <v>529</v>
      </c>
      <c r="B43" s="43">
        <v>38422832.210000001</v>
      </c>
      <c r="C43" s="43">
        <v>35443853.219999999</v>
      </c>
      <c r="D43" s="43">
        <v>11842051.85</v>
      </c>
      <c r="E43" s="43">
        <v>12078892.887</v>
      </c>
      <c r="G43" s="48"/>
    </row>
    <row r="44" spans="1:7" x14ac:dyDescent="0.3">
      <c r="A44" s="42">
        <v>530</v>
      </c>
      <c r="B44" s="43">
        <v>9650309.8499999996</v>
      </c>
      <c r="C44" s="43">
        <v>20982857.239999998</v>
      </c>
      <c r="D44" s="43">
        <v>17146986.82</v>
      </c>
      <c r="E44" s="43">
        <v>17489926.556400001</v>
      </c>
      <c r="G44" s="48"/>
    </row>
    <row r="45" spans="1:7" x14ac:dyDescent="0.3">
      <c r="A45" s="42">
        <v>531</v>
      </c>
      <c r="B45" s="43">
        <v>8226755.4699999988</v>
      </c>
      <c r="C45" s="43">
        <v>7381795.2700000005</v>
      </c>
      <c r="D45" s="43">
        <v>12880892.829999998</v>
      </c>
      <c r="E45" s="43">
        <v>13138510.6866</v>
      </c>
      <c r="G45" s="48"/>
    </row>
    <row r="46" spans="1:7" x14ac:dyDescent="0.3">
      <c r="A46" s="42">
        <v>532</v>
      </c>
      <c r="B46" s="43">
        <v>9867333.0200000014</v>
      </c>
      <c r="C46" s="43">
        <v>18014840.279999997</v>
      </c>
      <c r="D46" s="43">
        <v>21131209.120000001</v>
      </c>
      <c r="E46" s="43">
        <v>21553833.3024</v>
      </c>
      <c r="G46" s="48"/>
    </row>
    <row r="47" spans="1:7" x14ac:dyDescent="0.3">
      <c r="A47" s="42">
        <v>546</v>
      </c>
      <c r="B47" s="43">
        <v>15164550.699999999</v>
      </c>
      <c r="C47" s="43">
        <v>16474287.910000009</v>
      </c>
      <c r="D47" s="43">
        <v>16954794.149999999</v>
      </c>
      <c r="E47" s="43">
        <v>17293890.032999996</v>
      </c>
      <c r="G47" s="48"/>
    </row>
    <row r="48" spans="1:7" x14ac:dyDescent="0.3">
      <c r="A48" s="42">
        <v>547</v>
      </c>
      <c r="B48" s="43">
        <v>2068014901.8201296</v>
      </c>
      <c r="C48" s="43">
        <v>2328243641.9100828</v>
      </c>
      <c r="D48" s="43">
        <v>2475269472.5392833</v>
      </c>
      <c r="E48" s="43">
        <v>2909437294.2444472</v>
      </c>
      <c r="G48" s="48"/>
    </row>
    <row r="49" spans="1:7" x14ac:dyDescent="0.3">
      <c r="A49" s="42">
        <v>548</v>
      </c>
      <c r="B49" s="43">
        <v>19498245.530000001</v>
      </c>
      <c r="C49" s="43">
        <v>19700794.380000006</v>
      </c>
      <c r="D49" s="43">
        <v>19641032.740000002</v>
      </c>
      <c r="E49" s="43">
        <v>20033853.394800004</v>
      </c>
      <c r="G49" s="48"/>
    </row>
    <row r="50" spans="1:7" x14ac:dyDescent="0.3">
      <c r="A50" s="42">
        <v>549</v>
      </c>
      <c r="B50" s="43">
        <v>37457628.564999968</v>
      </c>
      <c r="C50" s="43">
        <v>36774581.195000015</v>
      </c>
      <c r="D50" s="43">
        <v>38245470.169999987</v>
      </c>
      <c r="E50" s="43">
        <v>38923936.804649986</v>
      </c>
      <c r="G50" s="48"/>
    </row>
    <row r="51" spans="1:7" x14ac:dyDescent="0.3">
      <c r="A51" s="42">
        <v>551</v>
      </c>
      <c r="B51" s="43">
        <v>10258400.390000004</v>
      </c>
      <c r="C51" s="43">
        <v>10537974.880000008</v>
      </c>
      <c r="D51" s="43">
        <v>10973335.320000004</v>
      </c>
      <c r="E51" s="43">
        <v>11192802.026400005</v>
      </c>
      <c r="G51" s="48"/>
    </row>
    <row r="52" spans="1:7" x14ac:dyDescent="0.3">
      <c r="A52" s="42">
        <v>552</v>
      </c>
      <c r="B52" s="43">
        <v>13858641.340000005</v>
      </c>
      <c r="C52" s="43">
        <v>15316744.959999986</v>
      </c>
      <c r="D52" s="43">
        <v>18556524.569999993</v>
      </c>
      <c r="E52" s="43">
        <v>18927655.061399996</v>
      </c>
      <c r="G52" s="48"/>
    </row>
    <row r="53" spans="1:7" x14ac:dyDescent="0.3">
      <c r="A53" s="42">
        <v>553</v>
      </c>
      <c r="B53" s="43">
        <v>51728543.420000032</v>
      </c>
      <c r="C53" s="43">
        <v>66848714.850000001</v>
      </c>
      <c r="D53" s="43">
        <v>56166312.720000021</v>
      </c>
      <c r="E53" s="43">
        <v>57289638.974400014</v>
      </c>
      <c r="G53" s="48"/>
    </row>
    <row r="54" spans="1:7" x14ac:dyDescent="0.3">
      <c r="A54" s="42">
        <v>554</v>
      </c>
      <c r="B54" s="43">
        <v>6959250.9699999969</v>
      </c>
      <c r="C54" s="43">
        <v>7862605.6500000004</v>
      </c>
      <c r="D54" s="43">
        <v>6990231.5599999996</v>
      </c>
      <c r="E54" s="43">
        <v>7130036.1912000012</v>
      </c>
      <c r="G54" s="48"/>
    </row>
    <row r="55" spans="1:7" x14ac:dyDescent="0.3">
      <c r="A55" s="42">
        <v>555</v>
      </c>
      <c r="B55" s="43">
        <v>384617362.25999999</v>
      </c>
      <c r="C55" s="43">
        <v>362610434.60000002</v>
      </c>
      <c r="D55" s="43">
        <v>357804640.11000001</v>
      </c>
      <c r="E55" s="43">
        <v>289838593.78000003</v>
      </c>
      <c r="G55" s="48"/>
    </row>
    <row r="56" spans="1:7" x14ac:dyDescent="0.3">
      <c r="A56" s="42">
        <v>556</v>
      </c>
      <c r="B56" s="43">
        <v>3566530.2199999997</v>
      </c>
      <c r="C56" s="43">
        <v>3954104.3199999994</v>
      </c>
      <c r="D56" s="43">
        <v>4089182.3200000008</v>
      </c>
      <c r="E56" s="43">
        <v>4170965.9664000007</v>
      </c>
      <c r="G56" s="48"/>
    </row>
    <row r="57" spans="1:7" x14ac:dyDescent="0.3">
      <c r="A57" s="42">
        <v>557</v>
      </c>
      <c r="B57" s="43">
        <v>158410859.64889443</v>
      </c>
      <c r="C57" s="43">
        <v>92832816.941084713</v>
      </c>
      <c r="D57" s="43">
        <v>92677024.657142818</v>
      </c>
      <c r="E57" s="43">
        <v>92729925.758142725</v>
      </c>
      <c r="G57" s="48"/>
    </row>
    <row r="58" spans="1:7" x14ac:dyDescent="0.3">
      <c r="A58" s="42">
        <v>560</v>
      </c>
      <c r="B58" s="43">
        <v>6664042.919999999</v>
      </c>
      <c r="C58" s="43">
        <v>6917557.5100000035</v>
      </c>
      <c r="D58" s="43">
        <v>7370787.2200000016</v>
      </c>
      <c r="E58" s="43">
        <v>7518202.9644000018</v>
      </c>
      <c r="G58" s="48"/>
    </row>
    <row r="59" spans="1:7" x14ac:dyDescent="0.3">
      <c r="A59" s="42">
        <v>561</v>
      </c>
      <c r="B59" s="43">
        <v>10675641.699999999</v>
      </c>
      <c r="C59" s="43">
        <v>10823215.369999997</v>
      </c>
      <c r="D59" s="43">
        <v>11111678.500000002</v>
      </c>
      <c r="E59" s="43">
        <v>11333912.07</v>
      </c>
      <c r="G59" s="48"/>
    </row>
    <row r="60" spans="1:7" x14ac:dyDescent="0.3">
      <c r="A60" s="42">
        <v>562</v>
      </c>
      <c r="B60" s="43">
        <v>2132589.8800000008</v>
      </c>
      <c r="C60" s="43">
        <v>3325046.8200000003</v>
      </c>
      <c r="D60" s="43">
        <v>3252433.41</v>
      </c>
      <c r="E60" s="43">
        <v>3317482.0782000003</v>
      </c>
      <c r="G60" s="48"/>
    </row>
    <row r="61" spans="1:7" x14ac:dyDescent="0.3">
      <c r="A61" s="42">
        <v>563</v>
      </c>
      <c r="B61" s="43">
        <v>375000</v>
      </c>
      <c r="C61" s="43">
        <v>375000</v>
      </c>
      <c r="D61" s="43">
        <v>375000</v>
      </c>
      <c r="E61" s="43">
        <v>382500</v>
      </c>
      <c r="G61" s="48"/>
    </row>
    <row r="62" spans="1:7" x14ac:dyDescent="0.3">
      <c r="A62" s="42">
        <v>565</v>
      </c>
      <c r="B62" s="43">
        <v>28542918.359999996</v>
      </c>
      <c r="C62" s="43">
        <v>22494724.990000002</v>
      </c>
      <c r="D62" s="43">
        <v>22736390.820000004</v>
      </c>
      <c r="E62" s="43">
        <v>23191118.636399999</v>
      </c>
      <c r="G62" s="48"/>
    </row>
    <row r="63" spans="1:7" x14ac:dyDescent="0.3">
      <c r="A63" s="42">
        <v>566</v>
      </c>
      <c r="B63" s="43">
        <v>4015086.4099999997</v>
      </c>
      <c r="C63" s="43">
        <v>4108463.0399999977</v>
      </c>
      <c r="D63" s="43">
        <v>4210198.17</v>
      </c>
      <c r="E63" s="43">
        <v>4294402.1333999997</v>
      </c>
      <c r="G63" s="48"/>
    </row>
    <row r="64" spans="1:7" x14ac:dyDescent="0.3">
      <c r="A64" s="42">
        <v>567</v>
      </c>
      <c r="B64" s="43">
        <v>12000</v>
      </c>
      <c r="C64" s="43">
        <v>12000</v>
      </c>
      <c r="D64" s="43">
        <v>-12000</v>
      </c>
      <c r="E64" s="43">
        <v>-12240</v>
      </c>
      <c r="G64" s="48"/>
    </row>
    <row r="65" spans="1:7" x14ac:dyDescent="0.3">
      <c r="A65" s="42">
        <v>568</v>
      </c>
      <c r="B65" s="43">
        <v>624298.93000000017</v>
      </c>
      <c r="C65" s="43">
        <v>609360.59</v>
      </c>
      <c r="D65" s="43">
        <v>605679.13</v>
      </c>
      <c r="E65" s="43">
        <v>617792.71260000009</v>
      </c>
      <c r="G65" s="48"/>
    </row>
    <row r="66" spans="1:7" x14ac:dyDescent="0.3">
      <c r="A66" s="42">
        <v>569</v>
      </c>
      <c r="B66" s="43">
        <v>3994216.2700000005</v>
      </c>
      <c r="C66" s="43">
        <v>4284513.9799999995</v>
      </c>
      <c r="D66" s="43">
        <v>4355676.4099999992</v>
      </c>
      <c r="E66" s="43">
        <v>4442789.9381999997</v>
      </c>
      <c r="G66" s="48"/>
    </row>
    <row r="67" spans="1:7" x14ac:dyDescent="0.3">
      <c r="A67" s="42">
        <v>570</v>
      </c>
      <c r="B67" s="43">
        <v>5025492.1700000018</v>
      </c>
      <c r="C67" s="43">
        <v>5720482.5199999986</v>
      </c>
      <c r="D67" s="43">
        <v>5393804.0499999998</v>
      </c>
      <c r="E67" s="43">
        <v>5501680.1310000001</v>
      </c>
      <c r="G67" s="48"/>
    </row>
    <row r="68" spans="1:7" x14ac:dyDescent="0.3">
      <c r="A68" s="42">
        <v>571</v>
      </c>
      <c r="B68" s="43">
        <v>9762654.049999997</v>
      </c>
      <c r="C68" s="43">
        <v>11419948.070000004</v>
      </c>
      <c r="D68" s="43">
        <v>11739224.52</v>
      </c>
      <c r="E68" s="43">
        <v>11974009.010400001</v>
      </c>
      <c r="G68" s="48"/>
    </row>
    <row r="69" spans="1:7" x14ac:dyDescent="0.3">
      <c r="A69" s="42">
        <v>572</v>
      </c>
      <c r="B69" s="43">
        <v>1254000</v>
      </c>
      <c r="C69" s="43">
        <v>1254000</v>
      </c>
      <c r="D69" s="43">
        <v>1254000</v>
      </c>
      <c r="E69" s="43">
        <v>1279080</v>
      </c>
      <c r="G69" s="48"/>
    </row>
    <row r="70" spans="1:7" x14ac:dyDescent="0.3">
      <c r="A70" s="42">
        <v>573</v>
      </c>
      <c r="B70" s="43">
        <v>589933</v>
      </c>
      <c r="C70" s="43">
        <v>643783.55000000016</v>
      </c>
      <c r="D70" s="43">
        <v>667497.79999999981</v>
      </c>
      <c r="E70" s="43">
        <v>680847.75600000005</v>
      </c>
      <c r="G70" s="48"/>
    </row>
    <row r="71" spans="1:7" x14ac:dyDescent="0.3">
      <c r="A71" s="42">
        <v>580</v>
      </c>
      <c r="B71" s="43">
        <v>22114789.750000011</v>
      </c>
      <c r="C71" s="43">
        <v>21701549.749999996</v>
      </c>
      <c r="D71" s="43">
        <v>22178624.260000002</v>
      </c>
      <c r="E71" s="43">
        <v>22622196.745200004</v>
      </c>
      <c r="G71" s="48"/>
    </row>
    <row r="72" spans="1:7" x14ac:dyDescent="0.3">
      <c r="A72" s="42">
        <v>581</v>
      </c>
      <c r="B72" s="43">
        <v>5107529.8</v>
      </c>
      <c r="C72" s="43">
        <v>5768134.9100000001</v>
      </c>
      <c r="D72" s="43">
        <v>5995483.25</v>
      </c>
      <c r="E72" s="43">
        <v>6115392.915000001</v>
      </c>
      <c r="G72" s="48"/>
    </row>
    <row r="73" spans="1:7" x14ac:dyDescent="0.3">
      <c r="A73" s="42">
        <v>582</v>
      </c>
      <c r="B73" s="43">
        <v>2776859.5599999996</v>
      </c>
      <c r="C73" s="43">
        <v>2696034.77</v>
      </c>
      <c r="D73" s="43">
        <v>2650228.1000000006</v>
      </c>
      <c r="E73" s="43">
        <v>2703232.6620000005</v>
      </c>
      <c r="G73" s="48"/>
    </row>
    <row r="74" spans="1:7" x14ac:dyDescent="0.3">
      <c r="A74" s="42">
        <v>583</v>
      </c>
      <c r="B74" s="43">
        <v>13244936.040000018</v>
      </c>
      <c r="C74" s="43">
        <v>14426977.470000027</v>
      </c>
      <c r="D74" s="43">
        <v>14872852.460000036</v>
      </c>
      <c r="E74" s="43">
        <v>15170309.509200037</v>
      </c>
      <c r="G74" s="48"/>
    </row>
    <row r="75" spans="1:7" x14ac:dyDescent="0.3">
      <c r="A75" s="42">
        <v>584</v>
      </c>
      <c r="B75" s="43">
        <v>5530044.0100000016</v>
      </c>
      <c r="C75" s="43">
        <v>5792958.209999999</v>
      </c>
      <c r="D75" s="43">
        <v>6436904.5199999958</v>
      </c>
      <c r="E75" s="43">
        <v>6565642.610399995</v>
      </c>
      <c r="G75" s="48"/>
    </row>
    <row r="76" spans="1:7" x14ac:dyDescent="0.3">
      <c r="A76" s="42">
        <v>585</v>
      </c>
      <c r="B76" s="43">
        <v>261127.54</v>
      </c>
      <c r="C76" s="43">
        <v>267528.5</v>
      </c>
      <c r="D76" s="43">
        <v>267111.12</v>
      </c>
      <c r="E76" s="43">
        <v>272453.34239999996</v>
      </c>
      <c r="G76" s="48"/>
    </row>
    <row r="77" spans="1:7" x14ac:dyDescent="0.3">
      <c r="A77" s="42">
        <v>586</v>
      </c>
      <c r="B77" s="43">
        <v>5105137.1500000004</v>
      </c>
      <c r="C77" s="43">
        <v>3470409.920000005</v>
      </c>
      <c r="D77" s="43">
        <v>4059443.1</v>
      </c>
      <c r="E77" s="43">
        <v>4140631.9620000003</v>
      </c>
      <c r="G77" s="48"/>
    </row>
    <row r="78" spans="1:7" x14ac:dyDescent="0.3">
      <c r="A78" s="42">
        <v>587</v>
      </c>
      <c r="B78" s="43">
        <v>3867481.8400000008</v>
      </c>
      <c r="C78" s="43">
        <v>3978180.2100000004</v>
      </c>
      <c r="D78" s="43">
        <v>4063325.310000001</v>
      </c>
      <c r="E78" s="43">
        <v>4144591.8162000007</v>
      </c>
      <c r="G78" s="48"/>
    </row>
    <row r="79" spans="1:7" x14ac:dyDescent="0.3">
      <c r="A79" s="42">
        <v>588</v>
      </c>
      <c r="B79" s="43">
        <v>32276384.919999998</v>
      </c>
      <c r="C79" s="43">
        <v>37628020.389999963</v>
      </c>
      <c r="D79" s="43">
        <v>42803122.00999999</v>
      </c>
      <c r="E79" s="43">
        <v>43659184.450199991</v>
      </c>
      <c r="G79" s="48"/>
    </row>
    <row r="80" spans="1:7" x14ac:dyDescent="0.3">
      <c r="A80" s="42">
        <v>589</v>
      </c>
      <c r="B80" s="43">
        <v>10106000</v>
      </c>
      <c r="C80" s="43">
        <v>10358000</v>
      </c>
      <c r="D80" s="43">
        <v>10622000</v>
      </c>
      <c r="E80" s="43">
        <v>10834440</v>
      </c>
      <c r="G80" s="48"/>
    </row>
    <row r="81" spans="1:7" x14ac:dyDescent="0.3">
      <c r="A81" s="42">
        <v>590</v>
      </c>
      <c r="B81" s="43">
        <v>15658665.590000007</v>
      </c>
      <c r="C81" s="43">
        <v>16097705.640000006</v>
      </c>
      <c r="D81" s="43">
        <v>16598421.670000004</v>
      </c>
      <c r="E81" s="43">
        <v>16930390.103399999</v>
      </c>
      <c r="G81" s="48"/>
    </row>
    <row r="82" spans="1:7" x14ac:dyDescent="0.3">
      <c r="A82" s="42">
        <v>591</v>
      </c>
      <c r="B82" s="43">
        <v>610457.03999999992</v>
      </c>
      <c r="C82" s="43">
        <v>572164.59</v>
      </c>
      <c r="D82" s="43">
        <v>572349.54</v>
      </c>
      <c r="E82" s="43">
        <v>583796.53080000007</v>
      </c>
      <c r="G82" s="48"/>
    </row>
    <row r="83" spans="1:7" x14ac:dyDescent="0.3">
      <c r="A83" s="42">
        <v>592</v>
      </c>
      <c r="B83" s="43">
        <v>14458139.260000004</v>
      </c>
      <c r="C83" s="43">
        <v>14386218.750000004</v>
      </c>
      <c r="D83" s="43">
        <v>14216689.430000005</v>
      </c>
      <c r="E83" s="43">
        <v>14501023.218600007</v>
      </c>
      <c r="G83" s="48"/>
    </row>
    <row r="84" spans="1:7" x14ac:dyDescent="0.3">
      <c r="A84" s="42">
        <v>593</v>
      </c>
      <c r="B84" s="43">
        <v>108911781.06999987</v>
      </c>
      <c r="C84" s="43">
        <v>116078114.41000013</v>
      </c>
      <c r="D84" s="43">
        <v>127045723.69999997</v>
      </c>
      <c r="E84" s="43">
        <v>129586638.17399997</v>
      </c>
      <c r="G84" s="48"/>
    </row>
    <row r="85" spans="1:7" x14ac:dyDescent="0.3">
      <c r="A85" s="42">
        <v>594</v>
      </c>
      <c r="B85" s="43">
        <v>23419464.089999996</v>
      </c>
      <c r="C85" s="43">
        <v>25091133.760000005</v>
      </c>
      <c r="D85" s="43">
        <v>28531696.430000018</v>
      </c>
      <c r="E85" s="43">
        <v>29102330.35860002</v>
      </c>
      <c r="G85" s="48"/>
    </row>
    <row r="86" spans="1:7" x14ac:dyDescent="0.3">
      <c r="A86" s="42">
        <v>595</v>
      </c>
      <c r="B86" s="43">
        <v>37968.849999999991</v>
      </c>
      <c r="C86" s="43">
        <v>39032.089999999997</v>
      </c>
      <c r="D86" s="43">
        <v>-0.91000000000000036</v>
      </c>
      <c r="E86" s="43">
        <v>-0.92820000000000036</v>
      </c>
      <c r="G86" s="48"/>
    </row>
    <row r="87" spans="1:7" x14ac:dyDescent="0.3">
      <c r="A87" s="42">
        <v>596</v>
      </c>
      <c r="B87" s="43">
        <v>10744701.690000005</v>
      </c>
      <c r="C87" s="43">
        <v>11158299.170000015</v>
      </c>
      <c r="D87" s="43">
        <v>11802670.370000014</v>
      </c>
      <c r="E87" s="43">
        <v>12038723.777400013</v>
      </c>
      <c r="G87" s="48"/>
    </row>
    <row r="88" spans="1:7" x14ac:dyDescent="0.3">
      <c r="A88" s="42">
        <v>597</v>
      </c>
      <c r="B88" s="43">
        <v>3773261.2399999993</v>
      </c>
      <c r="C88" s="43">
        <v>3998619.9500000016</v>
      </c>
      <c r="D88" s="43">
        <v>4142111.7899999991</v>
      </c>
      <c r="E88" s="43">
        <v>4224954.025799999</v>
      </c>
      <c r="G88" s="48"/>
    </row>
    <row r="89" spans="1:7" x14ac:dyDescent="0.3">
      <c r="A89" s="42">
        <v>598</v>
      </c>
      <c r="B89" s="43">
        <v>6131487.4000000022</v>
      </c>
      <c r="C89" s="43">
        <v>6875774.8700000057</v>
      </c>
      <c r="D89" s="43">
        <v>6355590.9600000083</v>
      </c>
      <c r="E89" s="43">
        <v>6482702.7792000091</v>
      </c>
      <c r="G89" s="48"/>
    </row>
    <row r="90" spans="1:7" x14ac:dyDescent="0.3">
      <c r="A90" s="42">
        <v>750</v>
      </c>
      <c r="B90" s="43">
        <v>1</v>
      </c>
      <c r="C90" s="43">
        <v>0</v>
      </c>
      <c r="D90" s="43">
        <v>0</v>
      </c>
      <c r="E90" s="43">
        <v>0</v>
      </c>
      <c r="G90" s="48"/>
    </row>
    <row r="91" spans="1:7" x14ac:dyDescent="0.3">
      <c r="A91" s="42">
        <v>751</v>
      </c>
      <c r="B91" s="43">
        <v>1</v>
      </c>
      <c r="C91" s="43">
        <v>0</v>
      </c>
      <c r="D91" s="43">
        <v>0</v>
      </c>
      <c r="E91" s="43">
        <v>0</v>
      </c>
      <c r="G91" s="48"/>
    </row>
    <row r="92" spans="1:7" x14ac:dyDescent="0.3">
      <c r="A92" s="42">
        <v>752</v>
      </c>
      <c r="B92" s="43">
        <v>3463572</v>
      </c>
      <c r="C92" s="43">
        <v>2678713</v>
      </c>
      <c r="D92" s="43">
        <v>2234074</v>
      </c>
      <c r="E92" s="43">
        <v>1981994</v>
      </c>
      <c r="G92" s="48"/>
    </row>
    <row r="93" spans="1:7" x14ac:dyDescent="0.3">
      <c r="A93" s="42">
        <v>753</v>
      </c>
      <c r="B93" s="43">
        <v>0</v>
      </c>
      <c r="C93" s="43">
        <v>0</v>
      </c>
      <c r="D93" s="43">
        <v>0</v>
      </c>
      <c r="E93" s="43">
        <v>0</v>
      </c>
      <c r="G93" s="48"/>
    </row>
    <row r="94" spans="1:7" x14ac:dyDescent="0.3">
      <c r="A94" s="42">
        <v>754</v>
      </c>
      <c r="B94" s="43">
        <v>1</v>
      </c>
      <c r="C94" s="43">
        <v>0</v>
      </c>
      <c r="D94" s="43">
        <v>0</v>
      </c>
      <c r="E94" s="43">
        <v>0</v>
      </c>
      <c r="G94" s="48"/>
    </row>
    <row r="95" spans="1:7" x14ac:dyDescent="0.3">
      <c r="A95" s="42">
        <v>755</v>
      </c>
      <c r="B95" s="43">
        <v>0</v>
      </c>
      <c r="C95" s="43">
        <v>0</v>
      </c>
      <c r="D95" s="43">
        <v>0</v>
      </c>
      <c r="E95" s="43">
        <v>0</v>
      </c>
      <c r="G95" s="48"/>
    </row>
    <row r="96" spans="1:7" x14ac:dyDescent="0.3">
      <c r="A96" s="42">
        <v>756</v>
      </c>
      <c r="B96" s="43">
        <v>1</v>
      </c>
      <c r="C96" s="43">
        <v>0</v>
      </c>
      <c r="D96" s="43">
        <v>0</v>
      </c>
      <c r="E96" s="43">
        <v>0</v>
      </c>
      <c r="G96" s="48"/>
    </row>
    <row r="97" spans="1:7" x14ac:dyDescent="0.3">
      <c r="A97" s="42">
        <v>758</v>
      </c>
      <c r="B97" s="43">
        <v>1</v>
      </c>
      <c r="C97" s="43">
        <v>0</v>
      </c>
      <c r="D97" s="43">
        <v>0</v>
      </c>
      <c r="E97" s="43">
        <v>0</v>
      </c>
      <c r="G97" s="48"/>
    </row>
    <row r="98" spans="1:7" x14ac:dyDescent="0.3">
      <c r="A98" s="42">
        <v>759</v>
      </c>
      <c r="B98" s="43">
        <v>38630891</v>
      </c>
      <c r="C98" s="43">
        <v>58187950</v>
      </c>
      <c r="D98" s="43">
        <v>69862014</v>
      </c>
      <c r="E98" s="43">
        <v>78938091</v>
      </c>
      <c r="G98" s="48"/>
    </row>
    <row r="99" spans="1:7" x14ac:dyDescent="0.3">
      <c r="A99" s="42">
        <v>760</v>
      </c>
      <c r="B99" s="43">
        <v>1</v>
      </c>
      <c r="C99" s="43">
        <v>0</v>
      </c>
      <c r="D99" s="43">
        <v>0</v>
      </c>
      <c r="E99" s="43">
        <v>0</v>
      </c>
      <c r="G99" s="48"/>
    </row>
    <row r="100" spans="1:7" x14ac:dyDescent="0.3">
      <c r="A100" s="42">
        <v>761</v>
      </c>
      <c r="B100" s="43">
        <v>1</v>
      </c>
      <c r="C100" s="43">
        <v>0</v>
      </c>
      <c r="D100" s="43">
        <v>0</v>
      </c>
      <c r="E100" s="43">
        <v>0</v>
      </c>
      <c r="G100" s="48"/>
    </row>
    <row r="101" spans="1:7" x14ac:dyDescent="0.3">
      <c r="A101" s="42">
        <v>763</v>
      </c>
      <c r="B101" s="43">
        <v>1</v>
      </c>
      <c r="C101" s="43">
        <v>0</v>
      </c>
      <c r="D101" s="43">
        <v>0</v>
      </c>
      <c r="E101" s="43">
        <v>0</v>
      </c>
      <c r="G101" s="48"/>
    </row>
    <row r="102" spans="1:7" x14ac:dyDescent="0.3">
      <c r="A102" s="42">
        <v>769</v>
      </c>
      <c r="B102" s="43">
        <v>1</v>
      </c>
      <c r="C102" s="43">
        <v>0</v>
      </c>
      <c r="D102" s="43">
        <v>0</v>
      </c>
      <c r="E102" s="43">
        <v>0</v>
      </c>
      <c r="G102" s="48"/>
    </row>
    <row r="103" spans="1:7" x14ac:dyDescent="0.3">
      <c r="A103" s="42">
        <v>795</v>
      </c>
      <c r="B103" s="43">
        <v>1</v>
      </c>
      <c r="C103" s="43">
        <v>0</v>
      </c>
      <c r="D103" s="43">
        <v>0</v>
      </c>
      <c r="E103" s="43">
        <v>0</v>
      </c>
      <c r="G103" s="48"/>
    </row>
    <row r="104" spans="1:7" x14ac:dyDescent="0.3">
      <c r="A104" s="42">
        <v>796</v>
      </c>
      <c r="B104" s="43">
        <v>1</v>
      </c>
      <c r="C104" s="43">
        <v>0</v>
      </c>
      <c r="D104" s="43">
        <v>0</v>
      </c>
      <c r="E104" s="43">
        <v>0</v>
      </c>
      <c r="G104" s="48"/>
    </row>
    <row r="105" spans="1:7" x14ac:dyDescent="0.3">
      <c r="A105" s="42">
        <v>798</v>
      </c>
      <c r="B105" s="43">
        <v>1</v>
      </c>
      <c r="C105" s="43">
        <v>0</v>
      </c>
      <c r="D105" s="43">
        <v>0</v>
      </c>
      <c r="E105" s="43">
        <v>0</v>
      </c>
      <c r="G105" s="48"/>
    </row>
    <row r="106" spans="1:7" x14ac:dyDescent="0.3">
      <c r="A106" s="42">
        <v>901</v>
      </c>
      <c r="B106" s="43">
        <v>6449201.8300000019</v>
      </c>
      <c r="C106" s="43">
        <v>6379931.7100000009</v>
      </c>
      <c r="D106" s="43">
        <v>6524268.2500000009</v>
      </c>
      <c r="E106" s="43">
        <v>6654753.6150000021</v>
      </c>
      <c r="G106" s="48"/>
    </row>
    <row r="107" spans="1:7" x14ac:dyDescent="0.3">
      <c r="A107" s="42">
        <v>902</v>
      </c>
      <c r="B107" s="43">
        <v>11848578.240000002</v>
      </c>
      <c r="C107" s="43">
        <v>12031202.190000001</v>
      </c>
      <c r="D107" s="43">
        <v>12109453.75</v>
      </c>
      <c r="E107" s="43">
        <v>12351642.824999999</v>
      </c>
      <c r="G107" s="48"/>
    </row>
    <row r="108" spans="1:7" x14ac:dyDescent="0.3">
      <c r="A108" s="42">
        <v>903</v>
      </c>
      <c r="B108" s="43">
        <v>82573557.489999905</v>
      </c>
      <c r="C108" s="43">
        <v>83759406.650000006</v>
      </c>
      <c r="D108" s="43">
        <v>83906718.950000033</v>
      </c>
      <c r="E108" s="43">
        <v>85584853.329000026</v>
      </c>
      <c r="G108" s="48"/>
    </row>
    <row r="109" spans="1:7" x14ac:dyDescent="0.3">
      <c r="A109" s="42">
        <v>904</v>
      </c>
      <c r="B109" s="43">
        <v>6708184.7699999996</v>
      </c>
      <c r="C109" s="43">
        <v>6552243.209999999</v>
      </c>
      <c r="D109" s="43">
        <v>7111616.3900000006</v>
      </c>
      <c r="E109" s="43">
        <v>7206808.1310000001</v>
      </c>
      <c r="G109" s="48"/>
    </row>
    <row r="110" spans="1:7" x14ac:dyDescent="0.3">
      <c r="A110" s="42">
        <v>907</v>
      </c>
      <c r="B110" s="43">
        <v>7918184.9500000011</v>
      </c>
      <c r="C110" s="43">
        <v>8113287.2299999995</v>
      </c>
      <c r="D110" s="43">
        <v>8370616.8899999997</v>
      </c>
      <c r="E110" s="43">
        <v>8538029.2278000005</v>
      </c>
      <c r="G110" s="48"/>
    </row>
    <row r="111" spans="1:7" x14ac:dyDescent="0.3">
      <c r="A111" s="42">
        <v>908</v>
      </c>
      <c r="B111" s="43">
        <v>37584907.87000002</v>
      </c>
      <c r="C111" s="43">
        <v>37670856.210000031</v>
      </c>
      <c r="D111" s="43">
        <v>37232551.629999988</v>
      </c>
      <c r="E111" s="43">
        <v>37977202.662599996</v>
      </c>
      <c r="G111" s="48"/>
    </row>
    <row r="112" spans="1:7" x14ac:dyDescent="0.3">
      <c r="A112" s="42">
        <v>909</v>
      </c>
      <c r="B112" s="43">
        <v>8440359.8499999996</v>
      </c>
      <c r="C112" s="43">
        <v>8649298.0500000007</v>
      </c>
      <c r="D112" s="43">
        <v>8872026.2700000014</v>
      </c>
      <c r="E112" s="43">
        <v>9049466.7953999992</v>
      </c>
      <c r="G112" s="48"/>
    </row>
    <row r="113" spans="1:7" x14ac:dyDescent="0.3">
      <c r="A113" s="42">
        <v>910</v>
      </c>
      <c r="B113" s="43">
        <v>11244292.430000002</v>
      </c>
      <c r="C113" s="43">
        <v>11631854.209999999</v>
      </c>
      <c r="D113" s="43">
        <v>11131092.130000001</v>
      </c>
      <c r="E113" s="43">
        <v>11353713.972600002</v>
      </c>
      <c r="G113" s="48"/>
    </row>
    <row r="114" spans="1:7" x14ac:dyDescent="0.3">
      <c r="A114" s="42">
        <v>911</v>
      </c>
      <c r="B114" s="43">
        <v>0</v>
      </c>
      <c r="C114" s="43">
        <v>0</v>
      </c>
      <c r="D114" s="43">
        <v>0</v>
      </c>
      <c r="E114" s="43">
        <v>0</v>
      </c>
      <c r="G114" s="48"/>
    </row>
    <row r="115" spans="1:7" x14ac:dyDescent="0.3">
      <c r="A115" s="42">
        <v>916</v>
      </c>
      <c r="B115" s="43">
        <v>18084320.77</v>
      </c>
      <c r="C115" s="43">
        <v>14241782.479999999</v>
      </c>
      <c r="D115" s="43">
        <v>15746958.650000002</v>
      </c>
      <c r="E115" s="43">
        <v>16061897.823000001</v>
      </c>
      <c r="G115" s="48"/>
    </row>
    <row r="116" spans="1:7" x14ac:dyDescent="0.3">
      <c r="A116" s="42">
        <v>920</v>
      </c>
      <c r="B116" s="43">
        <v>214130732.17000017</v>
      </c>
      <c r="C116" s="43">
        <v>213331773.59000009</v>
      </c>
      <c r="D116" s="43">
        <v>217876456.16000047</v>
      </c>
      <c r="E116" s="43">
        <v>222233985.28320044</v>
      </c>
      <c r="G116" s="48"/>
    </row>
    <row r="117" spans="1:7" x14ac:dyDescent="0.3">
      <c r="A117" s="42">
        <v>921</v>
      </c>
      <c r="B117" s="43">
        <v>48316869.290000029</v>
      </c>
      <c r="C117" s="43">
        <v>45423187.470000014</v>
      </c>
      <c r="D117" s="43">
        <v>46098742.320000038</v>
      </c>
      <c r="E117" s="43">
        <v>47010407.166400023</v>
      </c>
      <c r="G117" s="48"/>
    </row>
    <row r="118" spans="1:7" x14ac:dyDescent="0.3">
      <c r="A118" s="42">
        <v>922</v>
      </c>
      <c r="B118" s="43">
        <v>-100689858.44000003</v>
      </c>
      <c r="C118" s="43">
        <v>-99674787.140000001</v>
      </c>
      <c r="D118" s="43">
        <v>-103518989.48000005</v>
      </c>
      <c r="E118" s="43">
        <v>-105392432.60960004</v>
      </c>
      <c r="G118" s="48"/>
    </row>
    <row r="119" spans="1:7" x14ac:dyDescent="0.3">
      <c r="A119" s="42">
        <v>923</v>
      </c>
      <c r="B119" s="43">
        <v>41041438.050000004</v>
      </c>
      <c r="C119" s="43">
        <v>40413832.720000029</v>
      </c>
      <c r="D119" s="43">
        <v>43113746.330000013</v>
      </c>
      <c r="E119" s="43">
        <v>43976020.056600019</v>
      </c>
      <c r="G119" s="48"/>
    </row>
    <row r="120" spans="1:7" x14ac:dyDescent="0.3">
      <c r="A120" s="42">
        <v>924</v>
      </c>
      <c r="B120" s="43">
        <v>13680897.379999999</v>
      </c>
      <c r="C120" s="43">
        <v>16132022.33</v>
      </c>
      <c r="D120" s="43">
        <v>17238797.819999997</v>
      </c>
      <c r="E120" s="43">
        <v>17557803.345457535</v>
      </c>
      <c r="G120" s="48"/>
    </row>
    <row r="121" spans="1:7" x14ac:dyDescent="0.3">
      <c r="A121" s="42">
        <v>925</v>
      </c>
      <c r="B121" s="43">
        <v>27991700.259999998</v>
      </c>
      <c r="C121" s="43">
        <v>28987602.040000007</v>
      </c>
      <c r="D121" s="43">
        <v>29474182.59</v>
      </c>
      <c r="E121" s="43">
        <v>30063666.241799999</v>
      </c>
      <c r="G121" s="48"/>
    </row>
    <row r="122" spans="1:7" x14ac:dyDescent="0.3">
      <c r="A122" s="42">
        <v>926</v>
      </c>
      <c r="B122" s="43">
        <v>59595397.329999939</v>
      </c>
      <c r="C122" s="43">
        <v>62297872.479999863</v>
      </c>
      <c r="D122" s="43">
        <v>63906536.729999959</v>
      </c>
      <c r="E122" s="43">
        <v>65184667.46459996</v>
      </c>
      <c r="G122" s="48"/>
    </row>
    <row r="123" spans="1:7" x14ac:dyDescent="0.3">
      <c r="A123" s="42">
        <v>928</v>
      </c>
      <c r="B123" s="43">
        <v>2535189.64</v>
      </c>
      <c r="C123" s="43">
        <v>2289223.1399999997</v>
      </c>
      <c r="D123" s="43">
        <v>2151221.9900000002</v>
      </c>
      <c r="E123" s="43">
        <v>2194246.4297999996</v>
      </c>
      <c r="G123" s="48"/>
    </row>
    <row r="124" spans="1:7" x14ac:dyDescent="0.3">
      <c r="A124" s="42">
        <v>929</v>
      </c>
      <c r="B124" s="43">
        <v>12951315.96023808</v>
      </c>
      <c r="C124" s="43">
        <v>2253386.2895031814</v>
      </c>
      <c r="D124" s="43">
        <v>0</v>
      </c>
      <c r="E124" s="43">
        <v>0</v>
      </c>
      <c r="G124" s="48"/>
    </row>
    <row r="125" spans="1:7" x14ac:dyDescent="0.3">
      <c r="A125" s="42">
        <v>930</v>
      </c>
      <c r="B125" s="43">
        <v>13182806.59</v>
      </c>
      <c r="C125" s="43">
        <v>13406844.320000004</v>
      </c>
      <c r="D125" s="43">
        <v>13804789.930000003</v>
      </c>
      <c r="E125" s="43">
        <v>14080885.728600003</v>
      </c>
      <c r="G125" s="48"/>
    </row>
    <row r="126" spans="1:7" x14ac:dyDescent="0.3">
      <c r="A126" s="42">
        <v>931</v>
      </c>
      <c r="B126" s="43">
        <v>9653266.7000000011</v>
      </c>
      <c r="C126" s="43">
        <v>10118683.459999999</v>
      </c>
      <c r="D126" s="43">
        <v>10270107.380000001</v>
      </c>
      <c r="E126" s="43">
        <v>10475509.527600002</v>
      </c>
      <c r="G126" s="48"/>
    </row>
    <row r="127" spans="1:7" x14ac:dyDescent="0.3">
      <c r="A127" s="42">
        <v>935</v>
      </c>
      <c r="B127" s="43">
        <v>13159228.459999997</v>
      </c>
      <c r="C127" s="43">
        <v>14197526.220000003</v>
      </c>
      <c r="D127" s="43">
        <v>14605582.589999994</v>
      </c>
      <c r="E127" s="43">
        <v>14897694.241799995</v>
      </c>
      <c r="G127" s="48"/>
    </row>
    <row r="128" spans="1:7" x14ac:dyDescent="0.3">
      <c r="A128" s="42" t="s">
        <v>545</v>
      </c>
      <c r="B128" s="43">
        <v>-2172596023.4555368</v>
      </c>
      <c r="C128" s="43">
        <v>-1981484762.9616721</v>
      </c>
      <c r="D128" s="43">
        <v>-1962534554.9925559</v>
      </c>
      <c r="E128" s="43">
        <v>-1925924371.3725202</v>
      </c>
    </row>
    <row r="130" spans="2:3" x14ac:dyDescent="0.3">
      <c r="B130" s="47">
        <v>-2172596035.455543</v>
      </c>
      <c r="C130" s="47">
        <v>-1981484762.9616792</v>
      </c>
    </row>
    <row r="131" spans="2:3" x14ac:dyDescent="0.3">
      <c r="B131" s="43" t="e">
        <f>GETPIVOTDATA("Sum of Dec - 2016",$A$3)-B130</f>
        <v>#REF!</v>
      </c>
      <c r="C131" s="43" t="e">
        <f>GETPIVOTDATA("Sum of Dec - 2017",$A$3)-C130</f>
        <v>#REF!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6C408-049D-4B3C-AFC9-2385BCBE660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E44FD3B-F8CB-48CC-8168-812B7528D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21C047-DBB9-4A00-B47C-5C3CD32A5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Threshold</vt:lpstr>
      <vt:lpstr>MFR_C_8 Tie-Out</vt:lpstr>
      <vt:lpstr>RAF_Detailed_COS_ID_Income_Sta</vt:lpstr>
      <vt:lpstr>NOI</vt:lpstr>
      <vt:lpstr>Pivot</vt:lpstr>
      <vt:lpstr>Threshold!Print_Area</vt:lpstr>
      <vt:lpstr>'MFR_C_8 Tie-Out'!Print_Titles</vt:lpstr>
      <vt:lpstr>RAF_Detailed_COS_ID_Income_Sta!Print_Titles</vt:lpstr>
      <vt:lpstr>Threshold!Print_Titles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2016-04-11T18:09:32Z</dcterms:created>
  <dcterms:modified xsi:type="dcterms:W3CDTF">2016-04-14T17:36:51Z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