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0" windowWidth="10776" windowHeight="7272" tabRatio="918"/>
  </bookViews>
  <sheets>
    <sheet name="TRANSACTION VOLUME SUMMARY" sheetId="3" r:id="rId1"/>
    <sheet name="2015 SERVICE CHARGE REVENUE" sheetId="14" r:id="rId2"/>
    <sheet name="2014 SERVICE CHARGE REVENUE" sheetId="10" r:id="rId3"/>
    <sheet name="FIELD METERS WORKLOAD DATA" sheetId="6" r:id="rId4"/>
    <sheet name="FIELD COLLECTIONS WORKLOAD DATA" sheetId="5" r:id="rId5"/>
    <sheet name="RCS RECONNECT REVENUE FORECAST" sheetId="1" r:id="rId6"/>
    <sheet name="NSA FORECAST" sheetId="8" r:id="rId7"/>
    <sheet name="IM Support" sheetId="7" r:id="rId8"/>
    <sheet name="RRD TRANSACTION DATA_AUG -JULY " sheetId="4" r:id="rId9"/>
    <sheet name="CUSTOMER SUPPORT" sheetId="11" r:id="rId10"/>
    <sheet name="FMO BUDGET DATA" sheetId="16" r:id="rId11"/>
    <sheet name=" BUDGET DATA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____DSO1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xlnm._FilterDatabase" localSheetId="6" hidden="1">'NSA FORECAST'!$A$5:$H$17</definedName>
    <definedName name="capital" hidden="1">{#N/A,#N/A,FALSE,"Cover";"NI_Mon.YTD",#N/A,FALSE,"Net Income";"Earnings_Month.YTD",#N/A,FALSE,"Earnings";#N/A,#N/A,FALSE,"Indicators"}</definedName>
    <definedName name="CORPORATE_AG_2017">'CUSTOMER SUPPORT'!$C$21</definedName>
    <definedName name="dsa" hidden="1">{#N/A,#N/A,FALSE,"1";#N/A,#N/A,FALSE,"2";#N/A,#N/A,FALSE,"3"}</definedName>
    <definedName name="DSOV2" hidden="1">{#N/A,#N/A,FALSE,"1";#N/A,#N/A,FALSE,"2";#N/A,#N/A,FALSE,"3"}</definedName>
    <definedName name="EXEMPT_PWTI">'CUSTOMER SUPPORT'!$C$17</definedName>
    <definedName name="NON_EXEMPT_PWTI">'CUSTOMER SUPPORT'!$C$20</definedName>
    <definedName name="Pal_Workbook_GUID" hidden="1">"8JHMH9DXSMHNF44G668W66ZD"</definedName>
    <definedName name="PERP">'CUSTOMER SUPPORT'!$C$18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localSheetId="11" hidden="1">"Wide"</definedName>
    <definedName name="SAPBEXhrIndnt" localSheetId="9" hidden="1">"Wide"</definedName>
    <definedName name="SAPBEXhrIndnt" localSheetId="3" hidden="1">"Wide"</definedName>
    <definedName name="SAPBEXhrIndnt" localSheetId="10" hidden="1">"Wide"</definedName>
    <definedName name="SAPBEXhrIndnt" localSheetId="8" hidden="1">"Wide"</definedName>
    <definedName name="SAPBEXhrIndnt" localSheetId="0" hidden="1">"Wide"</definedName>
    <definedName name="SAPBEXhrIndnt" hidden="1">1</definedName>
    <definedName name="SAPBEXrevision" localSheetId="11" hidden="1">0</definedName>
    <definedName name="SAPBEXrevision" localSheetId="9" hidden="1">0</definedName>
    <definedName name="SAPBEXrevision" localSheetId="3" hidden="1">0</definedName>
    <definedName name="SAPBEXrevision" localSheetId="7" hidden="1">0</definedName>
    <definedName name="SAPBEXrevision" localSheetId="8" hidden="1">0</definedName>
    <definedName name="SAPBEXrevision" localSheetId="0" hidden="1">0</definedName>
    <definedName name="SAPBEXrevision" hidden="1">1</definedName>
    <definedName name="SAPBEXsysID" localSheetId="11" hidden="1">"GD2"</definedName>
    <definedName name="SAPBEXsysID" localSheetId="9" hidden="1">"GD2"</definedName>
    <definedName name="SAPBEXsysID" localSheetId="3" hidden="1">"GD2"</definedName>
    <definedName name="SAPBEXsysID" localSheetId="7" hidden="1">"GD2"</definedName>
    <definedName name="SAPBEXsysID" localSheetId="8" hidden="1">"GD2"</definedName>
    <definedName name="SAPBEXsysID" localSheetId="0" hidden="1">"GD2"</definedName>
    <definedName name="SAPBEXsysID" hidden="1">"GP1"</definedName>
    <definedName name="SAPBEXwbID" localSheetId="11" hidden="1">"46VO5ZEKU1OSINXHSJ9MQ49V5"</definedName>
    <definedName name="SAPBEXwbID" localSheetId="9" hidden="1">"46VO5ZEKU1OSINXHSJ9MQ49V5"</definedName>
    <definedName name="SAPBEXwbID" localSheetId="3" hidden="1">"46VO5ZEKU1OSINXHSJ9MQ49V5"</definedName>
    <definedName name="SAPBEXwbID" localSheetId="7" hidden="1">"46VO5ZEKU1OSINXHSJ9MQ49V5"</definedName>
    <definedName name="SAPBEXwbID" localSheetId="8" hidden="1">"46VO5ZEKU1OSINXHSJ9MQ49V5"</definedName>
    <definedName name="SAPBEXwbID" localSheetId="0" hidden="1">"46VO5ZEKU1OSINXHSJ9MQ49V5"</definedName>
    <definedName name="SAPBEXwbID" hidden="1">"3VOBL88ZUH0TJHQP6RXNFLORZ"</definedName>
    <definedName name="SAPsysID" hidden="1">"708C5W7SBKP804JT78WJ0JNKI"</definedName>
    <definedName name="SAPwbID" hidden="1">"ARS"</definedName>
    <definedName name="TAXES_INSURANCE_PERP_2017">'CUSTOMER SUPPORT'!$C$19</definedName>
    <definedName name="Turnover." hidden="1">{#N/A,#N/A,FALSE,"Cover";"NI_Mon.YTD",#N/A,FALSE,"Net Income";"Earnings_Month.YTD",#N/A,FALSE,"Earnings";#N/A,#N/A,FALSE,"Indicators"}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L29" i="7" l="1"/>
  <c r="L26" i="7"/>
  <c r="L14" i="7"/>
  <c r="B38" i="6" l="1"/>
  <c r="B41" i="6"/>
  <c r="B40" i="6"/>
  <c r="B39" i="6"/>
  <c r="D8" i="3" l="1"/>
  <c r="M257" i="14"/>
  <c r="M258" i="14" s="1"/>
  <c r="L257" i="14"/>
  <c r="L258" i="14" s="1"/>
  <c r="K257" i="14"/>
  <c r="K258" i="14" s="1"/>
  <c r="J257" i="14"/>
  <c r="J258" i="14" s="1"/>
  <c r="I257" i="14"/>
  <c r="I258" i="14" s="1"/>
  <c r="H257" i="14"/>
  <c r="H258" i="14" s="1"/>
  <c r="G257" i="14"/>
  <c r="G258" i="14" s="1"/>
  <c r="F257" i="14"/>
  <c r="F258" i="14" s="1"/>
  <c r="E257" i="14"/>
  <c r="E258" i="14" s="1"/>
  <c r="D257" i="14"/>
  <c r="D258" i="14" s="1"/>
  <c r="C257" i="14"/>
  <c r="C258" i="14" s="1"/>
  <c r="B257" i="14"/>
  <c r="B258" i="14" s="1"/>
  <c r="O256" i="14"/>
  <c r="N256" i="14"/>
  <c r="G255" i="14"/>
  <c r="M254" i="14"/>
  <c r="M255" i="14" s="1"/>
  <c r="L254" i="14"/>
  <c r="L255" i="14" s="1"/>
  <c r="K254" i="14"/>
  <c r="K255" i="14" s="1"/>
  <c r="J254" i="14"/>
  <c r="J255" i="14" s="1"/>
  <c r="I254" i="14"/>
  <c r="I255" i="14" s="1"/>
  <c r="H254" i="14"/>
  <c r="H255" i="14" s="1"/>
  <c r="G254" i="14"/>
  <c r="F254" i="14"/>
  <c r="F255" i="14" s="1"/>
  <c r="E254" i="14"/>
  <c r="E255" i="14" s="1"/>
  <c r="D254" i="14"/>
  <c r="D255" i="14" s="1"/>
  <c r="C254" i="14"/>
  <c r="C255" i="14" s="1"/>
  <c r="B254" i="14"/>
  <c r="B255" i="14" s="1"/>
  <c r="O253" i="14"/>
  <c r="N253" i="14"/>
  <c r="N252" i="14"/>
  <c r="N257" i="14" s="1"/>
  <c r="N258" i="14" s="1"/>
  <c r="M227" i="14"/>
  <c r="M228" i="14" s="1"/>
  <c r="L227" i="14"/>
  <c r="L228" i="14" s="1"/>
  <c r="K227" i="14"/>
  <c r="K228" i="14" s="1"/>
  <c r="J227" i="14"/>
  <c r="J228" i="14" s="1"/>
  <c r="I227" i="14"/>
  <c r="I228" i="14" s="1"/>
  <c r="H227" i="14"/>
  <c r="H228" i="14" s="1"/>
  <c r="G227" i="14"/>
  <c r="G228" i="14" s="1"/>
  <c r="F227" i="14"/>
  <c r="F228" i="14" s="1"/>
  <c r="E227" i="14"/>
  <c r="E228" i="14" s="1"/>
  <c r="D227" i="14"/>
  <c r="D228" i="14" s="1"/>
  <c r="C227" i="14"/>
  <c r="C228" i="14" s="1"/>
  <c r="B227" i="14"/>
  <c r="B228" i="14" s="1"/>
  <c r="O226" i="14"/>
  <c r="N226" i="14"/>
  <c r="M224" i="14"/>
  <c r="M225" i="14" s="1"/>
  <c r="L224" i="14"/>
  <c r="L225" i="14" s="1"/>
  <c r="K224" i="14"/>
  <c r="K225" i="14" s="1"/>
  <c r="J224" i="14"/>
  <c r="J225" i="14" s="1"/>
  <c r="I224" i="14"/>
  <c r="I225" i="14" s="1"/>
  <c r="H224" i="14"/>
  <c r="H225" i="14" s="1"/>
  <c r="G224" i="14"/>
  <c r="G225" i="14" s="1"/>
  <c r="F224" i="14"/>
  <c r="F225" i="14" s="1"/>
  <c r="E224" i="14"/>
  <c r="E225" i="14" s="1"/>
  <c r="D224" i="14"/>
  <c r="D225" i="14" s="1"/>
  <c r="C224" i="14"/>
  <c r="C225" i="14" s="1"/>
  <c r="B224" i="14"/>
  <c r="B225" i="14" s="1"/>
  <c r="O223" i="14"/>
  <c r="N223" i="14"/>
  <c r="N222" i="14"/>
  <c r="N224" i="14" s="1"/>
  <c r="N225" i="14" s="1"/>
  <c r="M195" i="14"/>
  <c r="M196" i="14" s="1"/>
  <c r="L195" i="14"/>
  <c r="L196" i="14" s="1"/>
  <c r="K195" i="14"/>
  <c r="K196" i="14" s="1"/>
  <c r="J195" i="14"/>
  <c r="J196" i="14" s="1"/>
  <c r="I195" i="14"/>
  <c r="I196" i="14" s="1"/>
  <c r="H195" i="14"/>
  <c r="H196" i="14" s="1"/>
  <c r="G195" i="14"/>
  <c r="G196" i="14" s="1"/>
  <c r="F195" i="14"/>
  <c r="F196" i="14" s="1"/>
  <c r="E195" i="14"/>
  <c r="E196" i="14" s="1"/>
  <c r="D195" i="14"/>
  <c r="D196" i="14" s="1"/>
  <c r="C195" i="14"/>
  <c r="C196" i="14" s="1"/>
  <c r="B195" i="14"/>
  <c r="B196" i="14" s="1"/>
  <c r="O194" i="14"/>
  <c r="N194" i="14"/>
  <c r="M192" i="14"/>
  <c r="M193" i="14" s="1"/>
  <c r="L192" i="14"/>
  <c r="L193" i="14" s="1"/>
  <c r="K192" i="14"/>
  <c r="K193" i="14" s="1"/>
  <c r="J192" i="14"/>
  <c r="J193" i="14" s="1"/>
  <c r="I192" i="14"/>
  <c r="I193" i="14" s="1"/>
  <c r="H192" i="14"/>
  <c r="H193" i="14" s="1"/>
  <c r="G192" i="14"/>
  <c r="G193" i="14" s="1"/>
  <c r="F192" i="14"/>
  <c r="F193" i="14" s="1"/>
  <c r="E192" i="14"/>
  <c r="E193" i="14" s="1"/>
  <c r="D192" i="14"/>
  <c r="D193" i="14" s="1"/>
  <c r="C192" i="14"/>
  <c r="C193" i="14" s="1"/>
  <c r="B192" i="14"/>
  <c r="B193" i="14" s="1"/>
  <c r="O191" i="14"/>
  <c r="N191" i="14"/>
  <c r="N190" i="14"/>
  <c r="M165" i="14"/>
  <c r="M166" i="14" s="1"/>
  <c r="L165" i="14"/>
  <c r="L166" i="14" s="1"/>
  <c r="K165" i="14"/>
  <c r="K166" i="14" s="1"/>
  <c r="J165" i="14"/>
  <c r="J166" i="14" s="1"/>
  <c r="I165" i="14"/>
  <c r="I166" i="14" s="1"/>
  <c r="H165" i="14"/>
  <c r="H166" i="14" s="1"/>
  <c r="G165" i="14"/>
  <c r="G166" i="14" s="1"/>
  <c r="F165" i="14"/>
  <c r="F166" i="14" s="1"/>
  <c r="E165" i="14"/>
  <c r="E166" i="14" s="1"/>
  <c r="D165" i="14"/>
  <c r="D166" i="14" s="1"/>
  <c r="C165" i="14"/>
  <c r="C166" i="14" s="1"/>
  <c r="B165" i="14"/>
  <c r="B166" i="14" s="1"/>
  <c r="O164" i="14"/>
  <c r="N164" i="14"/>
  <c r="M162" i="14"/>
  <c r="M163" i="14" s="1"/>
  <c r="L162" i="14"/>
  <c r="L163" i="14" s="1"/>
  <c r="K162" i="14"/>
  <c r="K163" i="14" s="1"/>
  <c r="J162" i="14"/>
  <c r="J163" i="14" s="1"/>
  <c r="I162" i="14"/>
  <c r="I163" i="14" s="1"/>
  <c r="H162" i="14"/>
  <c r="H163" i="14" s="1"/>
  <c r="G162" i="14"/>
  <c r="G163" i="14" s="1"/>
  <c r="F162" i="14"/>
  <c r="F163" i="14" s="1"/>
  <c r="E162" i="14"/>
  <c r="E163" i="14" s="1"/>
  <c r="D162" i="14"/>
  <c r="D163" i="14" s="1"/>
  <c r="C162" i="14"/>
  <c r="C163" i="14" s="1"/>
  <c r="B162" i="14"/>
  <c r="B163" i="14" s="1"/>
  <c r="O161" i="14"/>
  <c r="N161" i="14"/>
  <c r="N160" i="14"/>
  <c r="N162" i="14" s="1"/>
  <c r="N163" i="14" s="1"/>
  <c r="M134" i="14"/>
  <c r="M135" i="14" s="1"/>
  <c r="L134" i="14"/>
  <c r="L135" i="14" s="1"/>
  <c r="K134" i="14"/>
  <c r="K135" i="14" s="1"/>
  <c r="J134" i="14"/>
  <c r="J135" i="14" s="1"/>
  <c r="I134" i="14"/>
  <c r="I135" i="14" s="1"/>
  <c r="H134" i="14"/>
  <c r="H135" i="14" s="1"/>
  <c r="G134" i="14"/>
  <c r="G135" i="14" s="1"/>
  <c r="F134" i="14"/>
  <c r="F135" i="14" s="1"/>
  <c r="E134" i="14"/>
  <c r="E135" i="14" s="1"/>
  <c r="D134" i="14"/>
  <c r="D135" i="14" s="1"/>
  <c r="C134" i="14"/>
  <c r="C135" i="14" s="1"/>
  <c r="B134" i="14"/>
  <c r="B135" i="14" s="1"/>
  <c r="O133" i="14"/>
  <c r="N133" i="14"/>
  <c r="K132" i="14"/>
  <c r="M131" i="14"/>
  <c r="M132" i="14" s="1"/>
  <c r="L131" i="14"/>
  <c r="L132" i="14" s="1"/>
  <c r="K131" i="14"/>
  <c r="J131" i="14"/>
  <c r="J132" i="14" s="1"/>
  <c r="I131" i="14"/>
  <c r="I132" i="14" s="1"/>
  <c r="H131" i="14"/>
  <c r="H132" i="14" s="1"/>
  <c r="G131" i="14"/>
  <c r="G132" i="14" s="1"/>
  <c r="F131" i="14"/>
  <c r="F132" i="14" s="1"/>
  <c r="E131" i="14"/>
  <c r="E132" i="14" s="1"/>
  <c r="D131" i="14"/>
  <c r="D132" i="14" s="1"/>
  <c r="C131" i="14"/>
  <c r="C132" i="14" s="1"/>
  <c r="B131" i="14"/>
  <c r="B132" i="14" s="1"/>
  <c r="O130" i="14"/>
  <c r="N130" i="14"/>
  <c r="N129" i="14"/>
  <c r="N134" i="14" s="1"/>
  <c r="N135" i="14" s="1"/>
  <c r="M102" i="14"/>
  <c r="M103" i="14" s="1"/>
  <c r="L102" i="14"/>
  <c r="L103" i="14" s="1"/>
  <c r="K102" i="14"/>
  <c r="K103" i="14" s="1"/>
  <c r="J102" i="14"/>
  <c r="J103" i="14" s="1"/>
  <c r="I102" i="14"/>
  <c r="I103" i="14" s="1"/>
  <c r="H102" i="14"/>
  <c r="H103" i="14" s="1"/>
  <c r="G102" i="14"/>
  <c r="G103" i="14" s="1"/>
  <c r="F102" i="14"/>
  <c r="F103" i="14" s="1"/>
  <c r="E102" i="14"/>
  <c r="E103" i="14" s="1"/>
  <c r="D102" i="14"/>
  <c r="D103" i="14" s="1"/>
  <c r="C102" i="14"/>
  <c r="C103" i="14" s="1"/>
  <c r="B102" i="14"/>
  <c r="B103" i="14" s="1"/>
  <c r="O101" i="14"/>
  <c r="N101" i="14"/>
  <c r="M99" i="14"/>
  <c r="M100" i="14" s="1"/>
  <c r="L99" i="14"/>
  <c r="L100" i="14" s="1"/>
  <c r="K99" i="14"/>
  <c r="K100" i="14" s="1"/>
  <c r="J99" i="14"/>
  <c r="J100" i="14" s="1"/>
  <c r="I99" i="14"/>
  <c r="I100" i="14" s="1"/>
  <c r="H99" i="14"/>
  <c r="H100" i="14" s="1"/>
  <c r="G99" i="14"/>
  <c r="G100" i="14" s="1"/>
  <c r="F99" i="14"/>
  <c r="F100" i="14" s="1"/>
  <c r="E99" i="14"/>
  <c r="E100" i="14" s="1"/>
  <c r="D99" i="14"/>
  <c r="D100" i="14" s="1"/>
  <c r="C99" i="14"/>
  <c r="C100" i="14" s="1"/>
  <c r="B99" i="14"/>
  <c r="B100" i="14" s="1"/>
  <c r="O98" i="14"/>
  <c r="N98" i="14"/>
  <c r="N97" i="14"/>
  <c r="A74" i="14"/>
  <c r="A103" i="14" s="1"/>
  <c r="A135" i="14" s="1"/>
  <c r="A166" i="14" s="1"/>
  <c r="A196" i="14" s="1"/>
  <c r="A228" i="14" s="1"/>
  <c r="A258" i="14" s="1"/>
  <c r="M73" i="14"/>
  <c r="M74" i="14" s="1"/>
  <c r="L73" i="14"/>
  <c r="L74" i="14" s="1"/>
  <c r="K73" i="14"/>
  <c r="K74" i="14" s="1"/>
  <c r="J73" i="14"/>
  <c r="J74" i="14" s="1"/>
  <c r="I73" i="14"/>
  <c r="I74" i="14" s="1"/>
  <c r="H73" i="14"/>
  <c r="H74" i="14" s="1"/>
  <c r="G73" i="14"/>
  <c r="G74" i="14" s="1"/>
  <c r="F73" i="14"/>
  <c r="F74" i="14" s="1"/>
  <c r="E73" i="14"/>
  <c r="E74" i="14" s="1"/>
  <c r="D73" i="14"/>
  <c r="D74" i="14" s="1"/>
  <c r="C73" i="14"/>
  <c r="C74" i="14" s="1"/>
  <c r="B73" i="14"/>
  <c r="B74" i="14" s="1"/>
  <c r="A73" i="14"/>
  <c r="A102" i="14" s="1"/>
  <c r="A134" i="14" s="1"/>
  <c r="A165" i="14" s="1"/>
  <c r="A195" i="14" s="1"/>
  <c r="A227" i="14" s="1"/>
  <c r="A257" i="14" s="1"/>
  <c r="O72" i="14"/>
  <c r="N72" i="14"/>
  <c r="A72" i="14"/>
  <c r="A101" i="14" s="1"/>
  <c r="A133" i="14" s="1"/>
  <c r="A164" i="14" s="1"/>
  <c r="A194" i="14" s="1"/>
  <c r="A226" i="14" s="1"/>
  <c r="A256" i="14" s="1"/>
  <c r="M70" i="14"/>
  <c r="M71" i="14" s="1"/>
  <c r="L70" i="14"/>
  <c r="L71" i="14" s="1"/>
  <c r="K70" i="14"/>
  <c r="K71" i="14" s="1"/>
  <c r="J70" i="14"/>
  <c r="J71" i="14" s="1"/>
  <c r="I70" i="14"/>
  <c r="I71" i="14" s="1"/>
  <c r="H70" i="14"/>
  <c r="H71" i="14" s="1"/>
  <c r="G70" i="14"/>
  <c r="G71" i="14" s="1"/>
  <c r="F70" i="14"/>
  <c r="F71" i="14" s="1"/>
  <c r="E70" i="14"/>
  <c r="E71" i="14" s="1"/>
  <c r="D70" i="14"/>
  <c r="D71" i="14" s="1"/>
  <c r="C70" i="14"/>
  <c r="C71" i="14" s="1"/>
  <c r="B70" i="14"/>
  <c r="B71" i="14" s="1"/>
  <c r="O69" i="14"/>
  <c r="N69" i="14"/>
  <c r="A69" i="14"/>
  <c r="A98" i="14" s="1"/>
  <c r="A130" i="14" s="1"/>
  <c r="A161" i="14" s="1"/>
  <c r="A191" i="14" s="1"/>
  <c r="A223" i="14" s="1"/>
  <c r="A253" i="14" s="1"/>
  <c r="N68" i="14"/>
  <c r="A68" i="14"/>
  <c r="A97" i="14" s="1"/>
  <c r="A129" i="14" s="1"/>
  <c r="A160" i="14" s="1"/>
  <c r="A190" i="14" s="1"/>
  <c r="A222" i="14" s="1"/>
  <c r="A252" i="14" s="1"/>
  <c r="M39" i="14"/>
  <c r="L39" i="14"/>
  <c r="K39" i="14"/>
  <c r="J39" i="14"/>
  <c r="I39" i="14"/>
  <c r="H39" i="14"/>
  <c r="G39" i="14"/>
  <c r="F39" i="14"/>
  <c r="E39" i="14"/>
  <c r="D39" i="14"/>
  <c r="C39" i="14"/>
  <c r="B39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M35" i="14"/>
  <c r="M40" i="14" s="1"/>
  <c r="M41" i="14" s="1"/>
  <c r="L35" i="14"/>
  <c r="K35" i="14"/>
  <c r="J35" i="14"/>
  <c r="I35" i="14"/>
  <c r="H35" i="14"/>
  <c r="G35" i="14"/>
  <c r="G37" i="14" s="1"/>
  <c r="G38" i="14" s="1"/>
  <c r="F35" i="14"/>
  <c r="E35" i="14"/>
  <c r="E40" i="14" s="1"/>
  <c r="E41" i="14" s="1"/>
  <c r="D35" i="14"/>
  <c r="C35" i="14"/>
  <c r="B35" i="14"/>
  <c r="N195" i="14" l="1"/>
  <c r="N196" i="14" s="1"/>
  <c r="N70" i="14"/>
  <c r="N71" i="14" s="1"/>
  <c r="N131" i="14"/>
  <c r="N132" i="14" s="1"/>
  <c r="I40" i="14"/>
  <c r="I41" i="14" s="1"/>
  <c r="N192" i="14"/>
  <c r="N193" i="14" s="1"/>
  <c r="C37" i="14"/>
  <c r="C38" i="14" s="1"/>
  <c r="K37" i="14"/>
  <c r="K38" i="14" s="1"/>
  <c r="O39" i="14"/>
  <c r="G40" i="14"/>
  <c r="G41" i="14" s="1"/>
  <c r="K40" i="14"/>
  <c r="K41" i="14" s="1"/>
  <c r="N102" i="14"/>
  <c r="N103" i="14" s="1"/>
  <c r="E37" i="14"/>
  <c r="E38" i="14" s="1"/>
  <c r="I37" i="14"/>
  <c r="I38" i="14" s="1"/>
  <c r="M37" i="14"/>
  <c r="M38" i="14" s="1"/>
  <c r="B40" i="14"/>
  <c r="B41" i="14" s="1"/>
  <c r="B37" i="14"/>
  <c r="B38" i="14" s="1"/>
  <c r="F40" i="14"/>
  <c r="F41" i="14" s="1"/>
  <c r="F37" i="14"/>
  <c r="F38" i="14" s="1"/>
  <c r="N35" i="14"/>
  <c r="N36" i="14"/>
  <c r="O36" i="14"/>
  <c r="N73" i="14"/>
  <c r="N74" i="14" s="1"/>
  <c r="N99" i="14"/>
  <c r="N100" i="14" s="1"/>
  <c r="N165" i="14"/>
  <c r="N166" i="14" s="1"/>
  <c r="J40" i="14"/>
  <c r="J41" i="14" s="1"/>
  <c r="J37" i="14"/>
  <c r="J38" i="14" s="1"/>
  <c r="C40" i="14"/>
  <c r="C41" i="14" s="1"/>
  <c r="D40" i="14"/>
  <c r="D41" i="14" s="1"/>
  <c r="D37" i="14"/>
  <c r="D38" i="14" s="1"/>
  <c r="H40" i="14"/>
  <c r="H41" i="14" s="1"/>
  <c r="H37" i="14"/>
  <c r="H38" i="14" s="1"/>
  <c r="L40" i="14"/>
  <c r="L41" i="14" s="1"/>
  <c r="L37" i="14"/>
  <c r="L38" i="14" s="1"/>
  <c r="N39" i="14"/>
  <c r="N227" i="14"/>
  <c r="N228" i="14" s="1"/>
  <c r="N254" i="14"/>
  <c r="N255" i="14" s="1"/>
  <c r="N40" i="14" l="1"/>
  <c r="N41" i="14" s="1"/>
  <c r="N37" i="14"/>
  <c r="N38" i="14" s="1"/>
  <c r="D29" i="3" l="1"/>
  <c r="D28" i="3"/>
  <c r="D30" i="3" s="1"/>
  <c r="D13" i="3" l="1"/>
  <c r="D12" i="3"/>
  <c r="D18" i="3"/>
  <c r="E29" i="11" l="1"/>
  <c r="E30" i="11"/>
  <c r="E28" i="11"/>
  <c r="E27" i="11"/>
  <c r="E26" i="11"/>
  <c r="E25" i="11"/>
  <c r="E24" i="11"/>
  <c r="I93" i="12"/>
  <c r="E15" i="11"/>
  <c r="E14" i="11"/>
  <c r="D14" i="11" s="1"/>
  <c r="E13" i="11"/>
  <c r="E12" i="11"/>
  <c r="I167" i="12"/>
  <c r="F30" i="11"/>
  <c r="F28" i="11"/>
  <c r="F27" i="11"/>
  <c r="F26" i="11"/>
  <c r="F25" i="11"/>
  <c r="F24" i="11"/>
  <c r="F13" i="11"/>
  <c r="F12" i="11"/>
  <c r="G12" i="11"/>
  <c r="G16" i="11" s="1"/>
  <c r="G22" i="11" s="1"/>
  <c r="G26" i="11"/>
  <c r="G25" i="11"/>
  <c r="G24" i="11"/>
  <c r="G27" i="11"/>
  <c r="G28" i="11"/>
  <c r="G29" i="11"/>
  <c r="D51" i="11"/>
  <c r="D50" i="11"/>
  <c r="D49" i="11"/>
  <c r="D48" i="11"/>
  <c r="D47" i="11"/>
  <c r="D45" i="11"/>
  <c r="D44" i="11"/>
  <c r="J44" i="11" s="1"/>
  <c r="K44" i="11" s="1"/>
  <c r="D43" i="11"/>
  <c r="D42" i="11"/>
  <c r="J42" i="11" s="1"/>
  <c r="K42" i="11" s="1"/>
  <c r="D41" i="11"/>
  <c r="D40" i="11"/>
  <c r="H40" i="11" s="1"/>
  <c r="D39" i="11"/>
  <c r="E39" i="11" s="1"/>
  <c r="D38" i="11"/>
  <c r="D37" i="11"/>
  <c r="J37" i="11" s="1"/>
  <c r="D36" i="11"/>
  <c r="A31" i="11"/>
  <c r="D15" i="11"/>
  <c r="I258" i="10"/>
  <c r="M257" i="10"/>
  <c r="M258" i="10" s="1"/>
  <c r="L257" i="10"/>
  <c r="L258" i="10" s="1"/>
  <c r="K257" i="10"/>
  <c r="K258" i="10" s="1"/>
  <c r="J257" i="10"/>
  <c r="J258" i="10" s="1"/>
  <c r="I257" i="10"/>
  <c r="H257" i="10"/>
  <c r="H258" i="10" s="1"/>
  <c r="G257" i="10"/>
  <c r="G258" i="10" s="1"/>
  <c r="F257" i="10"/>
  <c r="F258" i="10" s="1"/>
  <c r="E257" i="10"/>
  <c r="E258" i="10" s="1"/>
  <c r="D257" i="10"/>
  <c r="D258" i="10" s="1"/>
  <c r="C257" i="10"/>
  <c r="C258" i="10" s="1"/>
  <c r="B257" i="10"/>
  <c r="B258" i="10" s="1"/>
  <c r="N256" i="10"/>
  <c r="M254" i="10"/>
  <c r="M255" i="10" s="1"/>
  <c r="L254" i="10"/>
  <c r="L255" i="10" s="1"/>
  <c r="K254" i="10"/>
  <c r="K255" i="10" s="1"/>
  <c r="J254" i="10"/>
  <c r="J255" i="10" s="1"/>
  <c r="I254" i="10"/>
  <c r="I255" i="10" s="1"/>
  <c r="H254" i="10"/>
  <c r="H255" i="10" s="1"/>
  <c r="G254" i="10"/>
  <c r="G255" i="10" s="1"/>
  <c r="F254" i="10"/>
  <c r="F255" i="10" s="1"/>
  <c r="E254" i="10"/>
  <c r="E255" i="10" s="1"/>
  <c r="D254" i="10"/>
  <c r="D255" i="10" s="1"/>
  <c r="C254" i="10"/>
  <c r="C255" i="10" s="1"/>
  <c r="B254" i="10"/>
  <c r="B255" i="10" s="1"/>
  <c r="N253" i="10"/>
  <c r="N252" i="10"/>
  <c r="M227" i="10"/>
  <c r="M228" i="10" s="1"/>
  <c r="L227" i="10"/>
  <c r="L228" i="10" s="1"/>
  <c r="K227" i="10"/>
  <c r="K228" i="10" s="1"/>
  <c r="J227" i="10"/>
  <c r="J228" i="10" s="1"/>
  <c r="I227" i="10"/>
  <c r="I228" i="10" s="1"/>
  <c r="H227" i="10"/>
  <c r="H228" i="10" s="1"/>
  <c r="G227" i="10"/>
  <c r="G228" i="10" s="1"/>
  <c r="F227" i="10"/>
  <c r="F228" i="10" s="1"/>
  <c r="E227" i="10"/>
  <c r="E228" i="10" s="1"/>
  <c r="D227" i="10"/>
  <c r="D228" i="10" s="1"/>
  <c r="C227" i="10"/>
  <c r="C228" i="10" s="1"/>
  <c r="B227" i="10"/>
  <c r="B228" i="10" s="1"/>
  <c r="N226" i="10"/>
  <c r="M224" i="10"/>
  <c r="M225" i="10" s="1"/>
  <c r="L224" i="10"/>
  <c r="L225" i="10" s="1"/>
  <c r="K224" i="10"/>
  <c r="K225" i="10" s="1"/>
  <c r="J224" i="10"/>
  <c r="J225" i="10" s="1"/>
  <c r="I224" i="10"/>
  <c r="I225" i="10" s="1"/>
  <c r="H224" i="10"/>
  <c r="H225" i="10" s="1"/>
  <c r="G224" i="10"/>
  <c r="G225" i="10" s="1"/>
  <c r="F224" i="10"/>
  <c r="F225" i="10" s="1"/>
  <c r="E224" i="10"/>
  <c r="E225" i="10" s="1"/>
  <c r="D224" i="10"/>
  <c r="D225" i="10" s="1"/>
  <c r="C224" i="10"/>
  <c r="C225" i="10" s="1"/>
  <c r="B224" i="10"/>
  <c r="B225" i="10" s="1"/>
  <c r="N223" i="10"/>
  <c r="N222" i="10"/>
  <c r="N224" i="10" s="1"/>
  <c r="N225" i="10" s="1"/>
  <c r="M195" i="10"/>
  <c r="M196" i="10" s="1"/>
  <c r="L195" i="10"/>
  <c r="L196" i="10" s="1"/>
  <c r="K195" i="10"/>
  <c r="K196" i="10" s="1"/>
  <c r="J195" i="10"/>
  <c r="J196" i="10" s="1"/>
  <c r="I195" i="10"/>
  <c r="I196" i="10" s="1"/>
  <c r="H195" i="10"/>
  <c r="H196" i="10" s="1"/>
  <c r="G195" i="10"/>
  <c r="G196" i="10" s="1"/>
  <c r="F195" i="10"/>
  <c r="F196" i="10" s="1"/>
  <c r="E195" i="10"/>
  <c r="E196" i="10" s="1"/>
  <c r="D195" i="10"/>
  <c r="D196" i="10" s="1"/>
  <c r="C195" i="10"/>
  <c r="C196" i="10" s="1"/>
  <c r="B195" i="10"/>
  <c r="B196" i="10" s="1"/>
  <c r="N194" i="10"/>
  <c r="M192" i="10"/>
  <c r="M193" i="10" s="1"/>
  <c r="L192" i="10"/>
  <c r="L193" i="10" s="1"/>
  <c r="K192" i="10"/>
  <c r="K193" i="10" s="1"/>
  <c r="J192" i="10"/>
  <c r="J193" i="10" s="1"/>
  <c r="I192" i="10"/>
  <c r="I193" i="10" s="1"/>
  <c r="H192" i="10"/>
  <c r="H193" i="10" s="1"/>
  <c r="G192" i="10"/>
  <c r="G193" i="10" s="1"/>
  <c r="F192" i="10"/>
  <c r="F193" i="10" s="1"/>
  <c r="E192" i="10"/>
  <c r="E193" i="10" s="1"/>
  <c r="D192" i="10"/>
  <c r="D193" i="10" s="1"/>
  <c r="C192" i="10"/>
  <c r="C193" i="10" s="1"/>
  <c r="B192" i="10"/>
  <c r="B193" i="10" s="1"/>
  <c r="N191" i="10"/>
  <c r="N190" i="10"/>
  <c r="N195" i="10" s="1"/>
  <c r="N196" i="10" s="1"/>
  <c r="M165" i="10"/>
  <c r="M166" i="10" s="1"/>
  <c r="L165" i="10"/>
  <c r="L166" i="10" s="1"/>
  <c r="K165" i="10"/>
  <c r="K166" i="10" s="1"/>
  <c r="J165" i="10"/>
  <c r="J166" i="10" s="1"/>
  <c r="I165" i="10"/>
  <c r="I166" i="10" s="1"/>
  <c r="H165" i="10"/>
  <c r="H166" i="10" s="1"/>
  <c r="G165" i="10"/>
  <c r="G166" i="10" s="1"/>
  <c r="F165" i="10"/>
  <c r="F166" i="10" s="1"/>
  <c r="E165" i="10"/>
  <c r="E166" i="10" s="1"/>
  <c r="D165" i="10"/>
  <c r="D166" i="10" s="1"/>
  <c r="C165" i="10"/>
  <c r="C166" i="10" s="1"/>
  <c r="B165" i="10"/>
  <c r="B166" i="10" s="1"/>
  <c r="N164" i="10"/>
  <c r="M162" i="10"/>
  <c r="M163" i="10" s="1"/>
  <c r="L162" i="10"/>
  <c r="L163" i="10" s="1"/>
  <c r="K162" i="10"/>
  <c r="K163" i="10" s="1"/>
  <c r="J162" i="10"/>
  <c r="J163" i="10" s="1"/>
  <c r="I162" i="10"/>
  <c r="I163" i="10" s="1"/>
  <c r="H162" i="10"/>
  <c r="H163" i="10" s="1"/>
  <c r="G162" i="10"/>
  <c r="G163" i="10" s="1"/>
  <c r="F162" i="10"/>
  <c r="F163" i="10" s="1"/>
  <c r="E162" i="10"/>
  <c r="E163" i="10" s="1"/>
  <c r="D162" i="10"/>
  <c r="D163" i="10" s="1"/>
  <c r="C162" i="10"/>
  <c r="C163" i="10" s="1"/>
  <c r="B162" i="10"/>
  <c r="B163" i="10" s="1"/>
  <c r="N161" i="10"/>
  <c r="N160" i="10"/>
  <c r="N162" i="10" s="1"/>
  <c r="N163" i="10" s="1"/>
  <c r="M134" i="10"/>
  <c r="M135" i="10" s="1"/>
  <c r="L134" i="10"/>
  <c r="L135" i="10" s="1"/>
  <c r="K134" i="10"/>
  <c r="K135" i="10" s="1"/>
  <c r="J134" i="10"/>
  <c r="J135" i="10" s="1"/>
  <c r="I134" i="10"/>
  <c r="I135" i="10" s="1"/>
  <c r="H134" i="10"/>
  <c r="H135" i="10" s="1"/>
  <c r="G134" i="10"/>
  <c r="G135" i="10" s="1"/>
  <c r="F134" i="10"/>
  <c r="F135" i="10" s="1"/>
  <c r="E134" i="10"/>
  <c r="E135" i="10" s="1"/>
  <c r="D134" i="10"/>
  <c r="D135" i="10" s="1"/>
  <c r="C134" i="10"/>
  <c r="C135" i="10" s="1"/>
  <c r="B134" i="10"/>
  <c r="B135" i="10" s="1"/>
  <c r="N133" i="10"/>
  <c r="M131" i="10"/>
  <c r="M132" i="10" s="1"/>
  <c r="L131" i="10"/>
  <c r="L132" i="10" s="1"/>
  <c r="K131" i="10"/>
  <c r="K132" i="10" s="1"/>
  <c r="J131" i="10"/>
  <c r="J132" i="10" s="1"/>
  <c r="I131" i="10"/>
  <c r="I132" i="10" s="1"/>
  <c r="H131" i="10"/>
  <c r="H132" i="10" s="1"/>
  <c r="G131" i="10"/>
  <c r="G132" i="10" s="1"/>
  <c r="F131" i="10"/>
  <c r="F132" i="10" s="1"/>
  <c r="E131" i="10"/>
  <c r="E132" i="10" s="1"/>
  <c r="D131" i="10"/>
  <c r="D132" i="10" s="1"/>
  <c r="C131" i="10"/>
  <c r="C132" i="10" s="1"/>
  <c r="B131" i="10"/>
  <c r="B132" i="10" s="1"/>
  <c r="N130" i="10"/>
  <c r="N129" i="10"/>
  <c r="C103" i="10"/>
  <c r="M102" i="10"/>
  <c r="M103" i="10" s="1"/>
  <c r="L102" i="10"/>
  <c r="L103" i="10" s="1"/>
  <c r="K102" i="10"/>
  <c r="K103" i="10" s="1"/>
  <c r="J102" i="10"/>
  <c r="J103" i="10" s="1"/>
  <c r="I102" i="10"/>
  <c r="I103" i="10" s="1"/>
  <c r="H102" i="10"/>
  <c r="H103" i="10" s="1"/>
  <c r="G102" i="10"/>
  <c r="G103" i="10" s="1"/>
  <c r="F102" i="10"/>
  <c r="F103" i="10" s="1"/>
  <c r="E102" i="10"/>
  <c r="E103" i="10" s="1"/>
  <c r="D102" i="10"/>
  <c r="D103" i="10" s="1"/>
  <c r="C102" i="10"/>
  <c r="B102" i="10"/>
  <c r="B103" i="10" s="1"/>
  <c r="N101" i="10"/>
  <c r="M99" i="10"/>
  <c r="M100" i="10" s="1"/>
  <c r="L99" i="10"/>
  <c r="L100" i="10" s="1"/>
  <c r="K99" i="10"/>
  <c r="K100" i="10" s="1"/>
  <c r="J99" i="10"/>
  <c r="J100" i="10" s="1"/>
  <c r="I99" i="10"/>
  <c r="I100" i="10" s="1"/>
  <c r="H99" i="10"/>
  <c r="H100" i="10" s="1"/>
  <c r="G99" i="10"/>
  <c r="G100" i="10" s="1"/>
  <c r="F99" i="10"/>
  <c r="F100" i="10" s="1"/>
  <c r="E99" i="10"/>
  <c r="E100" i="10" s="1"/>
  <c r="D99" i="10"/>
  <c r="D100" i="10" s="1"/>
  <c r="C99" i="10"/>
  <c r="C100" i="10" s="1"/>
  <c r="B99" i="10"/>
  <c r="B100" i="10" s="1"/>
  <c r="N98" i="10"/>
  <c r="N97" i="10"/>
  <c r="I74" i="10"/>
  <c r="A74" i="10"/>
  <c r="A103" i="10" s="1"/>
  <c r="A135" i="10" s="1"/>
  <c r="A166" i="10" s="1"/>
  <c r="A196" i="10" s="1"/>
  <c r="A228" i="10" s="1"/>
  <c r="A258" i="10" s="1"/>
  <c r="M73" i="10"/>
  <c r="M74" i="10" s="1"/>
  <c r="L73" i="10"/>
  <c r="L74" i="10" s="1"/>
  <c r="K73" i="10"/>
  <c r="K74" i="10" s="1"/>
  <c r="J73" i="10"/>
  <c r="J74" i="10" s="1"/>
  <c r="I73" i="10"/>
  <c r="H73" i="10"/>
  <c r="H74" i="10" s="1"/>
  <c r="G73" i="10"/>
  <c r="G74" i="10" s="1"/>
  <c r="F73" i="10"/>
  <c r="F74" i="10" s="1"/>
  <c r="E73" i="10"/>
  <c r="E74" i="10" s="1"/>
  <c r="D73" i="10"/>
  <c r="D74" i="10" s="1"/>
  <c r="C73" i="10"/>
  <c r="C74" i="10" s="1"/>
  <c r="B73" i="10"/>
  <c r="B74" i="10" s="1"/>
  <c r="A73" i="10"/>
  <c r="A102" i="10" s="1"/>
  <c r="A134" i="10" s="1"/>
  <c r="A165" i="10" s="1"/>
  <c r="A195" i="10" s="1"/>
  <c r="A227" i="10" s="1"/>
  <c r="A257" i="10" s="1"/>
  <c r="N72" i="10"/>
  <c r="A72" i="10"/>
  <c r="A101" i="10" s="1"/>
  <c r="A133" i="10" s="1"/>
  <c r="A164" i="10" s="1"/>
  <c r="A194" i="10" s="1"/>
  <c r="A226" i="10" s="1"/>
  <c r="A256" i="10" s="1"/>
  <c r="M70" i="10"/>
  <c r="M71" i="10" s="1"/>
  <c r="L70" i="10"/>
  <c r="L71" i="10" s="1"/>
  <c r="K70" i="10"/>
  <c r="K71" i="10" s="1"/>
  <c r="J70" i="10"/>
  <c r="J71" i="10" s="1"/>
  <c r="I70" i="10"/>
  <c r="I71" i="10" s="1"/>
  <c r="H70" i="10"/>
  <c r="H71" i="10" s="1"/>
  <c r="G70" i="10"/>
  <c r="G71" i="10" s="1"/>
  <c r="F70" i="10"/>
  <c r="F71" i="10" s="1"/>
  <c r="E70" i="10"/>
  <c r="E71" i="10" s="1"/>
  <c r="D70" i="10"/>
  <c r="D71" i="10" s="1"/>
  <c r="C70" i="10"/>
  <c r="C71" i="10" s="1"/>
  <c r="B70" i="10"/>
  <c r="B71" i="10" s="1"/>
  <c r="N69" i="10"/>
  <c r="A69" i="10"/>
  <c r="A98" i="10" s="1"/>
  <c r="A130" i="10" s="1"/>
  <c r="A161" i="10" s="1"/>
  <c r="A191" i="10" s="1"/>
  <c r="A223" i="10" s="1"/>
  <c r="A253" i="10" s="1"/>
  <c r="N68" i="10"/>
  <c r="A68" i="10"/>
  <c r="A97" i="10" s="1"/>
  <c r="A129" i="10" s="1"/>
  <c r="A160" i="10" s="1"/>
  <c r="A190" i="10" s="1"/>
  <c r="A222" i="10" s="1"/>
  <c r="A252" i="10" s="1"/>
  <c r="M39" i="10"/>
  <c r="L39" i="10"/>
  <c r="K39" i="10"/>
  <c r="J39" i="10"/>
  <c r="I39" i="10"/>
  <c r="H39" i="10"/>
  <c r="G39" i="10"/>
  <c r="F39" i="10"/>
  <c r="E39" i="10"/>
  <c r="D39" i="10"/>
  <c r="C39" i="10"/>
  <c r="B39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M35" i="10"/>
  <c r="L35" i="10"/>
  <c r="L37" i="10" s="1"/>
  <c r="L38" i="10" s="1"/>
  <c r="K35" i="10"/>
  <c r="J35" i="10"/>
  <c r="I35" i="10"/>
  <c r="H35" i="10"/>
  <c r="H40" i="10" s="1"/>
  <c r="H41" i="10" s="1"/>
  <c r="G35" i="10"/>
  <c r="F35" i="10"/>
  <c r="E35" i="10"/>
  <c r="D35" i="10"/>
  <c r="D37" i="10" s="1"/>
  <c r="D38" i="10" s="1"/>
  <c r="C35" i="10"/>
  <c r="B35" i="10"/>
  <c r="J41" i="11" l="1"/>
  <c r="K41" i="11" s="1"/>
  <c r="I41" i="11"/>
  <c r="J38" i="11"/>
  <c r="K38" i="11" s="1"/>
  <c r="I38" i="11"/>
  <c r="J40" i="11"/>
  <c r="K40" i="11" s="1"/>
  <c r="E16" i="11"/>
  <c r="E22" i="11" s="1"/>
  <c r="E31" i="11" s="1"/>
  <c r="H37" i="11"/>
  <c r="K37" i="11" s="1"/>
  <c r="D27" i="11"/>
  <c r="D29" i="11"/>
  <c r="N131" i="10"/>
  <c r="N132" i="10" s="1"/>
  <c r="N102" i="10"/>
  <c r="N103" i="10" s="1"/>
  <c r="N165" i="10"/>
  <c r="N166" i="10" s="1"/>
  <c r="N227" i="10"/>
  <c r="N228" i="10" s="1"/>
  <c r="H37" i="10"/>
  <c r="H38" i="10" s="1"/>
  <c r="L40" i="10"/>
  <c r="L41" i="10" s="1"/>
  <c r="C40" i="10"/>
  <c r="C41" i="10" s="1"/>
  <c r="G40" i="10"/>
  <c r="G41" i="10" s="1"/>
  <c r="K40" i="10"/>
  <c r="K41" i="10" s="1"/>
  <c r="N254" i="10"/>
  <c r="N255" i="10" s="1"/>
  <c r="E40" i="10"/>
  <c r="E41" i="10" s="1"/>
  <c r="M40" i="10"/>
  <c r="M41" i="10" s="1"/>
  <c r="D40" i="10"/>
  <c r="D41" i="10" s="1"/>
  <c r="I40" i="10"/>
  <c r="I41" i="10" s="1"/>
  <c r="N39" i="10"/>
  <c r="N70" i="10"/>
  <c r="N71" i="10" s="1"/>
  <c r="B40" i="10"/>
  <c r="B41" i="10" s="1"/>
  <c r="F40" i="10"/>
  <c r="F41" i="10" s="1"/>
  <c r="J40" i="10"/>
  <c r="J41" i="10" s="1"/>
  <c r="N36" i="10"/>
  <c r="D30" i="11"/>
  <c r="D25" i="11"/>
  <c r="D26" i="11"/>
  <c r="D24" i="11"/>
  <c r="D13" i="11"/>
  <c r="D20" i="11" s="1"/>
  <c r="F16" i="11"/>
  <c r="F22" i="11" s="1"/>
  <c r="F31" i="11" s="1"/>
  <c r="D28" i="11"/>
  <c r="J39" i="11"/>
  <c r="K39" i="11" s="1"/>
  <c r="D52" i="11"/>
  <c r="G31" i="11"/>
  <c r="J36" i="11"/>
  <c r="E36" i="11"/>
  <c r="D12" i="11"/>
  <c r="D18" i="11" s="1"/>
  <c r="D19" i="11" s="1"/>
  <c r="F36" i="11"/>
  <c r="G36" i="11" s="1"/>
  <c r="N35" i="10"/>
  <c r="C37" i="10"/>
  <c r="C38" i="10" s="1"/>
  <c r="G37" i="10"/>
  <c r="G38" i="10" s="1"/>
  <c r="K37" i="10"/>
  <c r="K38" i="10" s="1"/>
  <c r="N73" i="10"/>
  <c r="N74" i="10" s="1"/>
  <c r="N99" i="10"/>
  <c r="N100" i="10" s="1"/>
  <c r="N134" i="10"/>
  <c r="N135" i="10" s="1"/>
  <c r="N192" i="10"/>
  <c r="N193" i="10" s="1"/>
  <c r="N257" i="10"/>
  <c r="N258" i="10" s="1"/>
  <c r="E37" i="10"/>
  <c r="E38" i="10" s="1"/>
  <c r="I37" i="10"/>
  <c r="I38" i="10" s="1"/>
  <c r="M37" i="10"/>
  <c r="M38" i="10" s="1"/>
  <c r="B37" i="10"/>
  <c r="B38" i="10" s="1"/>
  <c r="F37" i="10"/>
  <c r="F38" i="10" s="1"/>
  <c r="J37" i="10"/>
  <c r="J38" i="10" s="1"/>
  <c r="D7" i="3"/>
  <c r="E36" i="7"/>
  <c r="D36" i="7"/>
  <c r="C36" i="7"/>
  <c r="F34" i="7"/>
  <c r="F33" i="7"/>
  <c r="H33" i="7" s="1"/>
  <c r="G32" i="7"/>
  <c r="F31" i="7"/>
  <c r="F30" i="7"/>
  <c r="H30" i="7" s="1"/>
  <c r="F29" i="7"/>
  <c r="G29" i="7" s="1"/>
  <c r="F25" i="7"/>
  <c r="F24" i="7"/>
  <c r="H24" i="7" s="1"/>
  <c r="F23" i="7"/>
  <c r="F22" i="7"/>
  <c r="H22" i="7" s="1"/>
  <c r="F17" i="7"/>
  <c r="H17" i="7" s="1"/>
  <c r="F16" i="7"/>
  <c r="G16" i="7" s="1"/>
  <c r="F15" i="7"/>
  <c r="H15" i="7" s="1"/>
  <c r="F14" i="7"/>
  <c r="G14" i="7" s="1"/>
  <c r="F13" i="7"/>
  <c r="F12" i="7"/>
  <c r="H12" i="7" s="1"/>
  <c r="J32" i="7"/>
  <c r="K32" i="7" s="1"/>
  <c r="I13" i="7" l="1"/>
  <c r="J13" i="7" s="1"/>
  <c r="K36" i="11"/>
  <c r="K52" i="11" s="1"/>
  <c r="D17" i="11"/>
  <c r="D16" i="11"/>
  <c r="D21" i="11" s="1"/>
  <c r="N40" i="10"/>
  <c r="N41" i="10" s="1"/>
  <c r="N37" i="10"/>
  <c r="N38" i="10" s="1"/>
  <c r="I34" i="7"/>
  <c r="J34" i="7" s="1"/>
  <c r="H14" i="7"/>
  <c r="I25" i="7"/>
  <c r="J25" i="7" s="1"/>
  <c r="I31" i="7"/>
  <c r="J31" i="7" s="1"/>
  <c r="I23" i="7"/>
  <c r="J23" i="7" s="1"/>
  <c r="G34" i="7"/>
  <c r="G23" i="7"/>
  <c r="G25" i="7"/>
  <c r="G30" i="7"/>
  <c r="I16" i="7"/>
  <c r="J16" i="7" s="1"/>
  <c r="I29" i="7"/>
  <c r="J29" i="7" s="1"/>
  <c r="I12" i="7"/>
  <c r="I15" i="7"/>
  <c r="J15" i="7" s="1"/>
  <c r="I17" i="7"/>
  <c r="J17" i="7" s="1"/>
  <c r="J18" i="7"/>
  <c r="K18" i="7" s="1"/>
  <c r="I22" i="7"/>
  <c r="I24" i="7"/>
  <c r="J24" i="7" s="1"/>
  <c r="I33" i="7"/>
  <c r="J33" i="7" s="1"/>
  <c r="F36" i="7"/>
  <c r="G13" i="7"/>
  <c r="I14" i="7"/>
  <c r="J14" i="7" s="1"/>
  <c r="H16" i="7"/>
  <c r="H23" i="7"/>
  <c r="H25" i="7"/>
  <c r="F26" i="7"/>
  <c r="H29" i="7"/>
  <c r="I30" i="7"/>
  <c r="J30" i="7" s="1"/>
  <c r="G31" i="7"/>
  <c r="H34" i="7"/>
  <c r="G12" i="7"/>
  <c r="H13" i="7"/>
  <c r="G15" i="7"/>
  <c r="G17" i="7"/>
  <c r="G22" i="7"/>
  <c r="G24" i="7"/>
  <c r="H31" i="7"/>
  <c r="G33" i="7"/>
  <c r="J21" i="7"/>
  <c r="G26" i="7" l="1"/>
  <c r="K25" i="7"/>
  <c r="D22" i="11"/>
  <c r="D31" i="11" s="1"/>
  <c r="K23" i="7"/>
  <c r="K29" i="7"/>
  <c r="M29" i="7" s="1"/>
  <c r="K24" i="7"/>
  <c r="H36" i="7"/>
  <c r="K14" i="7"/>
  <c r="M14" i="7" s="1"/>
  <c r="K16" i="7"/>
  <c r="K33" i="7"/>
  <c r="K17" i="7"/>
  <c r="M18" i="7" s="1"/>
  <c r="K34" i="7"/>
  <c r="K15" i="7"/>
  <c r="K31" i="7"/>
  <c r="K13" i="7"/>
  <c r="G36" i="7"/>
  <c r="I26" i="7"/>
  <c r="J26" i="7" s="1"/>
  <c r="J22" i="7"/>
  <c r="K22" i="7" s="1"/>
  <c r="H26" i="7"/>
  <c r="K30" i="7"/>
  <c r="I36" i="7"/>
  <c r="J12" i="7"/>
  <c r="J36" i="7" s="1"/>
  <c r="M17" i="7" l="1"/>
  <c r="K26" i="7"/>
  <c r="M26" i="7" s="1"/>
  <c r="K57" i="11"/>
  <c r="D57" i="11"/>
  <c r="D55" i="11"/>
  <c r="K12" i="7"/>
  <c r="M12" i="7" l="1"/>
  <c r="M36" i="7" s="1"/>
  <c r="K36" i="7"/>
  <c r="L36" i="7" l="1"/>
  <c r="C35" i="6"/>
  <c r="C33" i="6"/>
  <c r="C28" i="6"/>
  <c r="C37" i="6" s="1"/>
  <c r="L26" i="6"/>
  <c r="J26" i="6"/>
  <c r="H26" i="6"/>
  <c r="B10" i="6"/>
  <c r="B37" i="6" s="1"/>
  <c r="C40" i="6" l="1"/>
  <c r="F16" i="6" s="1"/>
  <c r="C38" i="6"/>
  <c r="D7" i="6" s="1"/>
  <c r="H7" i="6" s="1"/>
  <c r="F32" i="6"/>
  <c r="F14" i="6"/>
  <c r="F18" i="6"/>
  <c r="D35" i="6"/>
  <c r="H35" i="6" s="1"/>
  <c r="D5" i="6"/>
  <c r="H5" i="6" s="1"/>
  <c r="D19" i="6"/>
  <c r="D34" i="6"/>
  <c r="D25" i="6"/>
  <c r="H25" i="6" s="1"/>
  <c r="D12" i="6"/>
  <c r="H12" i="6" s="1"/>
  <c r="F6" i="6"/>
  <c r="F8" i="6"/>
  <c r="F20" i="6"/>
  <c r="F28" i="6"/>
  <c r="F35" i="6"/>
  <c r="C41" i="6"/>
  <c r="G6" i="6" s="1"/>
  <c r="F11" i="6"/>
  <c r="F22" i="6"/>
  <c r="F24" i="6"/>
  <c r="F30" i="6"/>
  <c r="F33" i="6"/>
  <c r="L25" i="6"/>
  <c r="G10" i="6"/>
  <c r="L12" i="6"/>
  <c r="F10" i="6"/>
  <c r="D11" i="6"/>
  <c r="F12" i="6"/>
  <c r="F27" i="6"/>
  <c r="F34" i="6"/>
  <c r="F37" i="6"/>
  <c r="F5" i="6"/>
  <c r="F7" i="6"/>
  <c r="F9" i="6"/>
  <c r="F15" i="6"/>
  <c r="F17" i="6"/>
  <c r="F19" i="6"/>
  <c r="F21" i="6"/>
  <c r="F23" i="6"/>
  <c r="F25" i="6"/>
  <c r="F29" i="6"/>
  <c r="F31" i="6"/>
  <c r="C39" i="6"/>
  <c r="D15" i="6" l="1"/>
  <c r="H15" i="6" s="1"/>
  <c r="D21" i="6"/>
  <c r="H21" i="6" s="1"/>
  <c r="D9" i="6"/>
  <c r="D32" i="6"/>
  <c r="H32" i="6" s="1"/>
  <c r="D28" i="6"/>
  <c r="D22" i="6"/>
  <c r="H22" i="6" s="1"/>
  <c r="D18" i="6"/>
  <c r="D14" i="6"/>
  <c r="H14" i="6" s="1"/>
  <c r="D6" i="6"/>
  <c r="D33" i="6"/>
  <c r="H33" i="6" s="1"/>
  <c r="D36" i="6"/>
  <c r="L36" i="6" s="1"/>
  <c r="D31" i="6"/>
  <c r="L31" i="6" s="1"/>
  <c r="D17" i="6"/>
  <c r="D29" i="6"/>
  <c r="L29" i="6" s="1"/>
  <c r="D37" i="6"/>
  <c r="D30" i="6"/>
  <c r="H30" i="6" s="1"/>
  <c r="D24" i="6"/>
  <c r="D20" i="6"/>
  <c r="H20" i="6" s="1"/>
  <c r="D16" i="6"/>
  <c r="D8" i="6"/>
  <c r="H8" i="6" s="1"/>
  <c r="D23" i="6"/>
  <c r="H23" i="6" s="1"/>
  <c r="D10" i="6"/>
  <c r="H10" i="6" s="1"/>
  <c r="D27" i="6"/>
  <c r="F36" i="6"/>
  <c r="L35" i="6"/>
  <c r="L15" i="6"/>
  <c r="G28" i="6"/>
  <c r="G15" i="6"/>
  <c r="G11" i="6"/>
  <c r="L23" i="6"/>
  <c r="G18" i="6"/>
  <c r="H31" i="6"/>
  <c r="H36" i="6"/>
  <c r="L5" i="6"/>
  <c r="G19" i="6"/>
  <c r="G31" i="6"/>
  <c r="G9" i="6"/>
  <c r="L10" i="6"/>
  <c r="G29" i="6"/>
  <c r="G5" i="6"/>
  <c r="G17" i="6"/>
  <c r="G7" i="6"/>
  <c r="G8" i="6"/>
  <c r="G20" i="6"/>
  <c r="G30" i="6"/>
  <c r="G12" i="6"/>
  <c r="L21" i="6"/>
  <c r="L9" i="6"/>
  <c r="H9" i="6"/>
  <c r="L27" i="6"/>
  <c r="H27" i="6"/>
  <c r="G21" i="6"/>
  <c r="G36" i="6"/>
  <c r="G14" i="6"/>
  <c r="G22" i="6"/>
  <c r="G32" i="6"/>
  <c r="G27" i="6"/>
  <c r="L7" i="6"/>
  <c r="H29" i="6"/>
  <c r="G37" i="6"/>
  <c r="G23" i="6"/>
  <c r="G25" i="6"/>
  <c r="G33" i="6"/>
  <c r="G16" i="6"/>
  <c r="G24" i="6"/>
  <c r="G35" i="6"/>
  <c r="G34" i="6"/>
  <c r="L34" i="6"/>
  <c r="H34" i="6"/>
  <c r="L19" i="6"/>
  <c r="H19" i="6"/>
  <c r="E33" i="6"/>
  <c r="J33" i="6" s="1"/>
  <c r="E11" i="6"/>
  <c r="J11" i="6" s="1"/>
  <c r="E37" i="6"/>
  <c r="E36" i="6"/>
  <c r="J36" i="6" s="1"/>
  <c r="E31" i="6"/>
  <c r="J31" i="6" s="1"/>
  <c r="E29" i="6"/>
  <c r="J29" i="6" s="1"/>
  <c r="E25" i="6"/>
  <c r="J25" i="6" s="1"/>
  <c r="E23" i="6"/>
  <c r="J23" i="6" s="1"/>
  <c r="E21" i="6"/>
  <c r="J21" i="6" s="1"/>
  <c r="E19" i="6"/>
  <c r="J19" i="6" s="1"/>
  <c r="E17" i="6"/>
  <c r="J17" i="6" s="1"/>
  <c r="E15" i="6"/>
  <c r="J15" i="6" s="1"/>
  <c r="E9" i="6"/>
  <c r="J9" i="6" s="1"/>
  <c r="E7" i="6"/>
  <c r="J7" i="6" s="1"/>
  <c r="E5" i="6"/>
  <c r="J5" i="6" s="1"/>
  <c r="E34" i="6"/>
  <c r="J34" i="6" s="1"/>
  <c r="E32" i="6"/>
  <c r="J32" i="6" s="1"/>
  <c r="E30" i="6"/>
  <c r="J30" i="6" s="1"/>
  <c r="E27" i="6"/>
  <c r="J27" i="6" s="1"/>
  <c r="E24" i="6"/>
  <c r="J24" i="6" s="1"/>
  <c r="E16" i="6"/>
  <c r="J16" i="6" s="1"/>
  <c r="E10" i="6"/>
  <c r="J10" i="6" s="1"/>
  <c r="E6" i="6"/>
  <c r="J6" i="6" s="1"/>
  <c r="E18" i="6"/>
  <c r="J18" i="6" s="1"/>
  <c r="E12" i="6"/>
  <c r="J12" i="6" s="1"/>
  <c r="E8" i="6"/>
  <c r="J8" i="6" s="1"/>
  <c r="E28" i="6"/>
  <c r="J28" i="6" s="1"/>
  <c r="E20" i="6"/>
  <c r="J20" i="6" s="1"/>
  <c r="E35" i="6"/>
  <c r="J35" i="6" s="1"/>
  <c r="E22" i="6"/>
  <c r="J22" i="6" s="1"/>
  <c r="E14" i="6"/>
  <c r="J14" i="6" s="1"/>
  <c r="L30" i="6"/>
  <c r="L24" i="6"/>
  <c r="H24" i="6"/>
  <c r="L20" i="6"/>
  <c r="L16" i="6"/>
  <c r="H16" i="6"/>
  <c r="L8" i="6"/>
  <c r="L32" i="6"/>
  <c r="L28" i="6"/>
  <c r="H28" i="6"/>
  <c r="L22" i="6"/>
  <c r="L18" i="6"/>
  <c r="H18" i="6"/>
  <c r="L14" i="6"/>
  <c r="L6" i="6"/>
  <c r="H6" i="6"/>
  <c r="L11" i="6"/>
  <c r="H11" i="6"/>
  <c r="L33" i="6"/>
  <c r="H17" i="6" l="1"/>
  <c r="L17" i="6"/>
  <c r="H37" i="6"/>
  <c r="I8" i="6" s="1"/>
  <c r="J37" i="6"/>
  <c r="K26" i="6" s="1"/>
  <c r="K35" i="6" l="1"/>
  <c r="K22" i="6"/>
  <c r="K19" i="6"/>
  <c r="I18" i="6"/>
  <c r="K33" i="6"/>
  <c r="I14" i="6"/>
  <c r="K28" i="6"/>
  <c r="K31" i="6"/>
  <c r="I11" i="6"/>
  <c r="K32" i="6"/>
  <c r="K7" i="6"/>
  <c r="K36" i="6"/>
  <c r="K16" i="6"/>
  <c r="K8" i="6"/>
  <c r="K5" i="6"/>
  <c r="K24" i="6"/>
  <c r="K14" i="6"/>
  <c r="K23" i="6"/>
  <c r="K18" i="6"/>
  <c r="I26" i="6"/>
  <c r="I12" i="6"/>
  <c r="I10" i="6"/>
  <c r="I19" i="6"/>
  <c r="I23" i="6"/>
  <c r="I15" i="6"/>
  <c r="I27" i="6"/>
  <c r="I25" i="6"/>
  <c r="I17" i="6"/>
  <c r="I29" i="6"/>
  <c r="I5" i="6"/>
  <c r="I7" i="6"/>
  <c r="I34" i="6"/>
  <c r="I9" i="6"/>
  <c r="I21" i="6"/>
  <c r="I31" i="6"/>
  <c r="I36" i="6"/>
  <c r="I35" i="6"/>
  <c r="K12" i="6"/>
  <c r="K21" i="6"/>
  <c r="K11" i="6"/>
  <c r="K30" i="6"/>
  <c r="I32" i="6"/>
  <c r="K25" i="6"/>
  <c r="K27" i="6"/>
  <c r="I24" i="6"/>
  <c r="K15" i="6"/>
  <c r="K20" i="6"/>
  <c r="I6" i="6"/>
  <c r="I30" i="6"/>
  <c r="K9" i="6"/>
  <c r="K29" i="6"/>
  <c r="K10" i="6"/>
  <c r="I22" i="6"/>
  <c r="K17" i="6"/>
  <c r="K6" i="6"/>
  <c r="I16" i="6"/>
  <c r="K34" i="6"/>
  <c r="I28" i="6"/>
  <c r="I33" i="6"/>
  <c r="I20" i="6"/>
  <c r="K37" i="6" l="1"/>
  <c r="I37" i="6"/>
  <c r="D24" i="3" l="1"/>
  <c r="D22" i="3"/>
  <c r="O13" i="5"/>
  <c r="O11" i="5"/>
  <c r="N10" i="5"/>
  <c r="N14" i="5" s="1"/>
  <c r="M10" i="5"/>
  <c r="M14" i="5" s="1"/>
  <c r="L10" i="5"/>
  <c r="L12" i="5" s="1"/>
  <c r="K10" i="5"/>
  <c r="J10" i="5"/>
  <c r="J14" i="5" s="1"/>
  <c r="I10" i="5"/>
  <c r="I14" i="5" s="1"/>
  <c r="H10" i="5"/>
  <c r="H12" i="5" s="1"/>
  <c r="G10" i="5"/>
  <c r="F10" i="5"/>
  <c r="F14" i="5" s="1"/>
  <c r="E10" i="5"/>
  <c r="E14" i="5" s="1"/>
  <c r="D10" i="5"/>
  <c r="D12" i="5" s="1"/>
  <c r="C10" i="5"/>
  <c r="O9" i="5"/>
  <c r="O8" i="5"/>
  <c r="O10" i="5" s="1"/>
  <c r="C16" i="4"/>
  <c r="B16" i="4"/>
  <c r="D14" i="4"/>
  <c r="D10" i="4"/>
  <c r="D9" i="4"/>
  <c r="C11" i="4"/>
  <c r="B11" i="4"/>
  <c r="D9" i="3"/>
  <c r="G7" i="3"/>
  <c r="C28" i="1"/>
  <c r="O15" i="5" l="1"/>
  <c r="O16" i="5" s="1"/>
  <c r="M15" i="5"/>
  <c r="M16" i="5" s="1"/>
  <c r="E15" i="5"/>
  <c r="E16" i="5" s="1"/>
  <c r="I15" i="5"/>
  <c r="I16" i="5" s="1"/>
  <c r="F12" i="5"/>
  <c r="N12" i="5"/>
  <c r="I12" i="5"/>
  <c r="J15" i="5"/>
  <c r="J16" i="5" s="1"/>
  <c r="J12" i="5"/>
  <c r="E12" i="5"/>
  <c r="M12" i="5"/>
  <c r="F15" i="5"/>
  <c r="F16" i="5" s="1"/>
  <c r="N15" i="5"/>
  <c r="N16" i="5" s="1"/>
  <c r="G8" i="3"/>
  <c r="E7" i="3"/>
  <c r="E8" i="3"/>
  <c r="C12" i="5"/>
  <c r="C15" i="5"/>
  <c r="C16" i="5" s="1"/>
  <c r="G12" i="5"/>
  <c r="G15" i="5"/>
  <c r="G16" i="5" s="1"/>
  <c r="K12" i="5"/>
  <c r="K15" i="5"/>
  <c r="K16" i="5" s="1"/>
  <c r="O14" i="5"/>
  <c r="O12" i="5"/>
  <c r="C14" i="5"/>
  <c r="G14" i="5"/>
  <c r="K14" i="5"/>
  <c r="D14" i="5"/>
  <c r="H14" i="5"/>
  <c r="L14" i="5"/>
  <c r="D15" i="5"/>
  <c r="D16" i="5" s="1"/>
  <c r="H15" i="5"/>
  <c r="H16" i="5" s="1"/>
  <c r="L15" i="5"/>
  <c r="L16" i="5" s="1"/>
  <c r="D8" i="4"/>
  <c r="D15" i="4"/>
  <c r="D31" i="3"/>
  <c r="E20" i="1"/>
  <c r="G20" i="1" s="1"/>
  <c r="I20" i="1" s="1"/>
  <c r="K20" i="1" s="1"/>
  <c r="E16" i="1"/>
  <c r="E17" i="1"/>
  <c r="G17" i="1" s="1"/>
  <c r="I17" i="1" s="1"/>
  <c r="K17" i="1" s="1"/>
  <c r="E25" i="1"/>
  <c r="G25" i="1" s="1"/>
  <c r="I25" i="1" s="1"/>
  <c r="K25" i="1" s="1"/>
  <c r="D16" i="4" l="1"/>
  <c r="D19" i="3"/>
  <c r="D11" i="4"/>
  <c r="D14" i="3"/>
  <c r="D15" i="3" s="1"/>
  <c r="E13" i="3" s="1"/>
  <c r="E9" i="3"/>
  <c r="E29" i="3"/>
  <c r="E28" i="3"/>
  <c r="E30" i="3"/>
  <c r="E27" i="1"/>
  <c r="G27" i="1" s="1"/>
  <c r="I27" i="1" s="1"/>
  <c r="K27" i="1" s="1"/>
  <c r="E19" i="1"/>
  <c r="G19" i="1" s="1"/>
  <c r="I19" i="1" s="1"/>
  <c r="K19" i="1" s="1"/>
  <c r="E21" i="1"/>
  <c r="G21" i="1" s="1"/>
  <c r="I21" i="1" s="1"/>
  <c r="K21" i="1" s="1"/>
  <c r="E22" i="1"/>
  <c r="G22" i="1" s="1"/>
  <c r="I22" i="1" s="1"/>
  <c r="K22" i="1" s="1"/>
  <c r="E26" i="1"/>
  <c r="G26" i="1" s="1"/>
  <c r="I26" i="1" s="1"/>
  <c r="K26" i="1" s="1"/>
  <c r="E23" i="1"/>
  <c r="G23" i="1" s="1"/>
  <c r="I23" i="1" s="1"/>
  <c r="K23" i="1" s="1"/>
  <c r="E18" i="1"/>
  <c r="G18" i="1" s="1"/>
  <c r="I18" i="1" s="1"/>
  <c r="K18" i="1" s="1"/>
  <c r="G16" i="1"/>
  <c r="E24" i="1"/>
  <c r="G24" i="1" s="1"/>
  <c r="I24" i="1" s="1"/>
  <c r="K24" i="1" s="1"/>
  <c r="E12" i="3" l="1"/>
  <c r="E14" i="3"/>
  <c r="D20" i="3"/>
  <c r="E18" i="3" s="1"/>
  <c r="E31" i="3"/>
  <c r="E28" i="1"/>
  <c r="D28" i="1" s="1"/>
  <c r="I16" i="1"/>
  <c r="G28" i="1"/>
  <c r="E15" i="3" l="1"/>
  <c r="F28" i="1"/>
  <c r="E19" i="3"/>
  <c r="E20" i="3" s="1"/>
  <c r="K16" i="1"/>
  <c r="I28" i="1"/>
  <c r="H28" i="1" s="1"/>
  <c r="K28" i="1" l="1"/>
  <c r="J28" i="1" l="1"/>
  <c r="D25" i="3"/>
  <c r="D26" i="3" s="1"/>
  <c r="E25" i="3" l="1"/>
  <c r="E24" i="3"/>
  <c r="E26" i="3" l="1"/>
</calcChain>
</file>

<file path=xl/sharedStrings.xml><?xml version="1.0" encoding="utf-8"?>
<sst xmlns="http://schemas.openxmlformats.org/spreadsheetml/2006/main" count="2677" uniqueCount="645">
  <si>
    <t>FLORIDA POWER AND LIGHT GROUP</t>
  </si>
  <si>
    <t>BUSINESS UNIT NAME:</t>
  </si>
  <si>
    <t>CUSTOMER SERVICE</t>
  </si>
  <si>
    <t>FUNCTIONAL AREA:</t>
  </si>
  <si>
    <t>REVENUE RECOVERY</t>
  </si>
  <si>
    <t>DEPARTMENT NAME:</t>
  </si>
  <si>
    <t>STRATEGY AND ANALYTICS</t>
  </si>
  <si>
    <t>ANALYSIS:</t>
  </si>
  <si>
    <t>REMOTE CONNECT SERVICE (RCS) RECONNECTION FOR NON PAYMENT REVENUES FORECAST</t>
  </si>
  <si>
    <t>AS OF DATE:</t>
  </si>
  <si>
    <t>A</t>
  </si>
  <si>
    <t>B</t>
  </si>
  <si>
    <t>C</t>
  </si>
  <si>
    <t>D = E / C</t>
  </si>
  <si>
    <t>E</t>
  </si>
  <si>
    <t>F = G / E</t>
  </si>
  <si>
    <t>G</t>
  </si>
  <si>
    <t>H = I / G</t>
  </si>
  <si>
    <t>I</t>
  </si>
  <si>
    <t>Year</t>
  </si>
  <si>
    <t>Month</t>
  </si>
  <si>
    <t>Total Final Notices</t>
  </si>
  <si>
    <t>% RCS Final Notices</t>
  </si>
  <si>
    <t>RCS Final Notices</t>
  </si>
  <si>
    <t>% RCS Final Notice Expiration</t>
  </si>
  <si>
    <t>Expired RCS Final Notices</t>
  </si>
  <si>
    <t>% RCS Final Notice  Called</t>
  </si>
  <si>
    <t xml:space="preserve">RCS Disconnect Calls </t>
  </si>
  <si>
    <t>% RCS Disconnect Calls Disconnected (Not Satisfied)</t>
  </si>
  <si>
    <t>RCS Disconnect for Non-Pay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</si>
  <si>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</si>
  <si>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</si>
  <si>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</si>
  <si>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</si>
  <si>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</si>
  <si>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</si>
  <si>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</si>
  <si>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</si>
  <si>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</si>
  <si>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</si>
  <si>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</si>
  <si>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</si>
  <si>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2017</t>
  </si>
  <si>
    <t>Connects - Service Charges</t>
  </si>
  <si>
    <t>Transactions</t>
  </si>
  <si>
    <t>% of Total</t>
  </si>
  <si>
    <t>Percent of NSA set DM per E. Dillenkofer</t>
  </si>
  <si>
    <t>Initial Connect</t>
  </si>
  <si>
    <t>Number of manual connect for Initial Connects</t>
  </si>
  <si>
    <t>Existing Connect</t>
  </si>
  <si>
    <t>Number of manuarl connect for Existing Connects</t>
  </si>
  <si>
    <t>Total Connects</t>
  </si>
  <si>
    <t>Connects - Field/RCS Activity</t>
  </si>
  <si>
    <t>Manual Connects</t>
  </si>
  <si>
    <t>Manual Connect - RCS Failure</t>
  </si>
  <si>
    <t>Remote Connects</t>
  </si>
  <si>
    <t>Disconnects - Field/RCS Activity</t>
  </si>
  <si>
    <t>Manual Disconnects</t>
  </si>
  <si>
    <t>RCS UKU/IDM</t>
  </si>
  <si>
    <t>Field Collections</t>
  </si>
  <si>
    <t>Manual CONP</t>
  </si>
  <si>
    <t>Remote Disconnect</t>
  </si>
  <si>
    <t>Manual Reconnect</t>
  </si>
  <si>
    <t>Manual Reconnect RCS Failure</t>
  </si>
  <si>
    <t>Remote Reconnect</t>
  </si>
  <si>
    <t>Total Reconnects</t>
  </si>
  <si>
    <t>RCS</t>
  </si>
  <si>
    <t>TRANSACTION VOLUME: 
January - July 2015 and August to December 2014</t>
  </si>
  <si>
    <t>Residential</t>
  </si>
  <si>
    <t>Commercial</t>
  </si>
  <si>
    <t>Total</t>
  </si>
  <si>
    <t>Service Order Connects</t>
  </si>
  <si>
    <t>Connects (CM)</t>
  </si>
  <si>
    <t>Manual Connect - RCS Failure (CMO)</t>
  </si>
  <si>
    <t>Manual Connect - RCS Failure (CMX)</t>
  </si>
  <si>
    <t>Service Order Disconnects</t>
  </si>
  <si>
    <t>Disconnects (DMs)</t>
  </si>
  <si>
    <t>Inactive Disconnects (D1, D2, D3 - UKUs/IDM)</t>
  </si>
  <si>
    <t>Total Disconnects</t>
  </si>
  <si>
    <t>TRANSACTION VOLUME</t>
  </si>
  <si>
    <t>Actions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</si>
  <si>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</si>
  <si>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</si>
  <si>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</si>
  <si>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</si>
  <si>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</si>
  <si>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</si>
  <si>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</si>
  <si>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</si>
  <si>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</si>
  <si>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</si>
  <si>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</si>
  <si>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</si>
  <si>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Summary</t>
  </si>
  <si>
    <t>EFFECTIVE</t>
  </si>
  <si>
    <t>NON-EFFECTIVE</t>
  </si>
  <si>
    <t>TOTAL VISITS</t>
  </si>
  <si>
    <t>PAYMENTS</t>
  </si>
  <si>
    <t>% OF PAYMENTS</t>
  </si>
  <si>
    <t>DISCONNECTS</t>
  </si>
  <si>
    <t>% OF DISCONNECTS</t>
  </si>
  <si>
    <t>RESIDUAL WORK</t>
  </si>
  <si>
    <t>% of RESIDUAL WORK</t>
  </si>
  <si>
    <t>2017 Forecast</t>
  </si>
  <si>
    <t>Type Of Work</t>
  </si>
  <si>
    <t>2017
Standard Tickets</t>
  </si>
  <si>
    <t>2017 Total Budget</t>
  </si>
  <si>
    <t>2017 Base Payroll</t>
  </si>
  <si>
    <t>2017 Mangement Support</t>
  </si>
  <si>
    <t>2017 M&amp;S + Vehicles</t>
  </si>
  <si>
    <t>Smart Meter Operations</t>
  </si>
  <si>
    <t>Revenue Protection</t>
  </si>
  <si>
    <t>Power Billing</t>
  </si>
  <si>
    <t>Other MC Work</t>
  </si>
  <si>
    <t>UPR Non AMI</t>
  </si>
  <si>
    <t>RCS FTO</t>
  </si>
  <si>
    <t>Appointments</t>
  </si>
  <si>
    <t>Bucket Truck Tests</t>
  </si>
  <si>
    <t>CI Deployment</t>
  </si>
  <si>
    <t>Service Planning Work</t>
  </si>
  <si>
    <t>MEAS Project</t>
  </si>
  <si>
    <t>Meter Tests</t>
  </si>
  <si>
    <t>Sample Work</t>
  </si>
  <si>
    <t>Trouble Work</t>
  </si>
  <si>
    <t>CI Work</t>
  </si>
  <si>
    <t>Care Center Misc</t>
  </si>
  <si>
    <t>Lock Ring</t>
  </si>
  <si>
    <t>Net Meter Requests</t>
  </si>
  <si>
    <t>NSMO Work</t>
  </si>
  <si>
    <t>CT Periodic</t>
  </si>
  <si>
    <t>Active Retirement</t>
  </si>
  <si>
    <t>Service Charge Eligible Work</t>
  </si>
  <si>
    <t>Connect Order</t>
  </si>
  <si>
    <t>Connect Order RCS Failure</t>
  </si>
  <si>
    <t>Set Meter Work</t>
  </si>
  <si>
    <t>UKU Disconnect</t>
  </si>
  <si>
    <t>Disconnect Order</t>
  </si>
  <si>
    <t>Emergency Reco</t>
  </si>
  <si>
    <t>Emergency Reco RCS Failure</t>
  </si>
  <si>
    <t>Reconnect</t>
  </si>
  <si>
    <t>Reconnect RCS Failure</t>
  </si>
  <si>
    <t>NSA Work</t>
  </si>
  <si>
    <t>Total Tickets</t>
  </si>
  <si>
    <t>Customer Service IM Support FTE's</t>
  </si>
  <si>
    <t>Average annual salary</t>
  </si>
  <si>
    <t>PWTI Rate</t>
  </si>
  <si>
    <t>PERP Loader</t>
  </si>
  <si>
    <t>PERP TI</t>
  </si>
  <si>
    <r>
      <t>Functional Area</t>
    </r>
    <r>
      <rPr>
        <sz val="10"/>
        <rFont val="Arial"/>
        <family val="2"/>
      </rPr>
      <t> </t>
    </r>
  </si>
  <si>
    <t>FPL FTE</t>
  </si>
  <si>
    <t>Vendor</t>
  </si>
  <si>
    <t>Vendor Cost</t>
  </si>
  <si>
    <t>FPL Annual Cost</t>
  </si>
  <si>
    <t>Total IM Cost</t>
  </si>
  <si>
    <t>PWTI</t>
  </si>
  <si>
    <t>PERP</t>
  </si>
  <si>
    <t>Total 
Annual Cost</t>
  </si>
  <si>
    <t>% to Allocate</t>
  </si>
  <si>
    <t>Amount to Allocate</t>
  </si>
  <si>
    <t>Group to Allocate To</t>
  </si>
  <si>
    <t>Customer Billing</t>
  </si>
  <si>
    <t>Billing</t>
  </si>
  <si>
    <t>Meter Reading</t>
  </si>
  <si>
    <t>Power Billing </t>
  </si>
  <si>
    <t>Customer Accounting</t>
  </si>
  <si>
    <t>Bill Print </t>
  </si>
  <si>
    <t>Payment Processing</t>
  </si>
  <si>
    <t>Revenue Recovery</t>
  </si>
  <si>
    <t>OTC</t>
  </si>
  <si>
    <t>Customer Care</t>
  </si>
  <si>
    <t>CALLS </t>
  </si>
  <si>
    <t>IVR</t>
  </si>
  <si>
    <t>Care Center </t>
  </si>
  <si>
    <t>Service Orders</t>
  </si>
  <si>
    <t>Field Operations</t>
  </si>
  <si>
    <t>Field Meters</t>
  </si>
  <si>
    <t>Demand Side Management</t>
  </si>
  <si>
    <t>AMI </t>
  </si>
  <si>
    <t>All Functional Areas</t>
  </si>
  <si>
    <t>Data Warehouse</t>
  </si>
  <si>
    <t>*Test Environment </t>
  </si>
  <si>
    <t>Total </t>
  </si>
  <si>
    <t>Notes:</t>
  </si>
  <si>
    <t>-  Support FTE's provided by Jim Young and Eddie Cardelles.</t>
  </si>
  <si>
    <t>-  Does not include project FTE's.</t>
  </si>
  <si>
    <t>-  This total does not include other IM initiatives such as SharePoint, Customer Dashboard, Metrics Management, or Innovation efforts.</t>
  </si>
  <si>
    <t>-  Average annual salary is $84,850</t>
  </si>
  <si>
    <t>-  Included some management personnel</t>
  </si>
  <si>
    <t>-  Percent to allocate is based on the total cost included in service charges as a percent of the overall budget for each functional area.</t>
  </si>
  <si>
    <t>For example: The cost associated with field collections and OTC activities included in service charges as a percent of the overall RRD budget is 36.4%</t>
  </si>
  <si>
    <t>Residential NSAs</t>
  </si>
  <si>
    <t>Commercial NSAs</t>
  </si>
  <si>
    <t>Total NSAs by Division</t>
  </si>
  <si>
    <t>NEDR</t>
  </si>
  <si>
    <t>EDR</t>
  </si>
  <si>
    <t>WDR</t>
  </si>
  <si>
    <t>SEDR</t>
  </si>
  <si>
    <t>SDR</t>
  </si>
  <si>
    <t>TOTAL Residential</t>
  </si>
  <si>
    <t>NEDC</t>
  </si>
  <si>
    <t>EDC</t>
  </si>
  <si>
    <t>WDC</t>
  </si>
  <si>
    <t>SEDC</t>
  </si>
  <si>
    <t>SDC</t>
  </si>
  <si>
    <t>TOTAL Commercial</t>
  </si>
  <si>
    <t>Total NSAs</t>
  </si>
  <si>
    <t>Total Annual</t>
  </si>
  <si>
    <t>2015 SERVICE CHARGE REVENUE</t>
  </si>
  <si>
    <t>Actuals are obtained from Report CIS2CT115503 "Monthly General Ledger by Company" or SAP BW Reports (see SAP BW tab)</t>
  </si>
  <si>
    <t>YTD</t>
  </si>
  <si>
    <t>Y/E</t>
  </si>
  <si>
    <t>2015 Actual</t>
  </si>
  <si>
    <t>2015 Target</t>
  </si>
  <si>
    <t>Variance ($)</t>
  </si>
  <si>
    <t>Variance (%)</t>
  </si>
  <si>
    <t>2014 Actual</t>
  </si>
  <si>
    <t>Variance to 2014 ($)</t>
  </si>
  <si>
    <t>Variance to 2014 (%)</t>
  </si>
  <si>
    <t>LPC</t>
  </si>
  <si>
    <t>Returned Check</t>
  </si>
  <si>
    <t>`</t>
  </si>
  <si>
    <t>Field Collection</t>
  </si>
  <si>
    <t>Current Diversion</t>
  </si>
  <si>
    <t>2014 SERVICE CHARGE REVENUE</t>
  </si>
  <si>
    <t>Actuals are obtained from Report CIS2CT115503 "Monthly General Ledger by Company"</t>
  </si>
  <si>
    <t>2014 Target</t>
  </si>
  <si>
    <t>2013 Actual</t>
  </si>
  <si>
    <t>Variance to 2013 ($)</t>
  </si>
  <si>
    <t>Variance to 2013 (%)</t>
  </si>
  <si>
    <t>FLORIDA POWER AND LIGHT</t>
  </si>
  <si>
    <t>PROJECT NAME:</t>
  </si>
  <si>
    <t>2017 SERVICE CHARGE DEVELOPMENT</t>
  </si>
  <si>
    <t>CUSTOMER SERVICE SUPPORT</t>
  </si>
  <si>
    <t>DATA SOURCE:</t>
  </si>
  <si>
    <t>Total 2017 O&amp;M Expense</t>
  </si>
  <si>
    <t>Customer Service Planning and Performance</t>
  </si>
  <si>
    <t>Customer Service Support
Services</t>
  </si>
  <si>
    <t>Quality and Analytics</t>
  </si>
  <si>
    <t>Exempt Payroll</t>
  </si>
  <si>
    <t>Non-Exempt Payroll</t>
  </si>
  <si>
    <t>Non- Exempt Overtime</t>
  </si>
  <si>
    <t>Other Earnings</t>
  </si>
  <si>
    <t>Total Unloaded Labor</t>
  </si>
  <si>
    <t>Exempt PWTI loader</t>
  </si>
  <si>
    <t>Exempt PERP</t>
  </si>
  <si>
    <t>TI on PERP</t>
  </si>
  <si>
    <t>Non-Exempt PWTI loader</t>
  </si>
  <si>
    <t>Corporate A&amp;G</t>
  </si>
  <si>
    <t>Subtotal total labor and loaders</t>
  </si>
  <si>
    <t>Employee Related Expenses</t>
  </si>
  <si>
    <t>Contractors and Professional Services</t>
  </si>
  <si>
    <t>Material and supplies</t>
  </si>
  <si>
    <t>Office, Facilities and Administration Expenses</t>
  </si>
  <si>
    <t>Technology Expenses</t>
  </si>
  <si>
    <t>Community Relations and Advertising Expenses</t>
  </si>
  <si>
    <t>Other Expenses</t>
  </si>
  <si>
    <t>FPL Salaries &amp; Wages</t>
  </si>
  <si>
    <t>Exempt 
PWTI 
loader</t>
  </si>
  <si>
    <t>Exempt 
PERP</t>
  </si>
  <si>
    <t>TI on 
PERP</t>
  </si>
  <si>
    <t>Bargaining Unit
 PWTI 
loader</t>
  </si>
  <si>
    <t>Adjusted Total 
Inclusive of
Corp. Acctg.
Overheads</t>
  </si>
  <si>
    <t>Bargaining Unit Payroll</t>
  </si>
  <si>
    <t>Exempt Overtime</t>
  </si>
  <si>
    <t>Non-Exempt Overtime</t>
  </si>
  <si>
    <t>Bargaining Unit Overtime</t>
  </si>
  <si>
    <t>Contractors &amp; Professional Svcs</t>
  </si>
  <si>
    <t>M&amp;S, Transportation &amp; Equipment</t>
  </si>
  <si>
    <t>Customer Related Expenses</t>
  </si>
  <si>
    <t>Licenses, Permits &amp; Fees</t>
  </si>
  <si>
    <t>Office, Facilities And Administration Expenses</t>
  </si>
  <si>
    <t>Community Relations &amp; Advertising</t>
  </si>
  <si>
    <t>Customer Service Support Total - % of Salaries, Wages and Contractor Expenses</t>
  </si>
  <si>
    <t>Customer Service Support Total - % of Total Budget</t>
  </si>
  <si>
    <t>Comparative Analysis w/Detail (A/Fc)</t>
  </si>
  <si>
    <t>Table</t>
  </si>
  <si>
    <t>Account</t>
  </si>
  <si>
    <t/>
  </si>
  <si>
    <t>Version</t>
  </si>
  <si>
    <t xml:space="preserve"> </t>
  </si>
  <si>
    <t>Resp. cost cntr</t>
  </si>
  <si>
    <t>Time: Fiscal Year</t>
  </si>
  <si>
    <t>5903000</t>
  </si>
  <si>
    <t>PROVISION FOR UNCOLLECTIBLE ACCOUNTS</t>
  </si>
  <si>
    <t>FPLGRU10012</t>
  </si>
  <si>
    <t>CUSTOMER RELATED EXPENSES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</si>
  <si>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</si>
  <si>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</si>
  <si>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</si>
  <si>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</si>
  <si>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</si>
  <si>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</si>
  <si>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</si>
  <si>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</si>
  <si>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</si>
  <si>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</si>
  <si>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FPLGRU10020.2</t>
  </si>
  <si>
    <t>FPLGRU10020</t>
  </si>
  <si>
    <t>OVERTIME SALARIES &amp; WAGES</t>
  </si>
  <si>
    <t>5250000</t>
  </si>
  <si>
    <t>PAYROLL EXPENSE: Other Earnings</t>
  </si>
  <si>
    <t>5260000</t>
  </si>
  <si>
    <t>PAYROLL EXPENSE: Lump Sum Increases</t>
  </si>
  <si>
    <t>8030208</t>
  </si>
  <si>
    <t>FPL Other Labor</t>
  </si>
  <si>
    <t>8030902</t>
  </si>
  <si>
    <t>FPL Vacation Buy Credits</t>
  </si>
  <si>
    <t>FPLGRU10021</t>
  </si>
  <si>
    <t>OTHER EARNINGS</t>
  </si>
  <si>
    <t>FPLGRU100060</t>
  </si>
  <si>
    <t>FPL SALARIES &amp; WAGES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</si>
  <si>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</si>
  <si>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</si>
  <si>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</si>
  <si>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</si>
  <si>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</si>
  <si>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</si>
  <si>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</si>
  <si>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</si>
  <si>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</si>
  <si>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</si>
  <si>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</si>
  <si>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</si>
  <si>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FPLGRU10024</t>
  </si>
  <si>
    <t>EMPLOYEE BENEFITS OVERHEADS</t>
  </si>
  <si>
    <t>5992218</t>
  </si>
  <si>
    <t>POWER PLANT: Performance Incentives OH</t>
  </si>
  <si>
    <t>8560090</t>
  </si>
  <si>
    <t>Performance Incentives Overhead</t>
  </si>
  <si>
    <t>FPLGRU10080</t>
  </si>
  <si>
    <t>PERFORMANCE INCENTIVES</t>
  </si>
  <si>
    <t>5992220</t>
  </si>
  <si>
    <t>POWER PLANT: BU - Workers Compensation</t>
  </si>
  <si>
    <t>8030220</t>
  </si>
  <si>
    <t>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</si>
  <si>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</si>
  <si>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</si>
  <si>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</si>
  <si>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</si>
  <si>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</si>
  <si>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</si>
  <si>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</si>
  <si>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</si>
  <si>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</si>
  <si>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</si>
  <si>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</si>
  <si>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</si>
  <si>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</si>
  <si>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</si>
  <si>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</si>
  <si>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</si>
  <si>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5600110</t>
  </si>
  <si>
    <t>Meals &amp; Entertainment - 100% Deductible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</si>
  <si>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</si>
  <si>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</si>
  <si>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</si>
  <si>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</si>
  <si>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</si>
  <si>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</si>
  <si>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</si>
  <si>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</si>
  <si>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5610000</t>
  </si>
  <si>
    <t>DUES &amp; SUBSCRIPTIONS: Personal</t>
  </si>
  <si>
    <t>5610100</t>
  </si>
  <si>
    <t>DUES &amp; SUBSCRIPTIONS: Corporate</t>
  </si>
  <si>
    <t>5610300</t>
  </si>
  <si>
    <t>DUES &amp; SUBSCRIPTIONS: Civic Organization</t>
  </si>
  <si>
    <t>FPLGRU10026</t>
  </si>
  <si>
    <t>EMPLOYEE RELATED EXPENSES</t>
  </si>
  <si>
    <t>FPLGRU10008</t>
  </si>
  <si>
    <t>5750450</t>
  </si>
  <si>
    <t>OUTSIDE SERVICES: Information Technology</t>
  </si>
  <si>
    <t>5750550</t>
  </si>
  <si>
    <t>OUTSIDE SERVICES: Contractor Straight Ti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</si>
  <si>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</si>
  <si>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</si>
  <si>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</si>
  <si>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</si>
  <si>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</si>
  <si>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</si>
  <si>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5400103</t>
  </si>
  <si>
    <t>MATERIALS &amp; SUPPLIES: General-No Stores</t>
  </si>
  <si>
    <t>5400601</t>
  </si>
  <si>
    <t>SAFETY EQUIPMENT - FPL Stores</t>
  </si>
  <si>
    <t>8560040</t>
  </si>
  <si>
    <t>Stores Overhead - Power Delivery</t>
  </si>
  <si>
    <t>FPLGRU10079</t>
  </si>
  <si>
    <t>MATERIALS, SUPPLIES &amp; EQUIPMENT</t>
  </si>
  <si>
    <t>5401720</t>
  </si>
  <si>
    <t>VEHICLE: Maintenance</t>
  </si>
  <si>
    <t>FPLGRU10081</t>
  </si>
  <si>
    <t>VEHICLES &amp; TRANSPORTATION</t>
  </si>
  <si>
    <t>FPLGRU10010</t>
  </si>
  <si>
    <t>M&amp;S, TRANSPORTATION &amp; EQUIPMENT</t>
  </si>
  <si>
    <t>5450100</t>
  </si>
  <si>
    <t>INSURANCE EXPENSE: Liability</t>
  </si>
  <si>
    <t>FPLGRU10014</t>
  </si>
  <si>
    <t>INSURANCE, STORM &amp; WORKERS COMP EXPENSES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</si>
  <si>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</si>
  <si>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</si>
  <si>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</si>
  <si>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</si>
  <si>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</si>
  <si>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</si>
  <si>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</si>
  <si>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</si>
  <si>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</si>
  <si>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</si>
  <si>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</si>
  <si>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</si>
  <si>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5410100</t>
  </si>
  <si>
    <t>TELECOMMUNICATIONS: Equipment &amp; Maintena</t>
  </si>
  <si>
    <t>5500500</t>
  </si>
  <si>
    <t>CELLULAR TELEPHONE AND PAGERS</t>
  </si>
  <si>
    <t>5500600</t>
  </si>
  <si>
    <t>UTILITIES: Telephone</t>
  </si>
  <si>
    <t>FPLGRU100170</t>
  </si>
  <si>
    <t>TELECOMMUNICATIONS EXPENSES</t>
  </si>
  <si>
    <t>5760100</t>
  </si>
  <si>
    <t>COMPUTER EQUIPMENT EXPENSE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</si>
  <si>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</si>
  <si>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</si>
  <si>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</si>
  <si>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</si>
  <si>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</si>
  <si>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</si>
  <si>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</si>
  <si>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</si>
  <si>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</si>
  <si>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</si>
  <si>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</si>
  <si>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</si>
  <si>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</si>
  <si>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</si>
  <si>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5750400</t>
  </si>
  <si>
    <t>OUTSIDE SERVICES: General Business Consu</t>
  </si>
  <si>
    <t>5410110</t>
  </si>
  <si>
    <t>TELECOM EQUIPMENT MAINTENANCE</t>
  </si>
  <si>
    <t>5750570</t>
  </si>
  <si>
    <t>OUTSIDE SERVICES: Contractor Non Labor E</t>
  </si>
  <si>
    <t>5760500</t>
  </si>
  <si>
    <t>OFFICE FURNITURE AND EQUIPMENT</t>
  </si>
  <si>
    <t>8260080</t>
  </si>
  <si>
    <t>5410000</t>
  </si>
  <si>
    <t>TELECOMMUNICATIONS: Leased Telephone Lin</t>
  </si>
  <si>
    <t>5500650</t>
  </si>
  <si>
    <t>UTILITIES: Long Distance Telephone</t>
  </si>
  <si>
    <t>5790000</t>
  </si>
  <si>
    <t>COMMUNITY RELATIONS</t>
  </si>
  <si>
    <t>FPLGRU10067</t>
  </si>
  <si>
    <t>COMMUNITY RELATIONS &amp; ADVERTISING</t>
  </si>
  <si>
    <t>2012590</t>
  </si>
  <si>
    <t>Planning &amp; Performance</t>
  </si>
  <si>
    <t>FPLGRU10020.1</t>
  </si>
  <si>
    <t>5760200</t>
  </si>
  <si>
    <t>SOFTWARE EXPENSE</t>
  </si>
  <si>
    <t>5610500</t>
  </si>
  <si>
    <t>DUES &amp; SUBSCRIPTIONS: Industry Associati</t>
  </si>
  <si>
    <t>5400600</t>
  </si>
  <si>
    <t>SAFETY EQUIPMENT</t>
  </si>
  <si>
    <t>5401700</t>
  </si>
  <si>
    <t>VEHICLE: Utilization Charges</t>
  </si>
  <si>
    <t>8120140</t>
  </si>
  <si>
    <t>Vehicle Expense</t>
  </si>
  <si>
    <t>2012591</t>
  </si>
  <si>
    <t>Support Services</t>
  </si>
  <si>
    <t>5400400</t>
  </si>
  <si>
    <t>SITE TOOL &amp; EQUIPMENT EXPENSE</t>
  </si>
  <si>
    <t>FPLGRU10019.3</t>
  </si>
  <si>
    <t>Bargaining Variable ST</t>
  </si>
  <si>
    <t>5992212</t>
  </si>
  <si>
    <t>POWER PLANT: Power Delivery Non-Producti</t>
  </si>
  <si>
    <t>FPLGRU10073</t>
  </si>
  <si>
    <t>POWER SYSTEMS NON-PRODUCTIVE</t>
  </si>
  <si>
    <t>5620000</t>
  </si>
  <si>
    <t>LICENSES PERMITS &amp; FEES: Federal State</t>
  </si>
  <si>
    <t>FPLGRU10015</t>
  </si>
  <si>
    <t>LICENSES, PERMITS &amp; FEES</t>
  </si>
  <si>
    <t>5992222</t>
  </si>
  <si>
    <t>POWER PLANT: Supv, Engineering &amp; Capital</t>
  </si>
  <si>
    <t>5320000</t>
  </si>
  <si>
    <t>RELOCATION</t>
  </si>
  <si>
    <t>5750000</t>
  </si>
  <si>
    <t>OUTSIDE SERVICES: Security</t>
  </si>
  <si>
    <t>5400700</t>
  </si>
  <si>
    <t>FREIGHT: Excluding Fuel</t>
  </si>
  <si>
    <t>5401730</t>
  </si>
  <si>
    <t>VEHICLE: Other Expenses</t>
  </si>
  <si>
    <t>5401750</t>
  </si>
  <si>
    <t>VEHICLE: Accident Repair</t>
  </si>
  <si>
    <t>8265000</t>
  </si>
  <si>
    <t>Monthly Lease Charge - Fleet</t>
  </si>
  <si>
    <t>5500800</t>
  </si>
  <si>
    <t>UTILITIES: General</t>
  </si>
  <si>
    <t>2012593</t>
  </si>
  <si>
    <t>Quality &amp; Analytics</t>
  </si>
  <si>
    <t>8030901</t>
  </si>
  <si>
    <t>FPL Final Vacation Pay</t>
  </si>
  <si>
    <t>5401760</t>
  </si>
  <si>
    <t>VEHICLE: Usage Credits</t>
  </si>
  <si>
    <t>5760210</t>
  </si>
  <si>
    <t>SOFTWARE MAINTENANCE</t>
  </si>
  <si>
    <t>5992208</t>
  </si>
  <si>
    <t>POWER PLANT: FPL - Other Labor</t>
  </si>
  <si>
    <t>5750100</t>
  </si>
  <si>
    <t>OUTSIDE SERVICES: Legal</t>
  </si>
  <si>
    <t>5750500</t>
  </si>
  <si>
    <t>OUTSIDE SERVICES: Temporary Labor</t>
  </si>
  <si>
    <t>5760000</t>
  </si>
  <si>
    <t>OFFICE EQUIPMENT REPAIR &amp; MAINTENANCE</t>
  </si>
  <si>
    <t>5400300</t>
  </si>
  <si>
    <t>EQUIPMENT PARTS</t>
  </si>
  <si>
    <t>5410120</t>
  </si>
  <si>
    <t>TELECOM EQUIPMENT PURCHASES</t>
  </si>
  <si>
    <t>8110273</t>
  </si>
  <si>
    <t>Telecommunications</t>
  </si>
  <si>
    <t>5760120</t>
  </si>
  <si>
    <t>COMPUTER EQUIPMENT MAINTENANCE</t>
  </si>
  <si>
    <t>5772300</t>
  </si>
  <si>
    <t>COMMUNICATIONS: Print and Online</t>
  </si>
  <si>
    <t>FPLGRU10019.4</t>
  </si>
  <si>
    <t>Bargaining Fixed ST</t>
  </si>
  <si>
    <t>FPLGRU10020.4</t>
  </si>
  <si>
    <t>Bargaining Fixed Overtime</t>
  </si>
  <si>
    <t>5220000</t>
  </si>
  <si>
    <t>OVERTIME MEALS</t>
  </si>
  <si>
    <t>5402100</t>
  </si>
  <si>
    <t>NON-HAZARDOUS WASTE DISPOSAL</t>
  </si>
  <si>
    <t>5402300</t>
  </si>
  <si>
    <t>ENVIRONMENTAL SERVICES</t>
  </si>
  <si>
    <t>5440000</t>
  </si>
  <si>
    <t>RENT EXPENSE: Facility</t>
  </si>
  <si>
    <t>5751000</t>
  </si>
  <si>
    <t>OUTSIDE SERVICES: Building Services</t>
  </si>
  <si>
    <t>5400201</t>
  </si>
  <si>
    <t>CONSUMABLES  - FPL Stores</t>
  </si>
  <si>
    <t>5401740</t>
  </si>
  <si>
    <t>VEHICLE: Rentals Excluding Automobiles</t>
  </si>
  <si>
    <t>FPLGRU10020.3</t>
  </si>
  <si>
    <t>Bargaining Variable Overtime</t>
  </si>
  <si>
    <t>5401770</t>
  </si>
  <si>
    <t>VEHICLE: Monthly Lease Credits</t>
  </si>
  <si>
    <t>5772200</t>
  </si>
  <si>
    <t>COMMUNICATIONS: Event Marketing</t>
  </si>
  <si>
    <t>5780100</t>
  </si>
  <si>
    <t>CONTRIBUTIONS: Charitable</t>
  </si>
  <si>
    <t>5600400</t>
  </si>
  <si>
    <t>Per Diem-Meals ONLY</t>
  </si>
  <si>
    <t>5500000</t>
  </si>
  <si>
    <t>UTILITIES: Electric</t>
  </si>
  <si>
    <t>5772600</t>
  </si>
  <si>
    <t>DSM Incentives Mtg Initiativ &amp; VAPS Cost</t>
  </si>
  <si>
    <t>5500100</t>
  </si>
  <si>
    <t>UTILITIES: Gas</t>
  </si>
  <si>
    <t>5400101</t>
  </si>
  <si>
    <t>MATERIALS &amp; SUPPLIES: General - FPL Stor</t>
  </si>
  <si>
    <t>5620100</t>
  </si>
  <si>
    <t>LICENSES PERMITS &amp; FEES: Local County</t>
  </si>
  <si>
    <t>5750320</t>
  </si>
  <si>
    <t>OUTSIDE SERVICES: Construction</t>
  </si>
  <si>
    <t>5401710</t>
  </si>
  <si>
    <t>VEHICLE: Fuel</t>
  </si>
  <si>
    <t>5290000</t>
  </si>
  <si>
    <t>PAYROLL EXPENSE: Accrued</t>
  </si>
  <si>
    <t>5420900</t>
  </si>
  <si>
    <t>CREDITS &amp; APPLIED CHGS: Cont in Aid of C</t>
  </si>
  <si>
    <t>8120208</t>
  </si>
  <si>
    <t>8120210</t>
  </si>
  <si>
    <t>8120211</t>
  </si>
  <si>
    <t>8120257</t>
  </si>
  <si>
    <t>FPL Unfunded Benefits Costs</t>
  </si>
  <si>
    <t>8120220</t>
  </si>
  <si>
    <t>5600405</t>
  </si>
  <si>
    <t>Per Diem-All Other Except Meals</t>
  </si>
  <si>
    <t>8120010</t>
  </si>
  <si>
    <t>Employee Expenses</t>
  </si>
  <si>
    <t>8120028</t>
  </si>
  <si>
    <t>Meals</t>
  </si>
  <si>
    <t>8120029</t>
  </si>
  <si>
    <t>Travel</t>
  </si>
  <si>
    <t>8120046</t>
  </si>
  <si>
    <t>Outside Services - Other</t>
  </si>
  <si>
    <t>5992213</t>
  </si>
  <si>
    <t>POWER PLANT: Stores - Overhead</t>
  </si>
  <si>
    <t>8120011</t>
  </si>
  <si>
    <t>Materials Supplies &amp; Consumables</t>
  </si>
  <si>
    <t>8120015</t>
  </si>
  <si>
    <t>Safety Equipment</t>
  </si>
  <si>
    <t>8120213</t>
  </si>
  <si>
    <t>Stores Overhead</t>
  </si>
  <si>
    <t>8120221</t>
  </si>
  <si>
    <t>Truck Stock / Small Tools Assessments</t>
  </si>
  <si>
    <t>5401741</t>
  </si>
  <si>
    <t>VEHICLE: Lease Expenses</t>
  </si>
  <si>
    <t>8120231</t>
  </si>
  <si>
    <t>Stl to WBS-Cell Phones &amp; Pagers</t>
  </si>
  <si>
    <t>5400331</t>
  </si>
  <si>
    <t>GENERATOR REPAIR &amp; REPL  - FPL Stores</t>
  </si>
  <si>
    <t>5400401</t>
  </si>
  <si>
    <t>SITE TOOL &amp; EQUIP EXP  - FPL Stores</t>
  </si>
  <si>
    <t>5401001</t>
  </si>
  <si>
    <t>CHEMICALS  - FPL T &amp; D Stores</t>
  </si>
  <si>
    <t>5401780</t>
  </si>
  <si>
    <t>VEHICLE: Repair Credits</t>
  </si>
  <si>
    <t>5400150</t>
  </si>
  <si>
    <t>MATERIALS &amp; SUPPLIES: Stores Loading</t>
  </si>
  <si>
    <t>2012542</t>
  </si>
  <si>
    <t>8030900</t>
  </si>
  <si>
    <t>FPL Sign On Bonus</t>
  </si>
  <si>
    <t>5751400</t>
  </si>
  <si>
    <t>OUTSIDE SVCS: Contractor Tree Trimming</t>
  </si>
  <si>
    <t>5320100</t>
  </si>
  <si>
    <t>EMPLOYEE RECRUITING</t>
  </si>
  <si>
    <t>5400999</t>
  </si>
  <si>
    <t>RETIREMENT WORK IN PROGRESS-SALVAGE</t>
  </si>
  <si>
    <t>20125</t>
  </si>
  <si>
    <t>Customer Service</t>
  </si>
  <si>
    <t>2017 NSA Forecast</t>
  </si>
  <si>
    <t>TTM - Aug 2014 - July 2015</t>
  </si>
  <si>
    <t>RCS RELATED</t>
  </si>
  <si>
    <t>MAINFRAME SUPPORT</t>
  </si>
  <si>
    <t>50/50</t>
  </si>
  <si>
    <t>Existing Connection</t>
  </si>
  <si>
    <t>Initial Connection</t>
  </si>
  <si>
    <t>2017 FMO Workload Forecast</t>
  </si>
  <si>
    <t>2017 Forecast - Based on Jan - Sept 2015 Actuals and Oct 2015 - Dec 2015 Forecast inclusive of YTD Y.O.Y. variance impact.</t>
  </si>
  <si>
    <t>8030258</t>
  </si>
  <si>
    <t>Stores OH: Yr-End Assessment - Power Del</t>
  </si>
  <si>
    <t>5701000</t>
  </si>
  <si>
    <t>FEES: Banking &amp; Securities</t>
  </si>
  <si>
    <t>2017 Barganing Payroll</t>
  </si>
  <si>
    <t>2017 BUDGET DATA</t>
  </si>
  <si>
    <t>FPL RC-16</t>
  </si>
  <si>
    <t>OPC 014984</t>
  </si>
  <si>
    <t>OPC 014983</t>
  </si>
  <si>
    <t>OPC 014985</t>
  </si>
  <si>
    <t>OPC 014986</t>
  </si>
  <si>
    <t>OPC 014987</t>
  </si>
  <si>
    <t>OPC 014988</t>
  </si>
  <si>
    <t>OPC 014989</t>
  </si>
  <si>
    <t>OPC 014990</t>
  </si>
  <si>
    <t>OPC 014991</t>
  </si>
  <si>
    <t>OPC 014992</t>
  </si>
  <si>
    <t>OPC 014993</t>
  </si>
  <si>
    <t>OPC 014994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</si>
</sst>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hh:mm\ AM/PM_)"/>
    <numFmt numFmtId="168" formatCode="dd\-mmm_)"/>
    <numFmt numFmtId="169" formatCode="_(&quot;$&quot;* #,##0.0000_);_(&quot;$&quot;* \(#,##0.0000\);_(&quot;$&quot;* &quot;-&quot;????_);_(@_)"/>
    <numFmt numFmtId="170" formatCode="hh:mm_)"/>
    <numFmt numFmtId="171" formatCode="0.000_)"/>
    <numFmt numFmtId="172" formatCode="mmm\-yy_)"/>
    <numFmt numFmtId="173" formatCode="_(&quot;$&quot;* #,##0.00000_);_(&quot;$&quot;* \(#,##0.00000\);_(&quot;$&quot;* &quot;-&quot;?????_);_(@_)"/>
    <numFmt numFmtId="174" formatCode="#,##0.0\ ;[Red]\(#,##0.0\)"/>
    <numFmt numFmtId="175" formatCode="0.00000000%"/>
    <numFmt numFmtId="176" formatCode="#,##0.0_);\(#,##0.0\)"/>
    <numFmt numFmtId="177" formatCode="#,##0.000_);\(#,##0.000\)"/>
    <numFmt numFmtId="178" formatCode="_-* #,##0.00\ _D_M_-;\-* #,##0.00\ _D_M_-;_-* &quot;-&quot;??\ _D_M_-;_-@_-"/>
    <numFmt numFmtId="179" formatCode="&quot;$&quot;#,##0.000_);\(&quot;$&quot;#,##0.000\)"/>
    <numFmt numFmtId="180" formatCode="_-* #,##0.00\ &quot;DM&quot;_-;\-* #,##0.00\ &quot;DM&quot;_-;_-* &quot;-&quot;??\ &quot;DM&quot;_-;_-@_-"/>
    <numFmt numFmtId="181" formatCode="_([$€-2]* #,##0.00_);_([$€-2]* \(#,##0.00\);_([$€-2]* &quot;-&quot;??_)"/>
    <numFmt numFmtId="182" formatCode="_-* #,##0.0_-;\-* #,##0.0_-;_-* &quot;-&quot;??_-;_-@_-"/>
    <numFmt numFmtId="183" formatCode="#,##0.00&quot; $&quot;;\-#,##0.00&quot; $&quot;"/>
    <numFmt numFmtId="184" formatCode=";;;"/>
    <numFmt numFmtId="185" formatCode="_(* #,##0.000000000000000000000000_);_(* \(#,##0.000000000000000000000000\);_(* &quot;-&quot;??_);_(@_)"/>
    <numFmt numFmtId="186" formatCode="mmm"/>
    <numFmt numFmtId="187" formatCode="0.00_)"/>
    <numFmt numFmtId="188" formatCode="#,##0;\(#,##0\)"/>
    <numFmt numFmtId="189" formatCode="_(* #,##0.0000000000000000000000000_);_(* \(#,##0.0000000000000000000000000\);_(* &quot;-&quot;??_);_(@_)"/>
    <numFmt numFmtId="190" formatCode="#,##0.000000000"/>
    <numFmt numFmtId="191" formatCode="_(* #,##0.00000000000000000000000000_);_(* \(#,##0.00000000000000000000000000\);_(* &quot;-&quot;??_);_(@_)"/>
    <numFmt numFmtId="192" formatCode="_(&quot;$&quot;* #,##0.000_);_(&quot;$&quot;* \(#,##0.000\);_(&quot;$&quot;* &quot;-&quot;???_);_(@_)"/>
    <numFmt numFmtId="193" formatCode="yyyy"/>
    <numFmt numFmtId="194" formatCode="0.0%"/>
    <numFmt numFmtId="195" formatCode="_-* #,##0_-;\-* #,##0_-;_-* &quot;-&quot;_-;_-@_-"/>
    <numFmt numFmtId="196" formatCode="_-* #,##0.00_-;\-* #,##0.00_-;_-* &quot;-&quot;??_-;_-@_-"/>
    <numFmt numFmtId="197" formatCode="0%_);[Red]\(0%\)"/>
    <numFmt numFmtId="198" formatCode="0.00%_);[Red]\(0.00%\)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%"/>
    <numFmt numFmtId="202" formatCode="\$\ #,##0.00\ ;\$\ &quot;(&quot;#,##0.00&quot;)&quot;"/>
    <numFmt numFmtId="203" formatCode="###,000"/>
  </numFmts>
  <fonts count="1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1"/>
      <color indexed="20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1"/>
      <color indexed="52"/>
      <name val="Calibri"/>
      <family val="2"/>
    </font>
    <font>
      <b/>
      <sz val="10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10"/>
      <color theme="1"/>
      <name val="Calibri"/>
      <family val="2"/>
      <scheme val="minor"/>
    </font>
    <font>
      <sz val="11"/>
      <name val="??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10"/>
      <name val="Calibri"/>
      <family val="2"/>
    </font>
    <font>
      <sz val="11"/>
      <color indexed="52"/>
      <name val="Calibri"/>
      <family val="2"/>
    </font>
    <font>
      <sz val="10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8"/>
      <color indexed="8"/>
      <name val="Tahoma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b/>
      <sz val="10"/>
      <color rgb="FF3F3F3F"/>
      <name val="Arial"/>
      <family val="2"/>
    </font>
    <font>
      <sz val="10"/>
      <color theme="1"/>
      <name val="Tahoma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Verdana"/>
      <family val="2"/>
    </font>
    <font>
      <b/>
      <sz val="20"/>
      <color indexed="9"/>
      <name val="Arial"/>
      <family val="2"/>
    </font>
    <font>
      <vertAlign val="superscript"/>
      <sz val="10"/>
      <name val="Arial"/>
      <family val="2"/>
    </font>
    <font>
      <b/>
      <sz val="20"/>
      <color indexed="43"/>
      <name val="Arial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63"/>
      <name val="Arial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sz val="11"/>
      <name val="Palatino"/>
      <family val="1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</fonts>
  <fills count="1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5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78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/>
    <xf numFmtId="167" fontId="23" fillId="0" borderId="0"/>
    <xf numFmtId="167" fontId="23" fillId="0" borderId="0"/>
    <xf numFmtId="167" fontId="23" fillId="0" borderId="0"/>
    <xf numFmtId="168" fontId="23" fillId="0" borderId="0"/>
    <xf numFmtId="168" fontId="23" fillId="0" borderId="0"/>
    <xf numFmtId="168" fontId="23" fillId="0" borderId="0"/>
    <xf numFmtId="168" fontId="23" fillId="0" borderId="0"/>
    <xf numFmtId="169" fontId="23" fillId="0" borderId="0"/>
    <xf numFmtId="169" fontId="23" fillId="0" borderId="0"/>
    <xf numFmtId="169" fontId="23" fillId="0" borderId="0"/>
    <xf numFmtId="169" fontId="23" fillId="0" borderId="0"/>
    <xf numFmtId="170" fontId="23" fillId="0" borderId="0"/>
    <xf numFmtId="170" fontId="23" fillId="0" borderId="0"/>
    <xf numFmtId="170" fontId="23" fillId="0" borderId="0"/>
    <xf numFmtId="170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2" fontId="23" fillId="0" borderId="0"/>
    <xf numFmtId="172" fontId="23" fillId="0" borderId="0"/>
    <xf numFmtId="172" fontId="23" fillId="0" borderId="0"/>
    <xf numFmtId="172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0" fontId="24" fillId="0" borderId="0"/>
    <xf numFmtId="0" fontId="25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7" borderId="0" applyNumberFormat="0" applyBorder="0" applyAlignment="0" applyProtection="0"/>
    <xf numFmtId="0" fontId="25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3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6" fillId="38" borderId="0" applyNumberFormat="0" applyBorder="0" applyAlignment="0" applyProtection="0"/>
    <xf numFmtId="0" fontId="25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1" borderId="0" applyNumberFormat="0" applyBorder="0" applyAlignment="0" applyProtection="0"/>
    <xf numFmtId="0" fontId="25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7" fillId="42" borderId="0" applyNumberFormat="0" applyBorder="0" applyAlignment="0" applyProtection="0"/>
    <xf numFmtId="0" fontId="26" fillId="4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6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7" fillId="44" borderId="0" applyNumberFormat="0" applyBorder="0" applyAlignment="0" applyProtection="0"/>
    <xf numFmtId="0" fontId="26" fillId="4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44" borderId="0" applyNumberFormat="0" applyBorder="0" applyAlignment="0" applyProtection="0"/>
    <xf numFmtId="0" fontId="25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6" borderId="0" applyNumberFormat="0" applyBorder="0" applyAlignment="0" applyProtection="0"/>
    <xf numFmtId="0" fontId="25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6" fillId="47" borderId="0" applyNumberFormat="0" applyBorder="0" applyAlignment="0" applyProtection="0"/>
    <xf numFmtId="0" fontId="25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6" fillId="50" borderId="0" applyNumberFormat="0" applyBorder="0" applyAlignment="0" applyProtection="0"/>
    <xf numFmtId="0" fontId="25" fillId="50" borderId="0" applyNumberFormat="0" applyBorder="0" applyAlignment="0" applyProtection="0"/>
    <xf numFmtId="0" fontId="27" fillId="38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50" borderId="0" applyNumberFormat="0" applyBorder="0" applyAlignment="0" applyProtection="0"/>
    <xf numFmtId="0" fontId="25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41" borderId="0" applyNumberFormat="0" applyBorder="0" applyAlignment="0" applyProtection="0"/>
    <xf numFmtId="0" fontId="26" fillId="44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44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38" borderId="0" applyNumberFormat="0" applyBorder="0" applyAlignment="0" applyProtection="0"/>
    <xf numFmtId="0" fontId="25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7" fillId="52" borderId="0" applyNumberFormat="0" applyBorder="0" applyAlignment="0" applyProtection="0"/>
    <xf numFmtId="0" fontId="26" fillId="5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6" fillId="50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42" borderId="0" applyNumberFormat="0" applyBorder="0" applyAlignment="0" applyProtection="0"/>
    <xf numFmtId="0" fontId="27" fillId="4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6" fillId="42" borderId="0" applyNumberFormat="0" applyBorder="0" applyAlignment="0" applyProtection="0"/>
    <xf numFmtId="0" fontId="25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5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7" fillId="55" borderId="0" applyNumberFormat="0" applyBorder="0" applyAlignment="0" applyProtection="0"/>
    <xf numFmtId="0" fontId="26" fillId="5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6" fillId="54" borderId="0" applyNumberFormat="0" applyBorder="0" applyAlignment="0" applyProtection="0"/>
    <xf numFmtId="0" fontId="25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5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7" fillId="51" borderId="0" applyNumberFormat="0" applyBorder="0" applyAlignment="0" applyProtection="0"/>
    <xf numFmtId="0" fontId="26" fillId="4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6" fillId="41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38" borderId="0" applyNumberFormat="0" applyBorder="0" applyAlignment="0" applyProtection="0"/>
    <xf numFmtId="0" fontId="25" fillId="5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7" fillId="52" borderId="0" applyNumberFormat="0" applyBorder="0" applyAlignment="0" applyProtection="0"/>
    <xf numFmtId="0" fontId="26" fillId="5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50" borderId="0" applyNumberFormat="0" applyBorder="0" applyAlignment="0" applyProtection="0"/>
    <xf numFmtId="0" fontId="25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7" borderId="0" applyNumberFormat="0" applyBorder="0" applyAlignment="0" applyProtection="0"/>
    <xf numFmtId="0" fontId="25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7" fillId="47" borderId="0" applyNumberFormat="0" applyBorder="0" applyAlignment="0" applyProtection="0"/>
    <xf numFmtId="0" fontId="26" fillId="44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6" fillId="44" borderId="0" applyNumberFormat="0" applyBorder="0" applyAlignment="0" applyProtection="0"/>
    <xf numFmtId="0" fontId="28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0" borderId="0" applyNumberFormat="0" applyBorder="0" applyAlignment="0" applyProtection="0"/>
    <xf numFmtId="0" fontId="29" fillId="58" borderId="0" applyNumberFormat="0" applyBorder="0" applyAlignment="0" applyProtection="0"/>
    <xf numFmtId="0" fontId="28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60" borderId="0" applyNumberFormat="0" applyBorder="0" applyAlignment="0" applyProtection="0"/>
    <xf numFmtId="0" fontId="29" fillId="42" borderId="0" applyNumberFormat="0" applyBorder="0" applyAlignment="0" applyProtection="0"/>
    <xf numFmtId="0" fontId="28" fillId="40" borderId="0" applyNumberFormat="0" applyBorder="0" applyAlignment="0" applyProtection="0"/>
    <xf numFmtId="0" fontId="17" fillId="16" borderId="0" applyNumberFormat="0" applyBorder="0" applyAlignment="0" applyProtection="0"/>
    <xf numFmtId="0" fontId="30" fillId="42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8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7" borderId="0" applyNumberFormat="0" applyBorder="0" applyAlignment="0" applyProtection="0"/>
    <xf numFmtId="0" fontId="29" fillId="53" borderId="0" applyNumberFormat="0" applyBorder="0" applyAlignment="0" applyProtection="0"/>
    <xf numFmtId="0" fontId="28" fillId="55" borderId="0" applyNumberFormat="0" applyBorder="0" applyAlignment="0" applyProtection="0"/>
    <xf numFmtId="0" fontId="17" fillId="20" borderId="0" applyNumberFormat="0" applyBorder="0" applyAlignment="0" applyProtection="0"/>
    <xf numFmtId="0" fontId="17" fillId="55" borderId="0" applyNumberFormat="0" applyBorder="0" applyAlignment="0" applyProtection="0"/>
    <xf numFmtId="0" fontId="30" fillId="5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8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41" borderId="0" applyNumberFormat="0" applyBorder="0" applyAlignment="0" applyProtection="0"/>
    <xf numFmtId="0" fontId="29" fillId="61" borderId="0" applyNumberFormat="0" applyBorder="0" applyAlignment="0" applyProtection="0"/>
    <xf numFmtId="0" fontId="28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30" fillId="5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8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50" borderId="0" applyNumberFormat="0" applyBorder="0" applyAlignment="0" applyProtection="0"/>
    <xf numFmtId="0" fontId="29" fillId="62" borderId="0" applyNumberFormat="0" applyBorder="0" applyAlignment="0" applyProtection="0"/>
    <xf numFmtId="0" fontId="28" fillId="59" borderId="0" applyNumberFormat="0" applyBorder="0" applyAlignment="0" applyProtection="0"/>
    <xf numFmtId="0" fontId="17" fillId="28" borderId="0" applyNumberFormat="0" applyBorder="0" applyAlignment="0" applyProtection="0"/>
    <xf numFmtId="0" fontId="17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8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42" borderId="0" applyNumberFormat="0" applyBorder="0" applyAlignment="0" applyProtection="0"/>
    <xf numFmtId="0" fontId="29" fillId="63" borderId="0" applyNumberFormat="0" applyBorder="0" applyAlignment="0" applyProtection="0"/>
    <xf numFmtId="0" fontId="28" fillId="57" borderId="0" applyNumberFormat="0" applyBorder="0" applyAlignment="0" applyProtection="0"/>
    <xf numFmtId="0" fontId="17" fillId="32" borderId="0" applyNumberFormat="0" applyBorder="0" applyAlignment="0" applyProtection="0"/>
    <xf numFmtId="0" fontId="17" fillId="47" borderId="0" applyNumberFormat="0" applyBorder="0" applyAlignment="0" applyProtection="0"/>
    <xf numFmtId="0" fontId="30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6" borderId="0" applyNumberFormat="0" applyBorder="0" applyAlignment="0" applyProtection="0"/>
    <xf numFmtId="0" fontId="28" fillId="68" borderId="0" applyNumberFormat="0" applyBorder="0" applyAlignment="0" applyProtection="0"/>
    <xf numFmtId="0" fontId="28" fillId="69" borderId="0" applyNumberFormat="0" applyBorder="0" applyAlignment="0" applyProtection="0"/>
    <xf numFmtId="0" fontId="28" fillId="68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17" fillId="9" borderId="0" applyNumberFormat="0" applyBorder="0" applyAlignment="0" applyProtection="0"/>
    <xf numFmtId="0" fontId="28" fillId="71" borderId="0" applyNumberFormat="0" applyBorder="0" applyAlignment="0" applyProtection="0"/>
    <xf numFmtId="0" fontId="17" fillId="62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9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3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75" borderId="0" applyNumberFormat="0" applyBorder="0" applyAlignment="0" applyProtection="0"/>
    <xf numFmtId="0" fontId="28" fillId="77" borderId="0" applyNumberFormat="0" applyBorder="0" applyAlignment="0" applyProtection="0"/>
    <xf numFmtId="0" fontId="28" fillId="75" borderId="0" applyNumberFormat="0" applyBorder="0" applyAlignment="0" applyProtection="0"/>
    <xf numFmtId="0" fontId="28" fillId="77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80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17" fillId="13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9" fillId="78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1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76" borderId="0" applyNumberFormat="0" applyBorder="0" applyAlignment="0" applyProtection="0"/>
    <xf numFmtId="0" fontId="28" fillId="67" borderId="0" applyNumberFormat="0" applyBorder="0" applyAlignment="0" applyProtection="0"/>
    <xf numFmtId="0" fontId="28" fillId="84" borderId="0" applyNumberFormat="0" applyBorder="0" applyAlignment="0" applyProtection="0"/>
    <xf numFmtId="0" fontId="28" fillId="67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17" fillId="17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9" fillId="5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77" borderId="0" applyNumberFormat="0" applyBorder="0" applyAlignment="0" applyProtection="0"/>
    <xf numFmtId="0" fontId="25" fillId="77" borderId="0" applyNumberFormat="0" applyBorder="0" applyAlignment="0" applyProtection="0"/>
    <xf numFmtId="0" fontId="25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76" borderId="0" applyNumberFormat="0" applyBorder="0" applyAlignment="0" applyProtection="0"/>
    <xf numFmtId="0" fontId="28" fillId="67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9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87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6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2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17" fillId="25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89" borderId="0" applyNumberFormat="0" applyBorder="0" applyAlignment="0" applyProtection="0"/>
    <xf numFmtId="0" fontId="25" fillId="89" borderId="0" applyNumberFormat="0" applyBorder="0" applyAlignment="0" applyProtection="0"/>
    <xf numFmtId="0" fontId="25" fillId="75" borderId="0" applyNumberFormat="0" applyBorder="0" applyAlignment="0" applyProtection="0"/>
    <xf numFmtId="0" fontId="28" fillId="89" borderId="0" applyNumberFormat="0" applyBorder="0" applyAlignment="0" applyProtection="0"/>
    <xf numFmtId="0" fontId="28" fillId="90" borderId="0" applyNumberFormat="0" applyBorder="0" applyAlignment="0" applyProtection="0"/>
    <xf numFmtId="0" fontId="28" fillId="89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78" borderId="0" applyNumberFormat="0" applyBorder="0" applyAlignment="0" applyProtection="0"/>
    <xf numFmtId="0" fontId="29" fillId="78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9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5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174" fontId="22" fillId="92" borderId="13">
      <alignment horizontal="center" vertical="center"/>
    </xf>
    <xf numFmtId="37" fontId="31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1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2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34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0" fontId="35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88" borderId="0" applyNumberFormat="0" applyBorder="0" applyAlignment="0" applyProtection="0"/>
    <xf numFmtId="0" fontId="38" fillId="93" borderId="0" applyNumberFormat="0" applyBorder="0" applyAlignment="0" applyProtection="0"/>
    <xf numFmtId="0" fontId="7" fillId="3" borderId="0" applyNumberFormat="0" applyBorder="0" applyAlignment="0" applyProtection="0"/>
    <xf numFmtId="0" fontId="7" fillId="46" borderId="0" applyNumberFormat="0" applyBorder="0" applyAlignment="0" applyProtection="0"/>
    <xf numFmtId="0" fontId="37" fillId="88" borderId="0" applyNumberFormat="0" applyBorder="0" applyAlignment="0" applyProtection="0"/>
    <xf numFmtId="0" fontId="36" fillId="41" borderId="0" applyNumberFormat="0" applyBorder="0" applyAlignment="0" applyProtection="0"/>
    <xf numFmtId="0" fontId="36" fillId="46" borderId="0" applyNumberFormat="0" applyBorder="0" applyAlignment="0" applyProtection="0"/>
    <xf numFmtId="0" fontId="39" fillId="94" borderId="14" applyNumberFormat="0" applyAlignment="0" applyProtection="0"/>
    <xf numFmtId="0" fontId="39" fillId="94" borderId="14" applyNumberFormat="0" applyAlignment="0" applyProtection="0"/>
    <xf numFmtId="0" fontId="40" fillId="95" borderId="15" applyNumberFormat="0" applyAlignment="0" applyProtection="0"/>
    <xf numFmtId="0" fontId="41" fillId="49" borderId="14" applyNumberFormat="0" applyAlignment="0" applyProtection="0"/>
    <xf numFmtId="0" fontId="41" fillId="49" borderId="14" applyNumberFormat="0" applyAlignment="0" applyProtection="0"/>
    <xf numFmtId="0" fontId="41" fillId="49" borderId="14" applyNumberFormat="0" applyAlignment="0" applyProtection="0"/>
    <xf numFmtId="0" fontId="42" fillId="51" borderId="14" applyNumberFormat="0" applyAlignment="0" applyProtection="0"/>
    <xf numFmtId="0" fontId="43" fillId="51" borderId="14" applyNumberFormat="0" applyAlignment="0" applyProtection="0"/>
    <xf numFmtId="0" fontId="41" fillId="49" borderId="14" applyNumberFormat="0" applyAlignment="0" applyProtection="0"/>
    <xf numFmtId="0" fontId="41" fillId="49" borderId="14" applyNumberFormat="0" applyAlignment="0" applyProtection="0"/>
    <xf numFmtId="0" fontId="41" fillId="49" borderId="14" applyNumberFormat="0" applyAlignment="0" applyProtection="0"/>
    <xf numFmtId="0" fontId="43" fillId="51" borderId="14" applyNumberFormat="0" applyAlignment="0" applyProtection="0"/>
    <xf numFmtId="0" fontId="40" fillId="95" borderId="15" applyNumberFormat="0" applyAlignment="0" applyProtection="0"/>
    <xf numFmtId="0" fontId="40" fillId="48" borderId="15" applyNumberFormat="0" applyAlignment="0" applyProtection="0"/>
    <xf numFmtId="0" fontId="11" fillId="6" borderId="4" applyNumberFormat="0" applyAlignment="0" applyProtection="0"/>
    <xf numFmtId="0" fontId="44" fillId="49" borderId="4" applyNumberFormat="0" applyAlignment="0" applyProtection="0"/>
    <xf numFmtId="0" fontId="40" fillId="95" borderId="15" applyNumberFormat="0" applyAlignment="0" applyProtection="0"/>
    <xf numFmtId="0" fontId="40" fillId="95" borderId="15" applyNumberFormat="0" applyAlignment="0" applyProtection="0"/>
    <xf numFmtId="0" fontId="43" fillId="51" borderId="14" applyNumberFormat="0" applyAlignment="0" applyProtection="0"/>
    <xf numFmtId="0" fontId="39" fillId="94" borderId="14" applyNumberFormat="0" applyAlignment="0" applyProtection="0"/>
    <xf numFmtId="0" fontId="41" fillId="49" borderId="14" applyNumberFormat="0" applyAlignment="0" applyProtection="0"/>
    <xf numFmtId="0" fontId="40" fillId="95" borderId="15" applyNumberFormat="0" applyAlignment="0" applyProtection="0"/>
    <xf numFmtId="0" fontId="40" fillId="95" borderId="15" applyNumberFormat="0" applyAlignment="0" applyProtection="0"/>
    <xf numFmtId="0" fontId="39" fillId="94" borderId="14" applyNumberFormat="0" applyAlignment="0" applyProtection="0"/>
    <xf numFmtId="0" fontId="39" fillId="94" borderId="14" applyNumberFormat="0" applyAlignment="0" applyProtection="0"/>
    <xf numFmtId="0" fontId="39" fillId="94" borderId="14" applyNumberFormat="0" applyAlignment="0" applyProtection="0"/>
    <xf numFmtId="0" fontId="39" fillId="94" borderId="14" applyNumberFormat="0" applyAlignment="0" applyProtection="0"/>
    <xf numFmtId="0" fontId="45" fillId="77" borderId="16" applyNumberFormat="0" applyAlignment="0" applyProtection="0"/>
    <xf numFmtId="0" fontId="46" fillId="96" borderId="16" applyNumberFormat="0" applyAlignment="0" applyProtection="0"/>
    <xf numFmtId="0" fontId="45" fillId="96" borderId="16" applyNumberFormat="0" applyAlignment="0" applyProtection="0"/>
    <xf numFmtId="0" fontId="45" fillId="86" borderId="16" applyNumberFormat="0" applyAlignment="0" applyProtection="0"/>
    <xf numFmtId="0" fontId="13" fillId="7" borderId="7" applyNumberFormat="0" applyAlignment="0" applyProtection="0"/>
    <xf numFmtId="0" fontId="46" fillId="96" borderId="16" applyNumberFormat="0" applyAlignment="0" applyProtection="0"/>
    <xf numFmtId="0" fontId="45" fillId="96" borderId="16" applyNumberFormat="0" applyAlignment="0" applyProtection="0"/>
    <xf numFmtId="0" fontId="45" fillId="86" borderId="16" applyNumberFormat="0" applyAlignment="0" applyProtection="0"/>
    <xf numFmtId="0" fontId="45" fillId="40" borderId="16" applyNumberFormat="0" applyAlignment="0" applyProtection="0"/>
    <xf numFmtId="0" fontId="13" fillId="7" borderId="7" applyNumberFormat="0" applyAlignment="0" applyProtection="0"/>
    <xf numFmtId="0" fontId="45" fillId="77" borderId="16" applyNumberFormat="0" applyAlignment="0" applyProtection="0"/>
    <xf numFmtId="0" fontId="46" fillId="96" borderId="16" applyNumberFormat="0" applyAlignment="0" applyProtection="0"/>
    <xf numFmtId="0" fontId="45" fillId="77" borderId="16" applyNumberFormat="0" applyAlignment="0" applyProtection="0"/>
    <xf numFmtId="0" fontId="45" fillId="77" borderId="16" applyNumberFormat="0" applyAlignment="0" applyProtection="0"/>
    <xf numFmtId="0" fontId="45" fillId="77" borderId="16" applyNumberFormat="0" applyAlignment="0" applyProtection="0"/>
    <xf numFmtId="0" fontId="45" fillId="77" borderId="16" applyNumberFormat="0" applyAlignment="0" applyProtection="0"/>
    <xf numFmtId="0" fontId="45" fillId="77" borderId="16" applyNumberFormat="0" applyAlignment="0" applyProtection="0"/>
    <xf numFmtId="0" fontId="47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5" fontId="18" fillId="44" borderId="0">
      <alignment horizontal="center" wrapText="1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6" fontId="49" fillId="0" borderId="0"/>
    <xf numFmtId="39" fontId="49" fillId="0" borderId="0"/>
    <xf numFmtId="177" fontId="49" fillId="0" borderId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3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3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7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50" fillId="0" borderId="0" applyFont="0" applyFill="0" applyBorder="0" applyAlignment="0" applyProtection="0"/>
    <xf numFmtId="180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6" fontId="51" fillId="0" borderId="0">
      <protection locked="0"/>
    </xf>
    <xf numFmtId="0" fontId="52" fillId="97" borderId="0" applyNumberFormat="0" applyBorder="0" applyAlignment="0" applyProtection="0"/>
    <xf numFmtId="0" fontId="52" fillId="98" borderId="0" applyNumberFormat="0" applyBorder="0" applyAlignment="0" applyProtection="0"/>
    <xf numFmtId="0" fontId="52" fillId="97" borderId="0" applyNumberFormat="0" applyBorder="0" applyAlignment="0" applyProtection="0"/>
    <xf numFmtId="0" fontId="52" fillId="99" borderId="0" applyNumberFormat="0" applyBorder="0" applyAlignment="0" applyProtection="0"/>
    <xf numFmtId="0" fontId="52" fillId="100" borderId="0" applyNumberFormat="0" applyBorder="0" applyAlignment="0" applyProtection="0"/>
    <xf numFmtId="0" fontId="52" fillId="99" borderId="0" applyNumberFormat="0" applyBorder="0" applyAlignment="0" applyProtection="0"/>
    <xf numFmtId="0" fontId="52" fillId="101" borderId="0" applyNumberFormat="0" applyBorder="0" applyAlignment="0" applyProtection="0"/>
    <xf numFmtId="169" fontId="23" fillId="0" borderId="0"/>
    <xf numFmtId="169" fontId="23" fillId="0" borderId="0"/>
    <xf numFmtId="169" fontId="23" fillId="0" borderId="0"/>
    <xf numFmtId="169" fontId="23" fillId="0" borderId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2" fontId="18" fillId="0" borderId="0">
      <protection locked="0"/>
    </xf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39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0" fontId="5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25" fillId="83" borderId="0" applyNumberFormat="0" applyBorder="0" applyAlignment="0" applyProtection="0"/>
    <xf numFmtId="0" fontId="59" fillId="45" borderId="0" applyNumberFormat="0" applyBorder="0" applyAlignment="0" applyProtection="0"/>
    <xf numFmtId="0" fontId="6" fillId="2" borderId="0" applyNumberFormat="0" applyBorder="0" applyAlignment="0" applyProtection="0"/>
    <xf numFmtId="0" fontId="6" fillId="45" borderId="0" applyNumberFormat="0" applyBorder="0" applyAlignment="0" applyProtection="0"/>
    <xf numFmtId="0" fontId="25" fillId="83" borderId="0" applyNumberFormat="0" applyBorder="0" applyAlignment="0" applyProtection="0"/>
    <xf numFmtId="0" fontId="58" fillId="43" borderId="0" applyNumberFormat="0" applyBorder="0" applyAlignment="0" applyProtection="0"/>
    <xf numFmtId="0" fontId="57" fillId="102" borderId="0" applyNumberFormat="0" applyBorder="0" applyAlignment="0" applyProtection="0"/>
    <xf numFmtId="0" fontId="58" fillId="50" borderId="0" applyNumberFormat="0" applyBorder="0" applyAlignment="0" applyProtection="0"/>
    <xf numFmtId="0" fontId="25" fillId="83" borderId="0" applyNumberFormat="0" applyBorder="0" applyAlignment="0" applyProtection="0"/>
    <xf numFmtId="0" fontId="58" fillId="50" borderId="0" applyNumberFormat="0" applyBorder="0" applyAlignment="0" applyProtection="0"/>
    <xf numFmtId="38" fontId="23" fillId="92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1" fillId="0" borderId="18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2" fillId="0" borderId="19" applyNumberFormat="0" applyFill="0" applyAlignment="0" applyProtection="0"/>
    <xf numFmtId="0" fontId="61" fillId="0" borderId="17" applyNumberFormat="0" applyFill="0" applyAlignment="0" applyProtection="0"/>
    <xf numFmtId="0" fontId="61" fillId="0" borderId="19" applyNumberFormat="0" applyFill="0" applyAlignment="0" applyProtection="0"/>
    <xf numFmtId="0" fontId="3" fillId="0" borderId="1" applyNumberFormat="0" applyFill="0" applyAlignment="0" applyProtection="0"/>
    <xf numFmtId="0" fontId="61" fillId="0" borderId="20" applyNumberFormat="0" applyFill="0" applyAlignment="0" applyProtection="0"/>
    <xf numFmtId="0" fontId="61" fillId="0" borderId="17" applyNumberFormat="0" applyFill="0" applyAlignment="0" applyProtection="0"/>
    <xf numFmtId="0" fontId="62" fillId="0" borderId="19" applyNumberFormat="0" applyFill="0" applyAlignment="0" applyProtection="0"/>
    <xf numFmtId="0" fontId="61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3" applyNumberFormat="0" applyFill="0" applyAlignment="0" applyProtection="0"/>
    <xf numFmtId="0" fontId="64" fillId="0" borderId="21" applyNumberFormat="0" applyFill="0" applyAlignment="0" applyProtection="0"/>
    <xf numFmtId="0" fontId="64" fillId="0" borderId="21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1" applyNumberFormat="0" applyFill="0" applyAlignment="0" applyProtection="0"/>
    <xf numFmtId="0" fontId="4" fillId="0" borderId="2" applyNumberFormat="0" applyFill="0" applyAlignment="0" applyProtection="0"/>
    <xf numFmtId="0" fontId="63" fillId="0" borderId="24" applyNumberFormat="0" applyFill="0" applyAlignment="0" applyProtection="0"/>
    <xf numFmtId="0" fontId="63" fillId="0" borderId="22" applyNumberFormat="0" applyFill="0" applyAlignment="0" applyProtection="0"/>
    <xf numFmtId="0" fontId="6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22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5" fillId="0" borderId="25" applyNumberFormat="0" applyFill="0" applyAlignment="0" applyProtection="0"/>
    <xf numFmtId="0" fontId="65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28" applyNumberFormat="0" applyFill="0" applyAlignment="0" applyProtection="0"/>
    <xf numFmtId="0" fontId="65" fillId="0" borderId="27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5" fillId="0" borderId="3" applyNumberFormat="0" applyFill="0" applyAlignment="0" applyProtection="0"/>
    <xf numFmtId="0" fontId="65" fillId="0" borderId="29" applyNumberFormat="0" applyFill="0" applyAlignment="0" applyProtection="0"/>
    <xf numFmtId="0" fontId="66" fillId="0" borderId="28" applyNumberFormat="0" applyFill="0" applyAlignment="0" applyProtection="0"/>
    <xf numFmtId="0" fontId="65" fillId="0" borderId="25" applyNumberFormat="0" applyFill="0" applyAlignment="0" applyProtection="0"/>
    <xf numFmtId="0" fontId="65" fillId="0" borderId="27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4" fontId="49" fillId="0" borderId="0"/>
    <xf numFmtId="0" fontId="67" fillId="0" borderId="30" applyNumberFormat="0" applyFill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0" fontId="23" fillId="34" borderId="31" applyNumberFormat="0" applyBorder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54" borderId="14" applyNumberFormat="0" applyAlignment="0" applyProtection="0"/>
    <xf numFmtId="0" fontId="71" fillId="54" borderId="14" applyNumberFormat="0" applyAlignment="0" applyProtection="0"/>
    <xf numFmtId="0" fontId="71" fillId="54" borderId="14" applyNumberFormat="0" applyAlignment="0" applyProtection="0"/>
    <xf numFmtId="0" fontId="71" fillId="47" borderId="14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1" fillId="54" borderId="14" applyNumberFormat="0" applyAlignment="0" applyProtection="0"/>
    <xf numFmtId="0" fontId="72" fillId="89" borderId="15" applyNumberFormat="0" applyAlignment="0" applyProtection="0"/>
    <xf numFmtId="0" fontId="71" fillId="54" borderId="14" applyNumberFormat="0" applyAlignment="0" applyProtection="0"/>
    <xf numFmtId="0" fontId="72" fillId="89" borderId="15" applyNumberFormat="0" applyAlignment="0" applyProtection="0"/>
    <xf numFmtId="0" fontId="71" fillId="54" borderId="14" applyNumberFormat="0" applyAlignment="0" applyProtection="0"/>
    <xf numFmtId="0" fontId="72" fillId="89" borderId="15" applyNumberFormat="0" applyAlignment="0" applyProtection="0"/>
    <xf numFmtId="0" fontId="71" fillId="54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3" fillId="47" borderId="14" applyNumberFormat="0" applyAlignment="0" applyProtection="0"/>
    <xf numFmtId="0" fontId="71" fillId="47" borderId="14" applyNumberFormat="0" applyAlignment="0" applyProtection="0"/>
    <xf numFmtId="0" fontId="71" fillId="54" borderId="14" applyNumberFormat="0" applyAlignment="0" applyProtection="0"/>
    <xf numFmtId="0" fontId="71" fillId="54" borderId="14" applyNumberFormat="0" applyAlignment="0" applyProtection="0"/>
    <xf numFmtId="0" fontId="71" fillId="54" borderId="14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3" fillId="47" borderId="15" applyNumberFormat="0" applyAlignment="0" applyProtection="0"/>
    <xf numFmtId="0" fontId="9" fillId="5" borderId="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1" fillId="47" borderId="14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4" fillId="0" borderId="32" applyNumberFormat="0" applyFill="0" applyAlignment="0" applyProtection="0"/>
    <xf numFmtId="0" fontId="57" fillId="0" borderId="33" applyNumberFormat="0" applyFill="0" applyAlignment="0" applyProtection="0"/>
    <xf numFmtId="0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7" fillId="0" borderId="35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57" fillId="0" borderId="33" applyNumberFormat="0" applyFill="0" applyAlignment="0" applyProtection="0"/>
    <xf numFmtId="0" fontId="57" fillId="0" borderId="33" applyNumberFormat="0" applyFill="0" applyAlignment="0" applyProtection="0"/>
    <xf numFmtId="0" fontId="12" fillId="0" borderId="6" applyNumberFormat="0" applyFill="0" applyAlignment="0" applyProtection="0"/>
    <xf numFmtId="0" fontId="74" fillId="0" borderId="32" applyNumberFormat="0" applyFill="0" applyAlignment="0" applyProtection="0"/>
    <xf numFmtId="0" fontId="77" fillId="0" borderId="35" applyNumberFormat="0" applyFill="0" applyAlignment="0" applyProtection="0"/>
    <xf numFmtId="0" fontId="74" fillId="0" borderId="32" applyNumberFormat="0" applyFill="0" applyAlignment="0" applyProtection="0"/>
    <xf numFmtId="0" fontId="75" fillId="0" borderId="34" applyNumberFormat="0" applyFill="0" applyAlignment="0" applyProtection="0"/>
    <xf numFmtId="0" fontId="57" fillId="0" borderId="33" applyNumberFormat="0" applyFill="0" applyAlignment="0" applyProtection="0"/>
    <xf numFmtId="0" fontId="57" fillId="0" borderId="33" applyNumberFormat="0" applyFill="0" applyAlignment="0" applyProtection="0"/>
    <xf numFmtId="0" fontId="74" fillId="0" borderId="32" applyNumberFormat="0" applyFill="0" applyAlignment="0" applyProtection="0"/>
    <xf numFmtId="0" fontId="74" fillId="0" borderId="32" applyNumberFormat="0" applyFill="0" applyAlignment="0" applyProtection="0"/>
    <xf numFmtId="14" fontId="49" fillId="0" borderId="0">
      <alignment horizontal="center"/>
    </xf>
    <xf numFmtId="37" fontId="47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85" fontId="23" fillId="0" borderId="31">
      <alignment horizontal="right"/>
    </xf>
    <xf numFmtId="185" fontId="23" fillId="0" borderId="31">
      <alignment horizontal="right"/>
    </xf>
    <xf numFmtId="185" fontId="23" fillId="0" borderId="31">
      <alignment horizontal="right"/>
    </xf>
    <xf numFmtId="185" fontId="23" fillId="0" borderId="31">
      <alignment horizontal="right"/>
    </xf>
    <xf numFmtId="185" fontId="23" fillId="0" borderId="0">
      <alignment horizontal="center"/>
    </xf>
    <xf numFmtId="185" fontId="23" fillId="0" borderId="0">
      <alignment horizontal="center"/>
    </xf>
    <xf numFmtId="185" fontId="23" fillId="0" borderId="0">
      <alignment horizontal="center"/>
    </xf>
    <xf numFmtId="185" fontId="23" fillId="0" borderId="0">
      <alignment horizontal="center"/>
    </xf>
    <xf numFmtId="186" fontId="49" fillId="0" borderId="0">
      <alignment horizontal="center"/>
    </xf>
    <xf numFmtId="17" fontId="49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164" fontId="78" fillId="0" borderId="0">
      <alignment horizontal="center"/>
    </xf>
    <xf numFmtId="0" fontId="79" fillId="54" borderId="0" applyNumberFormat="0" applyBorder="0" applyAlignment="0" applyProtection="0"/>
    <xf numFmtId="0" fontId="80" fillId="54" borderId="0" applyNumberFormat="0" applyBorder="0" applyAlignment="0" applyProtection="0"/>
    <xf numFmtId="0" fontId="81" fillId="54" borderId="0" applyNumberFormat="0" applyBorder="0" applyAlignment="0" applyProtection="0"/>
    <xf numFmtId="0" fontId="81" fillId="54" borderId="0" applyNumberFormat="0" applyBorder="0" applyAlignment="0" applyProtection="0"/>
    <xf numFmtId="0" fontId="57" fillId="89" borderId="0" applyNumberFormat="0" applyBorder="0" applyAlignment="0" applyProtection="0"/>
    <xf numFmtId="0" fontId="37" fillId="57" borderId="0" applyNumberFormat="0" applyBorder="0" applyAlignment="0" applyProtection="0"/>
    <xf numFmtId="0" fontId="8" fillId="4" borderId="0" applyNumberFormat="0" applyBorder="0" applyAlignment="0" applyProtection="0"/>
    <xf numFmtId="0" fontId="8" fillId="47" borderId="0" applyNumberFormat="0" applyBorder="0" applyAlignment="0" applyProtection="0"/>
    <xf numFmtId="0" fontId="57" fillId="89" borderId="0" applyNumberFormat="0" applyBorder="0" applyAlignment="0" applyProtection="0"/>
    <xf numFmtId="0" fontId="80" fillId="54" borderId="0" applyNumberFormat="0" applyBorder="0" applyAlignment="0" applyProtection="0"/>
    <xf numFmtId="0" fontId="81" fillId="54" borderId="0" applyNumberFormat="0" applyBorder="0" applyAlignment="0" applyProtection="0"/>
    <xf numFmtId="37" fontId="82" fillId="0" borderId="0"/>
    <xf numFmtId="187" fontId="83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166" fontId="18" fillId="0" borderId="0">
      <alignment horizontal="left" wrapText="1"/>
    </xf>
    <xf numFmtId="0" fontId="25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22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23" fillId="103" borderId="0"/>
    <xf numFmtId="0" fontId="22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1" fillId="0" borderId="0"/>
    <xf numFmtId="0" fontId="1" fillId="0" borderId="0"/>
    <xf numFmtId="0" fontId="25" fillId="0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166" fontId="18" fillId="0" borderId="0">
      <alignment horizontal="left" wrapText="1"/>
    </xf>
    <xf numFmtId="0" fontId="25" fillId="0" borderId="0"/>
    <xf numFmtId="0" fontId="20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5" fillId="0" borderId="0"/>
    <xf numFmtId="0" fontId="23" fillId="103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8" fillId="0" borderId="0"/>
    <xf numFmtId="166" fontId="22" fillId="0" borderId="0">
      <alignment horizontal="left" wrapText="1"/>
    </xf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18" fillId="0" borderId="0"/>
    <xf numFmtId="166" fontId="18" fillId="0" borderId="0">
      <alignment horizontal="left" wrapText="1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2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2" fillId="0" borderId="0"/>
    <xf numFmtId="0" fontId="22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3" fillId="103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18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2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>
      <alignment horizontal="left" wrapText="1"/>
    </xf>
    <xf numFmtId="0" fontId="20" fillId="0" borderId="0"/>
    <xf numFmtId="166" fontId="18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6" fontId="22" fillId="0" borderId="0">
      <alignment horizontal="left" wrapText="1"/>
    </xf>
    <xf numFmtId="0" fontId="20" fillId="0" borderId="0"/>
    <xf numFmtId="0" fontId="20" fillId="0" borderId="0"/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166" fontId="22" fillId="0" borderId="0">
      <alignment horizontal="left" wrapText="1"/>
    </xf>
    <xf numFmtId="0" fontId="22" fillId="44" borderId="36" applyNumberFormat="0" applyFont="0" applyAlignment="0" applyProtection="0"/>
    <xf numFmtId="0" fontId="22" fillId="44" borderId="36" applyNumberFormat="0" applyFont="0" applyAlignment="0" applyProtection="0"/>
    <xf numFmtId="0" fontId="22" fillId="44" borderId="36" applyNumberFormat="0" applyFont="0" applyAlignment="0" applyProtection="0"/>
    <xf numFmtId="0" fontId="18" fillId="44" borderId="36" applyNumberFormat="0" applyFont="0" applyAlignment="0" applyProtection="0"/>
    <xf numFmtId="0" fontId="23" fillId="88" borderId="15" applyNumberFormat="0" applyFont="0" applyAlignment="0" applyProtection="0"/>
    <xf numFmtId="0" fontId="25" fillId="8" borderId="8" applyNumberFormat="0" applyFont="0" applyAlignment="0" applyProtection="0"/>
    <xf numFmtId="166" fontId="22" fillId="0" borderId="0">
      <alignment horizontal="left" wrapText="1"/>
    </xf>
    <xf numFmtId="0" fontId="25" fillId="8" borderId="8" applyNumberFormat="0" applyFont="0" applyAlignment="0" applyProtection="0"/>
    <xf numFmtId="0" fontId="22" fillId="44" borderId="36" applyNumberFormat="0" applyFont="0" applyAlignment="0" applyProtection="0"/>
    <xf numFmtId="0" fontId="22" fillId="44" borderId="36" applyNumberFormat="0" applyFont="0" applyAlignment="0" applyProtection="0"/>
    <xf numFmtId="166" fontId="22" fillId="0" borderId="0">
      <alignment horizontal="left" wrapText="1"/>
    </xf>
    <xf numFmtId="0" fontId="23" fillId="88" borderId="15" applyNumberFormat="0" applyFont="0" applyAlignment="0" applyProtection="0"/>
    <xf numFmtId="0" fontId="25" fillId="44" borderId="37" applyNumberFormat="0" applyFont="0" applyAlignment="0" applyProtection="0"/>
    <xf numFmtId="0" fontId="25" fillId="8" borderId="8" applyNumberFormat="0" applyFont="0" applyAlignment="0" applyProtection="0"/>
    <xf numFmtId="0" fontId="25" fillId="44" borderId="37" applyNumberFormat="0" applyFont="0" applyAlignment="0" applyProtection="0"/>
    <xf numFmtId="166" fontId="22" fillId="0" borderId="0">
      <alignment horizontal="left" wrapText="1"/>
    </xf>
    <xf numFmtId="0" fontId="18" fillId="88" borderId="36" applyNumberFormat="0" applyFont="0" applyAlignment="0" applyProtection="0"/>
    <xf numFmtId="0" fontId="25" fillId="8" borderId="8" applyNumberFormat="0" applyFont="0" applyAlignment="0" applyProtection="0"/>
    <xf numFmtId="0" fontId="18" fillId="88" borderId="36" applyNumberFormat="0" applyFont="0" applyAlignment="0" applyProtection="0"/>
    <xf numFmtId="166" fontId="22" fillId="0" borderId="0">
      <alignment horizontal="left" wrapText="1"/>
    </xf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3" fillId="88" borderId="15" applyNumberFormat="0" applyFont="0" applyAlignment="0" applyProtection="0"/>
    <xf numFmtId="166" fontId="22" fillId="0" borderId="0">
      <alignment horizontal="left" wrapText="1"/>
    </xf>
    <xf numFmtId="0" fontId="26" fillId="44" borderId="36" applyNumberFormat="0" applyFont="0" applyAlignment="0" applyProtection="0"/>
    <xf numFmtId="0" fontId="18" fillId="88" borderId="36" applyNumberFormat="0" applyFont="0" applyAlignment="0" applyProtection="0"/>
    <xf numFmtId="0" fontId="22" fillId="44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0" fontId="18" fillId="88" borderId="36" applyNumberFormat="0" applyFont="0" applyAlignment="0" applyProtection="0"/>
    <xf numFmtId="188" fontId="84" fillId="104" borderId="31" applyNumberFormat="0" applyFont="0" applyFill="0" applyAlignment="0" applyProtection="0"/>
    <xf numFmtId="0" fontId="85" fillId="94" borderId="38" applyNumberFormat="0" applyAlignment="0" applyProtection="0"/>
    <xf numFmtId="0" fontId="85" fillId="94" borderId="38" applyNumberFormat="0" applyAlignment="0" applyProtection="0"/>
    <xf numFmtId="0" fontId="85" fillId="95" borderId="38" applyNumberFormat="0" applyAlignment="0" applyProtection="0"/>
    <xf numFmtId="0" fontId="85" fillId="95" borderId="38" applyNumberFormat="0" applyAlignment="0" applyProtection="0"/>
    <xf numFmtId="0" fontId="86" fillId="49" borderId="38" applyNumberFormat="0" applyAlignment="0" applyProtection="0"/>
    <xf numFmtId="0" fontId="86" fillId="49" borderId="38" applyNumberFormat="0" applyAlignment="0" applyProtection="0"/>
    <xf numFmtId="0" fontId="86" fillId="49" borderId="38" applyNumberFormat="0" applyAlignment="0" applyProtection="0"/>
    <xf numFmtId="0" fontId="85" fillId="51" borderId="38" applyNumberFormat="0" applyAlignment="0" applyProtection="0"/>
    <xf numFmtId="0" fontId="86" fillId="51" borderId="38" applyNumberFormat="0" applyAlignment="0" applyProtection="0"/>
    <xf numFmtId="0" fontId="86" fillId="49" borderId="38" applyNumberFormat="0" applyAlignment="0" applyProtection="0"/>
    <xf numFmtId="0" fontId="86" fillId="49" borderId="38" applyNumberFormat="0" applyAlignment="0" applyProtection="0"/>
    <xf numFmtId="0" fontId="86" fillId="49" borderId="38" applyNumberFormat="0" applyAlignment="0" applyProtection="0"/>
    <xf numFmtId="166" fontId="22" fillId="0" borderId="0">
      <alignment horizontal="left" wrapText="1"/>
    </xf>
    <xf numFmtId="0" fontId="85" fillId="95" borderId="38" applyNumberFormat="0" applyAlignment="0" applyProtection="0"/>
    <xf numFmtId="0" fontId="85" fillId="48" borderId="38" applyNumberFormat="0" applyAlignment="0" applyProtection="0"/>
    <xf numFmtId="0" fontId="85" fillId="48" borderId="38" applyNumberFormat="0" applyAlignment="0" applyProtection="0"/>
    <xf numFmtId="0" fontId="10" fillId="6" borderId="5" applyNumberFormat="0" applyAlignment="0" applyProtection="0"/>
    <xf numFmtId="0" fontId="10" fillId="49" borderId="5" applyNumberFormat="0" applyAlignment="0" applyProtection="0"/>
    <xf numFmtId="0" fontId="85" fillId="95" borderId="38" applyNumberFormat="0" applyAlignment="0" applyProtection="0"/>
    <xf numFmtId="0" fontId="85" fillId="95" borderId="38" applyNumberFormat="0" applyAlignment="0" applyProtection="0"/>
    <xf numFmtId="166" fontId="22" fillId="0" borderId="0">
      <alignment horizontal="left" wrapText="1"/>
    </xf>
    <xf numFmtId="0" fontId="86" fillId="51" borderId="38" applyNumberFormat="0" applyAlignment="0" applyProtection="0"/>
    <xf numFmtId="0" fontId="85" fillId="94" borderId="38" applyNumberFormat="0" applyAlignment="0" applyProtection="0"/>
    <xf numFmtId="0" fontId="86" fillId="49" borderId="38" applyNumberFormat="0" applyAlignment="0" applyProtection="0"/>
    <xf numFmtId="0" fontId="85" fillId="95" borderId="38" applyNumberFormat="0" applyAlignment="0" applyProtection="0"/>
    <xf numFmtId="0" fontId="85" fillId="95" borderId="38" applyNumberFormat="0" applyAlignment="0" applyProtection="0"/>
    <xf numFmtId="0" fontId="85" fillId="95" borderId="38" applyNumberFormat="0" applyAlignment="0" applyProtection="0"/>
    <xf numFmtId="0" fontId="85" fillId="95" borderId="38" applyNumberFormat="0" applyAlignment="0" applyProtection="0"/>
    <xf numFmtId="0" fontId="85" fillId="94" borderId="38" applyNumberFormat="0" applyAlignment="0" applyProtection="0"/>
    <xf numFmtId="0" fontId="85" fillId="94" borderId="38" applyNumberFormat="0" applyAlignment="0" applyProtection="0"/>
    <xf numFmtId="0" fontId="85" fillId="94" borderId="38" applyNumberFormat="0" applyAlignment="0" applyProtection="0"/>
    <xf numFmtId="0" fontId="85" fillId="94" borderId="38" applyNumberFormat="0" applyAlignment="0" applyProtection="0"/>
    <xf numFmtId="0" fontId="87" fillId="0" borderId="0">
      <alignment horizontal="centerContinuous"/>
    </xf>
    <xf numFmtId="189" fontId="23" fillId="0" borderId="0"/>
    <xf numFmtId="189" fontId="23" fillId="0" borderId="0"/>
    <xf numFmtId="189" fontId="23" fillId="0" borderId="0"/>
    <xf numFmtId="189" fontId="23" fillId="0" borderId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66" fontId="22" fillId="0" borderId="0">
      <alignment horizontal="left" wrapText="1"/>
    </xf>
    <xf numFmtId="191" fontId="23" fillId="0" borderId="0"/>
    <xf numFmtId="191" fontId="23" fillId="0" borderId="0"/>
    <xf numFmtId="10" fontId="18" fillId="0" borderId="0" applyFont="0" applyFill="0" applyBorder="0" applyAlignment="0" applyProtection="0"/>
    <xf numFmtId="191" fontId="23" fillId="0" borderId="0"/>
    <xf numFmtId="191" fontId="23" fillId="0" borderId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2" fillId="0" borderId="0">
      <alignment horizontal="left" wrapText="1"/>
    </xf>
    <xf numFmtId="173" fontId="23" fillId="0" borderId="0"/>
    <xf numFmtId="173" fontId="23" fillId="0" borderId="0"/>
    <xf numFmtId="173" fontId="23" fillId="0" borderId="0"/>
    <xf numFmtId="173" fontId="23" fillId="0" borderId="0"/>
    <xf numFmtId="192" fontId="23" fillId="0" borderId="0"/>
    <xf numFmtId="192" fontId="23" fillId="0" borderId="0"/>
    <xf numFmtId="192" fontId="23" fillId="0" borderId="0"/>
    <xf numFmtId="192" fontId="23" fillId="0" borderId="0"/>
    <xf numFmtId="4" fontId="88" fillId="54" borderId="39" applyNumberFormat="0" applyProtection="0">
      <alignment vertical="center"/>
    </xf>
    <xf numFmtId="4" fontId="88" fillId="54" borderId="39" applyNumberFormat="0" applyProtection="0">
      <alignment vertical="center"/>
    </xf>
    <xf numFmtId="4" fontId="23" fillId="54" borderId="15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9" fillId="105" borderId="39" applyNumberFormat="0" applyProtection="0">
      <alignment vertical="center"/>
    </xf>
    <xf numFmtId="4" fontId="89" fillId="105" borderId="39" applyNumberFormat="0" applyProtection="0">
      <alignment vertical="center"/>
    </xf>
    <xf numFmtId="4" fontId="90" fillId="105" borderId="15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9" fillId="105" borderId="39" applyNumberFormat="0" applyProtection="0">
      <alignment vertical="center"/>
    </xf>
    <xf numFmtId="4" fontId="89" fillId="105" borderId="39" applyNumberFormat="0" applyProtection="0">
      <alignment vertical="center"/>
    </xf>
    <xf numFmtId="166" fontId="22" fillId="0" borderId="0">
      <alignment horizontal="left" wrapText="1"/>
    </xf>
    <xf numFmtId="4" fontId="88" fillId="105" borderId="39" applyNumberFormat="0" applyProtection="0">
      <alignment horizontal="left" vertical="center" indent="1"/>
    </xf>
    <xf numFmtId="4" fontId="88" fillId="105" borderId="39" applyNumberFormat="0" applyProtection="0">
      <alignment horizontal="left" vertical="center" indent="1"/>
    </xf>
    <xf numFmtId="4" fontId="23" fillId="105" borderId="15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5" borderId="39" applyNumberFormat="0" applyProtection="0">
      <alignment horizontal="left" vertical="center" indent="1"/>
    </xf>
    <xf numFmtId="4" fontId="88" fillId="105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88" fillId="105" borderId="39" applyNumberFormat="0" applyProtection="0">
      <alignment horizontal="left" vertical="top" indent="1"/>
    </xf>
    <xf numFmtId="0" fontId="88" fillId="105" borderId="39" applyNumberFormat="0" applyProtection="0">
      <alignment horizontal="left" vertical="top" indent="1"/>
    </xf>
    <xf numFmtId="0" fontId="91" fillId="54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88" fillId="105" borderId="39" applyNumberFormat="0" applyProtection="0">
      <alignment horizontal="left" vertical="top" indent="1"/>
    </xf>
    <xf numFmtId="0" fontId="88" fillId="105" borderId="39" applyNumberFormat="0" applyProtection="0">
      <alignment horizontal="left" vertical="top" indent="1"/>
    </xf>
    <xf numFmtId="166" fontId="22" fillId="0" borderId="0">
      <alignment horizontal="left" wrapText="1"/>
    </xf>
    <xf numFmtId="4" fontId="23" fillId="62" borderId="15" applyNumberFormat="0" applyProtection="0">
      <alignment horizontal="left" vertical="center" indent="1"/>
    </xf>
    <xf numFmtId="4" fontId="92" fillId="0" borderId="0" applyNumberFormat="0" applyProtection="0">
      <alignment horizontal="left"/>
    </xf>
    <xf numFmtId="4" fontId="23" fillId="62" borderId="15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6" borderId="0" applyNumberFormat="0" applyProtection="0">
      <alignment horizontal="left" vertical="center" indent="1"/>
    </xf>
    <xf numFmtId="4" fontId="88" fillId="106" borderId="0" applyNumberFormat="0" applyProtection="0">
      <alignment horizontal="left" vertical="center" indent="1"/>
    </xf>
    <xf numFmtId="4" fontId="92" fillId="0" borderId="0" applyNumberFormat="0" applyProtection="0">
      <alignment horizontal="left"/>
    </xf>
    <xf numFmtId="166" fontId="22" fillId="0" borderId="0">
      <alignment horizontal="left" wrapText="1"/>
    </xf>
    <xf numFmtId="4" fontId="27" fillId="41" borderId="39" applyNumberFormat="0" applyProtection="0">
      <alignment horizontal="right" vertical="center"/>
    </xf>
    <xf numFmtId="4" fontId="27" fillId="41" borderId="39" applyNumberFormat="0" applyProtection="0">
      <alignment horizontal="right" vertical="center"/>
    </xf>
    <xf numFmtId="4" fontId="23" fillId="41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2" borderId="39" applyNumberFormat="0" applyProtection="0">
      <alignment horizontal="right" vertical="center"/>
    </xf>
    <xf numFmtId="4" fontId="27" fillId="42" borderId="39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78" borderId="39" applyNumberFormat="0" applyProtection="0">
      <alignment horizontal="right" vertical="center"/>
    </xf>
    <xf numFmtId="4" fontId="27" fillId="78" borderId="39" applyNumberFormat="0" applyProtection="0">
      <alignment horizontal="right" vertical="center"/>
    </xf>
    <xf numFmtId="4" fontId="23" fillId="78" borderId="40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7" borderId="39" applyNumberFormat="0" applyProtection="0">
      <alignment horizontal="right" vertical="center"/>
    </xf>
    <xf numFmtId="4" fontId="27" fillId="57" borderId="39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63" borderId="39" applyNumberFormat="0" applyProtection="0">
      <alignment horizontal="right" vertical="center"/>
    </xf>
    <xf numFmtId="4" fontId="27" fillId="63" borderId="39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60" borderId="39" applyNumberFormat="0" applyProtection="0">
      <alignment horizontal="right" vertical="center"/>
    </xf>
    <xf numFmtId="4" fontId="27" fillId="60" borderId="39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5" borderId="39" applyNumberFormat="0" applyProtection="0">
      <alignment horizontal="right" vertical="center"/>
    </xf>
    <xf numFmtId="4" fontId="27" fillId="55" borderId="39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5" borderId="39" applyNumberFormat="0" applyProtection="0">
      <alignment horizontal="right" vertical="center"/>
    </xf>
    <xf numFmtId="4" fontId="27" fillId="45" borderId="39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53" borderId="39" applyNumberFormat="0" applyProtection="0">
      <alignment horizontal="right" vertical="center"/>
    </xf>
    <xf numFmtId="4" fontId="27" fillId="53" borderId="39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108" borderId="41" applyNumberFormat="0" applyProtection="0">
      <alignment horizontal="left" vertical="center" indent="1"/>
    </xf>
    <xf numFmtId="4" fontId="88" fillId="108" borderId="41" applyNumberFormat="0" applyProtection="0">
      <alignment horizontal="left" vertical="center" indent="1"/>
    </xf>
    <xf numFmtId="4" fontId="23" fillId="109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3" fillId="110" borderId="0" applyNumberFormat="0" applyProtection="0">
      <alignment horizontal="left" vertical="center" indent="1"/>
    </xf>
    <xf numFmtId="4" fontId="93" fillId="110" borderId="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3" fillId="110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40" borderId="39" applyNumberFormat="0" applyProtection="0">
      <alignment horizontal="right" vertical="center"/>
    </xf>
    <xf numFmtId="4" fontId="27" fillId="40" borderId="39" applyNumberFormat="0" applyProtection="0">
      <alignment horizontal="right" vertical="center"/>
    </xf>
    <xf numFmtId="4" fontId="23" fillId="40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23" fillId="39" borderId="4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0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7" fillId="106" borderId="0" applyNumberFormat="0" applyProtection="0">
      <alignment horizontal="left" vertical="center" indent="1"/>
    </xf>
    <xf numFmtId="4" fontId="23" fillId="40" borderId="4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106" borderId="0" applyNumberFormat="0" applyProtection="0">
      <alignment horizontal="left" vertical="center" indent="1"/>
    </xf>
    <xf numFmtId="166" fontId="22" fillId="0" borderId="0">
      <alignment horizontal="left" wrapText="1"/>
    </xf>
    <xf numFmtId="4" fontId="27" fillId="106" borderId="0" applyNumberFormat="0" applyProtection="0">
      <alignment horizontal="left" vertical="center" indent="1"/>
    </xf>
    <xf numFmtId="0" fontId="78" fillId="110" borderId="39" applyNumberFormat="0" applyProtection="0">
      <alignment horizontal="left" vertical="center" indent="1"/>
    </xf>
    <xf numFmtId="0" fontId="78" fillId="110" borderId="39" applyNumberFormat="0" applyProtection="0">
      <alignment horizontal="left" vertical="center" indent="1"/>
    </xf>
    <xf numFmtId="0" fontId="23" fillId="51" borderId="15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110" borderId="39" applyNumberFormat="0" applyProtection="0">
      <alignment horizontal="left" vertical="center" indent="1"/>
    </xf>
    <xf numFmtId="0" fontId="18" fillId="110" borderId="39" applyNumberFormat="0" applyProtection="0">
      <alignment horizontal="left" vertical="center" indent="1"/>
    </xf>
    <xf numFmtId="0" fontId="18" fillId="52" borderId="39" applyNumberFormat="0" applyProtection="0">
      <alignment horizontal="left" vertical="center" indent="1"/>
    </xf>
    <xf numFmtId="0" fontId="18" fillId="110" borderId="39" applyNumberFormat="0" applyProtection="0">
      <alignment horizontal="left" vertical="center" indent="1"/>
    </xf>
    <xf numFmtId="0" fontId="18" fillId="110" borderId="39" applyNumberFormat="0" applyProtection="0">
      <alignment horizontal="left" vertical="center" indent="1"/>
    </xf>
    <xf numFmtId="0" fontId="18" fillId="52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78" fillId="110" borderId="39" applyNumberFormat="0" applyProtection="0">
      <alignment horizontal="left" vertical="center" indent="1"/>
    </xf>
    <xf numFmtId="0" fontId="78" fillId="110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0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23" fillId="52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0" fontId="18" fillId="110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52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23" fillId="87" borderId="15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40" borderId="39" applyNumberFormat="0" applyProtection="0">
      <alignment horizontal="left" vertical="center" indent="1"/>
    </xf>
    <xf numFmtId="0" fontId="18" fillId="106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23" fillId="40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0" fontId="18" fillId="106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40" borderId="39" applyNumberFormat="0" applyProtection="0">
      <alignment horizontal="left" vertical="top" indent="1"/>
    </xf>
    <xf numFmtId="0" fontId="23" fillId="38" borderId="15" applyNumberFormat="0" applyProtection="0">
      <alignment horizontal="left" vertical="center" indent="1"/>
    </xf>
    <xf numFmtId="0" fontId="18" fillId="111" borderId="39" applyNumberFormat="0" applyProtection="0">
      <alignment horizontal="left" vertical="center" indent="1"/>
    </xf>
    <xf numFmtId="0" fontId="18" fillId="111" borderId="39" applyNumberFormat="0" applyProtection="0">
      <alignment horizontal="left" vertical="center" indent="1"/>
    </xf>
    <xf numFmtId="0" fontId="23" fillId="38" borderId="15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111" borderId="39" applyNumberFormat="0" applyProtection="0">
      <alignment horizontal="left" vertical="center" indent="1"/>
    </xf>
    <xf numFmtId="0" fontId="18" fillId="111" borderId="39" applyNumberFormat="0" applyProtection="0">
      <alignment horizontal="left" vertical="center" indent="1"/>
    </xf>
    <xf numFmtId="0" fontId="18" fillId="38" borderId="39" applyNumberFormat="0" applyProtection="0">
      <alignment horizontal="left" vertical="center" indent="1"/>
    </xf>
    <xf numFmtId="0" fontId="18" fillId="111" borderId="39" applyNumberFormat="0" applyProtection="0">
      <alignment horizontal="left" vertical="center" indent="1"/>
    </xf>
    <xf numFmtId="0" fontId="18" fillId="111" borderId="39" applyNumberFormat="0" applyProtection="0">
      <alignment horizontal="left" vertical="center" indent="1"/>
    </xf>
    <xf numFmtId="0" fontId="18" fillId="38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38" borderId="39" applyNumberFormat="0" applyProtection="0">
      <alignment horizontal="left" vertical="center" indent="1"/>
    </xf>
    <xf numFmtId="0" fontId="18" fillId="111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23" fillId="38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0" fontId="18" fillId="111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8" borderId="39" applyNumberFormat="0" applyProtection="0">
      <alignment horizontal="left" vertical="top" indent="1"/>
    </xf>
    <xf numFmtId="0" fontId="23" fillId="39" borderId="15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9" borderId="39" applyNumberFormat="0" applyProtection="0">
      <alignment horizontal="left" vertical="center" indent="1"/>
    </xf>
    <xf numFmtId="0" fontId="18" fillId="112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23" fillId="39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166" fontId="22" fillId="0" borderId="0">
      <alignment horizontal="left" wrapTex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0" fontId="18" fillId="112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18" fillId="39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3" fillId="49" borderId="42" applyNumberFormat="0">
      <protection locked="0"/>
    </xf>
    <xf numFmtId="166" fontId="22" fillId="0" borderId="0">
      <alignment horizontal="left" wrapText="1"/>
    </xf>
    <xf numFmtId="0" fontId="18" fillId="0" borderId="0"/>
    <xf numFmtId="0" fontId="22" fillId="0" borderId="0"/>
    <xf numFmtId="0" fontId="18" fillId="0" borderId="0"/>
    <xf numFmtId="166" fontId="22" fillId="0" borderId="0">
      <alignment horizontal="left" wrapText="1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0" borderId="0"/>
    <xf numFmtId="0" fontId="22" fillId="0" borderId="0"/>
    <xf numFmtId="0" fontId="18" fillId="0" borderId="0"/>
    <xf numFmtId="0" fontId="47" fillId="52" borderId="43" applyBorder="0"/>
    <xf numFmtId="4" fontId="27" fillId="113" borderId="39" applyNumberFormat="0" applyProtection="0">
      <alignment vertical="center"/>
    </xf>
    <xf numFmtId="4" fontId="27" fillId="113" borderId="39" applyNumberFormat="0" applyProtection="0">
      <alignment vertical="center"/>
    </xf>
    <xf numFmtId="4" fontId="94" fillId="44" borderId="39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113" borderId="39" applyNumberFormat="0" applyProtection="0">
      <alignment vertical="center"/>
    </xf>
    <xf numFmtId="4" fontId="27" fillId="113" borderId="39" applyNumberFormat="0" applyProtection="0">
      <alignment vertical="center"/>
    </xf>
    <xf numFmtId="166" fontId="22" fillId="0" borderId="0">
      <alignment horizontal="left" wrapText="1"/>
    </xf>
    <xf numFmtId="4" fontId="95" fillId="113" borderId="39" applyNumberFormat="0" applyProtection="0">
      <alignment vertical="center"/>
    </xf>
    <xf numFmtId="4" fontId="95" fillId="113" borderId="39" applyNumberFormat="0" applyProtection="0">
      <alignment vertical="center"/>
    </xf>
    <xf numFmtId="4" fontId="90" fillId="113" borderId="31" applyNumberFormat="0" applyProtection="0">
      <alignment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5" fillId="113" borderId="39" applyNumberFormat="0" applyProtection="0">
      <alignment vertical="center"/>
    </xf>
    <xf numFmtId="4" fontId="95" fillId="113" borderId="39" applyNumberFormat="0" applyProtection="0">
      <alignment vertical="center"/>
    </xf>
    <xf numFmtId="166" fontId="22" fillId="0" borderId="0">
      <alignment horizontal="left" wrapText="1"/>
    </xf>
    <xf numFmtId="4" fontId="27" fillId="113" borderId="39" applyNumberFormat="0" applyProtection="0">
      <alignment horizontal="left" vertical="center" indent="1"/>
    </xf>
    <xf numFmtId="4" fontId="27" fillId="113" borderId="39" applyNumberFormat="0" applyProtection="0">
      <alignment horizontal="left" vertical="center" indent="1"/>
    </xf>
    <xf numFmtId="4" fontId="94" fillId="51" borderId="39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113" borderId="39" applyNumberFormat="0" applyProtection="0">
      <alignment horizontal="left" vertical="center" indent="1"/>
    </xf>
    <xf numFmtId="4" fontId="27" fillId="113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27" fillId="113" borderId="39" applyNumberFormat="0" applyProtection="0">
      <alignment horizontal="left" vertical="top" indent="1"/>
    </xf>
    <xf numFmtId="0" fontId="27" fillId="113" borderId="39" applyNumberFormat="0" applyProtection="0">
      <alignment horizontal="left" vertical="top" indent="1"/>
    </xf>
    <xf numFmtId="0" fontId="94" fillId="44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7" fillId="113" borderId="39" applyNumberFormat="0" applyProtection="0">
      <alignment horizontal="left" vertical="top" indent="1"/>
    </xf>
    <xf numFmtId="0" fontId="27" fillId="113" borderId="39" applyNumberFormat="0" applyProtection="0">
      <alignment horizontal="left" vertical="top" indent="1"/>
    </xf>
    <xf numFmtId="166" fontId="22" fillId="0" borderId="0">
      <alignment horizontal="left" wrapText="1"/>
    </xf>
    <xf numFmtId="4" fontId="23" fillId="0" borderId="15" applyNumberFormat="0" applyProtection="0">
      <alignment horizontal="right" vertical="center"/>
    </xf>
    <xf numFmtId="4" fontId="27" fillId="0" borderId="0" applyNumberFormat="0" applyProtection="0">
      <alignment horizontal="right"/>
    </xf>
    <xf numFmtId="4" fontId="23" fillId="0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39" borderId="39" applyNumberFormat="0" applyProtection="0">
      <alignment horizontal="right" vertical="center"/>
    </xf>
    <xf numFmtId="4" fontId="27" fillId="39" borderId="39" applyNumberFormat="0" applyProtection="0">
      <alignment horizontal="right" vertical="center"/>
    </xf>
    <xf numFmtId="3" fontId="27" fillId="112" borderId="39" applyProtection="0">
      <alignment horizontal="right" vertical="center"/>
    </xf>
    <xf numFmtId="3" fontId="27" fillId="112" borderId="39" applyProtection="0">
      <alignment horizontal="right" vertical="center"/>
    </xf>
    <xf numFmtId="3" fontId="27" fillId="112" borderId="39" applyProtection="0">
      <alignment horizontal="right" vertical="center"/>
    </xf>
    <xf numFmtId="3" fontId="27" fillId="112" borderId="39" applyProtection="0">
      <alignment horizontal="right" vertical="center"/>
    </xf>
    <xf numFmtId="4" fontId="27" fillId="0" borderId="0" applyNumberFormat="0" applyProtection="0">
      <alignment horizontal="right"/>
    </xf>
    <xf numFmtId="166" fontId="22" fillId="0" borderId="0">
      <alignment horizontal="left" wrapText="1"/>
    </xf>
    <xf numFmtId="4" fontId="88" fillId="0" borderId="44" applyNumberFormat="0" applyProtection="0">
      <alignment horizontal="right" vertical="center"/>
    </xf>
    <xf numFmtId="4" fontId="88" fillId="0" borderId="44" applyNumberFormat="0" applyProtection="0">
      <alignment horizontal="right" vertical="center"/>
    </xf>
    <xf numFmtId="4" fontId="90" fillId="34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88" fillId="0" borderId="0" applyNumberFormat="0" applyProtection="0">
      <alignment horizontal="left" vertical="center" wrapText="1" indent="1"/>
    </xf>
    <xf numFmtId="4" fontId="88" fillId="0" borderId="0" applyNumberFormat="0" applyProtection="0">
      <alignment horizontal="left" vertical="center" wrapText="1" indent="1"/>
    </xf>
    <xf numFmtId="4" fontId="23" fillId="62" borderId="15" applyNumberFormat="0" applyProtection="0">
      <alignment horizontal="left" vertical="center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27" fillId="40" borderId="39" applyNumberFormat="0" applyProtection="0">
      <alignment horizontal="left" vertical="center" indent="1"/>
    </xf>
    <xf numFmtId="4" fontId="27" fillId="40" borderId="39" applyNumberFormat="0" applyProtection="0">
      <alignment horizontal="left" vertical="center" indent="1"/>
    </xf>
    <xf numFmtId="166" fontId="22" fillId="0" borderId="0">
      <alignment horizontal="left" wrapText="1"/>
    </xf>
    <xf numFmtId="0" fontId="92" fillId="0" borderId="0" applyNumberFormat="0" applyProtection="0">
      <alignment horizontal="center" wrapText="1"/>
    </xf>
    <xf numFmtId="0" fontId="92" fillId="0" borderId="0" applyNumberFormat="0" applyProtection="0">
      <alignment horizontal="center" wrapText="1"/>
    </xf>
    <xf numFmtId="0" fontId="94" fillId="40" borderId="39" applyNumberFormat="0" applyProtection="0">
      <alignment horizontal="left" vertical="top" indent="1"/>
    </xf>
    <xf numFmtId="166" fontId="22" fillId="0" borderId="0">
      <alignment horizontal="left" wrapText="1"/>
    </xf>
    <xf numFmtId="166" fontId="22" fillId="0" borderId="0">
      <alignment horizontal="left" wrapText="1"/>
    </xf>
    <xf numFmtId="0" fontId="27" fillId="106" borderId="39" applyNumberFormat="0" applyProtection="0">
      <alignment horizontal="left" vertical="top" indent="1"/>
    </xf>
    <xf numFmtId="0" fontId="27" fillId="106" borderId="39" applyNumberFormat="0" applyProtection="0">
      <alignment horizontal="left" vertical="top" indent="1"/>
    </xf>
    <xf numFmtId="0" fontId="92" fillId="0" borderId="0" applyNumberFormat="0" applyProtection="0">
      <alignment horizontal="center" wrapText="1"/>
    </xf>
    <xf numFmtId="166" fontId="22" fillId="0" borderId="0">
      <alignment horizontal="left" wrapText="1"/>
    </xf>
    <xf numFmtId="4" fontId="96" fillId="0" borderId="0" applyNumberFormat="0" applyProtection="0">
      <alignment horizontal="left"/>
    </xf>
    <xf numFmtId="4" fontId="97" fillId="114" borderId="40" applyNumberFormat="0" applyProtection="0">
      <alignment horizontal="left" vertical="center" indent="1"/>
    </xf>
    <xf numFmtId="4" fontId="96" fillId="0" borderId="0" applyNumberFormat="0" applyProtection="0">
      <alignment horizontal="left"/>
    </xf>
    <xf numFmtId="4" fontId="98" fillId="114" borderId="0" applyNumberFormat="0" applyProtection="0">
      <alignment horizontal="left" vertical="center" indent="1"/>
    </xf>
    <xf numFmtId="0" fontId="23" fillId="115" borderId="31"/>
    <xf numFmtId="4" fontId="99" fillId="0" borderId="0" applyNumberFormat="0" applyProtection="0">
      <alignment horizontal="right"/>
    </xf>
    <xf numFmtId="4" fontId="99" fillId="0" borderId="0" applyNumberFormat="0" applyProtection="0">
      <alignment horizontal="right"/>
    </xf>
    <xf numFmtId="4" fontId="99" fillId="0" borderId="0" applyNumberFormat="0" applyProtection="0">
      <alignment horizontal="right"/>
    </xf>
    <xf numFmtId="4" fontId="100" fillId="49" borderId="15" applyNumberFormat="0" applyProtection="0">
      <alignment horizontal="right" vertical="center"/>
    </xf>
    <xf numFmtId="166" fontId="22" fillId="0" borderId="0">
      <alignment horizontal="left" wrapText="1"/>
    </xf>
    <xf numFmtId="166" fontId="22" fillId="0" borderId="0">
      <alignment horizontal="left" wrapText="1"/>
    </xf>
    <xf numFmtId="4" fontId="99" fillId="39" borderId="39" applyNumberFormat="0" applyProtection="0">
      <alignment horizontal="right" vertical="center"/>
    </xf>
    <xf numFmtId="0" fontId="101" fillId="0" borderId="0"/>
    <xf numFmtId="0" fontId="102" fillId="0" borderId="0"/>
    <xf numFmtId="0" fontId="103" fillId="116" borderId="0"/>
    <xf numFmtId="0" fontId="103" fillId="116" borderId="0"/>
    <xf numFmtId="166" fontId="22" fillId="0" borderId="0">
      <alignment horizontal="left" wrapText="1"/>
    </xf>
    <xf numFmtId="49" fontId="104" fillId="116" borderId="0"/>
    <xf numFmtId="49" fontId="104" fillId="116" borderId="0"/>
    <xf numFmtId="166" fontId="22" fillId="0" borderId="0">
      <alignment horizontal="left" wrapText="1"/>
    </xf>
    <xf numFmtId="49" fontId="105" fillId="116" borderId="45"/>
    <xf numFmtId="49" fontId="105" fillId="116" borderId="0"/>
    <xf numFmtId="0" fontId="103" fillId="34" borderId="45">
      <protection locked="0"/>
    </xf>
    <xf numFmtId="0" fontId="103" fillId="116" borderId="0"/>
    <xf numFmtId="0" fontId="106" fillId="112" borderId="0"/>
    <xf numFmtId="0" fontId="106" fillId="117" borderId="0"/>
    <xf numFmtId="166" fontId="22" fillId="0" borderId="0">
      <alignment horizontal="left" wrapText="1"/>
    </xf>
    <xf numFmtId="0" fontId="106" fillId="118" borderId="0"/>
    <xf numFmtId="0" fontId="106" fillId="119" borderId="0"/>
    <xf numFmtId="166" fontId="22" fillId="0" borderId="0">
      <alignment horizontal="left" wrapText="1"/>
    </xf>
    <xf numFmtId="0" fontId="106" fillId="120" borderId="0"/>
    <xf numFmtId="0" fontId="106" fillId="121" borderId="0"/>
    <xf numFmtId="166" fontId="22" fillId="0" borderId="0">
      <alignment horizontal="left" wrapText="1"/>
    </xf>
    <xf numFmtId="0" fontId="107" fillId="0" borderId="0" applyNumberFormat="0" applyFill="0" applyBorder="0" applyAlignment="0" applyProtection="0"/>
    <xf numFmtId="37" fontId="23" fillId="49" borderId="46"/>
    <xf numFmtId="175" fontId="18" fillId="49" borderId="46"/>
    <xf numFmtId="175" fontId="18" fillId="49" borderId="46"/>
    <xf numFmtId="175" fontId="18" fillId="49" borderId="46"/>
    <xf numFmtId="175" fontId="18" fillId="49" borderId="46"/>
    <xf numFmtId="37" fontId="23" fillId="49" borderId="46"/>
    <xf numFmtId="0" fontId="47" fillId="44" borderId="46">
      <alignment horizontal="center"/>
    </xf>
    <xf numFmtId="175" fontId="18" fillId="44" borderId="46">
      <alignment horizontal="center"/>
    </xf>
    <xf numFmtId="175" fontId="18" fillId="44" borderId="46">
      <alignment horizontal="center"/>
    </xf>
    <xf numFmtId="175" fontId="18" fillId="44" borderId="46">
      <alignment horizontal="center"/>
    </xf>
    <xf numFmtId="175" fontId="18" fillId="44" borderId="46">
      <alignment horizontal="center"/>
    </xf>
    <xf numFmtId="0" fontId="47" fillId="44" borderId="46">
      <alignment horizontal="center"/>
    </xf>
    <xf numFmtId="37" fontId="10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66" fontId="22" fillId="0" borderId="0">
      <alignment horizontal="left" wrapText="1"/>
    </xf>
    <xf numFmtId="37" fontId="109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75" fontId="18" fillId="49" borderId="0">
      <alignment horizontal="right"/>
    </xf>
    <xf numFmtId="166" fontId="22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39" fontId="47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66" fontId="22" fillId="0" borderId="0">
      <alignment horizontal="left" wrapText="1"/>
    </xf>
    <xf numFmtId="0" fontId="23" fillId="49" borderId="0"/>
    <xf numFmtId="175" fontId="18" fillId="49" borderId="0"/>
    <xf numFmtId="175" fontId="18" fillId="49" borderId="0"/>
    <xf numFmtId="175" fontId="18" fillId="49" borderId="0"/>
    <xf numFmtId="175" fontId="18" fillId="49" borderId="0"/>
    <xf numFmtId="166" fontId="22" fillId="0" borderId="0">
      <alignment horizontal="left" wrapText="1"/>
    </xf>
    <xf numFmtId="0" fontId="47" fillId="49" borderId="0"/>
    <xf numFmtId="175" fontId="18" fillId="49" borderId="0"/>
    <xf numFmtId="175" fontId="18" fillId="49" borderId="0"/>
    <xf numFmtId="175" fontId="18" fillId="49" borderId="0"/>
    <xf numFmtId="175" fontId="18" fillId="49" borderId="0"/>
    <xf numFmtId="166" fontId="22" fillId="0" borderId="0">
      <alignment horizontal="left" wrapText="1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66" fontId="22" fillId="0" borderId="0">
      <alignment horizontal="left" wrapText="1"/>
    </xf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22" fillId="0" borderId="0">
      <alignment horizontal="left" wrapText="1"/>
    </xf>
    <xf numFmtId="0" fontId="107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111" fillId="0" borderId="48" applyNumberFormat="0" applyFill="0" applyAlignment="0" applyProtection="0"/>
    <xf numFmtId="0" fontId="111" fillId="0" borderId="48" applyNumberFormat="0" applyFill="0" applyAlignment="0" applyProtection="0"/>
    <xf numFmtId="0" fontId="111" fillId="0" borderId="48" applyNumberFormat="0" applyFill="0" applyAlignment="0" applyProtection="0"/>
    <xf numFmtId="0" fontId="52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8" applyNumberFormat="0" applyFill="0" applyAlignment="0" applyProtection="0"/>
    <xf numFmtId="0" fontId="111" fillId="0" borderId="48" applyNumberFormat="0" applyFill="0" applyAlignment="0" applyProtection="0"/>
    <xf numFmtId="0" fontId="111" fillId="0" borderId="48" applyNumberFormat="0" applyFill="0" applyAlignment="0" applyProtection="0"/>
    <xf numFmtId="166" fontId="22" fillId="0" borderId="0">
      <alignment horizontal="left" wrapText="1"/>
    </xf>
    <xf numFmtId="0" fontId="52" fillId="0" borderId="47" applyNumberFormat="0" applyFill="0" applyAlignment="0" applyProtection="0"/>
    <xf numFmtId="0" fontId="16" fillId="0" borderId="9" applyNumberFormat="0" applyFill="0" applyAlignment="0" applyProtection="0"/>
    <xf numFmtId="0" fontId="16" fillId="0" borderId="50" applyNumberFormat="0" applyFill="0" applyAlignment="0" applyProtection="0"/>
    <xf numFmtId="0" fontId="16" fillId="0" borderId="50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166" fontId="22" fillId="0" borderId="0">
      <alignment horizontal="left" wrapText="1"/>
    </xf>
    <xf numFmtId="0" fontId="111" fillId="0" borderId="49" applyNumberFormat="0" applyFill="0" applyAlignment="0" applyProtection="0"/>
    <xf numFmtId="0" fontId="52" fillId="0" borderId="47" applyNumberFormat="0" applyFill="0" applyAlignment="0" applyProtection="0"/>
    <xf numFmtId="0" fontId="111" fillId="0" borderId="48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37" fontId="23" fillId="51" borderId="0"/>
    <xf numFmtId="175" fontId="18" fillId="51" borderId="0"/>
    <xf numFmtId="175" fontId="18" fillId="51" borderId="0"/>
    <xf numFmtId="175" fontId="18" fillId="51" borderId="0"/>
    <xf numFmtId="175" fontId="18" fillId="51" borderId="0"/>
    <xf numFmtId="166" fontId="22" fillId="0" borderId="0">
      <alignment horizontal="left" wrapText="1"/>
    </xf>
    <xf numFmtId="37" fontId="23" fillId="92" borderId="0" applyNumberFormat="0" applyBorder="0" applyAlignment="0" applyProtection="0"/>
    <xf numFmtId="37" fontId="23" fillId="0" borderId="0"/>
    <xf numFmtId="3" fontId="31" fillId="0" borderId="30" applyProtection="0"/>
    <xf numFmtId="37" fontId="23" fillId="44" borderId="0">
      <protection locked="0"/>
    </xf>
    <xf numFmtId="37" fontId="23" fillId="51" borderId="0"/>
    <xf numFmtId="175" fontId="18" fillId="44" borderId="0">
      <protection locked="0"/>
    </xf>
    <xf numFmtId="175" fontId="18" fillId="44" borderId="0">
      <protection locked="0"/>
    </xf>
    <xf numFmtId="175" fontId="18" fillId="44" borderId="0">
      <protection locked="0"/>
    </xf>
    <xf numFmtId="175" fontId="18" fillId="51" borderId="0"/>
    <xf numFmtId="175" fontId="18" fillId="51" borderId="0"/>
    <xf numFmtId="175" fontId="18" fillId="51" borderId="0"/>
    <xf numFmtId="175" fontId="18" fillId="51" borderId="0"/>
    <xf numFmtId="175" fontId="18" fillId="44" borderId="0">
      <protection locked="0"/>
    </xf>
    <xf numFmtId="166" fontId="22" fillId="0" borderId="0">
      <alignment horizontal="left" wrapText="1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6" fontId="22" fillId="0" borderId="0">
      <alignment horizontal="left" wrapText="1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6" fontId="22" fillId="0" borderId="0">
      <alignment horizontal="left" wrapText="1"/>
    </xf>
    <xf numFmtId="0" fontId="75" fillId="0" borderId="0" applyNumberFormat="0" applyFill="0" applyBorder="0" applyAlignment="0" applyProtection="0"/>
    <xf numFmtId="193" fontId="49" fillId="0" borderId="0">
      <alignment horizontal="center"/>
    </xf>
    <xf numFmtId="0" fontId="50" fillId="0" borderId="0"/>
    <xf numFmtId="0" fontId="118" fillId="0" borderId="0"/>
    <xf numFmtId="43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23" fillId="0" borderId="0"/>
    <xf numFmtId="43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5" fillId="37" borderId="0" applyNumberFormat="0" applyBorder="0" applyAlignment="0" applyProtection="0"/>
    <xf numFmtId="0" fontId="20" fillId="10" borderId="0" applyNumberFormat="0" applyBorder="0" applyAlignment="0" applyProtection="0"/>
    <xf numFmtId="0" fontId="27" fillId="37" borderId="0" applyNumberFormat="0" applyBorder="0" applyAlignment="0" applyProtection="0"/>
    <xf numFmtId="0" fontId="20" fillId="10" borderId="0" applyNumberFormat="0" applyBorder="0" applyAlignment="0" applyProtection="0"/>
    <xf numFmtId="0" fontId="2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5" fillId="41" borderId="0" applyNumberFormat="0" applyBorder="0" applyAlignment="0" applyProtection="0"/>
    <xf numFmtId="0" fontId="20" fillId="14" borderId="0" applyNumberFormat="0" applyBorder="0" applyAlignment="0" applyProtection="0"/>
    <xf numFmtId="0" fontId="27" fillId="41" borderId="0" applyNumberFormat="0" applyBorder="0" applyAlignment="0" applyProtection="0"/>
    <xf numFmtId="0" fontId="20" fillId="14" borderId="0" applyNumberFormat="0" applyBorder="0" applyAlignment="0" applyProtection="0"/>
    <xf numFmtId="0" fontId="27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5" fillId="43" borderId="0" applyNumberFormat="0" applyBorder="0" applyAlignment="0" applyProtection="0"/>
    <xf numFmtId="0" fontId="20" fillId="18" borderId="0" applyNumberFormat="0" applyBorder="0" applyAlignment="0" applyProtection="0"/>
    <xf numFmtId="0" fontId="27" fillId="43" borderId="0" applyNumberFormat="0" applyBorder="0" applyAlignment="0" applyProtection="0"/>
    <xf numFmtId="0" fontId="20" fillId="18" borderId="0" applyNumberFormat="0" applyBorder="0" applyAlignment="0" applyProtection="0"/>
    <xf numFmtId="0" fontId="27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5" fillId="46" borderId="0" applyNumberFormat="0" applyBorder="0" applyAlignment="0" applyProtection="0"/>
    <xf numFmtId="0" fontId="20" fillId="22" borderId="0" applyNumberFormat="0" applyBorder="0" applyAlignment="0" applyProtection="0"/>
    <xf numFmtId="0" fontId="27" fillId="46" borderId="0" applyNumberFormat="0" applyBorder="0" applyAlignment="0" applyProtection="0"/>
    <xf numFmtId="0" fontId="20" fillId="22" borderId="0" applyNumberFormat="0" applyBorder="0" applyAlignment="0" applyProtection="0"/>
    <xf numFmtId="0" fontId="27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26" borderId="0" applyNumberFormat="0" applyBorder="0" applyAlignment="0" applyProtection="0"/>
    <xf numFmtId="0" fontId="27" fillId="50" borderId="0" applyNumberFormat="0" applyBorder="0" applyAlignment="0" applyProtection="0"/>
    <xf numFmtId="0" fontId="20" fillId="26" borderId="0" applyNumberFormat="0" applyBorder="0" applyAlignment="0" applyProtection="0"/>
    <xf numFmtId="0" fontId="27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5" fillId="47" borderId="0" applyNumberFormat="0" applyBorder="0" applyAlignment="0" applyProtection="0"/>
    <xf numFmtId="0" fontId="20" fillId="30" borderId="0" applyNumberFormat="0" applyBorder="0" applyAlignment="0" applyProtection="0"/>
    <xf numFmtId="0" fontId="27" fillId="47" borderId="0" applyNumberFormat="0" applyBorder="0" applyAlignment="0" applyProtection="0"/>
    <xf numFmtId="0" fontId="20" fillId="30" borderId="0" applyNumberFormat="0" applyBorder="0" applyAlignment="0" applyProtection="0"/>
    <xf numFmtId="0" fontId="27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5" fillId="38" borderId="0" applyNumberFormat="0" applyBorder="0" applyAlignment="0" applyProtection="0"/>
    <xf numFmtId="0" fontId="20" fillId="11" borderId="0" applyNumberFormat="0" applyBorder="0" applyAlignment="0" applyProtection="0"/>
    <xf numFmtId="0" fontId="27" fillId="38" borderId="0" applyNumberFormat="0" applyBorder="0" applyAlignment="0" applyProtection="0"/>
    <xf numFmtId="0" fontId="20" fillId="11" borderId="0" applyNumberFormat="0" applyBorder="0" applyAlignment="0" applyProtection="0"/>
    <xf numFmtId="0" fontId="27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7" fillId="42" borderId="0" applyNumberFormat="0" applyBorder="0" applyAlignment="0" applyProtection="0"/>
    <xf numFmtId="0" fontId="20" fillId="15" borderId="0" applyNumberFormat="0" applyBorder="0" applyAlignment="0" applyProtection="0"/>
    <xf numFmtId="0" fontId="27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5" fillId="53" borderId="0" applyNumberFormat="0" applyBorder="0" applyAlignment="0" applyProtection="0"/>
    <xf numFmtId="0" fontId="20" fillId="19" borderId="0" applyNumberFormat="0" applyBorder="0" applyAlignment="0" applyProtection="0"/>
    <xf numFmtId="0" fontId="27" fillId="53" borderId="0" applyNumberFormat="0" applyBorder="0" applyAlignment="0" applyProtection="0"/>
    <xf numFmtId="0" fontId="20" fillId="19" borderId="0" applyNumberFormat="0" applyBorder="0" applyAlignment="0" applyProtection="0"/>
    <xf numFmtId="0" fontId="27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5" fillId="46" borderId="0" applyNumberFormat="0" applyBorder="0" applyAlignment="0" applyProtection="0"/>
    <xf numFmtId="0" fontId="20" fillId="23" borderId="0" applyNumberFormat="0" applyBorder="0" applyAlignment="0" applyProtection="0"/>
    <xf numFmtId="0" fontId="27" fillId="46" borderId="0" applyNumberFormat="0" applyBorder="0" applyAlignment="0" applyProtection="0"/>
    <xf numFmtId="0" fontId="20" fillId="23" borderId="0" applyNumberFormat="0" applyBorder="0" applyAlignment="0" applyProtection="0"/>
    <xf numFmtId="0" fontId="27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5" fillId="38" borderId="0" applyNumberFormat="0" applyBorder="0" applyAlignment="0" applyProtection="0"/>
    <xf numFmtId="0" fontId="20" fillId="27" borderId="0" applyNumberFormat="0" applyBorder="0" applyAlignment="0" applyProtection="0"/>
    <xf numFmtId="0" fontId="27" fillId="38" borderId="0" applyNumberFormat="0" applyBorder="0" applyAlignment="0" applyProtection="0"/>
    <xf numFmtId="0" fontId="20" fillId="27" borderId="0" applyNumberFormat="0" applyBorder="0" applyAlignment="0" applyProtection="0"/>
    <xf numFmtId="0" fontId="27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5" fillId="57" borderId="0" applyNumberFormat="0" applyBorder="0" applyAlignment="0" applyProtection="0"/>
    <xf numFmtId="0" fontId="20" fillId="31" borderId="0" applyNumberFormat="0" applyBorder="0" applyAlignment="0" applyProtection="0"/>
    <xf numFmtId="0" fontId="27" fillId="57" borderId="0" applyNumberFormat="0" applyBorder="0" applyAlignment="0" applyProtection="0"/>
    <xf numFmtId="0" fontId="20" fillId="31" borderId="0" applyNumberFormat="0" applyBorder="0" applyAlignment="0" applyProtection="0"/>
    <xf numFmtId="0" fontId="27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125" fillId="12" borderId="0" applyNumberFormat="0" applyBorder="0" applyAlignment="0" applyProtection="0"/>
    <xf numFmtId="0" fontId="17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2" borderId="0" applyNumberFormat="0" applyBorder="0" applyAlignment="0" applyProtection="0"/>
    <xf numFmtId="0" fontId="125" fillId="16" borderId="0" applyNumberFormat="0" applyBorder="0" applyAlignment="0" applyProtection="0"/>
    <xf numFmtId="0" fontId="17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16" borderId="0" applyNumberFormat="0" applyBorder="0" applyAlignment="0" applyProtection="0"/>
    <xf numFmtId="0" fontId="125" fillId="20" borderId="0" applyNumberFormat="0" applyBorder="0" applyAlignment="0" applyProtection="0"/>
    <xf numFmtId="0" fontId="17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0" borderId="0" applyNumberFormat="0" applyBorder="0" applyAlignment="0" applyProtection="0"/>
    <xf numFmtId="0" fontId="125" fillId="24" borderId="0" applyNumberFormat="0" applyBorder="0" applyAlignment="0" applyProtection="0"/>
    <xf numFmtId="0" fontId="17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4" borderId="0" applyNumberFormat="0" applyBorder="0" applyAlignment="0" applyProtection="0"/>
    <xf numFmtId="0" fontId="125" fillId="28" borderId="0" applyNumberFormat="0" applyBorder="0" applyAlignment="0" applyProtection="0"/>
    <xf numFmtId="0" fontId="17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28" borderId="0" applyNumberFormat="0" applyBorder="0" applyAlignment="0" applyProtection="0"/>
    <xf numFmtId="0" fontId="125" fillId="32" borderId="0" applyNumberFormat="0" applyBorder="0" applyAlignment="0" applyProtection="0"/>
    <xf numFmtId="0" fontId="17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8" borderId="0" applyNumberFormat="0" applyBorder="0" applyAlignment="0" applyProtection="0"/>
    <xf numFmtId="0" fontId="28" fillId="78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0" borderId="0" applyNumberFormat="0" applyBorder="0" applyAlignment="0" applyProtection="0"/>
    <xf numFmtId="37" fontId="126" fillId="34" borderId="10" applyBorder="0" applyProtection="0">
      <alignment vertical="center"/>
    </xf>
    <xf numFmtId="0" fontId="127" fillId="3" borderId="0" applyNumberFormat="0" applyBorder="0" applyAlignment="0" applyProtection="0"/>
    <xf numFmtId="0" fontId="35" fillId="41" borderId="0" applyNumberFormat="0" applyBorder="0" applyAlignment="0" applyProtection="0"/>
    <xf numFmtId="0" fontId="7" fillId="3" borderId="0" applyNumberFormat="0" applyBorder="0" applyAlignment="0" applyProtection="0"/>
    <xf numFmtId="0" fontId="127" fillId="3" borderId="0" applyNumberFormat="0" applyBorder="0" applyAlignment="0" applyProtection="0"/>
    <xf numFmtId="0" fontId="127" fillId="3" borderId="0" applyNumberFormat="0" applyBorder="0" applyAlignment="0" applyProtection="0"/>
    <xf numFmtId="0" fontId="127" fillId="3" borderId="0" applyNumberFormat="0" applyBorder="0" applyAlignment="0" applyProtection="0"/>
    <xf numFmtId="5" fontId="128" fillId="0" borderId="70">
      <protection locked="0"/>
    </xf>
    <xf numFmtId="0" fontId="129" fillId="131" borderId="0" applyBorder="0">
      <alignment horizontal="left" vertical="center" indent="1"/>
    </xf>
    <xf numFmtId="0" fontId="42" fillId="51" borderId="14" applyNumberFormat="0" applyAlignment="0" applyProtection="0"/>
    <xf numFmtId="0" fontId="13" fillId="7" borderId="7" applyNumberFormat="0" applyAlignment="0" applyProtection="0"/>
    <xf numFmtId="0" fontId="45" fillId="96" borderId="16" applyNumberFormat="0" applyAlignment="0" applyProtection="0"/>
    <xf numFmtId="41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130" fillId="0" borderId="71"/>
    <xf numFmtId="4" fontId="128" fillId="132" borderId="71">
      <protection locked="0"/>
    </xf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2" borderId="0" applyNumberFormat="0" applyBorder="0" applyAlignment="0" applyProtection="0"/>
    <xf numFmtId="0" fontId="57" fillId="4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4" fontId="128" fillId="133" borderId="71"/>
    <xf numFmtId="43" fontId="117" fillId="0" borderId="72"/>
    <xf numFmtId="37" fontId="133" fillId="92" borderId="54" applyFill="0">
      <alignment vertical="center"/>
    </xf>
    <xf numFmtId="0" fontId="133" fillId="94" borderId="73" applyNumberFormat="0">
      <alignment horizontal="left" vertical="top" indent="1"/>
    </xf>
    <xf numFmtId="0" fontId="133" fillId="34" borderId="0" applyBorder="0">
      <alignment horizontal="left" vertical="center" indent="1"/>
    </xf>
    <xf numFmtId="0" fontId="133" fillId="0" borderId="73" applyNumberFormat="0" applyFill="0">
      <alignment horizontal="centerContinuous" vertical="top"/>
    </xf>
    <xf numFmtId="0" fontId="62" fillId="0" borderId="19" applyNumberFormat="0" applyFill="0" applyAlignment="0" applyProtection="0"/>
    <xf numFmtId="0" fontId="64" fillId="0" borderId="21" applyNumberFormat="0" applyFill="0" applyAlignment="0" applyProtection="0"/>
    <xf numFmtId="0" fontId="66" fillId="0" borderId="28" applyNumberFormat="0" applyFill="0" applyAlignment="0" applyProtection="0"/>
    <xf numFmtId="0" fontId="13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3" fillId="47" borderId="14" applyNumberFormat="0" applyAlignment="0" applyProtection="0"/>
    <xf numFmtId="43" fontId="117" fillId="0" borderId="51"/>
    <xf numFmtId="0" fontId="76" fillId="0" borderId="35" applyNumberFormat="0" applyFill="0" applyAlignment="0" applyProtection="0"/>
    <xf numFmtId="44" fontId="117" fillId="0" borderId="69"/>
    <xf numFmtId="0" fontId="135" fillId="4" borderId="0" applyNumberFormat="0" applyBorder="0" applyAlignment="0" applyProtection="0"/>
    <xf numFmtId="0" fontId="79" fillId="54" borderId="0" applyNumberFormat="0" applyBorder="0" applyAlignment="0" applyProtection="0"/>
    <xf numFmtId="0" fontId="8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6" fillId="92" borderId="0">
      <alignment horizontal="left" wrapText="1" inden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23" fillId="0" borderId="0"/>
    <xf numFmtId="0" fontId="123" fillId="0" borderId="0"/>
    <xf numFmtId="0" fontId="123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23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23" fillId="0" borderId="0"/>
    <xf numFmtId="0" fontId="27" fillId="0" borderId="0">
      <alignment vertical="top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18" fillId="0" borderId="0"/>
    <xf numFmtId="0" fontId="23" fillId="103" borderId="0"/>
    <xf numFmtId="0" fontId="27" fillId="0" borderId="0">
      <alignment vertical="top"/>
    </xf>
    <xf numFmtId="166" fontId="18" fillId="0" borderId="0">
      <alignment horizontal="left" wrapText="1"/>
    </xf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166" fontId="1" fillId="0" borderId="0">
      <alignment horizontal="left" wrapText="1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>
      <alignment horizontal="left" wrapText="1"/>
    </xf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7" fillId="0" borderId="0"/>
    <xf numFmtId="0" fontId="20" fillId="8" borderId="8" applyNumberFormat="0" applyFont="0" applyAlignment="0" applyProtection="0"/>
    <xf numFmtId="0" fontId="18" fillId="0" borderId="0"/>
    <xf numFmtId="0" fontId="20" fillId="8" borderId="8" applyNumberFormat="0" applyFont="0" applyAlignment="0" applyProtection="0"/>
    <xf numFmtId="0" fontId="18" fillId="0" borderId="0"/>
    <xf numFmtId="0" fontId="20" fillId="8" borderId="8" applyNumberFormat="0" applyFont="0" applyAlignment="0" applyProtection="0"/>
    <xf numFmtId="0" fontId="18" fillId="44" borderId="3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44" borderId="36" applyNumberFormat="0" applyFont="0" applyAlignment="0" applyProtection="0"/>
    <xf numFmtId="0" fontId="1" fillId="8" borderId="8" applyNumberFormat="0" applyFont="0" applyAlignment="0" applyProtection="0"/>
    <xf numFmtId="0" fontId="2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88" borderId="36" applyNumberFormat="0" applyFont="0" applyAlignment="0" applyProtection="0"/>
    <xf numFmtId="0" fontId="18" fillId="0" borderId="0"/>
    <xf numFmtId="188" fontId="84" fillId="104" borderId="31" applyNumberFormat="0" applyFont="0" applyFill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138" fillId="6" borderId="5" applyNumberFormat="0" applyAlignment="0" applyProtection="0"/>
    <xf numFmtId="0" fontId="85" fillId="51" borderId="3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197" fontId="23" fillId="67" borderId="74"/>
    <xf numFmtId="198" fontId="23" fillId="0" borderId="74" applyFont="0" applyFill="0" applyBorder="0" applyAlignment="0" applyProtection="0">
      <protection locked="0"/>
    </xf>
    <xf numFmtId="2" fontId="140" fillId="0" borderId="0">
      <protection locked="0"/>
    </xf>
    <xf numFmtId="0" fontId="18" fillId="0" borderId="0"/>
    <xf numFmtId="4" fontId="18" fillId="52" borderId="40" applyNumberFormat="0" applyProtection="0">
      <alignment horizontal="left" vertical="center" indent="1"/>
    </xf>
    <xf numFmtId="0" fontId="18" fillId="0" borderId="0"/>
    <xf numFmtId="4" fontId="27" fillId="0" borderId="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0" fontId="18" fillId="0" borderId="0"/>
    <xf numFmtId="4" fontId="93" fillId="52" borderId="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0" fontId="18" fillId="52" borderId="39" applyNumberFormat="0" applyProtection="0">
      <alignment horizontal="left" vertical="center" indent="1"/>
    </xf>
    <xf numFmtId="0" fontId="18" fillId="0" borderId="0"/>
    <xf numFmtId="0" fontId="23" fillId="52" borderId="39" applyNumberFormat="0" applyProtection="0">
      <alignment horizontal="left" vertical="top" indent="1"/>
    </xf>
    <xf numFmtId="0" fontId="18" fillId="40" borderId="39" applyNumberFormat="0" applyProtection="0">
      <alignment horizontal="left" vertical="center" indent="1"/>
    </xf>
    <xf numFmtId="0" fontId="18" fillId="40" borderId="39" applyNumberFormat="0" applyProtection="0">
      <alignment horizontal="left" vertical="center" indent="1"/>
    </xf>
    <xf numFmtId="0" fontId="18" fillId="40" borderId="39" applyNumberFormat="0" applyProtection="0">
      <alignment horizontal="left" vertical="top" indent="1"/>
    </xf>
    <xf numFmtId="0" fontId="18" fillId="38" borderId="39" applyNumberFormat="0" applyProtection="0">
      <alignment horizontal="left" vertical="center" indent="1"/>
    </xf>
    <xf numFmtId="0" fontId="18" fillId="0" borderId="0"/>
    <xf numFmtId="0" fontId="18" fillId="38" borderId="39" applyNumberFormat="0" applyProtection="0">
      <alignment horizontal="left" vertical="top" indent="1"/>
    </xf>
    <xf numFmtId="0" fontId="18" fillId="39" borderId="39" applyNumberFormat="0" applyProtection="0">
      <alignment horizontal="left" vertical="center" indent="1"/>
    </xf>
    <xf numFmtId="0" fontId="18" fillId="39" borderId="39" applyNumberFormat="0" applyProtection="0">
      <alignment horizontal="left" vertical="center" indent="1"/>
    </xf>
    <xf numFmtId="0" fontId="18" fillId="39" borderId="39" applyNumberFormat="0" applyProtection="0">
      <alignment horizontal="left" vertical="top" indent="1"/>
    </xf>
    <xf numFmtId="0" fontId="18" fillId="0" borderId="0"/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49" borderId="31" applyNumberFormat="0">
      <protection locked="0"/>
    </xf>
    <xf numFmtId="0" fontId="18" fillId="0" borderId="0"/>
    <xf numFmtId="0" fontId="23" fillId="49" borderId="42" applyNumberFormat="0">
      <protection locked="0"/>
    </xf>
    <xf numFmtId="4" fontId="90" fillId="113" borderId="31" applyNumberFormat="0" applyProtection="0">
      <alignment vertical="center"/>
    </xf>
    <xf numFmtId="0" fontId="18" fillId="0" borderId="0"/>
    <xf numFmtId="0" fontId="18" fillId="0" borderId="0"/>
    <xf numFmtId="0" fontId="23" fillId="115" borderId="31"/>
    <xf numFmtId="0" fontId="18" fillId="134" borderId="0"/>
    <xf numFmtId="0" fontId="141" fillId="0" borderId="0">
      <alignment horizontal="right"/>
    </xf>
    <xf numFmtId="0" fontId="142" fillId="0" borderId="0"/>
    <xf numFmtId="0" fontId="52" fillId="0" borderId="49" applyNumberFormat="0" applyFill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" fontId="145" fillId="34" borderId="14">
      <alignment readingOrder="1"/>
      <protection locked="0"/>
    </xf>
    <xf numFmtId="4" fontId="145" fillId="131" borderId="14">
      <alignment readingOrder="1"/>
      <protection locked="0"/>
    </xf>
    <xf numFmtId="41" fontId="18" fillId="0" borderId="0" applyFont="0" applyFill="0" applyBorder="0" applyAlignment="0" applyProtection="0"/>
    <xf numFmtId="0" fontId="149" fillId="92" borderId="14" applyNumberFormat="0">
      <alignment readingOrder="1"/>
      <protection locked="0"/>
    </xf>
    <xf numFmtId="0" fontId="149" fillId="92" borderId="14" applyNumberFormat="0">
      <alignment readingOrder="1"/>
      <protection locked="0"/>
    </xf>
    <xf numFmtId="0" fontId="150" fillId="0" borderId="14" applyNumberFormat="0">
      <alignment readingOrder="1"/>
      <protection locked="0"/>
    </xf>
    <xf numFmtId="0" fontId="145" fillId="0" borderId="14" applyNumberFormat="0">
      <alignment readingOrder="1"/>
      <protection locked="0"/>
    </xf>
    <xf numFmtId="201" fontId="145" fillId="92" borderId="14">
      <alignment readingOrder="1"/>
      <protection locked="0"/>
    </xf>
    <xf numFmtId="201" fontId="151" fillId="92" borderId="14">
      <alignment readingOrder="1"/>
      <protection locked="0"/>
    </xf>
    <xf numFmtId="0" fontId="145" fillId="137" borderId="14" applyNumberFormat="0">
      <alignment readingOrder="1"/>
      <protection locked="0"/>
    </xf>
    <xf numFmtId="4" fontId="145" fillId="131" borderId="14">
      <alignment horizontal="center" readingOrder="1"/>
      <protection locked="0"/>
    </xf>
    <xf numFmtId="0" fontId="145" fillId="34" borderId="14" applyNumberFormat="0">
      <alignment horizontal="center" readingOrder="1"/>
      <protection locked="0"/>
    </xf>
    <xf numFmtId="4" fontId="145" fillId="34" borderId="14">
      <alignment readingOrder="1"/>
      <protection locked="0"/>
    </xf>
    <xf numFmtId="4" fontId="145" fillId="131" borderId="14">
      <alignment readingOrder="1"/>
      <protection locked="0"/>
    </xf>
    <xf numFmtId="2" fontId="18" fillId="0" borderId="0" applyFill="0" applyBorder="0" applyProtection="0">
      <alignment horizontal="right"/>
    </xf>
    <xf numFmtId="14" fontId="152" fillId="138" borderId="76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79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8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40" fontId="22" fillId="0" borderId="0" applyFont="0" applyFill="0" applyBorder="0" applyAlignment="0" applyProtection="0"/>
    <xf numFmtId="43" fontId="154" fillId="0" borderId="0" applyFont="0" applyFill="0" applyBorder="0" applyAlignment="0" applyProtection="0"/>
    <xf numFmtId="178" fontId="18" fillId="0" borderId="0" applyFont="0" applyFill="0" applyBorder="0" applyAlignment="0" applyProtection="0"/>
    <xf numFmtId="38" fontId="23" fillId="92" borderId="0" applyNumberFormat="0" applyBorder="0" applyAlignment="0" applyProtection="0"/>
    <xf numFmtId="10" fontId="23" fillId="34" borderId="31" applyNumberFormat="0" applyBorder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72" fillId="89" borderId="15" applyNumberFormat="0" applyAlignment="0" applyProtection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55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23" fillId="10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03" borderId="0"/>
    <xf numFmtId="0" fontId="23" fillId="103" borderId="0"/>
    <xf numFmtId="0" fontId="23" fillId="103" borderId="0"/>
    <xf numFmtId="4" fontId="23" fillId="54" borderId="15" applyNumberFormat="0" applyProtection="0">
      <alignment vertical="center"/>
    </xf>
    <xf numFmtId="4" fontId="23" fillId="54" borderId="15" applyNumberFormat="0" applyProtection="0">
      <alignment vertical="center"/>
    </xf>
    <xf numFmtId="4" fontId="23" fillId="54" borderId="15" applyNumberFormat="0" applyProtection="0">
      <alignment vertical="center"/>
    </xf>
    <xf numFmtId="4" fontId="23" fillId="54" borderId="15" applyNumberFormat="0" applyProtection="0">
      <alignment vertical="center"/>
    </xf>
    <xf numFmtId="4" fontId="23" fillId="54" borderId="15" applyNumberFormat="0" applyProtection="0">
      <alignment vertical="center"/>
    </xf>
    <xf numFmtId="4" fontId="23" fillId="54" borderId="15" applyNumberFormat="0" applyProtection="0">
      <alignment vertical="center"/>
    </xf>
    <xf numFmtId="4" fontId="90" fillId="105" borderId="15" applyNumberFormat="0" applyProtection="0">
      <alignment vertical="center"/>
    </xf>
    <xf numFmtId="4" fontId="90" fillId="105" borderId="15" applyNumberFormat="0" applyProtection="0">
      <alignment vertical="center"/>
    </xf>
    <xf numFmtId="4" fontId="90" fillId="105" borderId="15" applyNumberFormat="0" applyProtection="0">
      <alignment vertical="center"/>
    </xf>
    <xf numFmtId="4" fontId="23" fillId="105" borderId="15" applyNumberFormat="0" applyProtection="0">
      <alignment horizontal="left" vertical="center" indent="1"/>
    </xf>
    <xf numFmtId="4" fontId="23" fillId="105" borderId="15" applyNumberFormat="0" applyProtection="0">
      <alignment horizontal="left" vertical="center" indent="1"/>
    </xf>
    <xf numFmtId="4" fontId="23" fillId="105" borderId="15" applyNumberFormat="0" applyProtection="0">
      <alignment horizontal="left" vertical="center" indent="1"/>
    </xf>
    <xf numFmtId="4" fontId="23" fillId="105" borderId="15" applyNumberFormat="0" applyProtection="0">
      <alignment horizontal="left" vertical="center" indent="1"/>
    </xf>
    <xf numFmtId="4" fontId="23" fillId="105" borderId="15" applyNumberFormat="0" applyProtection="0">
      <alignment horizontal="left" vertical="center" indent="1"/>
    </xf>
    <xf numFmtId="0" fontId="91" fillId="54" borderId="39" applyNumberFormat="0" applyProtection="0">
      <alignment horizontal="left" vertical="top" indent="1"/>
    </xf>
    <xf numFmtId="0" fontId="91" fillId="54" borderId="39" applyNumberFormat="0" applyProtection="0">
      <alignment horizontal="left" vertical="top" indent="1"/>
    </xf>
    <xf numFmtId="0" fontId="91" fillId="54" borderId="39" applyNumberFormat="0" applyProtection="0">
      <alignment horizontal="left" vertical="top" indent="1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4" fontId="23" fillId="41" borderId="15" applyNumberFormat="0" applyProtection="0">
      <alignment horizontal="right" vertical="center"/>
    </xf>
    <xf numFmtId="4" fontId="23" fillId="41" borderId="15" applyNumberFormat="0" applyProtection="0">
      <alignment horizontal="right" vertical="center"/>
    </xf>
    <xf numFmtId="4" fontId="23" fillId="41" borderId="15" applyNumberFormat="0" applyProtection="0">
      <alignment horizontal="right" vertical="center"/>
    </xf>
    <xf numFmtId="4" fontId="23" fillId="41" borderId="15" applyNumberFormat="0" applyProtection="0">
      <alignment horizontal="right" vertical="center"/>
    </xf>
    <xf numFmtId="4" fontId="23" fillId="41" borderId="15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4" fontId="23" fillId="107" borderId="15" applyNumberFormat="0" applyProtection="0">
      <alignment horizontal="right" vertical="center"/>
    </xf>
    <xf numFmtId="4" fontId="23" fillId="78" borderId="40" applyNumberFormat="0" applyProtection="0">
      <alignment horizontal="right" vertical="center"/>
    </xf>
    <xf numFmtId="4" fontId="23" fillId="78" borderId="40" applyNumberFormat="0" applyProtection="0">
      <alignment horizontal="right" vertical="center"/>
    </xf>
    <xf numFmtId="4" fontId="23" fillId="78" borderId="40" applyNumberFormat="0" applyProtection="0">
      <alignment horizontal="right" vertical="center"/>
    </xf>
    <xf numFmtId="4" fontId="23" fillId="78" borderId="40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4" fontId="23" fillId="57" borderId="15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4" fontId="23" fillId="63" borderId="15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4" fontId="23" fillId="60" borderId="15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4" fontId="23" fillId="55" borderId="15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4" fontId="23" fillId="45" borderId="15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4" fontId="23" fillId="53" borderId="15" applyNumberFormat="0" applyProtection="0">
      <alignment horizontal="right" vertical="center"/>
    </xf>
    <xf numFmtId="4" fontId="23" fillId="109" borderId="40" applyNumberFormat="0" applyProtection="0">
      <alignment horizontal="left" vertical="center" indent="1"/>
    </xf>
    <xf numFmtId="4" fontId="23" fillId="109" borderId="40" applyNumberFormat="0" applyProtection="0">
      <alignment horizontal="left" vertical="center" indent="1"/>
    </xf>
    <xf numFmtId="4" fontId="23" fillId="109" borderId="40" applyNumberFormat="0" applyProtection="0">
      <alignment horizontal="left" vertical="center" indent="1"/>
    </xf>
    <xf numFmtId="4" fontId="23" fillId="109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18" fillId="52" borderId="40" applyNumberFormat="0" applyProtection="0">
      <alignment horizontal="left" vertical="center" indent="1"/>
    </xf>
    <xf numFmtId="4" fontId="23" fillId="40" borderId="15" applyNumberFormat="0" applyProtection="0">
      <alignment horizontal="right" vertical="center"/>
    </xf>
    <xf numFmtId="4" fontId="23" fillId="40" borderId="15" applyNumberFormat="0" applyProtection="0">
      <alignment horizontal="right" vertical="center"/>
    </xf>
    <xf numFmtId="4" fontId="23" fillId="40" borderId="15" applyNumberFormat="0" applyProtection="0">
      <alignment horizontal="right" vertical="center"/>
    </xf>
    <xf numFmtId="4" fontId="23" fillId="40" borderId="15" applyNumberFormat="0" applyProtection="0">
      <alignment horizontal="right" vertical="center"/>
    </xf>
    <xf numFmtId="4" fontId="23" fillId="40" borderId="15" applyNumberFormat="0" applyProtection="0">
      <alignment horizontal="right" vertical="center"/>
    </xf>
    <xf numFmtId="4" fontId="23" fillId="39" borderId="40" applyNumberFormat="0" applyProtection="0">
      <alignment horizontal="left" vertical="center" indent="1"/>
    </xf>
    <xf numFmtId="4" fontId="23" fillId="39" borderId="40" applyNumberFormat="0" applyProtection="0">
      <alignment horizontal="left" vertical="center" indent="1"/>
    </xf>
    <xf numFmtId="4" fontId="23" fillId="39" borderId="40" applyNumberFormat="0" applyProtection="0">
      <alignment horizontal="left" vertical="center" indent="1"/>
    </xf>
    <xf numFmtId="4" fontId="23" fillId="40" borderId="40" applyNumberFormat="0" applyProtection="0">
      <alignment horizontal="left" vertical="center" indent="1"/>
    </xf>
    <xf numFmtId="4" fontId="23" fillId="40" borderId="40" applyNumberFormat="0" applyProtection="0">
      <alignment horizontal="left" vertical="center" indent="1"/>
    </xf>
    <xf numFmtId="4" fontId="23" fillId="40" borderId="40" applyNumberFormat="0" applyProtection="0">
      <alignment horizontal="left" vertical="center" indent="1"/>
    </xf>
    <xf numFmtId="0" fontId="23" fillId="51" borderId="15" applyNumberFormat="0" applyProtection="0">
      <alignment horizontal="left" vertical="center" indent="1"/>
    </xf>
    <xf numFmtId="0" fontId="23" fillId="51" borderId="15" applyNumberFormat="0" applyProtection="0">
      <alignment horizontal="left" vertical="center" indent="1"/>
    </xf>
    <xf numFmtId="0" fontId="23" fillId="51" borderId="15" applyNumberFormat="0" applyProtection="0">
      <alignment horizontal="left" vertical="center" indent="1"/>
    </xf>
    <xf numFmtId="0" fontId="23" fillId="38" borderId="15" applyNumberFormat="0" applyProtection="0">
      <alignment horizontal="left" vertical="center" indent="1"/>
    </xf>
    <xf numFmtId="0" fontId="23" fillId="38" borderId="15" applyNumberFormat="0" applyProtection="0">
      <alignment horizontal="left" vertical="center" indent="1"/>
    </xf>
    <xf numFmtId="0" fontId="23" fillId="38" borderId="15" applyNumberFormat="0" applyProtection="0">
      <alignment horizontal="left" vertical="center" indent="1"/>
    </xf>
    <xf numFmtId="0" fontId="23" fillId="38" borderId="15" applyNumberFormat="0" applyProtection="0">
      <alignment horizontal="left" vertical="center" indent="1"/>
    </xf>
    <xf numFmtId="0" fontId="47" fillId="52" borderId="43" applyBorder="0"/>
    <xf numFmtId="0" fontId="47" fillId="52" borderId="43" applyBorder="0"/>
    <xf numFmtId="0" fontId="47" fillId="52" borderId="43" applyBorder="0"/>
    <xf numFmtId="0" fontId="47" fillId="52" borderId="43" applyBorder="0"/>
    <xf numFmtId="0" fontId="47" fillId="52" borderId="43" applyBorder="0"/>
    <xf numFmtId="4" fontId="94" fillId="44" borderId="39" applyNumberFormat="0" applyProtection="0">
      <alignment vertical="center"/>
    </xf>
    <xf numFmtId="4" fontId="94" fillId="44" borderId="39" applyNumberFormat="0" applyProtection="0">
      <alignment vertical="center"/>
    </xf>
    <xf numFmtId="4" fontId="94" fillId="44" borderId="39" applyNumberFormat="0" applyProtection="0">
      <alignment vertical="center"/>
    </xf>
    <xf numFmtId="4" fontId="94" fillId="51" borderId="39" applyNumberFormat="0" applyProtection="0">
      <alignment horizontal="left" vertical="center" indent="1"/>
    </xf>
    <xf numFmtId="4" fontId="94" fillId="51" borderId="39" applyNumberFormat="0" applyProtection="0">
      <alignment horizontal="left" vertical="center" indent="1"/>
    </xf>
    <xf numFmtId="4" fontId="94" fillId="51" borderId="39" applyNumberFormat="0" applyProtection="0">
      <alignment horizontal="left" vertical="center" indent="1"/>
    </xf>
    <xf numFmtId="0" fontId="94" fillId="44" borderId="39" applyNumberFormat="0" applyProtection="0">
      <alignment horizontal="left" vertical="top" indent="1"/>
    </xf>
    <xf numFmtId="0" fontId="94" fillId="44" borderId="39" applyNumberFormat="0" applyProtection="0">
      <alignment horizontal="left" vertical="top" indent="1"/>
    </xf>
    <xf numFmtId="0" fontId="94" fillId="44" borderId="39" applyNumberFormat="0" applyProtection="0">
      <alignment horizontal="left" vertical="top" indent="1"/>
    </xf>
    <xf numFmtId="4" fontId="23" fillId="0" borderId="15" applyNumberFormat="0" applyProtection="0">
      <alignment horizontal="right" vertical="center"/>
    </xf>
    <xf numFmtId="4" fontId="23" fillId="0" borderId="15" applyNumberFormat="0" applyProtection="0">
      <alignment horizontal="right" vertical="center"/>
    </xf>
    <xf numFmtId="4" fontId="23" fillId="0" borderId="15" applyNumberFormat="0" applyProtection="0">
      <alignment horizontal="right" vertical="center"/>
    </xf>
    <xf numFmtId="4" fontId="23" fillId="0" borderId="15" applyNumberFormat="0" applyProtection="0">
      <alignment horizontal="right" vertical="center"/>
    </xf>
    <xf numFmtId="4" fontId="90" fillId="34" borderId="15" applyNumberFormat="0" applyProtection="0">
      <alignment horizontal="right" vertical="center"/>
    </xf>
    <xf numFmtId="4" fontId="90" fillId="34" borderId="15" applyNumberFormat="0" applyProtection="0">
      <alignment horizontal="right" vertical="center"/>
    </xf>
    <xf numFmtId="4" fontId="90" fillId="34" borderId="15" applyNumberFormat="0" applyProtection="0">
      <alignment horizontal="right" vertical="center"/>
    </xf>
    <xf numFmtId="4" fontId="90" fillId="34" borderId="15" applyNumberFormat="0" applyProtection="0">
      <alignment horizontal="right" vertical="center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4" fontId="23" fillId="62" borderId="15" applyNumberFormat="0" applyProtection="0">
      <alignment horizontal="left" vertical="center" indent="1"/>
    </xf>
    <xf numFmtId="0" fontId="94" fillId="40" borderId="39" applyNumberFormat="0" applyProtection="0">
      <alignment horizontal="left" vertical="top" indent="1"/>
    </xf>
    <xf numFmtId="0" fontId="94" fillId="40" borderId="39" applyNumberFormat="0" applyProtection="0">
      <alignment horizontal="left" vertical="top" indent="1"/>
    </xf>
    <xf numFmtId="4" fontId="97" fillId="114" borderId="40" applyNumberFormat="0" applyProtection="0">
      <alignment horizontal="left" vertical="center" indent="1"/>
    </xf>
    <xf numFmtId="4" fontId="97" fillId="114" borderId="40" applyNumberFormat="0" applyProtection="0">
      <alignment horizontal="left" vertical="center" indent="1"/>
    </xf>
    <xf numFmtId="4" fontId="97" fillId="114" borderId="40" applyNumberFormat="0" applyProtection="0">
      <alignment horizontal="left" vertical="center" indent="1"/>
    </xf>
    <xf numFmtId="0" fontId="23" fillId="115" borderId="31"/>
    <xf numFmtId="0" fontId="23" fillId="115" borderId="31"/>
    <xf numFmtId="4" fontId="100" fillId="49" borderId="15" applyNumberFormat="0" applyProtection="0">
      <alignment horizontal="right" vertical="center"/>
    </xf>
    <xf numFmtId="4" fontId="100" fillId="49" borderId="15" applyNumberFormat="0" applyProtection="0">
      <alignment horizontal="right" vertical="center"/>
    </xf>
    <xf numFmtId="4" fontId="100" fillId="49" borderId="15" applyNumberFormat="0" applyProtection="0">
      <alignment horizontal="right" vertical="center"/>
    </xf>
    <xf numFmtId="4" fontId="100" fillId="49" borderId="15" applyNumberFormat="0" applyProtection="0">
      <alignment horizontal="right" vertical="center"/>
    </xf>
    <xf numFmtId="37" fontId="23" fillId="92" borderId="0" applyNumberFormat="0" applyBorder="0" applyAlignment="0" applyProtection="0"/>
    <xf numFmtId="37" fontId="23" fillId="0" borderId="0"/>
    <xf numFmtId="37" fontId="23" fillId="92" borderId="0" applyNumberFormat="0" applyBorder="0" applyAlignment="0" applyProtection="0"/>
    <xf numFmtId="0" fontId="23" fillId="103" borderId="0"/>
    <xf numFmtId="0" fontId="139" fillId="0" borderId="0"/>
    <xf numFmtId="0" fontId="156" fillId="0" borderId="0"/>
    <xf numFmtId="43" fontId="156" fillId="0" borderId="0" applyFont="0" applyFill="0" applyBorder="0" applyAlignment="0" applyProtection="0"/>
    <xf numFmtId="44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41" fontId="156" fillId="0" borderId="0" applyFont="0" applyFill="0" applyBorder="0" applyAlignment="0" applyProtection="0"/>
    <xf numFmtId="0" fontId="127" fillId="3" borderId="0" applyNumberFormat="0" applyBorder="0" applyAlignment="0" applyProtection="0"/>
    <xf numFmtId="177" fontId="23" fillId="0" borderId="0" applyFill="0" applyBorder="0" applyAlignment="0"/>
    <xf numFmtId="0" fontId="157" fillId="0" borderId="0" applyNumberFormat="0" applyAlignment="0">
      <alignment horizontal="left"/>
    </xf>
    <xf numFmtId="0" fontId="158" fillId="0" borderId="0" applyNumberFormat="0" applyAlignment="0">
      <alignment horizontal="left"/>
    </xf>
    <xf numFmtId="14" fontId="159" fillId="0" borderId="0" applyNumberFormat="0" applyFill="0" applyBorder="0" applyAlignment="0" applyProtection="0">
      <alignment horizontal="left"/>
    </xf>
    <xf numFmtId="40" fontId="160" fillId="0" borderId="0" applyBorder="0">
      <alignment horizontal="right"/>
    </xf>
    <xf numFmtId="180" fontId="18" fillId="0" borderId="0" applyFont="0" applyFill="0" applyBorder="0" applyAlignment="0" applyProtection="0"/>
    <xf numFmtId="0" fontId="18" fillId="0" borderId="0"/>
    <xf numFmtId="203" fontId="161" fillId="0" borderId="77" applyNumberFormat="0" applyProtection="0">
      <alignment horizontal="right" vertical="center"/>
    </xf>
    <xf numFmtId="0" fontId="162" fillId="140" borderId="78" applyNumberFormat="0" applyAlignment="0" applyProtection="0">
      <alignment horizontal="left" vertical="center" indent="1"/>
    </xf>
    <xf numFmtId="0" fontId="163" fillId="141" borderId="78" applyNumberFormat="0" applyAlignment="0" applyProtection="0">
      <alignment horizontal="left" vertical="center" indent="1"/>
    </xf>
    <xf numFmtId="0" fontId="163" fillId="142" borderId="78" applyNumberFormat="0" applyAlignment="0" applyProtection="0">
      <alignment horizontal="left" vertical="center" indent="1"/>
    </xf>
    <xf numFmtId="0" fontId="163" fillId="143" borderId="78" applyNumberFormat="0" applyAlignment="0" applyProtection="0">
      <alignment horizontal="left" vertical="center" indent="1"/>
    </xf>
    <xf numFmtId="203" fontId="161" fillId="144" borderId="78" applyNumberFormat="0" applyAlignment="0" applyProtection="0">
      <alignment horizontal="left" vertical="center" indent="1"/>
    </xf>
  </cellStyleXfs>
  <cellXfs count="301">
    <xf numFmtId="0" fontId="0" fillId="0" borderId="0" xfId="0"/>
    <xf numFmtId="0" fontId="19" fillId="33" borderId="0" xfId="3" applyFont="1" applyFill="1" applyAlignment="1"/>
    <xf numFmtId="0" fontId="20" fillId="33" borderId="0" xfId="3" applyFont="1" applyFill="1" applyBorder="1" applyAlignment="1"/>
    <xf numFmtId="0" fontId="20" fillId="33" borderId="0" xfId="3" applyFont="1" applyFill="1" applyAlignment="1"/>
    <xf numFmtId="14" fontId="19" fillId="33" borderId="0" xfId="3" applyNumberFormat="1" applyFont="1" applyFill="1" applyBorder="1" applyAlignment="1">
      <alignment horizontal="left"/>
    </xf>
    <xf numFmtId="0" fontId="0" fillId="33" borderId="0" xfId="0" applyFill="1"/>
    <xf numFmtId="0" fontId="21" fillId="33" borderId="0" xfId="3" applyFont="1" applyFill="1" applyBorder="1" applyAlignment="1"/>
    <xf numFmtId="0" fontId="21" fillId="33" borderId="0" xfId="3" applyFont="1" applyFill="1" applyBorder="1" applyAlignment="1">
      <alignment vertical="top"/>
    </xf>
    <xf numFmtId="14" fontId="21" fillId="33" borderId="0" xfId="3" applyNumberFormat="1" applyFont="1" applyFill="1" applyBorder="1" applyAlignment="1">
      <alignment horizontal="left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9" fillId="34" borderId="12" xfId="3" applyNumberFormat="1" applyFont="1" applyFill="1" applyBorder="1" applyAlignment="1">
      <alignment horizontal="center"/>
    </xf>
    <xf numFmtId="0" fontId="20" fillId="33" borderId="0" xfId="3" applyNumberFormat="1" applyFont="1" applyFill="1" applyBorder="1" applyAlignment="1">
      <alignment horizontal="center"/>
    </xf>
    <xf numFmtId="17" fontId="20" fillId="33" borderId="0" xfId="3" applyNumberFormat="1" applyFont="1" applyFill="1" applyBorder="1" applyAlignment="1">
      <alignment horizontal="center"/>
    </xf>
    <xf numFmtId="9" fontId="20" fillId="33" borderId="0" xfId="5" applyNumberFormat="1" applyFont="1" applyFill="1" applyBorder="1" applyAlignment="1">
      <alignment horizontal="center" wrapText="1"/>
    </xf>
    <xf numFmtId="9" fontId="20" fillId="33" borderId="0" xfId="5" applyNumberFormat="1" applyFont="1" applyFill="1" applyBorder="1" applyAlignment="1">
      <alignment horizontal="center"/>
    </xf>
    <xf numFmtId="3" fontId="20" fillId="33" borderId="0" xfId="3" applyNumberFormat="1" applyFont="1" applyFill="1" applyBorder="1" applyAlignment="1">
      <alignment horizontal="center" wrapText="1"/>
    </xf>
    <xf numFmtId="3" fontId="19" fillId="34" borderId="12" xfId="3" applyNumberFormat="1" applyFont="1" applyFill="1" applyBorder="1" applyAlignment="1">
      <alignment horizontal="center" wrapText="1"/>
    </xf>
    <xf numFmtId="9" fontId="19" fillId="34" borderId="12" xfId="3" applyNumberFormat="1" applyFont="1" applyFill="1" applyBorder="1" applyAlignment="1">
      <alignment horizontal="center" wrapText="1"/>
    </xf>
    <xf numFmtId="9" fontId="19" fillId="33" borderId="12" xfId="3" applyNumberFormat="1" applyFont="1" applyFill="1" applyBorder="1" applyAlignment="1">
      <alignment horizontal="center" wrapText="1"/>
    </xf>
    <xf numFmtId="3" fontId="19" fillId="33" borderId="12" xfId="3" applyNumberFormat="1" applyFont="1" applyFill="1" applyBorder="1" applyAlignment="1">
      <alignment horizontal="center" wrapText="1"/>
    </xf>
    <xf numFmtId="3" fontId="19" fillId="35" borderId="11" xfId="4" applyNumberFormat="1" applyFont="1" applyFill="1" applyBorder="1" applyAlignment="1">
      <alignment horizontal="center"/>
    </xf>
    <xf numFmtId="9" fontId="19" fillId="35" borderId="11" xfId="5" applyNumberFormat="1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3" fontId="0" fillId="33" borderId="0" xfId="0" applyNumberFormat="1" applyFill="1" applyAlignment="1">
      <alignment horizontal="center"/>
    </xf>
    <xf numFmtId="9" fontId="0" fillId="33" borderId="0" xfId="0" applyNumberFormat="1" applyFill="1" applyAlignment="1">
      <alignment horizontal="center"/>
    </xf>
    <xf numFmtId="9" fontId="20" fillId="33" borderId="0" xfId="2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3" fontId="20" fillId="33" borderId="0" xfId="4" applyNumberFormat="1" applyFont="1" applyFill="1" applyBorder="1" applyAlignment="1">
      <alignment horizontal="center"/>
    </xf>
    <xf numFmtId="17" fontId="19" fillId="35" borderId="10" xfId="3" quotePrefix="1" applyNumberFormat="1" applyFont="1" applyFill="1" applyBorder="1" applyAlignment="1">
      <alignment horizontal="center"/>
    </xf>
    <xf numFmtId="17" fontId="19" fillId="35" borderId="11" xfId="3" applyNumberFormat="1" applyFont="1" applyFill="1" applyBorder="1" applyAlignment="1">
      <alignment horizontal="center"/>
    </xf>
    <xf numFmtId="9" fontId="20" fillId="33" borderId="0" xfId="2" applyNumberFormat="1" applyFont="1" applyFill="1" applyBorder="1" applyAlignment="1">
      <alignment horizontal="center" wrapText="1"/>
    </xf>
    <xf numFmtId="3" fontId="19" fillId="122" borderId="12" xfId="3" applyNumberFormat="1" applyFont="1" applyFill="1" applyBorder="1" applyAlignment="1">
      <alignment horizontal="center" wrapText="1"/>
    </xf>
    <xf numFmtId="3" fontId="20" fillId="122" borderId="0" xfId="3" applyNumberFormat="1" applyFont="1" applyFill="1" applyBorder="1" applyAlignment="1">
      <alignment horizontal="center" wrapText="1"/>
    </xf>
    <xf numFmtId="3" fontId="19" fillId="122" borderId="11" xfId="4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1" applyNumberFormat="1" applyFont="1"/>
    <xf numFmtId="164" fontId="20" fillId="0" borderId="0" xfId="1" applyNumberFormat="1" applyFont="1" applyFill="1" applyAlignment="1">
      <alignment horizontal="center"/>
    </xf>
    <xf numFmtId="0" fontId="78" fillId="0" borderId="0" xfId="3" applyFont="1"/>
    <xf numFmtId="0" fontId="78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164" fontId="18" fillId="0" borderId="0" xfId="3" applyNumberFormat="1" applyFont="1"/>
    <xf numFmtId="164" fontId="18" fillId="124" borderId="0" xfId="3" applyNumberFormat="1" applyFont="1" applyFill="1"/>
    <xf numFmtId="43" fontId="18" fillId="0" borderId="0" xfId="3" applyNumberFormat="1" applyFont="1"/>
    <xf numFmtId="194" fontId="20" fillId="123" borderId="0" xfId="7021" applyNumberFormat="1" applyFont="1" applyFill="1"/>
    <xf numFmtId="164" fontId="20" fillId="124" borderId="0" xfId="1443" applyNumberFormat="1" applyFont="1" applyFill="1"/>
    <xf numFmtId="164" fontId="20" fillId="0" borderId="0" xfId="1443" applyNumberFormat="1" applyFont="1"/>
    <xf numFmtId="0" fontId="18" fillId="0" borderId="0" xfId="2351" applyFont="1"/>
    <xf numFmtId="0" fontId="18" fillId="0" borderId="0" xfId="2351" applyFont="1" applyAlignment="1">
      <alignment horizontal="center"/>
    </xf>
    <xf numFmtId="0" fontId="116" fillId="0" borderId="0" xfId="2351" applyFont="1" applyBorder="1" applyAlignment="1">
      <alignment wrapText="1"/>
    </xf>
    <xf numFmtId="0" fontId="115" fillId="0" borderId="0" xfId="7726" applyFont="1" applyFill="1" applyAlignment="1">
      <alignment horizontal="center" wrapText="1"/>
    </xf>
    <xf numFmtId="0" fontId="78" fillId="0" borderId="0" xfId="2351" applyFont="1"/>
    <xf numFmtId="0" fontId="18" fillId="0" borderId="0" xfId="2351" applyFont="1" applyFill="1" applyAlignment="1">
      <alignment horizontal="center"/>
    </xf>
    <xf numFmtId="0" fontId="18" fillId="0" borderId="0" xfId="2351" applyFont="1" applyAlignment="1">
      <alignment horizontal="left" indent="1"/>
    </xf>
    <xf numFmtId="164" fontId="20" fillId="125" borderId="0" xfId="1" applyNumberFormat="1" applyFont="1" applyFill="1" applyAlignment="1">
      <alignment horizontal="center"/>
    </xf>
    <xf numFmtId="164" fontId="20" fillId="0" borderId="46" xfId="1" applyNumberFormat="1" applyFont="1" applyFill="1" applyBorder="1" applyAlignment="1">
      <alignment horizontal="center"/>
    </xf>
    <xf numFmtId="164" fontId="78" fillId="0" borderId="0" xfId="2351" applyNumberFormat="1" applyFont="1" applyAlignment="1">
      <alignment horizontal="center"/>
    </xf>
    <xf numFmtId="164" fontId="78" fillId="0" borderId="0" xfId="2351" applyNumberFormat="1" applyFont="1" applyFill="1" applyAlignment="1">
      <alignment horizontal="center"/>
    </xf>
    <xf numFmtId="164" fontId="20" fillId="125" borderId="46" xfId="1" applyNumberFormat="1" applyFont="1" applyFill="1" applyBorder="1" applyAlignment="1">
      <alignment horizontal="center"/>
    </xf>
    <xf numFmtId="0" fontId="120" fillId="126" borderId="56" xfId="7727" applyFont="1" applyFill="1" applyBorder="1"/>
    <xf numFmtId="0" fontId="120" fillId="126" borderId="56" xfId="7727" applyFont="1" applyFill="1" applyBorder="1" applyAlignment="1">
      <alignment horizontal="center"/>
    </xf>
    <xf numFmtId="0" fontId="120" fillId="128" borderId="57" xfId="7727" applyFont="1" applyFill="1" applyBorder="1"/>
    <xf numFmtId="0" fontId="120" fillId="128" borderId="61" xfId="7727" applyFont="1" applyFill="1" applyBorder="1"/>
    <xf numFmtId="0" fontId="120" fillId="128" borderId="64" xfId="7727" applyFont="1" applyFill="1" applyBorder="1"/>
    <xf numFmtId="0" fontId="120" fillId="128" borderId="58" xfId="7727" applyFont="1" applyFill="1" applyBorder="1"/>
    <xf numFmtId="0" fontId="120" fillId="128" borderId="65" xfId="7727" applyFont="1" applyFill="1" applyBorder="1"/>
    <xf numFmtId="164" fontId="114" fillId="122" borderId="58" xfId="7728" applyNumberFormat="1" applyFont="1" applyFill="1" applyBorder="1"/>
    <xf numFmtId="164" fontId="114" fillId="122" borderId="59" xfId="7728" applyNumberFormat="1" applyFont="1" applyFill="1" applyBorder="1"/>
    <xf numFmtId="164" fontId="120" fillId="127" borderId="60" xfId="7728" applyNumberFormat="1" applyFont="1" applyFill="1" applyBorder="1"/>
    <xf numFmtId="164" fontId="114" fillId="122" borderId="62" xfId="7728" applyNumberFormat="1" applyFont="1" applyFill="1" applyBorder="1"/>
    <xf numFmtId="164" fontId="114" fillId="122" borderId="0" xfId="7728" applyNumberFormat="1" applyFont="1" applyFill="1" applyBorder="1"/>
    <xf numFmtId="164" fontId="120" fillId="127" borderId="63" xfId="7728" applyNumberFormat="1" applyFont="1" applyFill="1" applyBorder="1"/>
    <xf numFmtId="164" fontId="121" fillId="122" borderId="65" xfId="7728" applyNumberFormat="1" applyFont="1" applyFill="1" applyBorder="1"/>
    <xf numFmtId="164" fontId="121" fillId="122" borderId="66" xfId="7728" applyNumberFormat="1" applyFont="1" applyFill="1" applyBorder="1"/>
    <xf numFmtId="164" fontId="122" fillId="127" borderId="67" xfId="7728" applyNumberFormat="1" applyFont="1" applyFill="1" applyBorder="1"/>
    <xf numFmtId="164" fontId="121" fillId="122" borderId="58" xfId="7728" applyNumberFormat="1" applyFont="1" applyFill="1" applyBorder="1"/>
    <xf numFmtId="164" fontId="121" fillId="122" borderId="59" xfId="7728" applyNumberFormat="1" applyFont="1" applyFill="1" applyBorder="1"/>
    <xf numFmtId="164" fontId="122" fillId="127" borderId="60" xfId="7728" applyNumberFormat="1" applyFont="1" applyFill="1" applyBorder="1"/>
    <xf numFmtId="10" fontId="114" fillId="122" borderId="65" xfId="7729" applyNumberFormat="1" applyFont="1" applyFill="1" applyBorder="1"/>
    <xf numFmtId="10" fontId="114" fillId="122" borderId="66" xfId="7729" applyNumberFormat="1" applyFont="1" applyFill="1" applyBorder="1"/>
    <xf numFmtId="10" fontId="120" fillId="127" borderId="67" xfId="7729" applyNumberFormat="1" applyFont="1" applyFill="1" applyBorder="1"/>
    <xf numFmtId="164" fontId="121" fillId="122" borderId="58" xfId="7727" applyNumberFormat="1" applyFont="1" applyFill="1" applyBorder="1"/>
    <xf numFmtId="164" fontId="121" fillId="122" borderId="59" xfId="7727" applyNumberFormat="1" applyFont="1" applyFill="1" applyBorder="1"/>
    <xf numFmtId="164" fontId="122" fillId="127" borderId="60" xfId="7727" applyNumberFormat="1" applyFont="1" applyFill="1" applyBorder="1"/>
    <xf numFmtId="0" fontId="19" fillId="129" borderId="31" xfId="7730" applyFont="1" applyFill="1" applyBorder="1" applyAlignment="1">
      <alignment horizontal="center" wrapText="1"/>
    </xf>
    <xf numFmtId="0" fontId="20" fillId="0" borderId="0" xfId="7730" applyFont="1"/>
    <xf numFmtId="0" fontId="20" fillId="33" borderId="31" xfId="7730" applyFont="1" applyFill="1" applyBorder="1" applyAlignment="1">
      <alignment horizontal="left" indent="1"/>
    </xf>
    <xf numFmtId="164" fontId="18" fillId="33" borderId="31" xfId="7731" applyNumberFormat="1" applyFont="1" applyFill="1" applyBorder="1" applyAlignment="1">
      <alignment horizontal="right"/>
    </xf>
    <xf numFmtId="164" fontId="18" fillId="0" borderId="31" xfId="7731" applyNumberFormat="1" applyFont="1" applyBorder="1"/>
    <xf numFmtId="44" fontId="18" fillId="0" borderId="31" xfId="7732" applyFont="1" applyBorder="1" applyAlignment="1">
      <alignment horizontal="center"/>
    </xf>
    <xf numFmtId="42" fontId="20" fillId="0" borderId="0" xfId="7730" applyNumberFormat="1" applyFont="1"/>
    <xf numFmtId="10" fontId="20" fillId="0" borderId="0" xfId="7730" applyNumberFormat="1" applyFont="1"/>
    <xf numFmtId="44" fontId="20" fillId="0" borderId="0" xfId="7730" applyNumberFormat="1" applyFont="1"/>
    <xf numFmtId="0" fontId="20" fillId="130" borderId="31" xfId="7730" applyFont="1" applyFill="1" applyBorder="1" applyAlignment="1">
      <alignment horizontal="left" indent="1"/>
    </xf>
    <xf numFmtId="164" fontId="18" fillId="130" borderId="31" xfId="7731" applyNumberFormat="1" applyFont="1" applyFill="1" applyBorder="1"/>
    <xf numFmtId="44" fontId="18" fillId="130" borderId="31" xfId="7732" applyFont="1" applyFill="1" applyBorder="1" applyAlignment="1">
      <alignment horizontal="center"/>
    </xf>
    <xf numFmtId="42" fontId="20" fillId="130" borderId="0" xfId="7730" applyNumberFormat="1" applyFont="1" applyFill="1"/>
    <xf numFmtId="10" fontId="20" fillId="130" borderId="0" xfId="7730" applyNumberFormat="1" applyFont="1" applyFill="1"/>
    <xf numFmtId="164" fontId="19" fillId="129" borderId="31" xfId="7731" applyNumberFormat="1" applyFont="1" applyFill="1" applyBorder="1"/>
    <xf numFmtId="44" fontId="19" fillId="129" borderId="31" xfId="7732" applyFont="1" applyFill="1" applyBorder="1" applyAlignment="1">
      <alignment horizontal="center"/>
    </xf>
    <xf numFmtId="42" fontId="19" fillId="0" borderId="68" xfId="7730" applyNumberFormat="1" applyFont="1" applyBorder="1"/>
    <xf numFmtId="10" fontId="19" fillId="0" borderId="69" xfId="7730" applyNumberFormat="1" applyFont="1" applyBorder="1"/>
    <xf numFmtId="42" fontId="19" fillId="0" borderId="69" xfId="7730" applyNumberFormat="1" applyFont="1" applyBorder="1"/>
    <xf numFmtId="165" fontId="18" fillId="33" borderId="31" xfId="7732" applyNumberFormat="1" applyFont="1" applyFill="1" applyBorder="1" applyAlignment="1">
      <alignment horizontal="right"/>
    </xf>
    <xf numFmtId="44" fontId="18" fillId="0" borderId="31" xfId="7732" applyFont="1" applyBorder="1"/>
    <xf numFmtId="0" fontId="20" fillId="0" borderId="0" xfId="7730" applyFont="1" applyAlignment="1">
      <alignment horizontal="center"/>
    </xf>
    <xf numFmtId="44" fontId="18" fillId="0" borderId="0" xfId="7732" applyFont="1" applyAlignment="1">
      <alignment horizontal="center"/>
    </xf>
    <xf numFmtId="165" fontId="20" fillId="0" borderId="0" xfId="7730" applyNumberFormat="1" applyFont="1"/>
    <xf numFmtId="0" fontId="20" fillId="122" borderId="31" xfId="7730" applyFont="1" applyFill="1" applyBorder="1" applyAlignment="1">
      <alignment horizontal="left" indent="1"/>
    </xf>
    <xf numFmtId="164" fontId="18" fillId="122" borderId="31" xfId="7731" applyNumberFormat="1" applyFont="1" applyFill="1" applyBorder="1"/>
    <xf numFmtId="164" fontId="18" fillId="122" borderId="31" xfId="7731" applyNumberFormat="1" applyFont="1" applyFill="1" applyBorder="1" applyAlignment="1">
      <alignment horizontal="right"/>
    </xf>
    <xf numFmtId="44" fontId="18" fillId="122" borderId="31" xfId="7732" applyFont="1" applyFill="1" applyBorder="1" applyAlignment="1">
      <alignment horizontal="center"/>
    </xf>
    <xf numFmtId="42" fontId="20" fillId="122" borderId="0" xfId="7730" applyNumberFormat="1" applyFont="1" applyFill="1"/>
    <xf numFmtId="10" fontId="20" fillId="122" borderId="0" xfId="7730" applyNumberFormat="1" applyFont="1" applyFill="1"/>
    <xf numFmtId="44" fontId="20" fillId="122" borderId="0" xfId="7730" applyNumberFormat="1" applyFont="1" applyFill="1"/>
    <xf numFmtId="164" fontId="19" fillId="0" borderId="0" xfId="1443" applyNumberFormat="1" applyFont="1" applyFill="1"/>
    <xf numFmtId="0" fontId="27" fillId="0" borderId="0" xfId="4177" applyFont="1"/>
    <xf numFmtId="0" fontId="20" fillId="0" borderId="0" xfId="4177" applyFont="1"/>
    <xf numFmtId="0" fontId="144" fillId="0" borderId="0" xfId="4177" applyFont="1"/>
    <xf numFmtId="0" fontId="144" fillId="0" borderId="0" xfId="4177" applyFont="1" applyAlignment="1">
      <alignment horizontal="center"/>
    </xf>
    <xf numFmtId="0" fontId="144" fillId="0" borderId="0" xfId="4177" applyFont="1" applyAlignment="1">
      <alignment horizontal="center" wrapText="1"/>
    </xf>
    <xf numFmtId="0" fontId="88" fillId="0" borderId="0" xfId="4177" applyFont="1"/>
    <xf numFmtId="165" fontId="27" fillId="0" borderId="0" xfId="4177" applyNumberFormat="1" applyFont="1"/>
    <xf numFmtId="0" fontId="27" fillId="0" borderId="0" xfId="4177" applyFont="1" applyAlignment="1">
      <alignment horizontal="center"/>
    </xf>
    <xf numFmtId="0" fontId="27" fillId="0" borderId="12" xfId="4177" applyFont="1" applyBorder="1" applyAlignment="1">
      <alignment horizontal="center"/>
    </xf>
    <xf numFmtId="0" fontId="27" fillId="0" borderId="12" xfId="4177" applyFont="1" applyBorder="1"/>
    <xf numFmtId="0" fontId="20" fillId="0" borderId="0" xfId="4177" quotePrefix="1" applyFont="1"/>
    <xf numFmtId="165" fontId="20" fillId="0" borderId="0" xfId="15967" applyNumberFormat="1" applyFont="1"/>
    <xf numFmtId="10" fontId="20" fillId="0" borderId="0" xfId="15968" applyNumberFormat="1" applyFont="1"/>
    <xf numFmtId="43" fontId="20" fillId="0" borderId="0" xfId="15969" applyFont="1"/>
    <xf numFmtId="194" fontId="20" fillId="0" borderId="0" xfId="15968" applyNumberFormat="1" applyFont="1" applyAlignment="1">
      <alignment horizontal="center"/>
    </xf>
    <xf numFmtId="164" fontId="20" fillId="0" borderId="0" xfId="15969" applyNumberFormat="1" applyFont="1"/>
    <xf numFmtId="43" fontId="20" fillId="0" borderId="12" xfId="15969" applyFont="1" applyBorder="1"/>
    <xf numFmtId="164" fontId="20" fillId="0" borderId="12" xfId="15969" applyNumberFormat="1" applyFont="1" applyBorder="1"/>
    <xf numFmtId="165" fontId="20" fillId="0" borderId="12" xfId="15967" applyNumberFormat="1" applyFont="1" applyBorder="1"/>
    <xf numFmtId="43" fontId="19" fillId="0" borderId="0" xfId="15969" applyFont="1"/>
    <xf numFmtId="165" fontId="19" fillId="0" borderId="0" xfId="15967" applyNumberFormat="1" applyFont="1"/>
    <xf numFmtId="194" fontId="19" fillId="0" borderId="0" xfId="15968" applyNumberFormat="1" applyFont="1" applyAlignment="1">
      <alignment horizontal="center"/>
    </xf>
    <xf numFmtId="165" fontId="88" fillId="0" borderId="0" xfId="4177" applyNumberFormat="1" applyFont="1"/>
    <xf numFmtId="164" fontId="20" fillId="0" borderId="69" xfId="15969" applyNumberFormat="1" applyFont="1" applyBorder="1"/>
    <xf numFmtId="165" fontId="20" fillId="0" borderId="69" xfId="15967" applyNumberFormat="1" applyFont="1" applyBorder="1"/>
    <xf numFmtId="194" fontId="19" fillId="122" borderId="0" xfId="15968" applyNumberFormat="1" applyFont="1" applyFill="1" applyAlignment="1">
      <alignment horizontal="center"/>
    </xf>
    <xf numFmtId="165" fontId="88" fillId="122" borderId="0" xfId="4177" applyNumberFormat="1" applyFont="1" applyFill="1"/>
    <xf numFmtId="0" fontId="19" fillId="0" borderId="0" xfId="4177" applyFont="1"/>
    <xf numFmtId="0" fontId="16" fillId="122" borderId="0" xfId="0" applyFont="1" applyFill="1" applyBorder="1" applyAlignment="1">
      <alignment horizontal="center" wrapText="1"/>
    </xf>
    <xf numFmtId="0" fontId="16" fillId="122" borderId="0" xfId="0" quotePrefix="1" applyFont="1" applyFill="1" applyBorder="1" applyAlignment="1">
      <alignment horizontal="center" wrapText="1"/>
    </xf>
    <xf numFmtId="3" fontId="78" fillId="122" borderId="0" xfId="0" applyNumberFormat="1" applyFont="1" applyFill="1" applyAlignment="1">
      <alignment horizontal="center"/>
    </xf>
    <xf numFmtId="0" fontId="18" fillId="34" borderId="0" xfId="2351" applyFill="1"/>
    <xf numFmtId="0" fontId="18" fillId="34" borderId="0" xfId="2351" applyFont="1" applyFill="1" applyBorder="1"/>
    <xf numFmtId="0" fontId="18" fillId="34" borderId="0" xfId="2351" applyFont="1" applyFill="1"/>
    <xf numFmtId="165" fontId="18" fillId="34" borderId="0" xfId="2351" applyNumberFormat="1" applyFont="1" applyFill="1"/>
    <xf numFmtId="0" fontId="78" fillId="34" borderId="31" xfId="2351" applyFont="1" applyFill="1" applyBorder="1" applyAlignment="1">
      <alignment horizontal="left"/>
    </xf>
    <xf numFmtId="0" fontId="78" fillId="34" borderId="31" xfId="2351" applyFont="1" applyFill="1" applyBorder="1" applyAlignment="1">
      <alignment horizontal="center"/>
    </xf>
    <xf numFmtId="0" fontId="78" fillId="34" borderId="0" xfId="2351" applyFont="1" applyFill="1" applyAlignment="1">
      <alignment horizontal="center"/>
    </xf>
    <xf numFmtId="165" fontId="143" fillId="34" borderId="0" xfId="2351" applyNumberFormat="1" applyFont="1" applyFill="1"/>
    <xf numFmtId="0" fontId="18" fillId="34" borderId="31" xfId="2351" applyFont="1" applyFill="1" applyBorder="1"/>
    <xf numFmtId="165" fontId="18" fillId="34" borderId="31" xfId="1532" applyNumberFormat="1" applyFont="1" applyFill="1" applyBorder="1"/>
    <xf numFmtId="0" fontId="18" fillId="34" borderId="75" xfId="2351" applyFont="1" applyFill="1" applyBorder="1"/>
    <xf numFmtId="194" fontId="18" fillId="34" borderId="75" xfId="7021" applyNumberFormat="1" applyFont="1" applyFill="1" applyBorder="1"/>
    <xf numFmtId="194" fontId="18" fillId="34" borderId="31" xfId="7021" applyNumberFormat="1" applyFont="1" applyFill="1" applyBorder="1"/>
    <xf numFmtId="0" fontId="147" fillId="34" borderId="0" xfId="2351" applyFont="1" applyFill="1" applyBorder="1"/>
    <xf numFmtId="0" fontId="78" fillId="34" borderId="31" xfId="2351" applyFont="1" applyFill="1" applyBorder="1" applyAlignment="1">
      <alignment horizontal="left" wrapText="1"/>
    </xf>
    <xf numFmtId="0" fontId="148" fillId="34" borderId="0" xfId="2351" applyFont="1" applyFill="1" applyAlignment="1">
      <alignment horizontal="center"/>
    </xf>
    <xf numFmtId="0" fontId="143" fillId="34" borderId="0" xfId="2351" applyFont="1" applyFill="1"/>
    <xf numFmtId="0" fontId="146" fillId="131" borderId="0" xfId="2351" applyFont="1" applyFill="1" applyAlignment="1">
      <alignment horizontal="centerContinuous"/>
    </xf>
    <xf numFmtId="0" fontId="21" fillId="0" borderId="0" xfId="2351" applyFont="1"/>
    <xf numFmtId="14" fontId="21" fillId="0" borderId="0" xfId="2351" applyNumberFormat="1" applyFont="1" applyAlignment="1">
      <alignment horizontal="left"/>
    </xf>
    <xf numFmtId="0" fontId="21" fillId="0" borderId="12" xfId="2351" applyFont="1" applyBorder="1" applyAlignment="1">
      <alignment horizontal="center" wrapText="1"/>
    </xf>
    <xf numFmtId="0" fontId="78" fillId="0" borderId="0" xfId="2351" applyFont="1" applyAlignment="1">
      <alignment horizontal="center" wrapText="1"/>
    </xf>
    <xf numFmtId="5" fontId="153" fillId="0" borderId="0" xfId="1532" applyNumberFormat="1" applyFont="1"/>
    <xf numFmtId="0" fontId="153" fillId="0" borderId="0" xfId="2351" applyFont="1"/>
    <xf numFmtId="0" fontId="116" fillId="0" borderId="0" xfId="2351" applyFont="1"/>
    <xf numFmtId="0" fontId="21" fillId="0" borderId="0" xfId="2351" applyFont="1" applyAlignment="1">
      <alignment horizontal="center" wrapText="1"/>
    </xf>
    <xf numFmtId="42" fontId="153" fillId="0" borderId="0" xfId="1532" applyNumberFormat="1" applyFont="1"/>
    <xf numFmtId="42" fontId="153" fillId="0" borderId="0" xfId="2351" applyNumberFormat="1" applyFont="1"/>
    <xf numFmtId="42" fontId="21" fillId="0" borderId="69" xfId="1532" applyNumberFormat="1" applyFont="1" applyBorder="1"/>
    <xf numFmtId="10" fontId="21" fillId="36" borderId="52" xfId="2351" applyNumberFormat="1" applyFont="1" applyFill="1" applyBorder="1"/>
    <xf numFmtId="0" fontId="23" fillId="122" borderId="0" xfId="17843" applyFill="1"/>
    <xf numFmtId="0" fontId="23" fillId="122" borderId="0" xfId="17843" quotePrefix="1" applyFill="1" applyAlignment="1"/>
    <xf numFmtId="0" fontId="23" fillId="122" borderId="0" xfId="17843" applyFont="1" applyFill="1"/>
    <xf numFmtId="0" fontId="78" fillId="134" borderId="0" xfId="17843" applyFont="1" applyFill="1"/>
    <xf numFmtId="0" fontId="78" fillId="122" borderId="0" xfId="17843" applyFont="1" applyFill="1"/>
    <xf numFmtId="0" fontId="23" fillId="62" borderId="15" xfId="7224" quotePrefix="1" applyNumberFormat="1">
      <alignment horizontal="left" vertical="center" indent="1"/>
    </xf>
    <xf numFmtId="0" fontId="23" fillId="62" borderId="15" xfId="7563" quotePrefix="1" applyNumberFormat="1">
      <alignment horizontal="left" vertical="center" indent="1"/>
    </xf>
    <xf numFmtId="0" fontId="23" fillId="38" borderId="15" xfId="7413" quotePrefix="1" applyAlignment="1">
      <alignment horizontal="left" vertical="center" indent="4"/>
    </xf>
    <xf numFmtId="0" fontId="23" fillId="38" borderId="15" xfId="7413" quotePrefix="1">
      <alignment horizontal="left" vertical="center" indent="1"/>
    </xf>
    <xf numFmtId="0" fontId="23" fillId="39" borderId="15" xfId="7450" quotePrefix="1" applyAlignment="1">
      <alignment horizontal="left" vertical="center" indent="5"/>
    </xf>
    <xf numFmtId="0" fontId="23" fillId="39" borderId="15" xfId="7450" quotePrefix="1">
      <alignment horizontal="left" vertical="center" indent="1"/>
    </xf>
    <xf numFmtId="202" fontId="23" fillId="0" borderId="15" xfId="7544" applyNumberFormat="1">
      <alignment horizontal="right" vertical="center"/>
    </xf>
    <xf numFmtId="0" fontId="23" fillId="0" borderId="15" xfId="7544" applyNumberFormat="1">
      <alignment horizontal="right" vertical="center"/>
    </xf>
    <xf numFmtId="0" fontId="23" fillId="87" borderId="15" xfId="7367" quotePrefix="1" applyAlignment="1">
      <alignment horizontal="left" vertical="center" indent="3"/>
    </xf>
    <xf numFmtId="0" fontId="23" fillId="87" borderId="15" xfId="7367" quotePrefix="1">
      <alignment horizontal="left" vertical="center" indent="1"/>
    </xf>
    <xf numFmtId="0" fontId="23" fillId="51" borderId="15" xfId="7328" quotePrefix="1" applyAlignment="1">
      <alignment horizontal="left" vertical="center" indent="2"/>
    </xf>
    <xf numFmtId="0" fontId="23" fillId="51" borderId="15" xfId="7328" quotePrefix="1">
      <alignment horizontal="left" vertical="center" indent="1"/>
    </xf>
    <xf numFmtId="0" fontId="23" fillId="39" borderId="15" xfId="7450" quotePrefix="1" applyAlignment="1">
      <alignment horizontal="left" vertical="center" indent="7"/>
    </xf>
    <xf numFmtId="0" fontId="23" fillId="39" borderId="15" xfId="7450" quotePrefix="1" applyAlignment="1">
      <alignment horizontal="left" vertical="center" indent="6"/>
    </xf>
    <xf numFmtId="202" fontId="23" fillId="122" borderId="0" xfId="17843" applyNumberFormat="1" applyFill="1"/>
    <xf numFmtId="0" fontId="47" fillId="39" borderId="15" xfId="7450" quotePrefix="1" applyFont="1">
      <alignment horizontal="left" vertical="center" indent="1"/>
    </xf>
    <xf numFmtId="0" fontId="47" fillId="38" borderId="15" xfId="7413" quotePrefix="1" applyFont="1" applyAlignment="1">
      <alignment horizontal="left" vertical="center" indent="4"/>
    </xf>
    <xf numFmtId="0" fontId="47" fillId="38" borderId="15" xfId="7413" quotePrefix="1" applyFont="1">
      <alignment horizontal="left" vertical="center" indent="1"/>
    </xf>
    <xf numFmtId="202" fontId="47" fillId="0" borderId="15" xfId="7544" applyNumberFormat="1" applyFont="1">
      <alignment horizontal="right" vertical="center"/>
    </xf>
    <xf numFmtId="42" fontId="153" fillId="123" borderId="0" xfId="1532" applyNumberFormat="1" applyFont="1" applyFill="1"/>
    <xf numFmtId="42" fontId="21" fillId="123" borderId="11" xfId="1532" applyNumberFormat="1" applyFont="1" applyFill="1" applyBorder="1"/>
    <xf numFmtId="42" fontId="78" fillId="0" borderId="11" xfId="1532" applyNumberFormat="1" applyFont="1" applyBorder="1"/>
    <xf numFmtId="42" fontId="78" fillId="0" borderId="69" xfId="1532" applyNumberFormat="1" applyFont="1" applyBorder="1"/>
    <xf numFmtId="5" fontId="18" fillId="0" borderId="0" xfId="2351" applyNumberFormat="1" applyFont="1"/>
    <xf numFmtId="42" fontId="18" fillId="0" borderId="0" xfId="2351" applyNumberFormat="1" applyFont="1"/>
    <xf numFmtId="0" fontId="18" fillId="0" borderId="73" xfId="2351" applyFont="1" applyBorder="1"/>
    <xf numFmtId="42" fontId="20" fillId="0" borderId="0" xfId="1532" applyNumberFormat="1" applyFont="1"/>
    <xf numFmtId="5" fontId="20" fillId="0" borderId="0" xfId="1532" applyNumberFormat="1" applyFont="1" applyBorder="1"/>
    <xf numFmtId="5" fontId="20" fillId="0" borderId="0" xfId="1532" applyNumberFormat="1" applyFont="1"/>
    <xf numFmtId="10" fontId="20" fillId="0" borderId="0" xfId="1532" applyNumberFormat="1" applyFont="1"/>
    <xf numFmtId="10" fontId="20" fillId="0" borderId="12" xfId="1532" applyNumberFormat="1" applyFont="1" applyBorder="1"/>
    <xf numFmtId="202" fontId="47" fillId="122" borderId="0" xfId="17843" applyNumberFormat="1" applyFont="1" applyFill="1"/>
    <xf numFmtId="0" fontId="47" fillId="39" borderId="15" xfId="7450" quotePrefix="1" applyFont="1" applyAlignment="1">
      <alignment horizontal="left" vertical="center" indent="7"/>
    </xf>
    <xf numFmtId="164" fontId="18" fillId="0" borderId="0" xfId="3" applyNumberFormat="1" applyFont="1" applyFill="1"/>
    <xf numFmtId="0" fontId="18" fillId="0" borderId="0" xfId="3" applyFont="1" applyFill="1"/>
    <xf numFmtId="164" fontId="20" fillId="0" borderId="0" xfId="1443" applyNumberFormat="1" applyFont="1" applyFill="1"/>
    <xf numFmtId="0" fontId="18" fillId="0" borderId="0" xfId="3" applyFont="1" applyFill="1" applyAlignment="1">
      <alignment horizontal="center"/>
    </xf>
    <xf numFmtId="164" fontId="78" fillId="0" borderId="0" xfId="3" applyNumberFormat="1" applyFont="1" applyFill="1"/>
    <xf numFmtId="194" fontId="20" fillId="0" borderId="0" xfId="7021" applyNumberFormat="1" applyFont="1" applyFill="1"/>
    <xf numFmtId="194" fontId="20" fillId="0" borderId="12" xfId="7021" applyNumberFormat="1" applyFont="1" applyFill="1" applyBorder="1"/>
    <xf numFmtId="0" fontId="18" fillId="0" borderId="0" xfId="3" applyFont="1" applyFill="1" applyBorder="1"/>
    <xf numFmtId="194" fontId="20" fillId="0" borderId="0" xfId="7021" applyNumberFormat="1" applyFont="1" applyFill="1" applyBorder="1"/>
    <xf numFmtId="194" fontId="19" fillId="0" borderId="0" xfId="7021" applyNumberFormat="1" applyFont="1" applyFill="1"/>
    <xf numFmtId="194" fontId="78" fillId="0" borderId="0" xfId="3" applyNumberFormat="1" applyFont="1" applyFill="1"/>
    <xf numFmtId="164" fontId="78" fillId="0" borderId="0" xfId="3" applyNumberFormat="1" applyFont="1" applyFill="1" applyBorder="1"/>
    <xf numFmtId="0" fontId="18" fillId="0" borderId="0" xfId="3" applyFont="1" applyFill="1" applyBorder="1" applyAlignment="1">
      <alignment horizontal="center"/>
    </xf>
    <xf numFmtId="194" fontId="19" fillId="0" borderId="0" xfId="7021" applyNumberFormat="1" applyFont="1" applyFill="1" applyBorder="1"/>
    <xf numFmtId="194" fontId="78" fillId="0" borderId="0" xfId="3" applyNumberFormat="1" applyFont="1" applyFill="1" applyBorder="1"/>
    <xf numFmtId="0" fontId="20" fillId="124" borderId="31" xfId="7730" applyFont="1" applyFill="1" applyBorder="1" applyAlignment="1">
      <alignment horizontal="left" indent="1"/>
    </xf>
    <xf numFmtId="164" fontId="18" fillId="124" borderId="31" xfId="7731" applyNumberFormat="1" applyFont="1" applyFill="1" applyBorder="1"/>
    <xf numFmtId="44" fontId="18" fillId="124" borderId="31" xfId="7732" applyFont="1" applyFill="1" applyBorder="1" applyAlignment="1">
      <alignment horizontal="center"/>
    </xf>
    <xf numFmtId="42" fontId="20" fillId="124" borderId="0" xfId="7730" applyNumberFormat="1" applyFont="1" applyFill="1"/>
    <xf numFmtId="10" fontId="20" fillId="124" borderId="0" xfId="7730" applyNumberFormat="1" applyFont="1" applyFill="1"/>
    <xf numFmtId="44" fontId="20" fillId="124" borderId="0" xfId="7730" applyNumberFormat="1" applyFont="1" applyFill="1"/>
    <xf numFmtId="194" fontId="19" fillId="33" borderId="0" xfId="15968" applyNumberFormat="1" applyFont="1" applyFill="1" applyAlignment="1">
      <alignment horizontal="center"/>
    </xf>
    <xf numFmtId="165" fontId="88" fillId="33" borderId="0" xfId="4177" applyNumberFormat="1" applyFont="1" applyFill="1"/>
    <xf numFmtId="9" fontId="27" fillId="0" borderId="0" xfId="4177" applyNumberFormat="1" applyFont="1" applyAlignment="1">
      <alignment horizontal="center"/>
    </xf>
    <xf numFmtId="0" fontId="156" fillId="34" borderId="0" xfId="17845" applyFill="1"/>
    <xf numFmtId="0" fontId="18" fillId="34" borderId="0" xfId="17845" applyFont="1" applyFill="1" applyBorder="1"/>
    <xf numFmtId="0" fontId="18" fillId="34" borderId="0" xfId="17845" applyFont="1" applyFill="1"/>
    <xf numFmtId="165" fontId="18" fillId="34" borderId="0" xfId="17845" applyNumberFormat="1" applyFont="1" applyFill="1"/>
    <xf numFmtId="0" fontId="78" fillId="34" borderId="31" xfId="17845" applyFont="1" applyFill="1" applyBorder="1" applyAlignment="1">
      <alignment horizontal="left"/>
    </xf>
    <xf numFmtId="0" fontId="78" fillId="34" borderId="31" xfId="17845" applyFont="1" applyFill="1" applyBorder="1" applyAlignment="1">
      <alignment horizontal="center"/>
    </xf>
    <xf numFmtId="0" fontId="78" fillId="34" borderId="0" xfId="17845" applyFont="1" applyFill="1" applyAlignment="1">
      <alignment horizontal="center"/>
    </xf>
    <xf numFmtId="0" fontId="18" fillId="34" borderId="31" xfId="17845" applyFont="1" applyFill="1" applyBorder="1"/>
    <xf numFmtId="165" fontId="18" fillId="34" borderId="31" xfId="17847" applyNumberFormat="1" applyFont="1" applyFill="1" applyBorder="1"/>
    <xf numFmtId="165" fontId="18" fillId="136" borderId="31" xfId="17847" applyNumberFormat="1" applyFont="1" applyFill="1" applyBorder="1"/>
    <xf numFmtId="0" fontId="18" fillId="34" borderId="75" xfId="17845" applyFont="1" applyFill="1" applyBorder="1"/>
    <xf numFmtId="194" fontId="18" fillId="34" borderId="75" xfId="17848" applyNumberFormat="1" applyFont="1" applyFill="1" applyBorder="1"/>
    <xf numFmtId="194" fontId="18" fillId="34" borderId="31" xfId="17848" applyNumberFormat="1" applyFont="1" applyFill="1" applyBorder="1"/>
    <xf numFmtId="0" fontId="147" fillId="34" borderId="0" xfId="17845" applyFont="1" applyFill="1" applyBorder="1"/>
    <xf numFmtId="0" fontId="78" fillId="34" borderId="31" xfId="17845" applyFont="1" applyFill="1" applyBorder="1" applyAlignment="1">
      <alignment horizontal="left" wrapText="1"/>
    </xf>
    <xf numFmtId="0" fontId="148" fillId="34" borderId="0" xfId="17845" applyFont="1" applyFill="1" applyAlignment="1">
      <alignment horizontal="center"/>
    </xf>
    <xf numFmtId="0" fontId="156" fillId="34" borderId="0" xfId="17845" applyFont="1" applyFill="1"/>
    <xf numFmtId="0" fontId="18" fillId="33" borderId="0" xfId="17845" applyFont="1" applyFill="1"/>
    <xf numFmtId="0" fontId="18" fillId="33" borderId="0" xfId="17845" applyFont="1" applyFill="1" applyAlignment="1">
      <alignment horizontal="right"/>
    </xf>
    <xf numFmtId="0" fontId="143" fillId="34" borderId="0" xfId="17845" applyFont="1" applyFill="1"/>
    <xf numFmtId="164" fontId="20" fillId="122" borderId="12" xfId="1443" applyNumberFormat="1" applyFont="1" applyFill="1" applyBorder="1"/>
    <xf numFmtId="164" fontId="20" fillId="124" borderId="12" xfId="1443" applyNumberFormat="1" applyFont="1" applyFill="1" applyBorder="1"/>
    <xf numFmtId="164" fontId="18" fillId="124" borderId="12" xfId="3" applyNumberFormat="1" applyFont="1" applyFill="1" applyBorder="1"/>
    <xf numFmtId="165" fontId="18" fillId="139" borderId="31" xfId="1532" applyNumberFormat="1" applyFont="1" applyFill="1" applyBorder="1"/>
    <xf numFmtId="165" fontId="18" fillId="139" borderId="31" xfId="17847" applyNumberFormat="1" applyFont="1" applyFill="1" applyBorder="1"/>
    <xf numFmtId="165" fontId="18" fillId="0" borderId="31" xfId="17847" applyNumberFormat="1" applyFont="1" applyFill="1" applyBorder="1"/>
    <xf numFmtId="165" fontId="18" fillId="0" borderId="31" xfId="1532" applyNumberFormat="1" applyFont="1" applyFill="1" applyBorder="1"/>
    <xf numFmtId="164" fontId="18" fillId="122" borderId="0" xfId="1443" applyNumberFormat="1" applyFont="1" applyFill="1"/>
    <xf numFmtId="0" fontId="114" fillId="33" borderId="0" xfId="7727" applyFont="1" applyFill="1"/>
    <xf numFmtId="164" fontId="19" fillId="122" borderId="0" xfId="1443" applyNumberFormat="1" applyFont="1" applyFill="1"/>
    <xf numFmtId="0" fontId="0" fillId="122" borderId="0" xfId="0" applyFill="1"/>
    <xf numFmtId="0" fontId="0" fillId="122" borderId="0" xfId="0" applyFill="1" applyBorder="1"/>
    <xf numFmtId="0" fontId="0" fillId="122" borderId="0" xfId="0" applyNumberFormat="1" applyFill="1"/>
    <xf numFmtId="3" fontId="0" fillId="122" borderId="0" xfId="0" applyNumberFormat="1" applyFill="1" applyAlignment="1">
      <alignment horizontal="center"/>
    </xf>
    <xf numFmtId="3" fontId="0" fillId="122" borderId="0" xfId="0" applyNumberFormat="1" applyFill="1" applyBorder="1" applyAlignment="1">
      <alignment horizontal="center"/>
    </xf>
    <xf numFmtId="0" fontId="16" fillId="122" borderId="0" xfId="0" applyFont="1" applyFill="1"/>
    <xf numFmtId="3" fontId="16" fillId="122" borderId="0" xfId="0" applyNumberFormat="1" applyFont="1" applyFill="1"/>
    <xf numFmtId="0" fontId="23" fillId="122" borderId="15" xfId="7224" quotePrefix="1" applyNumberFormat="1" applyFill="1">
      <alignment horizontal="left" vertical="center" indent="1"/>
    </xf>
    <xf numFmtId="0" fontId="23" fillId="122" borderId="15" xfId="7563" quotePrefix="1" applyNumberFormat="1" applyFill="1">
      <alignment horizontal="left" vertical="center" indent="1"/>
    </xf>
    <xf numFmtId="0" fontId="23" fillId="122" borderId="15" xfId="7367" quotePrefix="1" applyFill="1" applyAlignment="1">
      <alignment horizontal="left" vertical="center" indent="3"/>
    </xf>
    <xf numFmtId="0" fontId="23" fillId="122" borderId="15" xfId="7367" quotePrefix="1" applyFill="1">
      <alignment horizontal="left" vertical="center" indent="1"/>
    </xf>
    <xf numFmtId="0" fontId="23" fillId="122" borderId="15" xfId="7450" quotePrefix="1" applyFill="1" applyAlignment="1">
      <alignment horizontal="left" vertical="center" indent="5"/>
    </xf>
    <xf numFmtId="0" fontId="23" fillId="122" borderId="15" xfId="7450" quotePrefix="1" applyFill="1">
      <alignment horizontal="left" vertical="center" indent="1"/>
    </xf>
    <xf numFmtId="42" fontId="23" fillId="122" borderId="15" xfId="7544" applyNumberFormat="1" applyFill="1">
      <alignment horizontal="right" vertical="center"/>
    </xf>
    <xf numFmtId="0" fontId="23" fillId="122" borderId="15" xfId="7413" quotePrefix="1" applyFill="1" applyAlignment="1">
      <alignment horizontal="left" vertical="center" indent="4"/>
    </xf>
    <xf numFmtId="0" fontId="23" fillId="122" borderId="15" xfId="7413" quotePrefix="1" applyFill="1">
      <alignment horizontal="left" vertical="center" indent="1"/>
    </xf>
    <xf numFmtId="0" fontId="23" fillId="122" borderId="15" xfId="7450" quotePrefix="1" applyFill="1" applyAlignment="1">
      <alignment horizontal="left" vertical="center" indent="7"/>
    </xf>
    <xf numFmtId="0" fontId="23" fillId="122" borderId="15" xfId="7450" quotePrefix="1" applyFill="1" applyAlignment="1">
      <alignment horizontal="left" vertical="center" indent="6"/>
    </xf>
    <xf numFmtId="0" fontId="23" fillId="122" borderId="15" xfId="7328" quotePrefix="1" applyFill="1" applyAlignment="1">
      <alignment horizontal="left" vertical="center" indent="2"/>
    </xf>
    <xf numFmtId="0" fontId="23" fillId="122" borderId="15" xfId="7328" quotePrefix="1" applyFill="1">
      <alignment horizontal="left" vertical="center" indent="1"/>
    </xf>
    <xf numFmtId="0" fontId="146" fillId="135" borderId="0" xfId="17845" applyFont="1" applyFill="1" applyAlignment="1">
      <alignment horizontal="center" wrapText="1"/>
    </xf>
    <xf numFmtId="0" fontId="124" fillId="128" borderId="10" xfId="7730" applyFont="1" applyFill="1" applyBorder="1" applyAlignment="1">
      <alignment horizontal="center"/>
    </xf>
    <xf numFmtId="0" fontId="124" fillId="128" borderId="11" xfId="7730" applyFont="1" applyFill="1" applyBorder="1" applyAlignment="1">
      <alignment horizontal="center"/>
    </xf>
    <xf numFmtId="0" fontId="119" fillId="127" borderId="0" xfId="7727" applyFont="1" applyFill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5" fillId="0" borderId="53" xfId="7726" applyFont="1" applyBorder="1" applyAlignment="1">
      <alignment horizontal="center" wrapText="1"/>
    </xf>
    <xf numFmtId="0" fontId="115" fillId="0" borderId="54" xfId="7726" applyFont="1" applyBorder="1" applyAlignment="1">
      <alignment horizontal="center" wrapText="1"/>
    </xf>
    <xf numFmtId="0" fontId="115" fillId="0" borderId="55" xfId="7726" applyFont="1" applyBorder="1" applyAlignment="1">
      <alignment horizontal="center" wrapText="1"/>
    </xf>
    <xf numFmtId="0" fontId="78" fillId="0" borderId="0" xfId="2351" applyFont="1" applyAlignment="1">
      <alignment vertical="top" wrapText="1"/>
    </xf>
  </cellXfs>
  <cellStyles count="17864">
    <cellStyle name="_x0013_" xfId="7733"/>
    <cellStyle name=" 1" xfId="7"/>
    <cellStyle name=" 1 2" xfId="8"/>
    <cellStyle name="_x0013_ 2" xfId="7734"/>
    <cellStyle name="_x0013_ 2 2" xfId="15986"/>
    <cellStyle name="_x0013_ 3" xfId="15987"/>
    <cellStyle name="_x0013_ 3 2" xfId="15988"/>
    <cellStyle name="_x0013_ 4" xfId="15989"/>
    <cellStyle name="_April 2012 - Infrastructure" xfId="9"/>
    <cellStyle name="_April 2012 - Infrastructure 2" xfId="7735"/>
    <cellStyle name="_ColumnTitles" xfId="15973"/>
    <cellStyle name="_DateRange" xfId="15974"/>
    <cellStyle name="_Goat_Mt_GE-67_Rev-01" xfId="10"/>
    <cellStyle name="_Goat_Mt_GE-67_Rev-01 2" xfId="11"/>
    <cellStyle name="_Goat_Mt_GE-67_Rev-01 3" xfId="12"/>
    <cellStyle name="_Goat_Mt_Siemens-65_Rev-01" xfId="13"/>
    <cellStyle name="_Goat_Mt_Siemens-65_Rev-01 2" xfId="14"/>
    <cellStyle name="_Goat_Mt_Siemens-65_Rev-01 3" xfId="15"/>
    <cellStyle name="_Hidden" xfId="15975"/>
    <cellStyle name="_LIPA_Offshore_06-23-05_Rev-14D" xfId="16"/>
    <cellStyle name="_LIPA_Offshore_06-23-05_Rev-14D 2" xfId="17"/>
    <cellStyle name="_LIPA_Offshore_06-23-05_Rev-14D 3" xfId="18"/>
    <cellStyle name="_LIPA_Offshore_06-23-05_Rev-14D_1st Quarter 2012 Review" xfId="19"/>
    <cellStyle name="_LIPA_Offshore_06-23-05_Rev-14D_1st Quarter 2012 Review 2" xfId="20"/>
    <cellStyle name="_LIPA_Offshore_06-23-05_Rev-14D_1st Quarter 2012 Review_DSAT Topic" xfId="21"/>
    <cellStyle name="_LIPA_Offshore_06-23-05_Rev-14D_2011 CS monthly indicators" xfId="22"/>
    <cellStyle name="_LIPA_Offshore_06-23-05_Rev-14D_2012 CS monthly indicators" xfId="23"/>
    <cellStyle name="_LIPA_Offshore_06-23-05_Rev-14D_AMI" xfId="24"/>
    <cellStyle name="_LIPA_Offshore_06-23-05_Rev-14D_AMI Operations 2" xfId="25"/>
    <cellStyle name="_LIPA_Offshore_06-23-05_Rev-14D_AMI Operations 2 2" xfId="7736"/>
    <cellStyle name="_LIPA_Offshore_06-23-05_Rev-14D_AMI Operations 3" xfId="26"/>
    <cellStyle name="_LIPA_Offshore_06-23-05_Rev-14D_AMI Operations 3 2" xfId="7737"/>
    <cellStyle name="_LIPA_Offshore_06-23-05_Rev-14D_BASE O&amp;M" xfId="27"/>
    <cellStyle name="_LIPA_Offshore_06-23-05_Rev-14D_BASE O&amp;M 2" xfId="7738"/>
    <cellStyle name="_LIPA_Offshore_06-23-05_Rev-14D_DSAT Topic" xfId="28"/>
    <cellStyle name="_LIPA_Offshore_06-23-05_Rev-14D_ESF MOPR" xfId="29"/>
    <cellStyle name="_LIPA_Offshore_06-23-05_Rev-14D_ESF MOPR 2" xfId="30"/>
    <cellStyle name="_LIPA_Offshore_06-23-05_Rev-14D_ESF MOPR_1" xfId="31"/>
    <cellStyle name="_LIPA_Offshore_06-23-05_Rev-14D_ESF MOPR_1 2" xfId="32"/>
    <cellStyle name="_LIPA_Offshore_06-23-05_Rev-14D_ESF MOPR_1_AMI Operations 2" xfId="33"/>
    <cellStyle name="_LIPA_Offshore_06-23-05_Rev-14D_ESF MOPR_1_AMI Operations 2 2" xfId="7739"/>
    <cellStyle name="_LIPA_Offshore_06-23-05_Rev-14D_ESF MOPR_1_AMI Operations 3" xfId="34"/>
    <cellStyle name="_LIPA_Offshore_06-23-05_Rev-14D_ESF MOPR_1_AMI Operations 3 2" xfId="7740"/>
    <cellStyle name="_LIPA_Offshore_06-23-05_Rev-14D_ESF MOPR_1_ESF MOPR" xfId="35"/>
    <cellStyle name="_LIPA_Offshore_06-23-05_Rev-14D_ESF MOPR_1_ESF MOPR 2" xfId="7741"/>
    <cellStyle name="_LIPA_Offshore_06-23-05_Rev-14D_ESF MOPR_2" xfId="36"/>
    <cellStyle name="_LIPA_Offshore_06-23-05_Rev-14D_ESF MOPR_2 2" xfId="37"/>
    <cellStyle name="_LIPA_Offshore_06-23-05_Rev-14D_ESF MOPR_2 3" xfId="38"/>
    <cellStyle name="_LIPA_Offshore_06-23-05_Rev-14D_ESF MOPR_2_1st Quarter 2012 Review" xfId="39"/>
    <cellStyle name="_LIPA_Offshore_06-23-05_Rev-14D_ESF MOPR_2_2011 CS monthly indicators" xfId="40"/>
    <cellStyle name="_LIPA_Offshore_06-23-05_Rev-14D_ESF MOPR_2_AMI Operations 2" xfId="41"/>
    <cellStyle name="_LIPA_Offshore_06-23-05_Rev-14D_ESF MOPR_2_AMI Operations 2 2" xfId="7742"/>
    <cellStyle name="_LIPA_Offshore_06-23-05_Rev-14D_ESF MOPR_2_AMI Operations 3" xfId="42"/>
    <cellStyle name="_LIPA_Offshore_06-23-05_Rev-14D_ESF MOPR_2_AMI Operations 3 2" xfId="7743"/>
    <cellStyle name="_LIPA_Offshore_06-23-05_Rev-14D_ESF MOPR_2_DSAT Topic" xfId="43"/>
    <cellStyle name="_LIPA_Offshore_06-23-05_Rev-14D_ESF MOPR_3" xfId="44"/>
    <cellStyle name="_LIPA_Offshore_06-23-05_Rev-14D_ESF MOPR_3 2" xfId="45"/>
    <cellStyle name="_LIPA_Offshore_06-23-05_Rev-14D_ESF MOPR_3_AMI Operations 2" xfId="46"/>
    <cellStyle name="_LIPA_Offshore_06-23-05_Rev-14D_ESF MOPR_3_AMI Operations 2 2" xfId="7744"/>
    <cellStyle name="_LIPA_Offshore_06-23-05_Rev-14D_ESF MOPR_3_AMI Operations 3" xfId="47"/>
    <cellStyle name="_LIPA_Offshore_06-23-05_Rev-14D_ESF MOPR_3_AMI Operations 3 2" xfId="7745"/>
    <cellStyle name="_LIPA_Offshore_06-23-05_Rev-14D_ESF MOPR_AMI Operations 2" xfId="48"/>
    <cellStyle name="_LIPA_Offshore_06-23-05_Rev-14D_ESF MOPR_AMI Operations 2 2" xfId="7746"/>
    <cellStyle name="_LIPA_Offshore_06-23-05_Rev-14D_ESF MOPR_AMI Operations 3" xfId="49"/>
    <cellStyle name="_LIPA_Offshore_06-23-05_Rev-14D_ESF MOPR_AMI Operations 3 2" xfId="7747"/>
    <cellStyle name="_LIPA_Offshore_06-23-05_Rev-14D_ESF MOPR_BASE O&amp;M" xfId="50"/>
    <cellStyle name="_LIPA_Offshore_06-23-05_Rev-14D_ESF MOPR_BASE O&amp;M 2" xfId="7748"/>
    <cellStyle name="_LIPA_Offshore_06-23-05_Rev-14D_ESF MOPR_ESF MOPR" xfId="51"/>
    <cellStyle name="_LIPA_Offshore_06-23-05_Rev-14D_ESF MOPR_ESF MOPR 2" xfId="7749"/>
    <cellStyle name="_LIPA_Offshore_06-23-05_Rev-14D_ESF Summary" xfId="52"/>
    <cellStyle name="_LIPA_Offshore_06-23-05_Rev-14D_ESF Summary 2" xfId="7750"/>
    <cellStyle name="_Meter Depl Monthly Variance 2012" xfId="53"/>
    <cellStyle name="_Meter Depl Monthly Variance 2012 2" xfId="7751"/>
    <cellStyle name="_MowerCounty_Siemens-43_Rev-09" xfId="54"/>
    <cellStyle name="_MowerCounty_Siemens-43_Rev-09 2" xfId="55"/>
    <cellStyle name="_MowerCounty_Siemens-43_Rev-09 3" xfId="56"/>
    <cellStyle name="_MowerCounty_Siemens-43_Rev-09_1st Quarter 2012 Review" xfId="57"/>
    <cellStyle name="_MowerCounty_Siemens-43_Rev-09_1st Quarter 2012 Review 2" xfId="58"/>
    <cellStyle name="_MowerCounty_Siemens-43_Rev-09_1st Quarter 2012 Review_DSAT Topic" xfId="59"/>
    <cellStyle name="_MowerCounty_Siemens-43_Rev-09_2011 CS monthly indicators" xfId="60"/>
    <cellStyle name="_MowerCounty_Siemens-43_Rev-09_2012 CS monthly indicators" xfId="61"/>
    <cellStyle name="_MowerCounty_Siemens-43_Rev-09_AMI" xfId="62"/>
    <cellStyle name="_MowerCounty_Siemens-43_Rev-09_AMI Operations 2" xfId="63"/>
    <cellStyle name="_MowerCounty_Siemens-43_Rev-09_AMI Operations 2 2" xfId="7752"/>
    <cellStyle name="_MowerCounty_Siemens-43_Rev-09_AMI Operations 3" xfId="64"/>
    <cellStyle name="_MowerCounty_Siemens-43_Rev-09_AMI Operations 3 2" xfId="7753"/>
    <cellStyle name="_MowerCounty_Siemens-43_Rev-09_BASE O&amp;M" xfId="65"/>
    <cellStyle name="_MowerCounty_Siemens-43_Rev-09_BASE O&amp;M 2" xfId="7754"/>
    <cellStyle name="_MowerCounty_Siemens-43_Rev-09_DSAT Topic" xfId="66"/>
    <cellStyle name="_MowerCounty_Siemens-43_Rev-09_ESF MOPR" xfId="67"/>
    <cellStyle name="_MowerCounty_Siemens-43_Rev-09_ESF MOPR 2" xfId="68"/>
    <cellStyle name="_MowerCounty_Siemens-43_Rev-09_ESF MOPR_1" xfId="69"/>
    <cellStyle name="_MowerCounty_Siemens-43_Rev-09_ESF MOPR_1 2" xfId="70"/>
    <cellStyle name="_MowerCounty_Siemens-43_Rev-09_ESF MOPR_1_AMI Operations 2" xfId="71"/>
    <cellStyle name="_MowerCounty_Siemens-43_Rev-09_ESF MOPR_1_AMI Operations 2 2" xfId="7755"/>
    <cellStyle name="_MowerCounty_Siemens-43_Rev-09_ESF MOPR_1_AMI Operations 3" xfId="72"/>
    <cellStyle name="_MowerCounty_Siemens-43_Rev-09_ESF MOPR_1_AMI Operations 3 2" xfId="7756"/>
    <cellStyle name="_MowerCounty_Siemens-43_Rev-09_ESF MOPR_1_ESF MOPR" xfId="73"/>
    <cellStyle name="_MowerCounty_Siemens-43_Rev-09_ESF MOPR_1_ESF MOPR 2" xfId="7757"/>
    <cellStyle name="_MowerCounty_Siemens-43_Rev-09_ESF MOPR_2" xfId="74"/>
    <cellStyle name="_MowerCounty_Siemens-43_Rev-09_ESF MOPR_2 2" xfId="75"/>
    <cellStyle name="_MowerCounty_Siemens-43_Rev-09_ESF MOPR_2 3" xfId="76"/>
    <cellStyle name="_MowerCounty_Siemens-43_Rev-09_ESF MOPR_2_1st Quarter 2012 Review" xfId="77"/>
    <cellStyle name="_MowerCounty_Siemens-43_Rev-09_ESF MOPR_2_2011 CS monthly indicators" xfId="78"/>
    <cellStyle name="_MowerCounty_Siemens-43_Rev-09_ESF MOPR_2_AMI Operations 2" xfId="79"/>
    <cellStyle name="_MowerCounty_Siemens-43_Rev-09_ESF MOPR_2_AMI Operations 2 2" xfId="7758"/>
    <cellStyle name="_MowerCounty_Siemens-43_Rev-09_ESF MOPR_2_AMI Operations 3" xfId="80"/>
    <cellStyle name="_MowerCounty_Siemens-43_Rev-09_ESF MOPR_2_AMI Operations 3 2" xfId="7759"/>
    <cellStyle name="_MowerCounty_Siemens-43_Rev-09_ESF MOPR_2_DSAT Topic" xfId="81"/>
    <cellStyle name="_MowerCounty_Siemens-43_Rev-09_ESF MOPR_3" xfId="82"/>
    <cellStyle name="_MowerCounty_Siemens-43_Rev-09_ESF MOPR_3 2" xfId="83"/>
    <cellStyle name="_MowerCounty_Siemens-43_Rev-09_ESF MOPR_3_AMI Operations 2" xfId="84"/>
    <cellStyle name="_MowerCounty_Siemens-43_Rev-09_ESF MOPR_3_AMI Operations 2 2" xfId="7760"/>
    <cellStyle name="_MowerCounty_Siemens-43_Rev-09_ESF MOPR_3_AMI Operations 3" xfId="85"/>
    <cellStyle name="_MowerCounty_Siemens-43_Rev-09_ESF MOPR_3_AMI Operations 3 2" xfId="7761"/>
    <cellStyle name="_MowerCounty_Siemens-43_Rev-09_ESF MOPR_AMI Operations 2" xfId="86"/>
    <cellStyle name="_MowerCounty_Siemens-43_Rev-09_ESF MOPR_AMI Operations 2 2" xfId="7762"/>
    <cellStyle name="_MowerCounty_Siemens-43_Rev-09_ESF MOPR_AMI Operations 3" xfId="87"/>
    <cellStyle name="_MowerCounty_Siemens-43_Rev-09_ESF MOPR_AMI Operations 3 2" xfId="7763"/>
    <cellStyle name="_MowerCounty_Siemens-43_Rev-09_ESF MOPR_BASE O&amp;M" xfId="88"/>
    <cellStyle name="_MowerCounty_Siemens-43_Rev-09_ESF MOPR_BASE O&amp;M 2" xfId="7764"/>
    <cellStyle name="_MowerCounty_Siemens-43_Rev-09_ESF MOPR_ESF MOPR" xfId="89"/>
    <cellStyle name="_MowerCounty_Siemens-43_Rev-09_ESF MOPR_ESF MOPR 2" xfId="7765"/>
    <cellStyle name="_MowerCounty_Siemens-43_Rev-09_ESF Summary" xfId="90"/>
    <cellStyle name="_MowerCounty_Siemens-43_Rev-09_ESF Summary 2" xfId="7766"/>
    <cellStyle name="_NEW EST BREAKDOWN" xfId="91"/>
    <cellStyle name="_NEW EST BREAKDOWN 2" xfId="92"/>
    <cellStyle name="_NEW EST BREAKDOWN 3" xfId="93"/>
    <cellStyle name="_Normal" xfId="15976"/>
    <cellStyle name="_Peetz_GE-267_Rev- 07" xfId="94"/>
    <cellStyle name="_Peetz_GE-267_Rev- 07 2" xfId="95"/>
    <cellStyle name="_Peetz_GE-267_Rev- 07 3" xfId="96"/>
    <cellStyle name="_Peetz_GE-267_Rev- 07_1st Quarter 2012 Review" xfId="97"/>
    <cellStyle name="_Peetz_GE-267_Rev- 07_1st Quarter 2012 Review 2" xfId="98"/>
    <cellStyle name="_Peetz_GE-267_Rev- 07_1st Quarter 2012 Review_DSAT Topic" xfId="99"/>
    <cellStyle name="_Peetz_GE-267_Rev- 07_2011 CS monthly indicators" xfId="100"/>
    <cellStyle name="_Peetz_GE-267_Rev- 07_2012 CS monthly indicators" xfId="101"/>
    <cellStyle name="_Peetz_GE-267_Rev- 07_AMI" xfId="102"/>
    <cellStyle name="_Peetz_GE-267_Rev- 07_AMI Operations 2" xfId="103"/>
    <cellStyle name="_Peetz_GE-267_Rev- 07_AMI Operations 2 2" xfId="7767"/>
    <cellStyle name="_Peetz_GE-267_Rev- 07_AMI Operations 3" xfId="104"/>
    <cellStyle name="_Peetz_GE-267_Rev- 07_AMI Operations 3 2" xfId="7768"/>
    <cellStyle name="_Peetz_GE-267_Rev- 07_BASE O&amp;M" xfId="105"/>
    <cellStyle name="_Peetz_GE-267_Rev- 07_BASE O&amp;M 2" xfId="7769"/>
    <cellStyle name="_Peetz_GE-267_Rev- 07_DSAT Topic" xfId="106"/>
    <cellStyle name="_Peetz_GE-267_Rev- 07_ESF MOPR" xfId="107"/>
    <cellStyle name="_Peetz_GE-267_Rev- 07_ESF MOPR 2" xfId="108"/>
    <cellStyle name="_Peetz_GE-267_Rev- 07_ESF MOPR_1" xfId="109"/>
    <cellStyle name="_Peetz_GE-267_Rev- 07_ESF MOPR_1 2" xfId="110"/>
    <cellStyle name="_Peetz_GE-267_Rev- 07_ESF MOPR_1_AMI Operations 2" xfId="111"/>
    <cellStyle name="_Peetz_GE-267_Rev- 07_ESF MOPR_1_AMI Operations 2 2" xfId="7770"/>
    <cellStyle name="_Peetz_GE-267_Rev- 07_ESF MOPR_1_AMI Operations 3" xfId="112"/>
    <cellStyle name="_Peetz_GE-267_Rev- 07_ESF MOPR_1_AMI Operations 3 2" xfId="7771"/>
    <cellStyle name="_Peetz_GE-267_Rev- 07_ESF MOPR_1_ESF MOPR" xfId="113"/>
    <cellStyle name="_Peetz_GE-267_Rev- 07_ESF MOPR_1_ESF MOPR 2" xfId="7772"/>
    <cellStyle name="_Peetz_GE-267_Rev- 07_ESF MOPR_2" xfId="114"/>
    <cellStyle name="_Peetz_GE-267_Rev- 07_ESF MOPR_2 2" xfId="115"/>
    <cellStyle name="_Peetz_GE-267_Rev- 07_ESF MOPR_2 3" xfId="116"/>
    <cellStyle name="_Peetz_GE-267_Rev- 07_ESF MOPR_2_1st Quarter 2012 Review" xfId="117"/>
    <cellStyle name="_Peetz_GE-267_Rev- 07_ESF MOPR_2_2011 CS monthly indicators" xfId="118"/>
    <cellStyle name="_Peetz_GE-267_Rev- 07_ESF MOPR_2_AMI Operations 2" xfId="119"/>
    <cellStyle name="_Peetz_GE-267_Rev- 07_ESF MOPR_2_AMI Operations 2 2" xfId="7773"/>
    <cellStyle name="_Peetz_GE-267_Rev- 07_ESF MOPR_2_AMI Operations 3" xfId="120"/>
    <cellStyle name="_Peetz_GE-267_Rev- 07_ESF MOPR_2_AMI Operations 3 2" xfId="7774"/>
    <cellStyle name="_Peetz_GE-267_Rev- 07_ESF MOPR_2_DSAT Topic" xfId="121"/>
    <cellStyle name="_Peetz_GE-267_Rev- 07_ESF MOPR_3" xfId="122"/>
    <cellStyle name="_Peetz_GE-267_Rev- 07_ESF MOPR_3 2" xfId="123"/>
    <cellStyle name="_Peetz_GE-267_Rev- 07_ESF MOPR_3_AMI Operations 2" xfId="124"/>
    <cellStyle name="_Peetz_GE-267_Rev- 07_ESF MOPR_3_AMI Operations 2 2" xfId="7775"/>
    <cellStyle name="_Peetz_GE-267_Rev- 07_ESF MOPR_3_AMI Operations 3" xfId="125"/>
    <cellStyle name="_Peetz_GE-267_Rev- 07_ESF MOPR_3_AMI Operations 3 2" xfId="7776"/>
    <cellStyle name="_Peetz_GE-267_Rev- 07_ESF MOPR_AMI Operations 2" xfId="126"/>
    <cellStyle name="_Peetz_GE-267_Rev- 07_ESF MOPR_AMI Operations 2 2" xfId="7777"/>
    <cellStyle name="_Peetz_GE-267_Rev- 07_ESF MOPR_AMI Operations 3" xfId="127"/>
    <cellStyle name="_Peetz_GE-267_Rev- 07_ESF MOPR_AMI Operations 3 2" xfId="7778"/>
    <cellStyle name="_Peetz_GE-267_Rev- 07_ESF MOPR_BASE O&amp;M" xfId="128"/>
    <cellStyle name="_Peetz_GE-267_Rev- 07_ESF MOPR_BASE O&amp;M 2" xfId="7779"/>
    <cellStyle name="_Peetz_GE-267_Rev- 07_ESF MOPR_ESF MOPR" xfId="129"/>
    <cellStyle name="_Peetz_GE-267_Rev- 07_ESF MOPR_ESF MOPR 2" xfId="7780"/>
    <cellStyle name="_Peetz_GE-267_Rev- 07_ESF Summary" xfId="130"/>
    <cellStyle name="_Peetz_GE-267_Rev- 07_ESF Summary 2" xfId="7781"/>
    <cellStyle name="_Percentage" xfId="15977"/>
    <cellStyle name="_PercentageBold" xfId="15978"/>
    <cellStyle name="_SeriesAttributes" xfId="15979"/>
    <cellStyle name="_SeriesData" xfId="15970"/>
    <cellStyle name="_SeriesDataForecast" xfId="15971"/>
    <cellStyle name="_SeriesDataForecastNA" xfId="15980"/>
    <cellStyle name="_SeriesDataNA" xfId="15981"/>
    <cellStyle name="_SeriesDataStatistics" xfId="15982"/>
    <cellStyle name="_SeriesDataStatisticsForecast" xfId="15983"/>
    <cellStyle name="_SPEC_Cash_Flow_4-21-05" xfId="131"/>
    <cellStyle name="_SPEC_Cash_Flow_4-21-05 2" xfId="132"/>
    <cellStyle name="_SPEC_Cash_Flow_4-21-05 3" xfId="133"/>
    <cellStyle name="_Wind_Est_Std_Template_Rev-I" xfId="134"/>
    <cellStyle name="_Wind_Est_Std_Template_Rev-I 2" xfId="135"/>
    <cellStyle name="_Wind_Est_Std_Template_Rev-I 3" xfId="136"/>
    <cellStyle name="~Capacity (0)" xfId="137"/>
    <cellStyle name="~Capacity (0) 2" xfId="138"/>
    <cellStyle name="~Capacity (0) 3" xfId="139"/>
    <cellStyle name="~Capacity (0)_AMI Operations 2" xfId="140"/>
    <cellStyle name="~Capacity (1)" xfId="141"/>
    <cellStyle name="~Capacity (1) 2" xfId="142"/>
    <cellStyle name="~Capacity (1) 3" xfId="143"/>
    <cellStyle name="~Capacity (1)_AMI Operations 2" xfId="144"/>
    <cellStyle name="~Escalation" xfId="145"/>
    <cellStyle name="~Escalation 2" xfId="146"/>
    <cellStyle name="~Escalation 3" xfId="147"/>
    <cellStyle name="~Escalation_AMI Operations 2" xfId="148"/>
    <cellStyle name="~Gas (0)" xfId="149"/>
    <cellStyle name="~Gas (0) 2" xfId="150"/>
    <cellStyle name="~Gas (0) 3" xfId="151"/>
    <cellStyle name="~Gas (0)_AMI Operations 2" xfId="152"/>
    <cellStyle name="~Gas Price" xfId="153"/>
    <cellStyle name="~Gas Price 2" xfId="154"/>
    <cellStyle name="~Gas Price 3" xfId="155"/>
    <cellStyle name="~Gas Price_AMI Operations 2" xfId="156"/>
    <cellStyle name="~Power (0)" xfId="157"/>
    <cellStyle name="~Power (0) 2" xfId="158"/>
    <cellStyle name="~Power (0) 3" xfId="159"/>
    <cellStyle name="~Power (0)_AMI Operations 2" xfId="160"/>
    <cellStyle name="~Power Price" xfId="161"/>
    <cellStyle name="~Power Price 2" xfId="162"/>
    <cellStyle name="~Power Price 3" xfId="163"/>
    <cellStyle name="~Power Price_AMI Operations 2" xfId="164"/>
    <cellStyle name="0,0_x000d__x000a_NA_x000d__x000a_" xfId="165"/>
    <cellStyle name="20% - Accent1 10" xfId="7782"/>
    <cellStyle name="20% - Accent1 2" xfId="166"/>
    <cellStyle name="20% - Accent1 2 2" xfId="167"/>
    <cellStyle name="20% - Accent1 2 2 2" xfId="7783"/>
    <cellStyle name="20% - Accent1 2 2 2 2" xfId="7784"/>
    <cellStyle name="20% - Accent1 2 2 2 2 2" xfId="7785"/>
    <cellStyle name="20% - Accent1 2 2 2 2 3" xfId="7786"/>
    <cellStyle name="20% - Accent1 2 2 2 3" xfId="7787"/>
    <cellStyle name="20% - Accent1 2 2 2 4" xfId="7788"/>
    <cellStyle name="20% - Accent1 2 2 3" xfId="7789"/>
    <cellStyle name="20% - Accent1 2 2 3 2" xfId="7790"/>
    <cellStyle name="20% - Accent1 2 2 3 3" xfId="7791"/>
    <cellStyle name="20% - Accent1 2 2 4" xfId="7792"/>
    <cellStyle name="20% - Accent1 2 2 5" xfId="7793"/>
    <cellStyle name="20% - Accent1 2 3" xfId="168"/>
    <cellStyle name="20% - Accent1 2 3 2" xfId="7794"/>
    <cellStyle name="20% - Accent1 2 3 2 2" xfId="7795"/>
    <cellStyle name="20% - Accent1 2 3 2 2 2" xfId="7796"/>
    <cellStyle name="20% - Accent1 2 3 2 2 3" xfId="7797"/>
    <cellStyle name="20% - Accent1 2 3 2 3" xfId="7798"/>
    <cellStyle name="20% - Accent1 2 3 2 4" xfId="7799"/>
    <cellStyle name="20% - Accent1 2 3 3" xfId="7800"/>
    <cellStyle name="20% - Accent1 2 3 3 2" xfId="7801"/>
    <cellStyle name="20% - Accent1 2 3 3 3" xfId="7802"/>
    <cellStyle name="20% - Accent1 2 3 4" xfId="7803"/>
    <cellStyle name="20% - Accent1 2 3 5" xfId="7804"/>
    <cellStyle name="20% - Accent1 2 4" xfId="169"/>
    <cellStyle name="20% - Accent1 2 5" xfId="7805"/>
    <cellStyle name="20% - Accent1 2 5 2" xfId="7806"/>
    <cellStyle name="20% - Accent1 2 5 2 2" xfId="7807"/>
    <cellStyle name="20% - Accent1 2 5 2 2 2" xfId="7808"/>
    <cellStyle name="20% - Accent1 2 5 2 2 3" xfId="7809"/>
    <cellStyle name="20% - Accent1 2 5 2 3" xfId="7810"/>
    <cellStyle name="20% - Accent1 2 5 2 4" xfId="7811"/>
    <cellStyle name="20% - Accent1 2 5 3" xfId="7812"/>
    <cellStyle name="20% - Accent1 2 5 3 2" xfId="7813"/>
    <cellStyle name="20% - Accent1 2 5 3 3" xfId="7814"/>
    <cellStyle name="20% - Accent1 2 5 4" xfId="7815"/>
    <cellStyle name="20% - Accent1 2 5 5" xfId="7816"/>
    <cellStyle name="20% - Accent1 2 6" xfId="7817"/>
    <cellStyle name="20% - Accent1 3" xfId="170"/>
    <cellStyle name="20% - Accent1 3 2" xfId="171"/>
    <cellStyle name="20% - Accent1 3 3" xfId="172"/>
    <cellStyle name="20% - Accent1 3 3 2" xfId="173"/>
    <cellStyle name="20% - Accent1 3 3 2 2" xfId="7818"/>
    <cellStyle name="20% - Accent1 3 3 2 2 2" xfId="7819"/>
    <cellStyle name="20% - Accent1 3 3 2 2 3" xfId="7820"/>
    <cellStyle name="20% - Accent1 3 3 2 3" xfId="7821"/>
    <cellStyle name="20% - Accent1 3 3 2 4" xfId="7822"/>
    <cellStyle name="20% - Accent1 3 3 3" xfId="174"/>
    <cellStyle name="20% - Accent1 3 3 3 2" xfId="7823"/>
    <cellStyle name="20% - Accent1 3 3 3 3" xfId="7824"/>
    <cellStyle name="20% - Accent1 3 3 4" xfId="7825"/>
    <cellStyle name="20% - Accent1 3 3 5" xfId="7826"/>
    <cellStyle name="20% - Accent1 3 4" xfId="175"/>
    <cellStyle name="20% - Accent1 3 4 2" xfId="176"/>
    <cellStyle name="20% - Accent1 3 4 2 2" xfId="7827"/>
    <cellStyle name="20% - Accent1 3 4 2 2 2" xfId="7828"/>
    <cellStyle name="20% - Accent1 3 4 2 2 3" xfId="7829"/>
    <cellStyle name="20% - Accent1 3 4 2 3" xfId="7830"/>
    <cellStyle name="20% - Accent1 3 4 2 4" xfId="7831"/>
    <cellStyle name="20% - Accent1 3 4 3" xfId="177"/>
    <cellStyle name="20% - Accent1 3 4 3 2" xfId="7832"/>
    <cellStyle name="20% - Accent1 3 4 3 3" xfId="7833"/>
    <cellStyle name="20% - Accent1 3 4 4" xfId="7834"/>
    <cellStyle name="20% - Accent1 3 4 5" xfId="7835"/>
    <cellStyle name="20% - Accent1 3 5" xfId="7836"/>
    <cellStyle name="20% - Accent1 4" xfId="178"/>
    <cellStyle name="20% - Accent1 4 2" xfId="179"/>
    <cellStyle name="20% - Accent1 5" xfId="180"/>
    <cellStyle name="20% - Accent1 5 2" xfId="7837"/>
    <cellStyle name="20% - Accent1 5_Year to Date" xfId="7838"/>
    <cellStyle name="20% - Accent1 6" xfId="181"/>
    <cellStyle name="20% - Accent1 6 2" xfId="7839"/>
    <cellStyle name="20% - Accent1 6_Year to Date" xfId="7840"/>
    <cellStyle name="20% - Accent1 7" xfId="182"/>
    <cellStyle name="20% - Accent1 8" xfId="7841"/>
    <cellStyle name="20% - Accent1 8 2" xfId="7842"/>
    <cellStyle name="20% - Accent1 8 2 2" xfId="7843"/>
    <cellStyle name="20% - Accent1 8 2 2 2" xfId="7844"/>
    <cellStyle name="20% - Accent1 8 2 2 3" xfId="7845"/>
    <cellStyle name="20% - Accent1 8 2 3" xfId="7846"/>
    <cellStyle name="20% - Accent1 8 2 4" xfId="7847"/>
    <cellStyle name="20% - Accent1 8 3" xfId="7848"/>
    <cellStyle name="20% - Accent1 8 3 2" xfId="7849"/>
    <cellStyle name="20% - Accent1 8 3 3" xfId="7850"/>
    <cellStyle name="20% - Accent1 8 4" xfId="7851"/>
    <cellStyle name="20% - Accent1 8 5" xfId="7852"/>
    <cellStyle name="20% - Accent1 9" xfId="7853"/>
    <cellStyle name="20% - Accent2 10" xfId="7854"/>
    <cellStyle name="20% - Accent2 2" xfId="183"/>
    <cellStyle name="20% - Accent2 2 2" xfId="184"/>
    <cellStyle name="20% - Accent2 2 2 2" xfId="7855"/>
    <cellStyle name="20% - Accent2 2 2 2 2" xfId="7856"/>
    <cellStyle name="20% - Accent2 2 2 2 2 2" xfId="7857"/>
    <cellStyle name="20% - Accent2 2 2 2 2 3" xfId="7858"/>
    <cellStyle name="20% - Accent2 2 2 2 3" xfId="7859"/>
    <cellStyle name="20% - Accent2 2 2 2 4" xfId="7860"/>
    <cellStyle name="20% - Accent2 2 2 3" xfId="7861"/>
    <cellStyle name="20% - Accent2 2 2 3 2" xfId="7862"/>
    <cellStyle name="20% - Accent2 2 2 3 3" xfId="7863"/>
    <cellStyle name="20% - Accent2 2 2 4" xfId="7864"/>
    <cellStyle name="20% - Accent2 2 2 5" xfId="7865"/>
    <cellStyle name="20% - Accent2 2 3" xfId="185"/>
    <cellStyle name="20% - Accent2 2 3 2" xfId="7866"/>
    <cellStyle name="20% - Accent2 2 3 2 2" xfId="7867"/>
    <cellStyle name="20% - Accent2 2 3 2 2 2" xfId="7868"/>
    <cellStyle name="20% - Accent2 2 3 2 2 3" xfId="7869"/>
    <cellStyle name="20% - Accent2 2 3 2 3" xfId="7870"/>
    <cellStyle name="20% - Accent2 2 3 2 4" xfId="7871"/>
    <cellStyle name="20% - Accent2 2 3 3" xfId="7872"/>
    <cellStyle name="20% - Accent2 2 3 3 2" xfId="7873"/>
    <cellStyle name="20% - Accent2 2 3 3 3" xfId="7874"/>
    <cellStyle name="20% - Accent2 2 3 4" xfId="7875"/>
    <cellStyle name="20% - Accent2 2 3 5" xfId="7876"/>
    <cellStyle name="20% - Accent2 2 4" xfId="186"/>
    <cellStyle name="20% - Accent2 2 5" xfId="7877"/>
    <cellStyle name="20% - Accent2 2 5 2" xfId="7878"/>
    <cellStyle name="20% - Accent2 2 5 2 2" xfId="7879"/>
    <cellStyle name="20% - Accent2 2 5 2 2 2" xfId="7880"/>
    <cellStyle name="20% - Accent2 2 5 2 2 3" xfId="7881"/>
    <cellStyle name="20% - Accent2 2 5 2 3" xfId="7882"/>
    <cellStyle name="20% - Accent2 2 5 2 4" xfId="7883"/>
    <cellStyle name="20% - Accent2 2 5 3" xfId="7884"/>
    <cellStyle name="20% - Accent2 2 5 3 2" xfId="7885"/>
    <cellStyle name="20% - Accent2 2 5 3 3" xfId="7886"/>
    <cellStyle name="20% - Accent2 2 5 4" xfId="7887"/>
    <cellStyle name="20% - Accent2 2 5 5" xfId="7888"/>
    <cellStyle name="20% - Accent2 2 6" xfId="7889"/>
    <cellStyle name="20% - Accent2 3" xfId="187"/>
    <cellStyle name="20% - Accent2 3 2" xfId="188"/>
    <cellStyle name="20% - Accent2 3 3" xfId="189"/>
    <cellStyle name="20% - Accent2 3 3 2" xfId="190"/>
    <cellStyle name="20% - Accent2 3 3 2 2" xfId="7890"/>
    <cellStyle name="20% - Accent2 3 3 2 2 2" xfId="7891"/>
    <cellStyle name="20% - Accent2 3 3 2 2 3" xfId="7892"/>
    <cellStyle name="20% - Accent2 3 3 2 3" xfId="7893"/>
    <cellStyle name="20% - Accent2 3 3 2 4" xfId="7894"/>
    <cellStyle name="20% - Accent2 3 3 3" xfId="191"/>
    <cellStyle name="20% - Accent2 3 3 3 2" xfId="7895"/>
    <cellStyle name="20% - Accent2 3 3 3 3" xfId="7896"/>
    <cellStyle name="20% - Accent2 3 3 4" xfId="7897"/>
    <cellStyle name="20% - Accent2 3 3 5" xfId="7898"/>
    <cellStyle name="20% - Accent2 3 4" xfId="192"/>
    <cellStyle name="20% - Accent2 3 4 2" xfId="193"/>
    <cellStyle name="20% - Accent2 3 4 2 2" xfId="7899"/>
    <cellStyle name="20% - Accent2 3 4 2 2 2" xfId="7900"/>
    <cellStyle name="20% - Accent2 3 4 2 2 3" xfId="7901"/>
    <cellStyle name="20% - Accent2 3 4 2 3" xfId="7902"/>
    <cellStyle name="20% - Accent2 3 4 2 4" xfId="7903"/>
    <cellStyle name="20% - Accent2 3 4 3" xfId="194"/>
    <cellStyle name="20% - Accent2 3 4 3 2" xfId="7904"/>
    <cellStyle name="20% - Accent2 3 4 3 3" xfId="7905"/>
    <cellStyle name="20% - Accent2 3 4 4" xfId="7906"/>
    <cellStyle name="20% - Accent2 3 4 5" xfId="7907"/>
    <cellStyle name="20% - Accent2 3 5" xfId="7908"/>
    <cellStyle name="20% - Accent2 4" xfId="195"/>
    <cellStyle name="20% - Accent2 4 2" xfId="196"/>
    <cellStyle name="20% - Accent2 5" xfId="197"/>
    <cellStyle name="20% - Accent2 5 2" xfId="7909"/>
    <cellStyle name="20% - Accent2 5_Year to Date" xfId="7910"/>
    <cellStyle name="20% - Accent2 6" xfId="198"/>
    <cellStyle name="20% - Accent2 6 2" xfId="7911"/>
    <cellStyle name="20% - Accent2 6_Year to Date" xfId="7912"/>
    <cellStyle name="20% - Accent2 7" xfId="199"/>
    <cellStyle name="20% - Accent2 8" xfId="7913"/>
    <cellStyle name="20% - Accent2 8 2" xfId="7914"/>
    <cellStyle name="20% - Accent2 8 2 2" xfId="7915"/>
    <cellStyle name="20% - Accent2 8 2 2 2" xfId="7916"/>
    <cellStyle name="20% - Accent2 8 2 2 3" xfId="7917"/>
    <cellStyle name="20% - Accent2 8 2 3" xfId="7918"/>
    <cellStyle name="20% - Accent2 8 2 4" xfId="7919"/>
    <cellStyle name="20% - Accent2 8 3" xfId="7920"/>
    <cellStyle name="20% - Accent2 8 3 2" xfId="7921"/>
    <cellStyle name="20% - Accent2 8 3 3" xfId="7922"/>
    <cellStyle name="20% - Accent2 8 4" xfId="7923"/>
    <cellStyle name="20% - Accent2 8 5" xfId="7924"/>
    <cellStyle name="20% - Accent2 9" xfId="7925"/>
    <cellStyle name="20% - Accent3 10" xfId="7926"/>
    <cellStyle name="20% - Accent3 2" xfId="200"/>
    <cellStyle name="20% - Accent3 2 2" xfId="201"/>
    <cellStyle name="20% - Accent3 2 2 2" xfId="7927"/>
    <cellStyle name="20% - Accent3 2 2 2 2" xfId="7928"/>
    <cellStyle name="20% - Accent3 2 2 2 2 2" xfId="7929"/>
    <cellStyle name="20% - Accent3 2 2 2 2 3" xfId="7930"/>
    <cellStyle name="20% - Accent3 2 2 2 3" xfId="7931"/>
    <cellStyle name="20% - Accent3 2 2 2 4" xfId="7932"/>
    <cellStyle name="20% - Accent3 2 2 3" xfId="7933"/>
    <cellStyle name="20% - Accent3 2 2 3 2" xfId="7934"/>
    <cellStyle name="20% - Accent3 2 2 3 3" xfId="7935"/>
    <cellStyle name="20% - Accent3 2 2 4" xfId="7936"/>
    <cellStyle name="20% - Accent3 2 2 5" xfId="7937"/>
    <cellStyle name="20% - Accent3 2 3" xfId="202"/>
    <cellStyle name="20% - Accent3 2 3 2" xfId="7938"/>
    <cellStyle name="20% - Accent3 2 3 2 2" xfId="7939"/>
    <cellStyle name="20% - Accent3 2 3 2 2 2" xfId="7940"/>
    <cellStyle name="20% - Accent3 2 3 2 2 3" xfId="7941"/>
    <cellStyle name="20% - Accent3 2 3 2 3" xfId="7942"/>
    <cellStyle name="20% - Accent3 2 3 2 4" xfId="7943"/>
    <cellStyle name="20% - Accent3 2 3 3" xfId="7944"/>
    <cellStyle name="20% - Accent3 2 3 3 2" xfId="7945"/>
    <cellStyle name="20% - Accent3 2 3 3 3" xfId="7946"/>
    <cellStyle name="20% - Accent3 2 3 4" xfId="7947"/>
    <cellStyle name="20% - Accent3 2 3 5" xfId="7948"/>
    <cellStyle name="20% - Accent3 2 4" xfId="203"/>
    <cellStyle name="20% - Accent3 2 5" xfId="7949"/>
    <cellStyle name="20% - Accent3 2 5 2" xfId="7950"/>
    <cellStyle name="20% - Accent3 2 5 2 2" xfId="7951"/>
    <cellStyle name="20% - Accent3 2 5 2 2 2" xfId="7952"/>
    <cellStyle name="20% - Accent3 2 5 2 2 3" xfId="7953"/>
    <cellStyle name="20% - Accent3 2 5 2 3" xfId="7954"/>
    <cellStyle name="20% - Accent3 2 5 2 4" xfId="7955"/>
    <cellStyle name="20% - Accent3 2 5 3" xfId="7956"/>
    <cellStyle name="20% - Accent3 2 5 3 2" xfId="7957"/>
    <cellStyle name="20% - Accent3 2 5 3 3" xfId="7958"/>
    <cellStyle name="20% - Accent3 2 5 4" xfId="7959"/>
    <cellStyle name="20% - Accent3 2 5 5" xfId="7960"/>
    <cellStyle name="20% - Accent3 2 6" xfId="7961"/>
    <cellStyle name="20% - Accent3 3" xfId="204"/>
    <cellStyle name="20% - Accent3 3 2" xfId="205"/>
    <cellStyle name="20% - Accent3 3 3" xfId="206"/>
    <cellStyle name="20% - Accent3 3 3 2" xfId="207"/>
    <cellStyle name="20% - Accent3 3 3 2 2" xfId="7962"/>
    <cellStyle name="20% - Accent3 3 3 2 2 2" xfId="7963"/>
    <cellStyle name="20% - Accent3 3 3 2 2 3" xfId="7964"/>
    <cellStyle name="20% - Accent3 3 3 2 3" xfId="7965"/>
    <cellStyle name="20% - Accent3 3 3 2 4" xfId="7966"/>
    <cellStyle name="20% - Accent3 3 3 3" xfId="208"/>
    <cellStyle name="20% - Accent3 3 3 3 2" xfId="7967"/>
    <cellStyle name="20% - Accent3 3 3 3 3" xfId="7968"/>
    <cellStyle name="20% - Accent3 3 3 4" xfId="7969"/>
    <cellStyle name="20% - Accent3 3 3 5" xfId="7970"/>
    <cellStyle name="20% - Accent3 3 4" xfId="209"/>
    <cellStyle name="20% - Accent3 3 4 2" xfId="210"/>
    <cellStyle name="20% - Accent3 3 4 2 2" xfId="7971"/>
    <cellStyle name="20% - Accent3 3 4 2 2 2" xfId="7972"/>
    <cellStyle name="20% - Accent3 3 4 2 2 3" xfId="7973"/>
    <cellStyle name="20% - Accent3 3 4 2 3" xfId="7974"/>
    <cellStyle name="20% - Accent3 3 4 2 4" xfId="7975"/>
    <cellStyle name="20% - Accent3 3 4 3" xfId="211"/>
    <cellStyle name="20% - Accent3 3 4 3 2" xfId="7976"/>
    <cellStyle name="20% - Accent3 3 4 3 3" xfId="7977"/>
    <cellStyle name="20% - Accent3 3 4 4" xfId="7978"/>
    <cellStyle name="20% - Accent3 3 4 5" xfId="7979"/>
    <cellStyle name="20% - Accent3 3 5" xfId="7980"/>
    <cellStyle name="20% - Accent3 4" xfId="212"/>
    <cellStyle name="20% - Accent3 4 2" xfId="213"/>
    <cellStyle name="20% - Accent3 5" xfId="214"/>
    <cellStyle name="20% - Accent3 5 2" xfId="7981"/>
    <cellStyle name="20% - Accent3 5_Year to Date" xfId="7982"/>
    <cellStyle name="20% - Accent3 6" xfId="215"/>
    <cellStyle name="20% - Accent3 6 2" xfId="7983"/>
    <cellStyle name="20% - Accent3 6_Year to Date" xfId="7984"/>
    <cellStyle name="20% - Accent3 7" xfId="216"/>
    <cellStyle name="20% - Accent3 8" xfId="7985"/>
    <cellStyle name="20% - Accent3 8 2" xfId="7986"/>
    <cellStyle name="20% - Accent3 8 2 2" xfId="7987"/>
    <cellStyle name="20% - Accent3 8 2 2 2" xfId="7988"/>
    <cellStyle name="20% - Accent3 8 2 2 3" xfId="7989"/>
    <cellStyle name="20% - Accent3 8 2 3" xfId="7990"/>
    <cellStyle name="20% - Accent3 8 2 4" xfId="7991"/>
    <cellStyle name="20% - Accent3 8 3" xfId="7992"/>
    <cellStyle name="20% - Accent3 8 3 2" xfId="7993"/>
    <cellStyle name="20% - Accent3 8 3 3" xfId="7994"/>
    <cellStyle name="20% - Accent3 8 4" xfId="7995"/>
    <cellStyle name="20% - Accent3 8 5" xfId="7996"/>
    <cellStyle name="20% - Accent3 9" xfId="7997"/>
    <cellStyle name="20% - Accent4 10" xfId="7998"/>
    <cellStyle name="20% - Accent4 2" xfId="217"/>
    <cellStyle name="20% - Accent4 2 2" xfId="218"/>
    <cellStyle name="20% - Accent4 2 2 2" xfId="7999"/>
    <cellStyle name="20% - Accent4 2 2 2 2" xfId="8000"/>
    <cellStyle name="20% - Accent4 2 2 2 2 2" xfId="8001"/>
    <cellStyle name="20% - Accent4 2 2 2 2 3" xfId="8002"/>
    <cellStyle name="20% - Accent4 2 2 2 3" xfId="8003"/>
    <cellStyle name="20% - Accent4 2 2 2 4" xfId="8004"/>
    <cellStyle name="20% - Accent4 2 2 3" xfId="8005"/>
    <cellStyle name="20% - Accent4 2 2 3 2" xfId="8006"/>
    <cellStyle name="20% - Accent4 2 2 3 3" xfId="8007"/>
    <cellStyle name="20% - Accent4 2 2 4" xfId="8008"/>
    <cellStyle name="20% - Accent4 2 2 5" xfId="8009"/>
    <cellStyle name="20% - Accent4 2 3" xfId="219"/>
    <cellStyle name="20% - Accent4 2 3 2" xfId="8010"/>
    <cellStyle name="20% - Accent4 2 3 2 2" xfId="8011"/>
    <cellStyle name="20% - Accent4 2 3 2 2 2" xfId="8012"/>
    <cellStyle name="20% - Accent4 2 3 2 2 3" xfId="8013"/>
    <cellStyle name="20% - Accent4 2 3 2 3" xfId="8014"/>
    <cellStyle name="20% - Accent4 2 3 2 4" xfId="8015"/>
    <cellStyle name="20% - Accent4 2 3 3" xfId="8016"/>
    <cellStyle name="20% - Accent4 2 3 3 2" xfId="8017"/>
    <cellStyle name="20% - Accent4 2 3 3 3" xfId="8018"/>
    <cellStyle name="20% - Accent4 2 3 4" xfId="8019"/>
    <cellStyle name="20% - Accent4 2 3 5" xfId="8020"/>
    <cellStyle name="20% - Accent4 2 4" xfId="220"/>
    <cellStyle name="20% - Accent4 2 5" xfId="8021"/>
    <cellStyle name="20% - Accent4 2 5 2" xfId="8022"/>
    <cellStyle name="20% - Accent4 2 5 2 2" xfId="8023"/>
    <cellStyle name="20% - Accent4 2 5 2 2 2" xfId="8024"/>
    <cellStyle name="20% - Accent4 2 5 2 2 3" xfId="8025"/>
    <cellStyle name="20% - Accent4 2 5 2 3" xfId="8026"/>
    <cellStyle name="20% - Accent4 2 5 2 4" xfId="8027"/>
    <cellStyle name="20% - Accent4 2 5 3" xfId="8028"/>
    <cellStyle name="20% - Accent4 2 5 3 2" xfId="8029"/>
    <cellStyle name="20% - Accent4 2 5 3 3" xfId="8030"/>
    <cellStyle name="20% - Accent4 2 5 4" xfId="8031"/>
    <cellStyle name="20% - Accent4 2 5 5" xfId="8032"/>
    <cellStyle name="20% - Accent4 2 6" xfId="8033"/>
    <cellStyle name="20% - Accent4 3" xfId="221"/>
    <cellStyle name="20% - Accent4 3 2" xfId="222"/>
    <cellStyle name="20% - Accent4 3 3" xfId="223"/>
    <cellStyle name="20% - Accent4 3 3 2" xfId="224"/>
    <cellStyle name="20% - Accent4 3 3 2 2" xfId="8034"/>
    <cellStyle name="20% - Accent4 3 3 2 2 2" xfId="8035"/>
    <cellStyle name="20% - Accent4 3 3 2 2 3" xfId="8036"/>
    <cellStyle name="20% - Accent4 3 3 2 3" xfId="8037"/>
    <cellStyle name="20% - Accent4 3 3 2 4" xfId="8038"/>
    <cellStyle name="20% - Accent4 3 3 3" xfId="225"/>
    <cellStyle name="20% - Accent4 3 3 3 2" xfId="8039"/>
    <cellStyle name="20% - Accent4 3 3 3 3" xfId="8040"/>
    <cellStyle name="20% - Accent4 3 3 4" xfId="8041"/>
    <cellStyle name="20% - Accent4 3 3 5" xfId="8042"/>
    <cellStyle name="20% - Accent4 3 4" xfId="226"/>
    <cellStyle name="20% - Accent4 3 4 2" xfId="227"/>
    <cellStyle name="20% - Accent4 3 4 2 2" xfId="8043"/>
    <cellStyle name="20% - Accent4 3 4 2 2 2" xfId="8044"/>
    <cellStyle name="20% - Accent4 3 4 2 2 3" xfId="8045"/>
    <cellStyle name="20% - Accent4 3 4 2 3" xfId="8046"/>
    <cellStyle name="20% - Accent4 3 4 2 4" xfId="8047"/>
    <cellStyle name="20% - Accent4 3 4 3" xfId="228"/>
    <cellStyle name="20% - Accent4 3 4 3 2" xfId="8048"/>
    <cellStyle name="20% - Accent4 3 4 3 3" xfId="8049"/>
    <cellStyle name="20% - Accent4 3 4 4" xfId="8050"/>
    <cellStyle name="20% - Accent4 3 4 5" xfId="8051"/>
    <cellStyle name="20% - Accent4 3 5" xfId="8052"/>
    <cellStyle name="20% - Accent4 4" xfId="229"/>
    <cellStyle name="20% - Accent4 4 2" xfId="230"/>
    <cellStyle name="20% - Accent4 5" xfId="231"/>
    <cellStyle name="20% - Accent4 5 2" xfId="8053"/>
    <cellStyle name="20% - Accent4 5_Year to Date" xfId="8054"/>
    <cellStyle name="20% - Accent4 6" xfId="232"/>
    <cellStyle name="20% - Accent4 6 2" xfId="8055"/>
    <cellStyle name="20% - Accent4 6_Year to Date" xfId="8056"/>
    <cellStyle name="20% - Accent4 7" xfId="233"/>
    <cellStyle name="20% - Accent4 8" xfId="8057"/>
    <cellStyle name="20% - Accent4 8 2" xfId="8058"/>
    <cellStyle name="20% - Accent4 8 2 2" xfId="8059"/>
    <cellStyle name="20% - Accent4 8 2 2 2" xfId="8060"/>
    <cellStyle name="20% - Accent4 8 2 2 3" xfId="8061"/>
    <cellStyle name="20% - Accent4 8 2 3" xfId="8062"/>
    <cellStyle name="20% - Accent4 8 2 4" xfId="8063"/>
    <cellStyle name="20% - Accent4 8 3" xfId="8064"/>
    <cellStyle name="20% - Accent4 8 3 2" xfId="8065"/>
    <cellStyle name="20% - Accent4 8 3 3" xfId="8066"/>
    <cellStyle name="20% - Accent4 8 4" xfId="8067"/>
    <cellStyle name="20% - Accent4 8 5" xfId="8068"/>
    <cellStyle name="20% - Accent4 9" xfId="8069"/>
    <cellStyle name="20% - Accent5 10" xfId="8070"/>
    <cellStyle name="20% - Accent5 2" xfId="234"/>
    <cellStyle name="20% - Accent5 2 2" xfId="235"/>
    <cellStyle name="20% - Accent5 2 2 2" xfId="236"/>
    <cellStyle name="20% - Accent5 2 2 2 2" xfId="8071"/>
    <cellStyle name="20% - Accent5 2 2 2 2 2" xfId="8072"/>
    <cellStyle name="20% - Accent5 2 2 2 2 3" xfId="8073"/>
    <cellStyle name="20% - Accent5 2 2 2 3" xfId="8074"/>
    <cellStyle name="20% - Accent5 2 2 2 4" xfId="8075"/>
    <cellStyle name="20% - Accent5 2 2 3" xfId="237"/>
    <cellStyle name="20% - Accent5 2 2 3 2" xfId="8076"/>
    <cellStyle name="20% - Accent5 2 2 3 3" xfId="8077"/>
    <cellStyle name="20% - Accent5 2 2 4" xfId="8078"/>
    <cellStyle name="20% - Accent5 2 2 5" xfId="8079"/>
    <cellStyle name="20% - Accent5 2 3" xfId="238"/>
    <cellStyle name="20% - Accent5 2 3 2" xfId="239"/>
    <cellStyle name="20% - Accent5 2 3 2 2" xfId="8080"/>
    <cellStyle name="20% - Accent5 2 3 2 2 2" xfId="8081"/>
    <cellStyle name="20% - Accent5 2 3 2 2 3" xfId="8082"/>
    <cellStyle name="20% - Accent5 2 3 2 3" xfId="8083"/>
    <cellStyle name="20% - Accent5 2 3 2 4" xfId="8084"/>
    <cellStyle name="20% - Accent5 2 3 3" xfId="240"/>
    <cellStyle name="20% - Accent5 2 3 3 2" xfId="8085"/>
    <cellStyle name="20% - Accent5 2 3 3 3" xfId="8086"/>
    <cellStyle name="20% - Accent5 2 3 4" xfId="8087"/>
    <cellStyle name="20% - Accent5 2 3 5" xfId="8088"/>
    <cellStyle name="20% - Accent5 2 4" xfId="241"/>
    <cellStyle name="20% - Accent5 2 5" xfId="8089"/>
    <cellStyle name="20% - Accent5 2 5 2" xfId="8090"/>
    <cellStyle name="20% - Accent5 2 5 2 2" xfId="8091"/>
    <cellStyle name="20% - Accent5 2 5 2 2 2" xfId="8092"/>
    <cellStyle name="20% - Accent5 2 5 2 2 3" xfId="8093"/>
    <cellStyle name="20% - Accent5 2 5 2 3" xfId="8094"/>
    <cellStyle name="20% - Accent5 2 5 2 4" xfId="8095"/>
    <cellStyle name="20% - Accent5 2 5 3" xfId="8096"/>
    <cellStyle name="20% - Accent5 2 5 3 2" xfId="8097"/>
    <cellStyle name="20% - Accent5 2 5 3 3" xfId="8098"/>
    <cellStyle name="20% - Accent5 2 5 4" xfId="8099"/>
    <cellStyle name="20% - Accent5 2 5 5" xfId="8100"/>
    <cellStyle name="20% - Accent5 2 6" xfId="8101"/>
    <cellStyle name="20% - Accent5 3" xfId="242"/>
    <cellStyle name="20% - Accent5 3 2" xfId="243"/>
    <cellStyle name="20% - Accent5 3 3" xfId="244"/>
    <cellStyle name="20% - Accent5 3 3 2" xfId="245"/>
    <cellStyle name="20% - Accent5 3 3 2 2" xfId="8102"/>
    <cellStyle name="20% - Accent5 3 3 2 2 2" xfId="8103"/>
    <cellStyle name="20% - Accent5 3 3 2 2 3" xfId="8104"/>
    <cellStyle name="20% - Accent5 3 3 2 3" xfId="8105"/>
    <cellStyle name="20% - Accent5 3 3 2 4" xfId="8106"/>
    <cellStyle name="20% - Accent5 3 3 3" xfId="246"/>
    <cellStyle name="20% - Accent5 3 3 3 2" xfId="8107"/>
    <cellStyle name="20% - Accent5 3 3 3 3" xfId="8108"/>
    <cellStyle name="20% - Accent5 3 3 4" xfId="8109"/>
    <cellStyle name="20% - Accent5 3 3 5" xfId="8110"/>
    <cellStyle name="20% - Accent5 3 4" xfId="247"/>
    <cellStyle name="20% - Accent5 3 4 2" xfId="248"/>
    <cellStyle name="20% - Accent5 3 4 2 2" xfId="8111"/>
    <cellStyle name="20% - Accent5 3 4 2 2 2" xfId="8112"/>
    <cellStyle name="20% - Accent5 3 4 2 2 3" xfId="8113"/>
    <cellStyle name="20% - Accent5 3 4 2 3" xfId="8114"/>
    <cellStyle name="20% - Accent5 3 4 2 4" xfId="8115"/>
    <cellStyle name="20% - Accent5 3 4 3" xfId="249"/>
    <cellStyle name="20% - Accent5 3 4 3 2" xfId="8116"/>
    <cellStyle name="20% - Accent5 3 4 3 3" xfId="8117"/>
    <cellStyle name="20% - Accent5 3 4 4" xfId="8118"/>
    <cellStyle name="20% - Accent5 3 4 5" xfId="8119"/>
    <cellStyle name="20% - Accent5 3 5" xfId="250"/>
    <cellStyle name="20% - Accent5 3_CS Indicators" xfId="251"/>
    <cellStyle name="20% - Accent5 4" xfId="252"/>
    <cellStyle name="20% - Accent5 5" xfId="253"/>
    <cellStyle name="20% - Accent5 5 2" xfId="8120"/>
    <cellStyle name="20% - Accent5 5_Year to Date" xfId="8121"/>
    <cellStyle name="20% - Accent5 6" xfId="254"/>
    <cellStyle name="20% - Accent5 6 2" xfId="8122"/>
    <cellStyle name="20% - Accent5 6_Year to Date" xfId="8123"/>
    <cellStyle name="20% - Accent5 7" xfId="255"/>
    <cellStyle name="20% - Accent5 8" xfId="8124"/>
    <cellStyle name="20% - Accent5 8 2" xfId="8125"/>
    <cellStyle name="20% - Accent5 8 2 2" xfId="8126"/>
    <cellStyle name="20% - Accent5 8 2 2 2" xfId="8127"/>
    <cellStyle name="20% - Accent5 8 2 2 3" xfId="8128"/>
    <cellStyle name="20% - Accent5 8 2 3" xfId="8129"/>
    <cellStyle name="20% - Accent5 8 2 4" xfId="8130"/>
    <cellStyle name="20% - Accent5 8 3" xfId="8131"/>
    <cellStyle name="20% - Accent5 8 3 2" xfId="8132"/>
    <cellStyle name="20% - Accent5 8 3 3" xfId="8133"/>
    <cellStyle name="20% - Accent5 8 4" xfId="8134"/>
    <cellStyle name="20% - Accent5 8 5" xfId="8135"/>
    <cellStyle name="20% - Accent5 9" xfId="8136"/>
    <cellStyle name="20% - Accent6 10" xfId="8137"/>
    <cellStyle name="20% - Accent6 2" xfId="256"/>
    <cellStyle name="20% - Accent6 2 2" xfId="257"/>
    <cellStyle name="20% - Accent6 2 2 2" xfId="8138"/>
    <cellStyle name="20% - Accent6 2 2 2 2" xfId="8139"/>
    <cellStyle name="20% - Accent6 2 2 2 2 2" xfId="8140"/>
    <cellStyle name="20% - Accent6 2 2 2 2 3" xfId="8141"/>
    <cellStyle name="20% - Accent6 2 2 2 3" xfId="8142"/>
    <cellStyle name="20% - Accent6 2 2 2 4" xfId="8143"/>
    <cellStyle name="20% - Accent6 2 2 3" xfId="8144"/>
    <cellStyle name="20% - Accent6 2 2 3 2" xfId="8145"/>
    <cellStyle name="20% - Accent6 2 2 3 3" xfId="8146"/>
    <cellStyle name="20% - Accent6 2 2 4" xfId="8147"/>
    <cellStyle name="20% - Accent6 2 2 5" xfId="8148"/>
    <cellStyle name="20% - Accent6 2 3" xfId="258"/>
    <cellStyle name="20% - Accent6 2 3 2" xfId="8149"/>
    <cellStyle name="20% - Accent6 2 3 2 2" xfId="8150"/>
    <cellStyle name="20% - Accent6 2 3 2 2 2" xfId="8151"/>
    <cellStyle name="20% - Accent6 2 3 2 2 3" xfId="8152"/>
    <cellStyle name="20% - Accent6 2 3 2 3" xfId="8153"/>
    <cellStyle name="20% - Accent6 2 3 2 4" xfId="8154"/>
    <cellStyle name="20% - Accent6 2 3 3" xfId="8155"/>
    <cellStyle name="20% - Accent6 2 3 3 2" xfId="8156"/>
    <cellStyle name="20% - Accent6 2 3 3 3" xfId="8157"/>
    <cellStyle name="20% - Accent6 2 3 4" xfId="8158"/>
    <cellStyle name="20% - Accent6 2 3 5" xfId="8159"/>
    <cellStyle name="20% - Accent6 2 4" xfId="259"/>
    <cellStyle name="20% - Accent6 2 5" xfId="8160"/>
    <cellStyle name="20% - Accent6 2 5 2" xfId="8161"/>
    <cellStyle name="20% - Accent6 2 5 2 2" xfId="8162"/>
    <cellStyle name="20% - Accent6 2 5 2 2 2" xfId="8163"/>
    <cellStyle name="20% - Accent6 2 5 2 2 3" xfId="8164"/>
    <cellStyle name="20% - Accent6 2 5 2 3" xfId="8165"/>
    <cellStyle name="20% - Accent6 2 5 2 4" xfId="8166"/>
    <cellStyle name="20% - Accent6 2 5 3" xfId="8167"/>
    <cellStyle name="20% - Accent6 2 5 3 2" xfId="8168"/>
    <cellStyle name="20% - Accent6 2 5 3 3" xfId="8169"/>
    <cellStyle name="20% - Accent6 2 5 4" xfId="8170"/>
    <cellStyle name="20% - Accent6 2 5 5" xfId="8171"/>
    <cellStyle name="20% - Accent6 2 6" xfId="8172"/>
    <cellStyle name="20% - Accent6 3" xfId="260"/>
    <cellStyle name="20% - Accent6 3 2" xfId="261"/>
    <cellStyle name="20% - Accent6 3 2 2" xfId="262"/>
    <cellStyle name="20% - Accent6 3 2 2 2" xfId="8173"/>
    <cellStyle name="20% - Accent6 3 2 2 2 2" xfId="8174"/>
    <cellStyle name="20% - Accent6 3 2 2 2 3" xfId="8175"/>
    <cellStyle name="20% - Accent6 3 2 2 3" xfId="8176"/>
    <cellStyle name="20% - Accent6 3 2 2 4" xfId="8177"/>
    <cellStyle name="20% - Accent6 3 2 3" xfId="263"/>
    <cellStyle name="20% - Accent6 3 2 3 2" xfId="8178"/>
    <cellStyle name="20% - Accent6 3 2 3 3" xfId="8179"/>
    <cellStyle name="20% - Accent6 3 2 4" xfId="8180"/>
    <cellStyle name="20% - Accent6 3 2 5" xfId="8181"/>
    <cellStyle name="20% - Accent6 3 3" xfId="264"/>
    <cellStyle name="20% - Accent6 3 3 2" xfId="265"/>
    <cellStyle name="20% - Accent6 3 3 2 2" xfId="8182"/>
    <cellStyle name="20% - Accent6 3 3 2 2 2" xfId="8183"/>
    <cellStyle name="20% - Accent6 3 3 2 2 3" xfId="8184"/>
    <cellStyle name="20% - Accent6 3 3 2 3" xfId="8185"/>
    <cellStyle name="20% - Accent6 3 3 2 4" xfId="8186"/>
    <cellStyle name="20% - Accent6 3 3 3" xfId="266"/>
    <cellStyle name="20% - Accent6 3 3 3 2" xfId="8187"/>
    <cellStyle name="20% - Accent6 3 3 3 3" xfId="8188"/>
    <cellStyle name="20% - Accent6 3 3 4" xfId="8189"/>
    <cellStyle name="20% - Accent6 3 3 5" xfId="8190"/>
    <cellStyle name="20% - Accent6 3 4" xfId="8191"/>
    <cellStyle name="20% - Accent6 4" xfId="267"/>
    <cellStyle name="20% - Accent6 4 2" xfId="268"/>
    <cellStyle name="20% - Accent6 5" xfId="269"/>
    <cellStyle name="20% - Accent6 5 2" xfId="8192"/>
    <cellStyle name="20% - Accent6 5_Year to Date" xfId="8193"/>
    <cellStyle name="20% - Accent6 6" xfId="270"/>
    <cellStyle name="20% - Accent6 6 2" xfId="8194"/>
    <cellStyle name="20% - Accent6 6_Year to Date" xfId="8195"/>
    <cellStyle name="20% - Accent6 7" xfId="271"/>
    <cellStyle name="20% - Accent6 8" xfId="8196"/>
    <cellStyle name="20% - Accent6 8 2" xfId="8197"/>
    <cellStyle name="20% - Accent6 8 2 2" xfId="8198"/>
    <cellStyle name="20% - Accent6 8 2 2 2" xfId="8199"/>
    <cellStyle name="20% - Accent6 8 2 2 3" xfId="8200"/>
    <cellStyle name="20% - Accent6 8 2 3" xfId="8201"/>
    <cellStyle name="20% - Accent6 8 2 4" xfId="8202"/>
    <cellStyle name="20% - Accent6 8 3" xfId="8203"/>
    <cellStyle name="20% - Accent6 8 3 2" xfId="8204"/>
    <cellStyle name="20% - Accent6 8 3 3" xfId="8205"/>
    <cellStyle name="20% - Accent6 8 4" xfId="8206"/>
    <cellStyle name="20% - Accent6 8 5" xfId="8207"/>
    <cellStyle name="20% - Accent6 9" xfId="8208"/>
    <cellStyle name="40% - Accent1 10" xfId="8209"/>
    <cellStyle name="40% - Accent1 2" xfId="272"/>
    <cellStyle name="40% - Accent1 2 2" xfId="273"/>
    <cellStyle name="40% - Accent1 2 2 2" xfId="8210"/>
    <cellStyle name="40% - Accent1 2 2 2 2" xfId="8211"/>
    <cellStyle name="40% - Accent1 2 2 2 2 2" xfId="8212"/>
    <cellStyle name="40% - Accent1 2 2 2 2 3" xfId="8213"/>
    <cellStyle name="40% - Accent1 2 2 2 3" xfId="8214"/>
    <cellStyle name="40% - Accent1 2 2 2 4" xfId="8215"/>
    <cellStyle name="40% - Accent1 2 2 3" xfId="8216"/>
    <cellStyle name="40% - Accent1 2 2 3 2" xfId="8217"/>
    <cellStyle name="40% - Accent1 2 2 3 3" xfId="8218"/>
    <cellStyle name="40% - Accent1 2 2 4" xfId="8219"/>
    <cellStyle name="40% - Accent1 2 2 5" xfId="8220"/>
    <cellStyle name="40% - Accent1 2 3" xfId="274"/>
    <cellStyle name="40% - Accent1 2 3 2" xfId="8221"/>
    <cellStyle name="40% - Accent1 2 3 2 2" xfId="8222"/>
    <cellStyle name="40% - Accent1 2 3 2 2 2" xfId="8223"/>
    <cellStyle name="40% - Accent1 2 3 2 2 3" xfId="8224"/>
    <cellStyle name="40% - Accent1 2 3 2 3" xfId="8225"/>
    <cellStyle name="40% - Accent1 2 3 2 4" xfId="8226"/>
    <cellStyle name="40% - Accent1 2 3 3" xfId="8227"/>
    <cellStyle name="40% - Accent1 2 3 3 2" xfId="8228"/>
    <cellStyle name="40% - Accent1 2 3 3 3" xfId="8229"/>
    <cellStyle name="40% - Accent1 2 3 4" xfId="8230"/>
    <cellStyle name="40% - Accent1 2 3 5" xfId="8231"/>
    <cellStyle name="40% - Accent1 2 4" xfId="275"/>
    <cellStyle name="40% - Accent1 2 5" xfId="8232"/>
    <cellStyle name="40% - Accent1 2 5 2" xfId="8233"/>
    <cellStyle name="40% - Accent1 2 5 2 2" xfId="8234"/>
    <cellStyle name="40% - Accent1 2 5 2 2 2" xfId="8235"/>
    <cellStyle name="40% - Accent1 2 5 2 2 3" xfId="8236"/>
    <cellStyle name="40% - Accent1 2 5 2 3" xfId="8237"/>
    <cellStyle name="40% - Accent1 2 5 2 4" xfId="8238"/>
    <cellStyle name="40% - Accent1 2 5 3" xfId="8239"/>
    <cellStyle name="40% - Accent1 2 5 3 2" xfId="8240"/>
    <cellStyle name="40% - Accent1 2 5 3 3" xfId="8241"/>
    <cellStyle name="40% - Accent1 2 5 4" xfId="8242"/>
    <cellStyle name="40% - Accent1 2 5 5" xfId="8243"/>
    <cellStyle name="40% - Accent1 2 6" xfId="8244"/>
    <cellStyle name="40% - Accent1 3" xfId="276"/>
    <cellStyle name="40% - Accent1 3 2" xfId="277"/>
    <cellStyle name="40% - Accent1 3 3" xfId="278"/>
    <cellStyle name="40% - Accent1 3 3 2" xfId="279"/>
    <cellStyle name="40% - Accent1 3 3 2 2" xfId="8245"/>
    <cellStyle name="40% - Accent1 3 3 2 2 2" xfId="8246"/>
    <cellStyle name="40% - Accent1 3 3 2 2 3" xfId="8247"/>
    <cellStyle name="40% - Accent1 3 3 2 3" xfId="8248"/>
    <cellStyle name="40% - Accent1 3 3 2 4" xfId="8249"/>
    <cellStyle name="40% - Accent1 3 3 3" xfId="280"/>
    <cellStyle name="40% - Accent1 3 3 3 2" xfId="8250"/>
    <cellStyle name="40% - Accent1 3 3 3 3" xfId="8251"/>
    <cellStyle name="40% - Accent1 3 3 4" xfId="8252"/>
    <cellStyle name="40% - Accent1 3 3 5" xfId="8253"/>
    <cellStyle name="40% - Accent1 3 4" xfId="281"/>
    <cellStyle name="40% - Accent1 3 4 2" xfId="282"/>
    <cellStyle name="40% - Accent1 3 4 2 2" xfId="8254"/>
    <cellStyle name="40% - Accent1 3 4 2 2 2" xfId="8255"/>
    <cellStyle name="40% - Accent1 3 4 2 2 3" xfId="8256"/>
    <cellStyle name="40% - Accent1 3 4 2 3" xfId="8257"/>
    <cellStyle name="40% - Accent1 3 4 2 4" xfId="8258"/>
    <cellStyle name="40% - Accent1 3 4 3" xfId="283"/>
    <cellStyle name="40% - Accent1 3 4 3 2" xfId="8259"/>
    <cellStyle name="40% - Accent1 3 4 3 3" xfId="8260"/>
    <cellStyle name="40% - Accent1 3 4 4" xfId="8261"/>
    <cellStyle name="40% - Accent1 3 4 5" xfId="8262"/>
    <cellStyle name="40% - Accent1 3 5" xfId="8263"/>
    <cellStyle name="40% - Accent1 4" xfId="284"/>
    <cellStyle name="40% - Accent1 4 2" xfId="285"/>
    <cellStyle name="40% - Accent1 5" xfId="286"/>
    <cellStyle name="40% - Accent1 5 2" xfId="8264"/>
    <cellStyle name="40% - Accent1 5_Year to Date" xfId="8265"/>
    <cellStyle name="40% - Accent1 6" xfId="287"/>
    <cellStyle name="40% - Accent1 6 2" xfId="8266"/>
    <cellStyle name="40% - Accent1 6_Year to Date" xfId="8267"/>
    <cellStyle name="40% - Accent1 7" xfId="288"/>
    <cellStyle name="40% - Accent1 8" xfId="8268"/>
    <cellStyle name="40% - Accent1 8 2" xfId="8269"/>
    <cellStyle name="40% - Accent1 8 2 2" xfId="8270"/>
    <cellStyle name="40% - Accent1 8 2 2 2" xfId="8271"/>
    <cellStyle name="40% - Accent1 8 2 2 3" xfId="8272"/>
    <cellStyle name="40% - Accent1 8 2 3" xfId="8273"/>
    <cellStyle name="40% - Accent1 8 2 4" xfId="8274"/>
    <cellStyle name="40% - Accent1 8 3" xfId="8275"/>
    <cellStyle name="40% - Accent1 8 3 2" xfId="8276"/>
    <cellStyle name="40% - Accent1 8 3 3" xfId="8277"/>
    <cellStyle name="40% - Accent1 8 4" xfId="8278"/>
    <cellStyle name="40% - Accent1 8 5" xfId="8279"/>
    <cellStyle name="40% - Accent1 9" xfId="8280"/>
    <cellStyle name="40% - Accent2 10" xfId="8281"/>
    <cellStyle name="40% - Accent2 2" xfId="289"/>
    <cellStyle name="40% - Accent2 2 2" xfId="290"/>
    <cellStyle name="40% - Accent2 2 2 2" xfId="291"/>
    <cellStyle name="40% - Accent2 2 2 2 2" xfId="8282"/>
    <cellStyle name="40% - Accent2 2 2 2 2 2" xfId="8283"/>
    <cellStyle name="40% - Accent2 2 2 2 2 3" xfId="8284"/>
    <cellStyle name="40% - Accent2 2 2 2 3" xfId="8285"/>
    <cellStyle name="40% - Accent2 2 2 2 4" xfId="8286"/>
    <cellStyle name="40% - Accent2 2 2 3" xfId="292"/>
    <cellStyle name="40% - Accent2 2 2 3 2" xfId="8287"/>
    <cellStyle name="40% - Accent2 2 2 3 3" xfId="8288"/>
    <cellStyle name="40% - Accent2 2 2 4" xfId="8289"/>
    <cellStyle name="40% - Accent2 2 2 5" xfId="8290"/>
    <cellStyle name="40% - Accent2 2 3" xfId="293"/>
    <cellStyle name="40% - Accent2 2 3 2" xfId="294"/>
    <cellStyle name="40% - Accent2 2 3 2 2" xfId="8291"/>
    <cellStyle name="40% - Accent2 2 3 2 2 2" xfId="8292"/>
    <cellStyle name="40% - Accent2 2 3 2 2 3" xfId="8293"/>
    <cellStyle name="40% - Accent2 2 3 2 3" xfId="8294"/>
    <cellStyle name="40% - Accent2 2 3 2 4" xfId="8295"/>
    <cellStyle name="40% - Accent2 2 3 3" xfId="295"/>
    <cellStyle name="40% - Accent2 2 3 3 2" xfId="8296"/>
    <cellStyle name="40% - Accent2 2 3 3 3" xfId="8297"/>
    <cellStyle name="40% - Accent2 2 3 4" xfId="8298"/>
    <cellStyle name="40% - Accent2 2 3 5" xfId="8299"/>
    <cellStyle name="40% - Accent2 2 4" xfId="296"/>
    <cellStyle name="40% - Accent2 2 5" xfId="8300"/>
    <cellStyle name="40% - Accent2 2 5 2" xfId="8301"/>
    <cellStyle name="40% - Accent2 2 5 2 2" xfId="8302"/>
    <cellStyle name="40% - Accent2 2 5 2 2 2" xfId="8303"/>
    <cellStyle name="40% - Accent2 2 5 2 2 3" xfId="8304"/>
    <cellStyle name="40% - Accent2 2 5 2 3" xfId="8305"/>
    <cellStyle name="40% - Accent2 2 5 2 4" xfId="8306"/>
    <cellStyle name="40% - Accent2 2 5 3" xfId="8307"/>
    <cellStyle name="40% - Accent2 2 5 3 2" xfId="8308"/>
    <cellStyle name="40% - Accent2 2 5 3 3" xfId="8309"/>
    <cellStyle name="40% - Accent2 2 5 4" xfId="8310"/>
    <cellStyle name="40% - Accent2 2 5 5" xfId="8311"/>
    <cellStyle name="40% - Accent2 2 6" xfId="8312"/>
    <cellStyle name="40% - Accent2 3" xfId="297"/>
    <cellStyle name="40% - Accent2 3 2" xfId="298"/>
    <cellStyle name="40% - Accent2 3 3" xfId="299"/>
    <cellStyle name="40% - Accent2 3 3 2" xfId="300"/>
    <cellStyle name="40% - Accent2 3 3 2 2" xfId="8313"/>
    <cellStyle name="40% - Accent2 3 3 2 2 2" xfId="8314"/>
    <cellStyle name="40% - Accent2 3 3 2 2 3" xfId="8315"/>
    <cellStyle name="40% - Accent2 3 3 2 3" xfId="8316"/>
    <cellStyle name="40% - Accent2 3 3 2 4" xfId="8317"/>
    <cellStyle name="40% - Accent2 3 3 3" xfId="301"/>
    <cellStyle name="40% - Accent2 3 3 3 2" xfId="8318"/>
    <cellStyle name="40% - Accent2 3 3 3 3" xfId="8319"/>
    <cellStyle name="40% - Accent2 3 3 4" xfId="8320"/>
    <cellStyle name="40% - Accent2 3 3 5" xfId="8321"/>
    <cellStyle name="40% - Accent2 3 4" xfId="302"/>
    <cellStyle name="40% - Accent2 3_CS Indicators" xfId="303"/>
    <cellStyle name="40% - Accent2 4" xfId="304"/>
    <cellStyle name="40% - Accent2 5" xfId="305"/>
    <cellStyle name="40% - Accent2 5 2" xfId="8322"/>
    <cellStyle name="40% - Accent2 5_Year to Date" xfId="8323"/>
    <cellStyle name="40% - Accent2 6" xfId="306"/>
    <cellStyle name="40% - Accent2 6 2" xfId="8324"/>
    <cellStyle name="40% - Accent2 6_Year to Date" xfId="8325"/>
    <cellStyle name="40% - Accent2 7" xfId="307"/>
    <cellStyle name="40% - Accent2 8" xfId="8326"/>
    <cellStyle name="40% - Accent2 8 2" xfId="8327"/>
    <cellStyle name="40% - Accent2 8 2 2" xfId="8328"/>
    <cellStyle name="40% - Accent2 8 2 2 2" xfId="8329"/>
    <cellStyle name="40% - Accent2 8 2 2 3" xfId="8330"/>
    <cellStyle name="40% - Accent2 8 2 3" xfId="8331"/>
    <cellStyle name="40% - Accent2 8 2 4" xfId="8332"/>
    <cellStyle name="40% - Accent2 8 3" xfId="8333"/>
    <cellStyle name="40% - Accent2 8 3 2" xfId="8334"/>
    <cellStyle name="40% - Accent2 8 3 3" xfId="8335"/>
    <cellStyle name="40% - Accent2 8 4" xfId="8336"/>
    <cellStyle name="40% - Accent2 8 5" xfId="8337"/>
    <cellStyle name="40% - Accent2 9" xfId="8338"/>
    <cellStyle name="40% - Accent3 10" xfId="8339"/>
    <cellStyle name="40% - Accent3 2" xfId="308"/>
    <cellStyle name="40% - Accent3 2 2" xfId="309"/>
    <cellStyle name="40% - Accent3 2 2 2" xfId="8340"/>
    <cellStyle name="40% - Accent3 2 2 2 2" xfId="8341"/>
    <cellStyle name="40% - Accent3 2 2 2 2 2" xfId="8342"/>
    <cellStyle name="40% - Accent3 2 2 2 2 3" xfId="8343"/>
    <cellStyle name="40% - Accent3 2 2 2 3" xfId="8344"/>
    <cellStyle name="40% - Accent3 2 2 2 4" xfId="8345"/>
    <cellStyle name="40% - Accent3 2 2 3" xfId="8346"/>
    <cellStyle name="40% - Accent3 2 2 3 2" xfId="8347"/>
    <cellStyle name="40% - Accent3 2 2 3 3" xfId="8348"/>
    <cellStyle name="40% - Accent3 2 2 4" xfId="8349"/>
    <cellStyle name="40% - Accent3 2 2 5" xfId="8350"/>
    <cellStyle name="40% - Accent3 2 3" xfId="310"/>
    <cellStyle name="40% - Accent3 2 3 2" xfId="8351"/>
    <cellStyle name="40% - Accent3 2 3 2 2" xfId="8352"/>
    <cellStyle name="40% - Accent3 2 3 2 2 2" xfId="8353"/>
    <cellStyle name="40% - Accent3 2 3 2 2 3" xfId="8354"/>
    <cellStyle name="40% - Accent3 2 3 2 3" xfId="8355"/>
    <cellStyle name="40% - Accent3 2 3 2 4" xfId="8356"/>
    <cellStyle name="40% - Accent3 2 3 3" xfId="8357"/>
    <cellStyle name="40% - Accent3 2 3 3 2" xfId="8358"/>
    <cellStyle name="40% - Accent3 2 3 3 3" xfId="8359"/>
    <cellStyle name="40% - Accent3 2 3 4" xfId="8360"/>
    <cellStyle name="40% - Accent3 2 3 5" xfId="8361"/>
    <cellStyle name="40% - Accent3 2 4" xfId="311"/>
    <cellStyle name="40% - Accent3 2 5" xfId="8362"/>
    <cellStyle name="40% - Accent3 2 5 2" xfId="8363"/>
    <cellStyle name="40% - Accent3 2 5 2 2" xfId="8364"/>
    <cellStyle name="40% - Accent3 2 5 2 2 2" xfId="8365"/>
    <cellStyle name="40% - Accent3 2 5 2 2 3" xfId="8366"/>
    <cellStyle name="40% - Accent3 2 5 2 3" xfId="8367"/>
    <cellStyle name="40% - Accent3 2 5 2 4" xfId="8368"/>
    <cellStyle name="40% - Accent3 2 5 3" xfId="8369"/>
    <cellStyle name="40% - Accent3 2 5 3 2" xfId="8370"/>
    <cellStyle name="40% - Accent3 2 5 3 3" xfId="8371"/>
    <cellStyle name="40% - Accent3 2 5 4" xfId="8372"/>
    <cellStyle name="40% - Accent3 2 5 5" xfId="8373"/>
    <cellStyle name="40% - Accent3 2 6" xfId="8374"/>
    <cellStyle name="40% - Accent3 3" xfId="312"/>
    <cellStyle name="40% - Accent3 3 2" xfId="313"/>
    <cellStyle name="40% - Accent3 3 3" xfId="314"/>
    <cellStyle name="40% - Accent3 3 3 2" xfId="315"/>
    <cellStyle name="40% - Accent3 3 3 2 2" xfId="8375"/>
    <cellStyle name="40% - Accent3 3 3 2 2 2" xfId="8376"/>
    <cellStyle name="40% - Accent3 3 3 2 2 3" xfId="8377"/>
    <cellStyle name="40% - Accent3 3 3 2 3" xfId="8378"/>
    <cellStyle name="40% - Accent3 3 3 2 4" xfId="8379"/>
    <cellStyle name="40% - Accent3 3 3 3" xfId="316"/>
    <cellStyle name="40% - Accent3 3 3 3 2" xfId="8380"/>
    <cellStyle name="40% - Accent3 3 3 3 3" xfId="8381"/>
    <cellStyle name="40% - Accent3 3 3 4" xfId="8382"/>
    <cellStyle name="40% - Accent3 3 3 5" xfId="8383"/>
    <cellStyle name="40% - Accent3 3 4" xfId="317"/>
    <cellStyle name="40% - Accent3 3 4 2" xfId="318"/>
    <cellStyle name="40% - Accent3 3 4 2 2" xfId="8384"/>
    <cellStyle name="40% - Accent3 3 4 2 2 2" xfId="8385"/>
    <cellStyle name="40% - Accent3 3 4 2 2 3" xfId="8386"/>
    <cellStyle name="40% - Accent3 3 4 2 3" xfId="8387"/>
    <cellStyle name="40% - Accent3 3 4 2 4" xfId="8388"/>
    <cellStyle name="40% - Accent3 3 4 3" xfId="319"/>
    <cellStyle name="40% - Accent3 3 4 3 2" xfId="8389"/>
    <cellStyle name="40% - Accent3 3 4 3 3" xfId="8390"/>
    <cellStyle name="40% - Accent3 3 4 4" xfId="8391"/>
    <cellStyle name="40% - Accent3 3 4 5" xfId="8392"/>
    <cellStyle name="40% - Accent3 3 5" xfId="8393"/>
    <cellStyle name="40% - Accent3 4" xfId="320"/>
    <cellStyle name="40% - Accent3 4 2" xfId="321"/>
    <cellStyle name="40% - Accent3 5" xfId="322"/>
    <cellStyle name="40% - Accent3 5 2" xfId="8394"/>
    <cellStyle name="40% - Accent3 5_Year to Date" xfId="8395"/>
    <cellStyle name="40% - Accent3 6" xfId="323"/>
    <cellStyle name="40% - Accent3 6 2" xfId="8396"/>
    <cellStyle name="40% - Accent3 6_Year to Date" xfId="8397"/>
    <cellStyle name="40% - Accent3 7" xfId="324"/>
    <cellStyle name="40% - Accent3 8" xfId="8398"/>
    <cellStyle name="40% - Accent3 8 2" xfId="8399"/>
    <cellStyle name="40% - Accent3 8 2 2" xfId="8400"/>
    <cellStyle name="40% - Accent3 8 2 2 2" xfId="8401"/>
    <cellStyle name="40% - Accent3 8 2 2 3" xfId="8402"/>
    <cellStyle name="40% - Accent3 8 2 3" xfId="8403"/>
    <cellStyle name="40% - Accent3 8 2 4" xfId="8404"/>
    <cellStyle name="40% - Accent3 8 3" xfId="8405"/>
    <cellStyle name="40% - Accent3 8 3 2" xfId="8406"/>
    <cellStyle name="40% - Accent3 8 3 3" xfId="8407"/>
    <cellStyle name="40% - Accent3 8 4" xfId="8408"/>
    <cellStyle name="40% - Accent3 8 5" xfId="8409"/>
    <cellStyle name="40% - Accent3 9" xfId="8410"/>
    <cellStyle name="40% - Accent4 10" xfId="8411"/>
    <cellStyle name="40% - Accent4 2" xfId="325"/>
    <cellStyle name="40% - Accent4 2 2" xfId="326"/>
    <cellStyle name="40% - Accent4 2 2 2" xfId="8412"/>
    <cellStyle name="40% - Accent4 2 2 2 2" xfId="8413"/>
    <cellStyle name="40% - Accent4 2 2 2 2 2" xfId="8414"/>
    <cellStyle name="40% - Accent4 2 2 2 2 3" xfId="8415"/>
    <cellStyle name="40% - Accent4 2 2 2 3" xfId="8416"/>
    <cellStyle name="40% - Accent4 2 2 2 4" xfId="8417"/>
    <cellStyle name="40% - Accent4 2 2 3" xfId="8418"/>
    <cellStyle name="40% - Accent4 2 2 3 2" xfId="8419"/>
    <cellStyle name="40% - Accent4 2 2 3 3" xfId="8420"/>
    <cellStyle name="40% - Accent4 2 2 4" xfId="8421"/>
    <cellStyle name="40% - Accent4 2 2 5" xfId="8422"/>
    <cellStyle name="40% - Accent4 2 3" xfId="327"/>
    <cellStyle name="40% - Accent4 2 3 2" xfId="8423"/>
    <cellStyle name="40% - Accent4 2 3 2 2" xfId="8424"/>
    <cellStyle name="40% - Accent4 2 3 2 2 2" xfId="8425"/>
    <cellStyle name="40% - Accent4 2 3 2 2 3" xfId="8426"/>
    <cellStyle name="40% - Accent4 2 3 2 3" xfId="8427"/>
    <cellStyle name="40% - Accent4 2 3 2 4" xfId="8428"/>
    <cellStyle name="40% - Accent4 2 3 3" xfId="8429"/>
    <cellStyle name="40% - Accent4 2 3 3 2" xfId="8430"/>
    <cellStyle name="40% - Accent4 2 3 3 3" xfId="8431"/>
    <cellStyle name="40% - Accent4 2 3 4" xfId="8432"/>
    <cellStyle name="40% - Accent4 2 3 5" xfId="8433"/>
    <cellStyle name="40% - Accent4 2 4" xfId="328"/>
    <cellStyle name="40% - Accent4 2 5" xfId="8434"/>
    <cellStyle name="40% - Accent4 2 5 2" xfId="8435"/>
    <cellStyle name="40% - Accent4 2 5 2 2" xfId="8436"/>
    <cellStyle name="40% - Accent4 2 5 2 2 2" xfId="8437"/>
    <cellStyle name="40% - Accent4 2 5 2 2 3" xfId="8438"/>
    <cellStyle name="40% - Accent4 2 5 2 3" xfId="8439"/>
    <cellStyle name="40% - Accent4 2 5 2 4" xfId="8440"/>
    <cellStyle name="40% - Accent4 2 5 3" xfId="8441"/>
    <cellStyle name="40% - Accent4 2 5 3 2" xfId="8442"/>
    <cellStyle name="40% - Accent4 2 5 3 3" xfId="8443"/>
    <cellStyle name="40% - Accent4 2 5 4" xfId="8444"/>
    <cellStyle name="40% - Accent4 2 5 5" xfId="8445"/>
    <cellStyle name="40% - Accent4 2 6" xfId="8446"/>
    <cellStyle name="40% - Accent4 3" xfId="329"/>
    <cellStyle name="40% - Accent4 3 2" xfId="330"/>
    <cellStyle name="40% - Accent4 3 3" xfId="331"/>
    <cellStyle name="40% - Accent4 3 3 2" xfId="332"/>
    <cellStyle name="40% - Accent4 3 3 2 2" xfId="8447"/>
    <cellStyle name="40% - Accent4 3 3 2 2 2" xfId="8448"/>
    <cellStyle name="40% - Accent4 3 3 2 2 3" xfId="8449"/>
    <cellStyle name="40% - Accent4 3 3 2 3" xfId="8450"/>
    <cellStyle name="40% - Accent4 3 3 2 4" xfId="8451"/>
    <cellStyle name="40% - Accent4 3 3 3" xfId="333"/>
    <cellStyle name="40% - Accent4 3 3 3 2" xfId="8452"/>
    <cellStyle name="40% - Accent4 3 3 3 3" xfId="8453"/>
    <cellStyle name="40% - Accent4 3 3 4" xfId="8454"/>
    <cellStyle name="40% - Accent4 3 3 5" xfId="8455"/>
    <cellStyle name="40% - Accent4 3 4" xfId="334"/>
    <cellStyle name="40% - Accent4 3 4 2" xfId="335"/>
    <cellStyle name="40% - Accent4 3 4 2 2" xfId="8456"/>
    <cellStyle name="40% - Accent4 3 4 2 2 2" xfId="8457"/>
    <cellStyle name="40% - Accent4 3 4 2 2 3" xfId="8458"/>
    <cellStyle name="40% - Accent4 3 4 2 3" xfId="8459"/>
    <cellStyle name="40% - Accent4 3 4 2 4" xfId="8460"/>
    <cellStyle name="40% - Accent4 3 4 3" xfId="336"/>
    <cellStyle name="40% - Accent4 3 4 3 2" xfId="8461"/>
    <cellStyle name="40% - Accent4 3 4 3 3" xfId="8462"/>
    <cellStyle name="40% - Accent4 3 4 4" xfId="8463"/>
    <cellStyle name="40% - Accent4 3 4 5" xfId="8464"/>
    <cellStyle name="40% - Accent4 3 5" xfId="8465"/>
    <cellStyle name="40% - Accent4 4" xfId="337"/>
    <cellStyle name="40% - Accent4 4 2" xfId="338"/>
    <cellStyle name="40% - Accent4 5" xfId="339"/>
    <cellStyle name="40% - Accent4 5 2" xfId="8466"/>
    <cellStyle name="40% - Accent4 5_Year to Date" xfId="8467"/>
    <cellStyle name="40% - Accent4 6" xfId="340"/>
    <cellStyle name="40% - Accent4 6 2" xfId="8468"/>
    <cellStyle name="40% - Accent4 6_Year to Date" xfId="8469"/>
    <cellStyle name="40% - Accent4 7" xfId="341"/>
    <cellStyle name="40% - Accent4 8" xfId="8470"/>
    <cellStyle name="40% - Accent4 8 2" xfId="8471"/>
    <cellStyle name="40% - Accent4 8 2 2" xfId="8472"/>
    <cellStyle name="40% - Accent4 8 2 2 2" xfId="8473"/>
    <cellStyle name="40% - Accent4 8 2 2 3" xfId="8474"/>
    <cellStyle name="40% - Accent4 8 2 3" xfId="8475"/>
    <cellStyle name="40% - Accent4 8 2 4" xfId="8476"/>
    <cellStyle name="40% - Accent4 8 3" xfId="8477"/>
    <cellStyle name="40% - Accent4 8 3 2" xfId="8478"/>
    <cellStyle name="40% - Accent4 8 3 3" xfId="8479"/>
    <cellStyle name="40% - Accent4 8 4" xfId="8480"/>
    <cellStyle name="40% - Accent4 8 5" xfId="8481"/>
    <cellStyle name="40% - Accent4 9" xfId="8482"/>
    <cellStyle name="40% - Accent5 10" xfId="8483"/>
    <cellStyle name="40% - Accent5 2" xfId="342"/>
    <cellStyle name="40% - Accent5 2 2" xfId="343"/>
    <cellStyle name="40% - Accent5 2 2 2" xfId="8484"/>
    <cellStyle name="40% - Accent5 2 2 2 2" xfId="8485"/>
    <cellStyle name="40% - Accent5 2 2 2 2 2" xfId="8486"/>
    <cellStyle name="40% - Accent5 2 2 2 2 3" xfId="8487"/>
    <cellStyle name="40% - Accent5 2 2 2 3" xfId="8488"/>
    <cellStyle name="40% - Accent5 2 2 2 4" xfId="8489"/>
    <cellStyle name="40% - Accent5 2 2 3" xfId="8490"/>
    <cellStyle name="40% - Accent5 2 2 3 2" xfId="8491"/>
    <cellStyle name="40% - Accent5 2 2 3 3" xfId="8492"/>
    <cellStyle name="40% - Accent5 2 2 4" xfId="8493"/>
    <cellStyle name="40% - Accent5 2 2 5" xfId="8494"/>
    <cellStyle name="40% - Accent5 2 3" xfId="344"/>
    <cellStyle name="40% - Accent5 2 3 2" xfId="8495"/>
    <cellStyle name="40% - Accent5 2 3 2 2" xfId="8496"/>
    <cellStyle name="40% - Accent5 2 3 2 2 2" xfId="8497"/>
    <cellStyle name="40% - Accent5 2 3 2 2 3" xfId="8498"/>
    <cellStyle name="40% - Accent5 2 3 2 3" xfId="8499"/>
    <cellStyle name="40% - Accent5 2 3 2 4" xfId="8500"/>
    <cellStyle name="40% - Accent5 2 3 3" xfId="8501"/>
    <cellStyle name="40% - Accent5 2 3 3 2" xfId="8502"/>
    <cellStyle name="40% - Accent5 2 3 3 3" xfId="8503"/>
    <cellStyle name="40% - Accent5 2 3 4" xfId="8504"/>
    <cellStyle name="40% - Accent5 2 3 5" xfId="8505"/>
    <cellStyle name="40% - Accent5 2 4" xfId="345"/>
    <cellStyle name="40% - Accent5 2 5" xfId="8506"/>
    <cellStyle name="40% - Accent5 2 5 2" xfId="8507"/>
    <cellStyle name="40% - Accent5 2 5 2 2" xfId="8508"/>
    <cellStyle name="40% - Accent5 2 5 2 2 2" xfId="8509"/>
    <cellStyle name="40% - Accent5 2 5 2 2 3" xfId="8510"/>
    <cellStyle name="40% - Accent5 2 5 2 3" xfId="8511"/>
    <cellStyle name="40% - Accent5 2 5 2 4" xfId="8512"/>
    <cellStyle name="40% - Accent5 2 5 3" xfId="8513"/>
    <cellStyle name="40% - Accent5 2 5 3 2" xfId="8514"/>
    <cellStyle name="40% - Accent5 2 5 3 3" xfId="8515"/>
    <cellStyle name="40% - Accent5 2 5 4" xfId="8516"/>
    <cellStyle name="40% - Accent5 2 5 5" xfId="8517"/>
    <cellStyle name="40% - Accent5 2 6" xfId="8518"/>
    <cellStyle name="40% - Accent5 3" xfId="346"/>
    <cellStyle name="40% - Accent5 3 2" xfId="347"/>
    <cellStyle name="40% - Accent5 3 3" xfId="348"/>
    <cellStyle name="40% - Accent5 3 3 2" xfId="349"/>
    <cellStyle name="40% - Accent5 3 3 2 2" xfId="8519"/>
    <cellStyle name="40% - Accent5 3 3 2 2 2" xfId="8520"/>
    <cellStyle name="40% - Accent5 3 3 2 2 3" xfId="8521"/>
    <cellStyle name="40% - Accent5 3 3 2 3" xfId="8522"/>
    <cellStyle name="40% - Accent5 3 3 2 4" xfId="8523"/>
    <cellStyle name="40% - Accent5 3 3 3" xfId="350"/>
    <cellStyle name="40% - Accent5 3 3 3 2" xfId="8524"/>
    <cellStyle name="40% - Accent5 3 3 3 3" xfId="8525"/>
    <cellStyle name="40% - Accent5 3 3 4" xfId="8526"/>
    <cellStyle name="40% - Accent5 3 3 5" xfId="8527"/>
    <cellStyle name="40% - Accent5 3 4" xfId="351"/>
    <cellStyle name="40% - Accent5 3 4 2" xfId="352"/>
    <cellStyle name="40% - Accent5 3 4 2 2" xfId="8528"/>
    <cellStyle name="40% - Accent5 3 4 2 2 2" xfId="8529"/>
    <cellStyle name="40% - Accent5 3 4 2 2 3" xfId="8530"/>
    <cellStyle name="40% - Accent5 3 4 2 3" xfId="8531"/>
    <cellStyle name="40% - Accent5 3 4 2 4" xfId="8532"/>
    <cellStyle name="40% - Accent5 3 4 3" xfId="353"/>
    <cellStyle name="40% - Accent5 3 4 3 2" xfId="8533"/>
    <cellStyle name="40% - Accent5 3 4 3 3" xfId="8534"/>
    <cellStyle name="40% - Accent5 3 4 4" xfId="8535"/>
    <cellStyle name="40% - Accent5 3 4 5" xfId="8536"/>
    <cellStyle name="40% - Accent5 3 5" xfId="8537"/>
    <cellStyle name="40% - Accent5 4" xfId="354"/>
    <cellStyle name="40% - Accent5 4 2" xfId="355"/>
    <cellStyle name="40% - Accent5 5" xfId="356"/>
    <cellStyle name="40% - Accent5 5 2" xfId="8538"/>
    <cellStyle name="40% - Accent5 5_Year to Date" xfId="8539"/>
    <cellStyle name="40% - Accent5 6" xfId="357"/>
    <cellStyle name="40% - Accent5 6 2" xfId="8540"/>
    <cellStyle name="40% - Accent5 6_Year to Date" xfId="8541"/>
    <cellStyle name="40% - Accent5 7" xfId="358"/>
    <cellStyle name="40% - Accent5 8" xfId="8542"/>
    <cellStyle name="40% - Accent5 8 2" xfId="8543"/>
    <cellStyle name="40% - Accent5 8 2 2" xfId="8544"/>
    <cellStyle name="40% - Accent5 8 2 2 2" xfId="8545"/>
    <cellStyle name="40% - Accent5 8 2 2 3" xfId="8546"/>
    <cellStyle name="40% - Accent5 8 2 3" xfId="8547"/>
    <cellStyle name="40% - Accent5 8 2 4" xfId="8548"/>
    <cellStyle name="40% - Accent5 8 3" xfId="8549"/>
    <cellStyle name="40% - Accent5 8 3 2" xfId="8550"/>
    <cellStyle name="40% - Accent5 8 3 3" xfId="8551"/>
    <cellStyle name="40% - Accent5 8 4" xfId="8552"/>
    <cellStyle name="40% - Accent5 8 5" xfId="8553"/>
    <cellStyle name="40% - Accent5 9" xfId="8554"/>
    <cellStyle name="40% - Accent6 10" xfId="8555"/>
    <cellStyle name="40% - Accent6 2" xfId="359"/>
    <cellStyle name="40% - Accent6 2 2" xfId="360"/>
    <cellStyle name="40% - Accent6 2 2 2" xfId="8556"/>
    <cellStyle name="40% - Accent6 2 2 2 2" xfId="8557"/>
    <cellStyle name="40% - Accent6 2 2 2 2 2" xfId="8558"/>
    <cellStyle name="40% - Accent6 2 2 2 2 3" xfId="8559"/>
    <cellStyle name="40% - Accent6 2 2 2 3" xfId="8560"/>
    <cellStyle name="40% - Accent6 2 2 2 4" xfId="8561"/>
    <cellStyle name="40% - Accent6 2 2 3" xfId="8562"/>
    <cellStyle name="40% - Accent6 2 2 3 2" xfId="8563"/>
    <cellStyle name="40% - Accent6 2 2 3 3" xfId="8564"/>
    <cellStyle name="40% - Accent6 2 2 4" xfId="8565"/>
    <cellStyle name="40% - Accent6 2 2 5" xfId="8566"/>
    <cellStyle name="40% - Accent6 2 3" xfId="361"/>
    <cellStyle name="40% - Accent6 2 3 2" xfId="8567"/>
    <cellStyle name="40% - Accent6 2 3 2 2" xfId="8568"/>
    <cellStyle name="40% - Accent6 2 3 2 2 2" xfId="8569"/>
    <cellStyle name="40% - Accent6 2 3 2 2 3" xfId="8570"/>
    <cellStyle name="40% - Accent6 2 3 2 3" xfId="8571"/>
    <cellStyle name="40% - Accent6 2 3 2 4" xfId="8572"/>
    <cellStyle name="40% - Accent6 2 3 3" xfId="8573"/>
    <cellStyle name="40% - Accent6 2 3 3 2" xfId="8574"/>
    <cellStyle name="40% - Accent6 2 3 3 3" xfId="8575"/>
    <cellStyle name="40% - Accent6 2 3 4" xfId="8576"/>
    <cellStyle name="40% - Accent6 2 3 5" xfId="8577"/>
    <cellStyle name="40% - Accent6 2 4" xfId="362"/>
    <cellStyle name="40% - Accent6 2 5" xfId="8578"/>
    <cellStyle name="40% - Accent6 2 5 2" xfId="8579"/>
    <cellStyle name="40% - Accent6 2 5 2 2" xfId="8580"/>
    <cellStyle name="40% - Accent6 2 5 2 2 2" xfId="8581"/>
    <cellStyle name="40% - Accent6 2 5 2 2 3" xfId="8582"/>
    <cellStyle name="40% - Accent6 2 5 2 3" xfId="8583"/>
    <cellStyle name="40% - Accent6 2 5 2 4" xfId="8584"/>
    <cellStyle name="40% - Accent6 2 5 3" xfId="8585"/>
    <cellStyle name="40% - Accent6 2 5 3 2" xfId="8586"/>
    <cellStyle name="40% - Accent6 2 5 3 3" xfId="8587"/>
    <cellStyle name="40% - Accent6 2 5 4" xfId="8588"/>
    <cellStyle name="40% - Accent6 2 5 5" xfId="8589"/>
    <cellStyle name="40% - Accent6 2 6" xfId="8590"/>
    <cellStyle name="40% - Accent6 3" xfId="363"/>
    <cellStyle name="40% - Accent6 3 2" xfId="364"/>
    <cellStyle name="40% - Accent6 3 3" xfId="365"/>
    <cellStyle name="40% - Accent6 3 3 2" xfId="366"/>
    <cellStyle name="40% - Accent6 3 3 2 2" xfId="8591"/>
    <cellStyle name="40% - Accent6 3 3 2 2 2" xfId="8592"/>
    <cellStyle name="40% - Accent6 3 3 2 2 3" xfId="8593"/>
    <cellStyle name="40% - Accent6 3 3 2 3" xfId="8594"/>
    <cellStyle name="40% - Accent6 3 3 2 4" xfId="8595"/>
    <cellStyle name="40% - Accent6 3 3 3" xfId="367"/>
    <cellStyle name="40% - Accent6 3 3 3 2" xfId="8596"/>
    <cellStyle name="40% - Accent6 3 3 3 3" xfId="8597"/>
    <cellStyle name="40% - Accent6 3 3 4" xfId="8598"/>
    <cellStyle name="40% - Accent6 3 3 5" xfId="8599"/>
    <cellStyle name="40% - Accent6 3 4" xfId="368"/>
    <cellStyle name="40% - Accent6 3 4 2" xfId="369"/>
    <cellStyle name="40% - Accent6 3 4 2 2" xfId="8600"/>
    <cellStyle name="40% - Accent6 3 4 2 2 2" xfId="8601"/>
    <cellStyle name="40% - Accent6 3 4 2 2 3" xfId="8602"/>
    <cellStyle name="40% - Accent6 3 4 2 3" xfId="8603"/>
    <cellStyle name="40% - Accent6 3 4 2 4" xfId="8604"/>
    <cellStyle name="40% - Accent6 3 4 3" xfId="370"/>
    <cellStyle name="40% - Accent6 3 4 3 2" xfId="8605"/>
    <cellStyle name="40% - Accent6 3 4 3 3" xfId="8606"/>
    <cellStyle name="40% - Accent6 3 4 4" xfId="8607"/>
    <cellStyle name="40% - Accent6 3 4 5" xfId="8608"/>
    <cellStyle name="40% - Accent6 3 5" xfId="8609"/>
    <cellStyle name="40% - Accent6 4" xfId="371"/>
    <cellStyle name="40% - Accent6 4 2" xfId="372"/>
    <cellStyle name="40% - Accent6 5" xfId="373"/>
    <cellStyle name="40% - Accent6 5 2" xfId="8610"/>
    <cellStyle name="40% - Accent6 5_Year to Date" xfId="8611"/>
    <cellStyle name="40% - Accent6 6" xfId="374"/>
    <cellStyle name="40% - Accent6 6 2" xfId="8612"/>
    <cellStyle name="40% - Accent6 6_Year to Date" xfId="8613"/>
    <cellStyle name="40% - Accent6 7" xfId="375"/>
    <cellStyle name="40% - Accent6 8" xfId="8614"/>
    <cellStyle name="40% - Accent6 8 2" xfId="8615"/>
    <cellStyle name="40% - Accent6 8 2 2" xfId="8616"/>
    <cellStyle name="40% - Accent6 8 2 2 2" xfId="8617"/>
    <cellStyle name="40% - Accent6 8 2 2 3" xfId="8618"/>
    <cellStyle name="40% - Accent6 8 2 3" xfId="8619"/>
    <cellStyle name="40% - Accent6 8 2 4" xfId="8620"/>
    <cellStyle name="40% - Accent6 8 3" xfId="8621"/>
    <cellStyle name="40% - Accent6 8 3 2" xfId="8622"/>
    <cellStyle name="40% - Accent6 8 3 3" xfId="8623"/>
    <cellStyle name="40% - Accent6 8 4" xfId="8624"/>
    <cellStyle name="40% - Accent6 8 5" xfId="8625"/>
    <cellStyle name="40% - Accent6 9" xfId="8626"/>
    <cellStyle name="60% - Accent1 10" xfId="8627"/>
    <cellStyle name="60% - Accent1 2" xfId="376"/>
    <cellStyle name="60% - Accent1 2 2" xfId="377"/>
    <cellStyle name="60% - Accent1 2 3" xfId="378"/>
    <cellStyle name="60% - Accent1 3" xfId="379"/>
    <cellStyle name="60% - Accent1 3 2" xfId="380"/>
    <cellStyle name="60% - Accent1 3 3" xfId="381"/>
    <cellStyle name="60% - Accent1 3 4" xfId="382"/>
    <cellStyle name="60% - Accent1 4" xfId="383"/>
    <cellStyle name="60% - Accent1 4 2" xfId="384"/>
    <cellStyle name="60% - Accent1 5" xfId="385"/>
    <cellStyle name="60% - Accent1 6" xfId="8628"/>
    <cellStyle name="60% - Accent1 7" xfId="8629"/>
    <cellStyle name="60% - Accent1 8" xfId="8630"/>
    <cellStyle name="60% - Accent1 9" xfId="8631"/>
    <cellStyle name="60% - Accent2 10" xfId="8632"/>
    <cellStyle name="60% - Accent2 2" xfId="386"/>
    <cellStyle name="60% - Accent2 2 2" xfId="387"/>
    <cellStyle name="60% - Accent2 2 3" xfId="388"/>
    <cellStyle name="60% - Accent2 3" xfId="389"/>
    <cellStyle name="60% - Accent2 3 2" xfId="390"/>
    <cellStyle name="60% - Accent2 3 3" xfId="391"/>
    <cellStyle name="60% - Accent2 4" xfId="392"/>
    <cellStyle name="60% - Accent2 4 2" xfId="393"/>
    <cellStyle name="60% - Accent2 5" xfId="394"/>
    <cellStyle name="60% - Accent2 6" xfId="8633"/>
    <cellStyle name="60% - Accent2 7" xfId="8634"/>
    <cellStyle name="60% - Accent2 8" xfId="8635"/>
    <cellStyle name="60% - Accent2 9" xfId="8636"/>
    <cellStyle name="60% - Accent3 10" xfId="8637"/>
    <cellStyle name="60% - Accent3 2" xfId="395"/>
    <cellStyle name="60% - Accent3 2 2" xfId="396"/>
    <cellStyle name="60% - Accent3 2 3" xfId="397"/>
    <cellStyle name="60% - Accent3 3" xfId="398"/>
    <cellStyle name="60% - Accent3 3 2" xfId="399"/>
    <cellStyle name="60% - Accent3 3 3" xfId="400"/>
    <cellStyle name="60% - Accent3 3 4" xfId="401"/>
    <cellStyle name="60% - Accent3 4" xfId="402"/>
    <cellStyle name="60% - Accent3 4 2" xfId="403"/>
    <cellStyle name="60% - Accent3 5" xfId="404"/>
    <cellStyle name="60% - Accent3 6" xfId="8638"/>
    <cellStyle name="60% - Accent3 7" xfId="8639"/>
    <cellStyle name="60% - Accent3 8" xfId="8640"/>
    <cellStyle name="60% - Accent3 9" xfId="8641"/>
    <cellStyle name="60% - Accent4 10" xfId="8642"/>
    <cellStyle name="60% - Accent4 2" xfId="405"/>
    <cellStyle name="60% - Accent4 2 2" xfId="406"/>
    <cellStyle name="60% - Accent4 2 3" xfId="407"/>
    <cellStyle name="60% - Accent4 3" xfId="408"/>
    <cellStyle name="60% - Accent4 3 2" xfId="409"/>
    <cellStyle name="60% - Accent4 3 3" xfId="410"/>
    <cellStyle name="60% - Accent4 3 4" xfId="411"/>
    <cellStyle name="60% - Accent4 4" xfId="412"/>
    <cellStyle name="60% - Accent4 4 2" xfId="413"/>
    <cellStyle name="60% - Accent4 5" xfId="414"/>
    <cellStyle name="60% - Accent4 6" xfId="8643"/>
    <cellStyle name="60% - Accent4 7" xfId="8644"/>
    <cellStyle name="60% - Accent4 8" xfId="8645"/>
    <cellStyle name="60% - Accent4 9" xfId="8646"/>
    <cellStyle name="60% - Accent5 10" xfId="8647"/>
    <cellStyle name="60% - Accent5 2" xfId="415"/>
    <cellStyle name="60% - Accent5 2 2" xfId="416"/>
    <cellStyle name="60% - Accent5 2 3" xfId="417"/>
    <cellStyle name="60% - Accent5 3" xfId="418"/>
    <cellStyle name="60% - Accent5 3 2" xfId="419"/>
    <cellStyle name="60% - Accent5 3 3" xfId="420"/>
    <cellStyle name="60% - Accent5 3 4" xfId="421"/>
    <cellStyle name="60% - Accent5 4" xfId="422"/>
    <cellStyle name="60% - Accent5 4 2" xfId="423"/>
    <cellStyle name="60% - Accent5 5" xfId="424"/>
    <cellStyle name="60% - Accent5 6" xfId="8648"/>
    <cellStyle name="60% - Accent5 7" xfId="8649"/>
    <cellStyle name="60% - Accent5 8" xfId="8650"/>
    <cellStyle name="60% - Accent5 9" xfId="8651"/>
    <cellStyle name="60% - Accent6 10" xfId="8652"/>
    <cellStyle name="60% - Accent6 2" xfId="425"/>
    <cellStyle name="60% - Accent6 2 2" xfId="426"/>
    <cellStyle name="60% - Accent6 2 3" xfId="427"/>
    <cellStyle name="60% - Accent6 3" xfId="428"/>
    <cellStyle name="60% - Accent6 3 2" xfId="429"/>
    <cellStyle name="60% - Accent6 3 3" xfId="430"/>
    <cellStyle name="60% - Accent6 3 4" xfId="431"/>
    <cellStyle name="60% - Accent6 4" xfId="432"/>
    <cellStyle name="60% - Accent6 4 2" xfId="433"/>
    <cellStyle name="60% - Accent6 5" xfId="434"/>
    <cellStyle name="60% - Accent6 6" xfId="8653"/>
    <cellStyle name="60% - Accent6 7" xfId="8654"/>
    <cellStyle name="60% - Accent6 8" xfId="8655"/>
    <cellStyle name="60% - Accent6 9" xfId="8656"/>
    <cellStyle name="Accent1 - 20%" xfId="435"/>
    <cellStyle name="Accent1 - 20% 2" xfId="436"/>
    <cellStyle name="Accent1 - 20% 3" xfId="437"/>
    <cellStyle name="Accent1 - 20% 4" xfId="438"/>
    <cellStyle name="Accent1 - 20%_AMI Operations 2" xfId="439"/>
    <cellStyle name="Accent1 - 40%" xfId="440"/>
    <cellStyle name="Accent1 - 40% 2" xfId="441"/>
    <cellStyle name="Accent1 - 40% 3" xfId="442"/>
    <cellStyle name="Accent1 - 40% 4" xfId="443"/>
    <cellStyle name="Accent1 - 40%_AMI Operations 2" xfId="444"/>
    <cellStyle name="Accent1 - 60%" xfId="445"/>
    <cellStyle name="Accent1 - 60% 2" xfId="446"/>
    <cellStyle name="Accent1 - 60%_April 2012 - Infrastructure" xfId="447"/>
    <cellStyle name="Accent1 10" xfId="448"/>
    <cellStyle name="Accent1 10 2" xfId="449"/>
    <cellStyle name="Accent1 100" xfId="450"/>
    <cellStyle name="Accent1 101" xfId="451"/>
    <cellStyle name="Accent1 102" xfId="452"/>
    <cellStyle name="Accent1 103" xfId="453"/>
    <cellStyle name="Accent1 104" xfId="454"/>
    <cellStyle name="Accent1 105" xfId="455"/>
    <cellStyle name="Accent1 106" xfId="15990"/>
    <cellStyle name="Accent1 107" xfId="15991"/>
    <cellStyle name="Accent1 108" xfId="15992"/>
    <cellStyle name="Accent1 109" xfId="15993"/>
    <cellStyle name="Accent1 11" xfId="456"/>
    <cellStyle name="Accent1 11 2" xfId="457"/>
    <cellStyle name="Accent1 110" xfId="15994"/>
    <cellStyle name="Accent1 111" xfId="15995"/>
    <cellStyle name="Accent1 112" xfId="15996"/>
    <cellStyle name="Accent1 113" xfId="15997"/>
    <cellStyle name="Accent1 114" xfId="15998"/>
    <cellStyle name="Accent1 115" xfId="15999"/>
    <cellStyle name="Accent1 116" xfId="16000"/>
    <cellStyle name="Accent1 117" xfId="16001"/>
    <cellStyle name="Accent1 118" xfId="16002"/>
    <cellStyle name="Accent1 119" xfId="16003"/>
    <cellStyle name="Accent1 12" xfId="458"/>
    <cellStyle name="Accent1 12 2" xfId="459"/>
    <cellStyle name="Accent1 120" xfId="16004"/>
    <cellStyle name="Accent1 121" xfId="16005"/>
    <cellStyle name="Accent1 122" xfId="16006"/>
    <cellStyle name="Accent1 123" xfId="16007"/>
    <cellStyle name="Accent1 124" xfId="16008"/>
    <cellStyle name="Accent1 125" xfId="16009"/>
    <cellStyle name="Accent1 126" xfId="16010"/>
    <cellStyle name="Accent1 127" xfId="16011"/>
    <cellStyle name="Accent1 128" xfId="16012"/>
    <cellStyle name="Accent1 129" xfId="16013"/>
    <cellStyle name="Accent1 13" xfId="460"/>
    <cellStyle name="Accent1 13 2" xfId="461"/>
    <cellStyle name="Accent1 13 3" xfId="462"/>
    <cellStyle name="Accent1 13_CS Indicators" xfId="463"/>
    <cellStyle name="Accent1 130" xfId="16014"/>
    <cellStyle name="Accent1 131" xfId="16015"/>
    <cellStyle name="Accent1 132" xfId="16016"/>
    <cellStyle name="Accent1 133" xfId="16017"/>
    <cellStyle name="Accent1 134" xfId="16018"/>
    <cellStyle name="Accent1 135" xfId="16019"/>
    <cellStyle name="Accent1 136" xfId="16020"/>
    <cellStyle name="Accent1 137" xfId="16021"/>
    <cellStyle name="Accent1 138" xfId="16022"/>
    <cellStyle name="Accent1 139" xfId="16023"/>
    <cellStyle name="Accent1 14" xfId="464"/>
    <cellStyle name="Accent1 14 2" xfId="465"/>
    <cellStyle name="Accent1 14 3" xfId="466"/>
    <cellStyle name="Accent1 14_CS Indicators" xfId="467"/>
    <cellStyle name="Accent1 140" xfId="16024"/>
    <cellStyle name="Accent1 141" xfId="16025"/>
    <cellStyle name="Accent1 142" xfId="16026"/>
    <cellStyle name="Accent1 143" xfId="16027"/>
    <cellStyle name="Accent1 144" xfId="16028"/>
    <cellStyle name="Accent1 145" xfId="16029"/>
    <cellStyle name="Accent1 146" xfId="16030"/>
    <cellStyle name="Accent1 147" xfId="16031"/>
    <cellStyle name="Accent1 148" xfId="16032"/>
    <cellStyle name="Accent1 149" xfId="16033"/>
    <cellStyle name="Accent1 15" xfId="468"/>
    <cellStyle name="Accent1 15 2" xfId="469"/>
    <cellStyle name="Accent1 15 3" xfId="470"/>
    <cellStyle name="Accent1 15_CS Indicators" xfId="471"/>
    <cellStyle name="Accent1 150" xfId="16034"/>
    <cellStyle name="Accent1 151" xfId="16035"/>
    <cellStyle name="Accent1 152" xfId="16036"/>
    <cellStyle name="Accent1 153" xfId="16037"/>
    <cellStyle name="Accent1 154" xfId="16038"/>
    <cellStyle name="Accent1 155" xfId="16039"/>
    <cellStyle name="Accent1 156" xfId="16040"/>
    <cellStyle name="Accent1 157" xfId="16041"/>
    <cellStyle name="Accent1 158" xfId="16042"/>
    <cellStyle name="Accent1 159" xfId="16043"/>
    <cellStyle name="Accent1 16" xfId="472"/>
    <cellStyle name="Accent1 16 2" xfId="473"/>
    <cellStyle name="Accent1 16 3" xfId="474"/>
    <cellStyle name="Accent1 16_CS Indicators" xfId="475"/>
    <cellStyle name="Accent1 160" xfId="16044"/>
    <cellStyle name="Accent1 161" xfId="16045"/>
    <cellStyle name="Accent1 162" xfId="16046"/>
    <cellStyle name="Accent1 163" xfId="16047"/>
    <cellStyle name="Accent1 164" xfId="16048"/>
    <cellStyle name="Accent1 165" xfId="16049"/>
    <cellStyle name="Accent1 166" xfId="16050"/>
    <cellStyle name="Accent1 167" xfId="16051"/>
    <cellStyle name="Accent1 168" xfId="16052"/>
    <cellStyle name="Accent1 169" xfId="16053"/>
    <cellStyle name="Accent1 17" xfId="476"/>
    <cellStyle name="Accent1 170" xfId="16054"/>
    <cellStyle name="Accent1 171" xfId="16055"/>
    <cellStyle name="Accent1 172" xfId="16056"/>
    <cellStyle name="Accent1 173" xfId="16057"/>
    <cellStyle name="Accent1 174" xfId="16058"/>
    <cellStyle name="Accent1 175" xfId="16059"/>
    <cellStyle name="Accent1 176" xfId="16060"/>
    <cellStyle name="Accent1 177" xfId="16061"/>
    <cellStyle name="Accent1 178" xfId="16062"/>
    <cellStyle name="Accent1 179" xfId="16063"/>
    <cellStyle name="Accent1 18" xfId="477"/>
    <cellStyle name="Accent1 180" xfId="16064"/>
    <cellStyle name="Accent1 181" xfId="16065"/>
    <cellStyle name="Accent1 182" xfId="16066"/>
    <cellStyle name="Accent1 183" xfId="16067"/>
    <cellStyle name="Accent1 184" xfId="16068"/>
    <cellStyle name="Accent1 185" xfId="16069"/>
    <cellStyle name="Accent1 186" xfId="16070"/>
    <cellStyle name="Accent1 187" xfId="16071"/>
    <cellStyle name="Accent1 188" xfId="16072"/>
    <cellStyle name="Accent1 189" xfId="16073"/>
    <cellStyle name="Accent1 19" xfId="478"/>
    <cellStyle name="Accent1 19 2" xfId="479"/>
    <cellStyle name="Accent1 190" xfId="16074"/>
    <cellStyle name="Accent1 191" xfId="16075"/>
    <cellStyle name="Accent1 192" xfId="16076"/>
    <cellStyle name="Accent1 193" xfId="16077"/>
    <cellStyle name="Accent1 194" xfId="16078"/>
    <cellStyle name="Accent1 195" xfId="16079"/>
    <cellStyle name="Accent1 196" xfId="16080"/>
    <cellStyle name="Accent1 197" xfId="16081"/>
    <cellStyle name="Accent1 198" xfId="16082"/>
    <cellStyle name="Accent1 199" xfId="16083"/>
    <cellStyle name="Accent1 2" xfId="480"/>
    <cellStyle name="Accent1 2 2" xfId="481"/>
    <cellStyle name="Accent1 2 3" xfId="482"/>
    <cellStyle name="Accent1 2 4" xfId="483"/>
    <cellStyle name="Accent1 2 5" xfId="8657"/>
    <cellStyle name="Accent1 20" xfId="484"/>
    <cellStyle name="Accent1 200" xfId="16084"/>
    <cellStyle name="Accent1 201" xfId="16085"/>
    <cellStyle name="Accent1 202" xfId="16086"/>
    <cellStyle name="Accent1 203" xfId="16087"/>
    <cellStyle name="Accent1 204" xfId="16088"/>
    <cellStyle name="Accent1 205" xfId="16089"/>
    <cellStyle name="Accent1 206" xfId="16090"/>
    <cellStyle name="Accent1 207" xfId="16091"/>
    <cellStyle name="Accent1 208" xfId="16092"/>
    <cellStyle name="Accent1 209" xfId="16093"/>
    <cellStyle name="Accent1 21" xfId="485"/>
    <cellStyle name="Accent1 210" xfId="16094"/>
    <cellStyle name="Accent1 211" xfId="16095"/>
    <cellStyle name="Accent1 212" xfId="16096"/>
    <cellStyle name="Accent1 213" xfId="16097"/>
    <cellStyle name="Accent1 214" xfId="16098"/>
    <cellStyle name="Accent1 215" xfId="16099"/>
    <cellStyle name="Accent1 216" xfId="16100"/>
    <cellStyle name="Accent1 217" xfId="16101"/>
    <cellStyle name="Accent1 218" xfId="16102"/>
    <cellStyle name="Accent1 219" xfId="16103"/>
    <cellStyle name="Accent1 22" xfId="486"/>
    <cellStyle name="Accent1 220" xfId="16104"/>
    <cellStyle name="Accent1 221" xfId="16105"/>
    <cellStyle name="Accent1 222" xfId="16106"/>
    <cellStyle name="Accent1 223" xfId="16107"/>
    <cellStyle name="Accent1 224" xfId="16108"/>
    <cellStyle name="Accent1 225" xfId="16109"/>
    <cellStyle name="Accent1 226" xfId="16110"/>
    <cellStyle name="Accent1 227" xfId="16111"/>
    <cellStyle name="Accent1 228" xfId="16112"/>
    <cellStyle name="Accent1 229" xfId="16113"/>
    <cellStyle name="Accent1 23" xfId="487"/>
    <cellStyle name="Accent1 230" xfId="16114"/>
    <cellStyle name="Accent1 231" xfId="16115"/>
    <cellStyle name="Accent1 232" xfId="16116"/>
    <cellStyle name="Accent1 233" xfId="16117"/>
    <cellStyle name="Accent1 234" xfId="16118"/>
    <cellStyle name="Accent1 235" xfId="16119"/>
    <cellStyle name="Accent1 236" xfId="16120"/>
    <cellStyle name="Accent1 237" xfId="16121"/>
    <cellStyle name="Accent1 238" xfId="16122"/>
    <cellStyle name="Accent1 239" xfId="16123"/>
    <cellStyle name="Accent1 24" xfId="488"/>
    <cellStyle name="Accent1 240" xfId="16124"/>
    <cellStyle name="Accent1 241" xfId="16125"/>
    <cellStyle name="Accent1 242" xfId="16126"/>
    <cellStyle name="Accent1 243" xfId="16127"/>
    <cellStyle name="Accent1 244" xfId="16128"/>
    <cellStyle name="Accent1 245" xfId="16129"/>
    <cellStyle name="Accent1 246" xfId="16130"/>
    <cellStyle name="Accent1 247" xfId="16131"/>
    <cellStyle name="Accent1 248" xfId="16132"/>
    <cellStyle name="Accent1 249" xfId="16133"/>
    <cellStyle name="Accent1 25" xfId="489"/>
    <cellStyle name="Accent1 250" xfId="16134"/>
    <cellStyle name="Accent1 251" xfId="16135"/>
    <cellStyle name="Accent1 252" xfId="16136"/>
    <cellStyle name="Accent1 253" xfId="16137"/>
    <cellStyle name="Accent1 254" xfId="16138"/>
    <cellStyle name="Accent1 255" xfId="16139"/>
    <cellStyle name="Accent1 256" xfId="16140"/>
    <cellStyle name="Accent1 257" xfId="16141"/>
    <cellStyle name="Accent1 258" xfId="16142"/>
    <cellStyle name="Accent1 259" xfId="16143"/>
    <cellStyle name="Accent1 26" xfId="490"/>
    <cellStyle name="Accent1 260" xfId="16144"/>
    <cellStyle name="Accent1 261" xfId="16145"/>
    <cellStyle name="Accent1 262" xfId="16146"/>
    <cellStyle name="Accent1 263" xfId="16147"/>
    <cellStyle name="Accent1 264" xfId="16148"/>
    <cellStyle name="Accent1 265" xfId="16149"/>
    <cellStyle name="Accent1 266" xfId="16150"/>
    <cellStyle name="Accent1 267" xfId="16151"/>
    <cellStyle name="Accent1 268" xfId="16152"/>
    <cellStyle name="Accent1 269" xfId="16153"/>
    <cellStyle name="Accent1 27" xfId="491"/>
    <cellStyle name="Accent1 270" xfId="16154"/>
    <cellStyle name="Accent1 271" xfId="16155"/>
    <cellStyle name="Accent1 272" xfId="16156"/>
    <cellStyle name="Accent1 273" xfId="16157"/>
    <cellStyle name="Accent1 274" xfId="16158"/>
    <cellStyle name="Accent1 275" xfId="16159"/>
    <cellStyle name="Accent1 276" xfId="16160"/>
    <cellStyle name="Accent1 277" xfId="16161"/>
    <cellStyle name="Accent1 278" xfId="16162"/>
    <cellStyle name="Accent1 279" xfId="16163"/>
    <cellStyle name="Accent1 28" xfId="492"/>
    <cellStyle name="Accent1 280" xfId="16164"/>
    <cellStyle name="Accent1 281" xfId="16165"/>
    <cellStyle name="Accent1 282" xfId="16166"/>
    <cellStyle name="Accent1 283" xfId="16167"/>
    <cellStyle name="Accent1 284" xfId="16168"/>
    <cellStyle name="Accent1 285" xfId="16169"/>
    <cellStyle name="Accent1 286" xfId="16170"/>
    <cellStyle name="Accent1 287" xfId="16171"/>
    <cellStyle name="Accent1 288" xfId="16172"/>
    <cellStyle name="Accent1 289" xfId="16173"/>
    <cellStyle name="Accent1 29" xfId="493"/>
    <cellStyle name="Accent1 290" xfId="16174"/>
    <cellStyle name="Accent1 291" xfId="16175"/>
    <cellStyle name="Accent1 292" xfId="16176"/>
    <cellStyle name="Accent1 293" xfId="16177"/>
    <cellStyle name="Accent1 294" xfId="16178"/>
    <cellStyle name="Accent1 295" xfId="16179"/>
    <cellStyle name="Accent1 296" xfId="16180"/>
    <cellStyle name="Accent1 297" xfId="16181"/>
    <cellStyle name="Accent1 298" xfId="16182"/>
    <cellStyle name="Accent1 299" xfId="16183"/>
    <cellStyle name="Accent1 3" xfId="494"/>
    <cellStyle name="Accent1 3 2" xfId="495"/>
    <cellStyle name="Accent1 3 3" xfId="496"/>
    <cellStyle name="Accent1 3 4" xfId="497"/>
    <cellStyle name="Accent1 3 5" xfId="8658"/>
    <cellStyle name="Accent1 30" xfId="498"/>
    <cellStyle name="Accent1 300" xfId="16184"/>
    <cellStyle name="Accent1 301" xfId="16185"/>
    <cellStyle name="Accent1 302" xfId="16186"/>
    <cellStyle name="Accent1 303" xfId="16187"/>
    <cellStyle name="Accent1 304" xfId="16188"/>
    <cellStyle name="Accent1 305" xfId="16189"/>
    <cellStyle name="Accent1 306" xfId="16190"/>
    <cellStyle name="Accent1 307" xfId="16191"/>
    <cellStyle name="Accent1 308" xfId="16192"/>
    <cellStyle name="Accent1 309" xfId="16193"/>
    <cellStyle name="Accent1 31" xfId="499"/>
    <cellStyle name="Accent1 310" xfId="16194"/>
    <cellStyle name="Accent1 311" xfId="16195"/>
    <cellStyle name="Accent1 312" xfId="16196"/>
    <cellStyle name="Accent1 313" xfId="16197"/>
    <cellStyle name="Accent1 314" xfId="16198"/>
    <cellStyle name="Accent1 315" xfId="16199"/>
    <cellStyle name="Accent1 316" xfId="16200"/>
    <cellStyle name="Accent1 317" xfId="16201"/>
    <cellStyle name="Accent1 318" xfId="16202"/>
    <cellStyle name="Accent1 319" xfId="16203"/>
    <cellStyle name="Accent1 32" xfId="500"/>
    <cellStyle name="Accent1 320" xfId="16204"/>
    <cellStyle name="Accent1 321" xfId="16205"/>
    <cellStyle name="Accent1 322" xfId="16206"/>
    <cellStyle name="Accent1 33" xfId="501"/>
    <cellStyle name="Accent1 34" xfId="502"/>
    <cellStyle name="Accent1 35" xfId="503"/>
    <cellStyle name="Accent1 36" xfId="504"/>
    <cellStyle name="Accent1 37" xfId="505"/>
    <cellStyle name="Accent1 38" xfId="506"/>
    <cellStyle name="Accent1 39" xfId="507"/>
    <cellStyle name="Accent1 4" xfId="508"/>
    <cellStyle name="Accent1 4 2" xfId="509"/>
    <cellStyle name="Accent1 4 3" xfId="510"/>
    <cellStyle name="Accent1 4 4" xfId="511"/>
    <cellStyle name="Accent1 4 5" xfId="8659"/>
    <cellStyle name="Accent1 40" xfId="512"/>
    <cellStyle name="Accent1 41" xfId="513"/>
    <cellStyle name="Accent1 42" xfId="514"/>
    <cellStyle name="Accent1 43" xfId="515"/>
    <cellStyle name="Accent1 44" xfId="516"/>
    <cellStyle name="Accent1 45" xfId="517"/>
    <cellStyle name="Accent1 46" xfId="518"/>
    <cellStyle name="Accent1 47" xfId="519"/>
    <cellStyle name="Accent1 48" xfId="520"/>
    <cellStyle name="Accent1 49" xfId="521"/>
    <cellStyle name="Accent1 5" xfId="522"/>
    <cellStyle name="Accent1 5 2" xfId="523"/>
    <cellStyle name="Accent1 5 3" xfId="524"/>
    <cellStyle name="Accent1 5 4" xfId="525"/>
    <cellStyle name="Accent1 5 5" xfId="8660"/>
    <cellStyle name="Accent1 50" xfId="526"/>
    <cellStyle name="Accent1 51" xfId="527"/>
    <cellStyle name="Accent1 52" xfId="528"/>
    <cellStyle name="Accent1 53" xfId="529"/>
    <cellStyle name="Accent1 54" xfId="530"/>
    <cellStyle name="Accent1 55" xfId="531"/>
    <cellStyle name="Accent1 56" xfId="532"/>
    <cellStyle name="Accent1 57" xfId="533"/>
    <cellStyle name="Accent1 58" xfId="534"/>
    <cellStyle name="Accent1 59" xfId="535"/>
    <cellStyle name="Accent1 6" xfId="536"/>
    <cellStyle name="Accent1 6 2" xfId="537"/>
    <cellStyle name="Accent1 60" xfId="538"/>
    <cellStyle name="Accent1 61" xfId="539"/>
    <cellStyle name="Accent1 62" xfId="540"/>
    <cellStyle name="Accent1 63" xfId="541"/>
    <cellStyle name="Accent1 64" xfId="542"/>
    <cellStyle name="Accent1 65" xfId="543"/>
    <cellStyle name="Accent1 66" xfId="544"/>
    <cellStyle name="Accent1 67" xfId="545"/>
    <cellStyle name="Accent1 68" xfId="546"/>
    <cellStyle name="Accent1 69" xfId="547"/>
    <cellStyle name="Accent1 7" xfId="548"/>
    <cellStyle name="Accent1 7 2" xfId="549"/>
    <cellStyle name="Accent1 70" xfId="550"/>
    <cellStyle name="Accent1 71" xfId="551"/>
    <cellStyle name="Accent1 72" xfId="552"/>
    <cellStyle name="Accent1 73" xfId="553"/>
    <cellStyle name="Accent1 74" xfId="554"/>
    <cellStyle name="Accent1 75" xfId="555"/>
    <cellStyle name="Accent1 76" xfId="556"/>
    <cellStyle name="Accent1 77" xfId="557"/>
    <cellStyle name="Accent1 78" xfId="558"/>
    <cellStyle name="Accent1 79" xfId="559"/>
    <cellStyle name="Accent1 8" xfId="560"/>
    <cellStyle name="Accent1 8 2" xfId="561"/>
    <cellStyle name="Accent1 80" xfId="562"/>
    <cellStyle name="Accent1 81" xfId="563"/>
    <cellStyle name="Accent1 82" xfId="564"/>
    <cellStyle name="Accent1 83" xfId="565"/>
    <cellStyle name="Accent1 84" xfId="566"/>
    <cellStyle name="Accent1 85" xfId="567"/>
    <cellStyle name="Accent1 86" xfId="568"/>
    <cellStyle name="Accent1 87" xfId="569"/>
    <cellStyle name="Accent1 88" xfId="570"/>
    <cellStyle name="Accent1 89" xfId="571"/>
    <cellStyle name="Accent1 9" xfId="572"/>
    <cellStyle name="Accent1 9 2" xfId="573"/>
    <cellStyle name="Accent1 90" xfId="574"/>
    <cellStyle name="Accent1 91" xfId="575"/>
    <cellStyle name="Accent1 92" xfId="576"/>
    <cellStyle name="Accent1 93" xfId="577"/>
    <cellStyle name="Accent1 94" xfId="578"/>
    <cellStyle name="Accent1 95" xfId="579"/>
    <cellStyle name="Accent1 96" xfId="580"/>
    <cellStyle name="Accent1 97" xfId="581"/>
    <cellStyle name="Accent1 98" xfId="582"/>
    <cellStyle name="Accent1 99" xfId="583"/>
    <cellStyle name="Accent2 - 20%" xfId="584"/>
    <cellStyle name="Accent2 - 20% 2" xfId="585"/>
    <cellStyle name="Accent2 - 20% 3" xfId="586"/>
    <cellStyle name="Accent2 - 20% 4" xfId="587"/>
    <cellStyle name="Accent2 - 20%_AMI Operations 2" xfId="588"/>
    <cellStyle name="Accent2 - 40%" xfId="589"/>
    <cellStyle name="Accent2 - 40% 2" xfId="590"/>
    <cellStyle name="Accent2 - 40% 3" xfId="591"/>
    <cellStyle name="Accent2 - 40% 4" xfId="592"/>
    <cellStyle name="Accent2 - 40%_AMI Operations 2" xfId="593"/>
    <cellStyle name="Accent2 - 60%" xfId="594"/>
    <cellStyle name="Accent2 - 60% 2" xfId="595"/>
    <cellStyle name="Accent2 - 60%_April 2012 - Infrastructure" xfId="596"/>
    <cellStyle name="Accent2 10" xfId="597"/>
    <cellStyle name="Accent2 10 2" xfId="598"/>
    <cellStyle name="Accent2 100" xfId="599"/>
    <cellStyle name="Accent2 101" xfId="600"/>
    <cellStyle name="Accent2 102" xfId="601"/>
    <cellStyle name="Accent2 103" xfId="602"/>
    <cellStyle name="Accent2 104" xfId="603"/>
    <cellStyle name="Accent2 105" xfId="604"/>
    <cellStyle name="Accent2 106" xfId="16207"/>
    <cellStyle name="Accent2 107" xfId="16208"/>
    <cellStyle name="Accent2 108" xfId="16209"/>
    <cellStyle name="Accent2 109" xfId="16210"/>
    <cellStyle name="Accent2 11" xfId="605"/>
    <cellStyle name="Accent2 11 2" xfId="606"/>
    <cellStyle name="Accent2 110" xfId="16211"/>
    <cellStyle name="Accent2 111" xfId="16212"/>
    <cellStyle name="Accent2 112" xfId="16213"/>
    <cellStyle name="Accent2 113" xfId="16214"/>
    <cellStyle name="Accent2 114" xfId="16215"/>
    <cellStyle name="Accent2 115" xfId="16216"/>
    <cellStyle name="Accent2 116" xfId="16217"/>
    <cellStyle name="Accent2 117" xfId="16218"/>
    <cellStyle name="Accent2 118" xfId="16219"/>
    <cellStyle name="Accent2 119" xfId="16220"/>
    <cellStyle name="Accent2 12" xfId="607"/>
    <cellStyle name="Accent2 12 2" xfId="608"/>
    <cellStyle name="Accent2 120" xfId="16221"/>
    <cellStyle name="Accent2 121" xfId="16222"/>
    <cellStyle name="Accent2 122" xfId="16223"/>
    <cellStyle name="Accent2 123" xfId="16224"/>
    <cellStyle name="Accent2 124" xfId="16225"/>
    <cellStyle name="Accent2 125" xfId="16226"/>
    <cellStyle name="Accent2 126" xfId="16227"/>
    <cellStyle name="Accent2 127" xfId="16228"/>
    <cellStyle name="Accent2 128" xfId="16229"/>
    <cellStyle name="Accent2 129" xfId="16230"/>
    <cellStyle name="Accent2 13" xfId="609"/>
    <cellStyle name="Accent2 13 2" xfId="610"/>
    <cellStyle name="Accent2 13 3" xfId="611"/>
    <cellStyle name="Accent2 13_CS Indicators" xfId="612"/>
    <cellStyle name="Accent2 130" xfId="16231"/>
    <cellStyle name="Accent2 131" xfId="16232"/>
    <cellStyle name="Accent2 132" xfId="16233"/>
    <cellStyle name="Accent2 133" xfId="16234"/>
    <cellStyle name="Accent2 134" xfId="16235"/>
    <cellStyle name="Accent2 135" xfId="16236"/>
    <cellStyle name="Accent2 136" xfId="16237"/>
    <cellStyle name="Accent2 137" xfId="16238"/>
    <cellStyle name="Accent2 138" xfId="16239"/>
    <cellStyle name="Accent2 139" xfId="16240"/>
    <cellStyle name="Accent2 14" xfId="613"/>
    <cellStyle name="Accent2 14 2" xfId="614"/>
    <cellStyle name="Accent2 14 3" xfId="615"/>
    <cellStyle name="Accent2 14_CS Indicators" xfId="616"/>
    <cellStyle name="Accent2 140" xfId="16241"/>
    <cellStyle name="Accent2 141" xfId="16242"/>
    <cellStyle name="Accent2 142" xfId="16243"/>
    <cellStyle name="Accent2 143" xfId="16244"/>
    <cellStyle name="Accent2 144" xfId="16245"/>
    <cellStyle name="Accent2 145" xfId="16246"/>
    <cellStyle name="Accent2 146" xfId="16247"/>
    <cellStyle name="Accent2 147" xfId="16248"/>
    <cellStyle name="Accent2 148" xfId="16249"/>
    <cellStyle name="Accent2 149" xfId="16250"/>
    <cellStyle name="Accent2 15" xfId="617"/>
    <cellStyle name="Accent2 15 2" xfId="618"/>
    <cellStyle name="Accent2 15 3" xfId="619"/>
    <cellStyle name="Accent2 15_CS Indicators" xfId="620"/>
    <cellStyle name="Accent2 150" xfId="16251"/>
    <cellStyle name="Accent2 151" xfId="16252"/>
    <cellStyle name="Accent2 152" xfId="16253"/>
    <cellStyle name="Accent2 153" xfId="16254"/>
    <cellStyle name="Accent2 154" xfId="16255"/>
    <cellStyle name="Accent2 155" xfId="16256"/>
    <cellStyle name="Accent2 156" xfId="16257"/>
    <cellStyle name="Accent2 157" xfId="16258"/>
    <cellStyle name="Accent2 158" xfId="16259"/>
    <cellStyle name="Accent2 159" xfId="16260"/>
    <cellStyle name="Accent2 16" xfId="621"/>
    <cellStyle name="Accent2 16 2" xfId="622"/>
    <cellStyle name="Accent2 16 3" xfId="623"/>
    <cellStyle name="Accent2 16_CS Indicators" xfId="624"/>
    <cellStyle name="Accent2 160" xfId="16261"/>
    <cellStyle name="Accent2 161" xfId="16262"/>
    <cellStyle name="Accent2 162" xfId="16263"/>
    <cellStyle name="Accent2 163" xfId="16264"/>
    <cellStyle name="Accent2 164" xfId="16265"/>
    <cellStyle name="Accent2 165" xfId="16266"/>
    <cellStyle name="Accent2 166" xfId="16267"/>
    <cellStyle name="Accent2 167" xfId="16268"/>
    <cellStyle name="Accent2 168" xfId="16269"/>
    <cellStyle name="Accent2 169" xfId="16270"/>
    <cellStyle name="Accent2 17" xfId="625"/>
    <cellStyle name="Accent2 170" xfId="16271"/>
    <cellStyle name="Accent2 171" xfId="16272"/>
    <cellStyle name="Accent2 172" xfId="16273"/>
    <cellStyle name="Accent2 173" xfId="16274"/>
    <cellStyle name="Accent2 174" xfId="16275"/>
    <cellStyle name="Accent2 175" xfId="16276"/>
    <cellStyle name="Accent2 176" xfId="16277"/>
    <cellStyle name="Accent2 177" xfId="16278"/>
    <cellStyle name="Accent2 178" xfId="16279"/>
    <cellStyle name="Accent2 179" xfId="16280"/>
    <cellStyle name="Accent2 18" xfId="626"/>
    <cellStyle name="Accent2 180" xfId="16281"/>
    <cellStyle name="Accent2 181" xfId="16282"/>
    <cellStyle name="Accent2 182" xfId="16283"/>
    <cellStyle name="Accent2 183" xfId="16284"/>
    <cellStyle name="Accent2 184" xfId="16285"/>
    <cellStyle name="Accent2 185" xfId="16286"/>
    <cellStyle name="Accent2 186" xfId="16287"/>
    <cellStyle name="Accent2 187" xfId="16288"/>
    <cellStyle name="Accent2 188" xfId="16289"/>
    <cellStyle name="Accent2 189" xfId="16290"/>
    <cellStyle name="Accent2 19" xfId="627"/>
    <cellStyle name="Accent2 19 2" xfId="628"/>
    <cellStyle name="Accent2 190" xfId="16291"/>
    <cellStyle name="Accent2 191" xfId="16292"/>
    <cellStyle name="Accent2 192" xfId="16293"/>
    <cellStyle name="Accent2 193" xfId="16294"/>
    <cellStyle name="Accent2 194" xfId="16295"/>
    <cellStyle name="Accent2 195" xfId="16296"/>
    <cellStyle name="Accent2 196" xfId="16297"/>
    <cellStyle name="Accent2 197" xfId="16298"/>
    <cellStyle name="Accent2 198" xfId="16299"/>
    <cellStyle name="Accent2 199" xfId="16300"/>
    <cellStyle name="Accent2 2" xfId="629"/>
    <cellStyle name="Accent2 2 2" xfId="630"/>
    <cellStyle name="Accent2 2 3" xfId="631"/>
    <cellStyle name="Accent2 2 4" xfId="632"/>
    <cellStyle name="Accent2 2 5" xfId="8661"/>
    <cellStyle name="Accent2 20" xfId="633"/>
    <cellStyle name="Accent2 200" xfId="16301"/>
    <cellStyle name="Accent2 201" xfId="16302"/>
    <cellStyle name="Accent2 202" xfId="16303"/>
    <cellStyle name="Accent2 203" xfId="16304"/>
    <cellStyle name="Accent2 204" xfId="16305"/>
    <cellStyle name="Accent2 205" xfId="16306"/>
    <cellStyle name="Accent2 206" xfId="16307"/>
    <cellStyle name="Accent2 207" xfId="16308"/>
    <cellStyle name="Accent2 208" xfId="16309"/>
    <cellStyle name="Accent2 209" xfId="16310"/>
    <cellStyle name="Accent2 21" xfId="634"/>
    <cellStyle name="Accent2 210" xfId="16311"/>
    <cellStyle name="Accent2 211" xfId="16312"/>
    <cellStyle name="Accent2 212" xfId="16313"/>
    <cellStyle name="Accent2 213" xfId="16314"/>
    <cellStyle name="Accent2 214" xfId="16315"/>
    <cellStyle name="Accent2 215" xfId="16316"/>
    <cellStyle name="Accent2 216" xfId="16317"/>
    <cellStyle name="Accent2 217" xfId="16318"/>
    <cellStyle name="Accent2 218" xfId="16319"/>
    <cellStyle name="Accent2 219" xfId="16320"/>
    <cellStyle name="Accent2 22" xfId="635"/>
    <cellStyle name="Accent2 220" xfId="16321"/>
    <cellStyle name="Accent2 221" xfId="16322"/>
    <cellStyle name="Accent2 222" xfId="16323"/>
    <cellStyle name="Accent2 223" xfId="16324"/>
    <cellStyle name="Accent2 224" xfId="16325"/>
    <cellStyle name="Accent2 225" xfId="16326"/>
    <cellStyle name="Accent2 226" xfId="16327"/>
    <cellStyle name="Accent2 227" xfId="16328"/>
    <cellStyle name="Accent2 228" xfId="16329"/>
    <cellStyle name="Accent2 229" xfId="16330"/>
    <cellStyle name="Accent2 23" xfId="636"/>
    <cellStyle name="Accent2 230" xfId="16331"/>
    <cellStyle name="Accent2 231" xfId="16332"/>
    <cellStyle name="Accent2 232" xfId="16333"/>
    <cellStyle name="Accent2 233" xfId="16334"/>
    <cellStyle name="Accent2 234" xfId="16335"/>
    <cellStyle name="Accent2 235" xfId="16336"/>
    <cellStyle name="Accent2 236" xfId="16337"/>
    <cellStyle name="Accent2 237" xfId="16338"/>
    <cellStyle name="Accent2 238" xfId="16339"/>
    <cellStyle name="Accent2 239" xfId="16340"/>
    <cellStyle name="Accent2 24" xfId="637"/>
    <cellStyle name="Accent2 240" xfId="16341"/>
    <cellStyle name="Accent2 241" xfId="16342"/>
    <cellStyle name="Accent2 242" xfId="16343"/>
    <cellStyle name="Accent2 243" xfId="16344"/>
    <cellStyle name="Accent2 244" xfId="16345"/>
    <cellStyle name="Accent2 245" xfId="16346"/>
    <cellStyle name="Accent2 246" xfId="16347"/>
    <cellStyle name="Accent2 247" xfId="16348"/>
    <cellStyle name="Accent2 248" xfId="16349"/>
    <cellStyle name="Accent2 249" xfId="16350"/>
    <cellStyle name="Accent2 25" xfId="638"/>
    <cellStyle name="Accent2 250" xfId="16351"/>
    <cellStyle name="Accent2 251" xfId="16352"/>
    <cellStyle name="Accent2 252" xfId="16353"/>
    <cellStyle name="Accent2 253" xfId="16354"/>
    <cellStyle name="Accent2 254" xfId="16355"/>
    <cellStyle name="Accent2 255" xfId="16356"/>
    <cellStyle name="Accent2 256" xfId="16357"/>
    <cellStyle name="Accent2 257" xfId="16358"/>
    <cellStyle name="Accent2 258" xfId="16359"/>
    <cellStyle name="Accent2 259" xfId="16360"/>
    <cellStyle name="Accent2 26" xfId="639"/>
    <cellStyle name="Accent2 260" xfId="16361"/>
    <cellStyle name="Accent2 261" xfId="16362"/>
    <cellStyle name="Accent2 262" xfId="16363"/>
    <cellStyle name="Accent2 263" xfId="16364"/>
    <cellStyle name="Accent2 264" xfId="16365"/>
    <cellStyle name="Accent2 265" xfId="16366"/>
    <cellStyle name="Accent2 266" xfId="16367"/>
    <cellStyle name="Accent2 267" xfId="16368"/>
    <cellStyle name="Accent2 268" xfId="16369"/>
    <cellStyle name="Accent2 269" xfId="16370"/>
    <cellStyle name="Accent2 27" xfId="640"/>
    <cellStyle name="Accent2 270" xfId="16371"/>
    <cellStyle name="Accent2 271" xfId="16372"/>
    <cellStyle name="Accent2 272" xfId="16373"/>
    <cellStyle name="Accent2 273" xfId="16374"/>
    <cellStyle name="Accent2 274" xfId="16375"/>
    <cellStyle name="Accent2 275" xfId="16376"/>
    <cellStyle name="Accent2 276" xfId="16377"/>
    <cellStyle name="Accent2 277" xfId="16378"/>
    <cellStyle name="Accent2 278" xfId="16379"/>
    <cellStyle name="Accent2 279" xfId="16380"/>
    <cellStyle name="Accent2 28" xfId="641"/>
    <cellStyle name="Accent2 280" xfId="16381"/>
    <cellStyle name="Accent2 281" xfId="16382"/>
    <cellStyle name="Accent2 282" xfId="16383"/>
    <cellStyle name="Accent2 283" xfId="16384"/>
    <cellStyle name="Accent2 284" xfId="16385"/>
    <cellStyle name="Accent2 285" xfId="16386"/>
    <cellStyle name="Accent2 286" xfId="16387"/>
    <cellStyle name="Accent2 287" xfId="16388"/>
    <cellStyle name="Accent2 288" xfId="16389"/>
    <cellStyle name="Accent2 289" xfId="16390"/>
    <cellStyle name="Accent2 29" xfId="642"/>
    <cellStyle name="Accent2 290" xfId="16391"/>
    <cellStyle name="Accent2 291" xfId="16392"/>
    <cellStyle name="Accent2 292" xfId="16393"/>
    <cellStyle name="Accent2 293" xfId="16394"/>
    <cellStyle name="Accent2 294" xfId="16395"/>
    <cellStyle name="Accent2 295" xfId="16396"/>
    <cellStyle name="Accent2 296" xfId="16397"/>
    <cellStyle name="Accent2 297" xfId="16398"/>
    <cellStyle name="Accent2 298" xfId="16399"/>
    <cellStyle name="Accent2 299" xfId="16400"/>
    <cellStyle name="Accent2 3" xfId="643"/>
    <cellStyle name="Accent2 3 2" xfId="644"/>
    <cellStyle name="Accent2 3 3" xfId="645"/>
    <cellStyle name="Accent2 3 4" xfId="646"/>
    <cellStyle name="Accent2 3 5" xfId="8662"/>
    <cellStyle name="Accent2 30" xfId="647"/>
    <cellStyle name="Accent2 300" xfId="16401"/>
    <cellStyle name="Accent2 301" xfId="16402"/>
    <cellStyle name="Accent2 302" xfId="16403"/>
    <cellStyle name="Accent2 303" xfId="16404"/>
    <cellStyle name="Accent2 304" xfId="16405"/>
    <cellStyle name="Accent2 305" xfId="16406"/>
    <cellStyle name="Accent2 306" xfId="16407"/>
    <cellStyle name="Accent2 307" xfId="16408"/>
    <cellStyle name="Accent2 308" xfId="16409"/>
    <cellStyle name="Accent2 309" xfId="16410"/>
    <cellStyle name="Accent2 31" xfId="648"/>
    <cellStyle name="Accent2 310" xfId="16411"/>
    <cellStyle name="Accent2 311" xfId="16412"/>
    <cellStyle name="Accent2 312" xfId="16413"/>
    <cellStyle name="Accent2 313" xfId="16414"/>
    <cellStyle name="Accent2 314" xfId="16415"/>
    <cellStyle name="Accent2 315" xfId="16416"/>
    <cellStyle name="Accent2 316" xfId="16417"/>
    <cellStyle name="Accent2 317" xfId="16418"/>
    <cellStyle name="Accent2 318" xfId="16419"/>
    <cellStyle name="Accent2 319" xfId="16420"/>
    <cellStyle name="Accent2 32" xfId="649"/>
    <cellStyle name="Accent2 320" xfId="16421"/>
    <cellStyle name="Accent2 321" xfId="16422"/>
    <cellStyle name="Accent2 322" xfId="16423"/>
    <cellStyle name="Accent2 33" xfId="650"/>
    <cellStyle name="Accent2 34" xfId="651"/>
    <cellStyle name="Accent2 35" xfId="652"/>
    <cellStyle name="Accent2 36" xfId="653"/>
    <cellStyle name="Accent2 37" xfId="654"/>
    <cellStyle name="Accent2 38" xfId="655"/>
    <cellStyle name="Accent2 39" xfId="656"/>
    <cellStyle name="Accent2 4" xfId="657"/>
    <cellStyle name="Accent2 4 2" xfId="658"/>
    <cellStyle name="Accent2 4 3" xfId="659"/>
    <cellStyle name="Accent2 4 4" xfId="8663"/>
    <cellStyle name="Accent2 40" xfId="660"/>
    <cellStyle name="Accent2 41" xfId="661"/>
    <cellStyle name="Accent2 42" xfId="662"/>
    <cellStyle name="Accent2 43" xfId="663"/>
    <cellStyle name="Accent2 44" xfId="664"/>
    <cellStyle name="Accent2 45" xfId="665"/>
    <cellStyle name="Accent2 46" xfId="666"/>
    <cellStyle name="Accent2 47" xfId="667"/>
    <cellStyle name="Accent2 48" xfId="668"/>
    <cellStyle name="Accent2 49" xfId="669"/>
    <cellStyle name="Accent2 5" xfId="670"/>
    <cellStyle name="Accent2 5 2" xfId="671"/>
    <cellStyle name="Accent2 5 3" xfId="672"/>
    <cellStyle name="Accent2 5 4" xfId="8664"/>
    <cellStyle name="Accent2 50" xfId="673"/>
    <cellStyle name="Accent2 51" xfId="674"/>
    <cellStyle name="Accent2 52" xfId="675"/>
    <cellStyle name="Accent2 53" xfId="676"/>
    <cellStyle name="Accent2 54" xfId="677"/>
    <cellStyle name="Accent2 55" xfId="678"/>
    <cellStyle name="Accent2 56" xfId="679"/>
    <cellStyle name="Accent2 57" xfId="680"/>
    <cellStyle name="Accent2 58" xfId="681"/>
    <cellStyle name="Accent2 59" xfId="682"/>
    <cellStyle name="Accent2 6" xfId="683"/>
    <cellStyle name="Accent2 6 2" xfId="684"/>
    <cellStyle name="Accent2 60" xfId="685"/>
    <cellStyle name="Accent2 61" xfId="686"/>
    <cellStyle name="Accent2 62" xfId="687"/>
    <cellStyle name="Accent2 63" xfId="688"/>
    <cellStyle name="Accent2 64" xfId="689"/>
    <cellStyle name="Accent2 65" xfId="690"/>
    <cellStyle name="Accent2 66" xfId="691"/>
    <cellStyle name="Accent2 67" xfId="692"/>
    <cellStyle name="Accent2 68" xfId="693"/>
    <cellStyle name="Accent2 69" xfId="694"/>
    <cellStyle name="Accent2 7" xfId="695"/>
    <cellStyle name="Accent2 7 2" xfId="696"/>
    <cellStyle name="Accent2 70" xfId="697"/>
    <cellStyle name="Accent2 71" xfId="698"/>
    <cellStyle name="Accent2 72" xfId="699"/>
    <cellStyle name="Accent2 73" xfId="700"/>
    <cellStyle name="Accent2 74" xfId="701"/>
    <cellStyle name="Accent2 75" xfId="702"/>
    <cellStyle name="Accent2 76" xfId="703"/>
    <cellStyle name="Accent2 77" xfId="704"/>
    <cellStyle name="Accent2 78" xfId="705"/>
    <cellStyle name="Accent2 79" xfId="706"/>
    <cellStyle name="Accent2 8" xfId="707"/>
    <cellStyle name="Accent2 8 2" xfId="708"/>
    <cellStyle name="Accent2 80" xfId="709"/>
    <cellStyle name="Accent2 81" xfId="710"/>
    <cellStyle name="Accent2 82" xfId="711"/>
    <cellStyle name="Accent2 83" xfId="712"/>
    <cellStyle name="Accent2 84" xfId="713"/>
    <cellStyle name="Accent2 85" xfId="714"/>
    <cellStyle name="Accent2 86" xfId="715"/>
    <cellStyle name="Accent2 87" xfId="716"/>
    <cellStyle name="Accent2 88" xfId="717"/>
    <cellStyle name="Accent2 89" xfId="718"/>
    <cellStyle name="Accent2 9" xfId="719"/>
    <cellStyle name="Accent2 9 2" xfId="720"/>
    <cellStyle name="Accent2 90" xfId="721"/>
    <cellStyle name="Accent2 91" xfId="722"/>
    <cellStyle name="Accent2 92" xfId="723"/>
    <cellStyle name="Accent2 93" xfId="724"/>
    <cellStyle name="Accent2 94" xfId="725"/>
    <cellStyle name="Accent2 95" xfId="726"/>
    <cellStyle name="Accent2 96" xfId="727"/>
    <cellStyle name="Accent2 97" xfId="728"/>
    <cellStyle name="Accent2 98" xfId="729"/>
    <cellStyle name="Accent2 99" xfId="730"/>
    <cellStyle name="Accent3 - 20%" xfId="731"/>
    <cellStyle name="Accent3 - 20% 2" xfId="732"/>
    <cellStyle name="Accent3 - 20% 3" xfId="733"/>
    <cellStyle name="Accent3 - 20% 4" xfId="734"/>
    <cellStyle name="Accent3 - 20%_AMI Operations 2" xfId="735"/>
    <cellStyle name="Accent3 - 40%" xfId="736"/>
    <cellStyle name="Accent3 - 40% 2" xfId="737"/>
    <cellStyle name="Accent3 - 40% 3" xfId="738"/>
    <cellStyle name="Accent3 - 40% 4" xfId="739"/>
    <cellStyle name="Accent3 - 40%_AMI Operations 2" xfId="740"/>
    <cellStyle name="Accent3 - 60%" xfId="741"/>
    <cellStyle name="Accent3 - 60% 2" xfId="742"/>
    <cellStyle name="Accent3 - 60%_April 2012 - Infrastructure" xfId="743"/>
    <cellStyle name="Accent3 10" xfId="744"/>
    <cellStyle name="Accent3 10 2" xfId="745"/>
    <cellStyle name="Accent3 10 3" xfId="746"/>
    <cellStyle name="Accent3 100" xfId="747"/>
    <cellStyle name="Accent3 101" xfId="748"/>
    <cellStyle name="Accent3 102" xfId="749"/>
    <cellStyle name="Accent3 103" xfId="750"/>
    <cellStyle name="Accent3 104" xfId="751"/>
    <cellStyle name="Accent3 105" xfId="752"/>
    <cellStyle name="Accent3 106" xfId="16424"/>
    <cellStyle name="Accent3 107" xfId="16425"/>
    <cellStyle name="Accent3 108" xfId="16426"/>
    <cellStyle name="Accent3 109" xfId="16427"/>
    <cellStyle name="Accent3 11" xfId="753"/>
    <cellStyle name="Accent3 11 2" xfId="754"/>
    <cellStyle name="Accent3 11 3" xfId="755"/>
    <cellStyle name="Accent3 110" xfId="16428"/>
    <cellStyle name="Accent3 111" xfId="16429"/>
    <cellStyle name="Accent3 112" xfId="16430"/>
    <cellStyle name="Accent3 113" xfId="16431"/>
    <cellStyle name="Accent3 114" xfId="16432"/>
    <cellStyle name="Accent3 115" xfId="16433"/>
    <cellStyle name="Accent3 116" xfId="16434"/>
    <cellStyle name="Accent3 117" xfId="16435"/>
    <cellStyle name="Accent3 118" xfId="16436"/>
    <cellStyle name="Accent3 119" xfId="16437"/>
    <cellStyle name="Accent3 12" xfId="756"/>
    <cellStyle name="Accent3 12 2" xfId="757"/>
    <cellStyle name="Accent3 12 3" xfId="758"/>
    <cellStyle name="Accent3 120" xfId="16438"/>
    <cellStyle name="Accent3 121" xfId="16439"/>
    <cellStyle name="Accent3 122" xfId="16440"/>
    <cellStyle name="Accent3 123" xfId="16441"/>
    <cellStyle name="Accent3 124" xfId="16442"/>
    <cellStyle name="Accent3 125" xfId="16443"/>
    <cellStyle name="Accent3 126" xfId="16444"/>
    <cellStyle name="Accent3 127" xfId="16445"/>
    <cellStyle name="Accent3 128" xfId="16446"/>
    <cellStyle name="Accent3 129" xfId="16447"/>
    <cellStyle name="Accent3 13" xfId="759"/>
    <cellStyle name="Accent3 13 2" xfId="760"/>
    <cellStyle name="Accent3 13 3" xfId="761"/>
    <cellStyle name="Accent3 13 4" xfId="762"/>
    <cellStyle name="Accent3 13_CS Indicators" xfId="763"/>
    <cellStyle name="Accent3 130" xfId="16448"/>
    <cellStyle name="Accent3 131" xfId="16449"/>
    <cellStyle name="Accent3 132" xfId="16450"/>
    <cellStyle name="Accent3 133" xfId="16451"/>
    <cellStyle name="Accent3 134" xfId="16452"/>
    <cellStyle name="Accent3 135" xfId="16453"/>
    <cellStyle name="Accent3 136" xfId="16454"/>
    <cellStyle name="Accent3 137" xfId="16455"/>
    <cellStyle name="Accent3 138" xfId="16456"/>
    <cellStyle name="Accent3 139" xfId="16457"/>
    <cellStyle name="Accent3 14" xfId="764"/>
    <cellStyle name="Accent3 14 2" xfId="765"/>
    <cellStyle name="Accent3 14 3" xfId="766"/>
    <cellStyle name="Accent3 14 4" xfId="767"/>
    <cellStyle name="Accent3 14_CS Indicators" xfId="768"/>
    <cellStyle name="Accent3 140" xfId="16458"/>
    <cellStyle name="Accent3 141" xfId="16459"/>
    <cellStyle name="Accent3 142" xfId="16460"/>
    <cellStyle name="Accent3 143" xfId="16461"/>
    <cellStyle name="Accent3 144" xfId="16462"/>
    <cellStyle name="Accent3 145" xfId="16463"/>
    <cellStyle name="Accent3 146" xfId="16464"/>
    <cellStyle name="Accent3 147" xfId="16465"/>
    <cellStyle name="Accent3 148" xfId="16466"/>
    <cellStyle name="Accent3 149" xfId="16467"/>
    <cellStyle name="Accent3 15" xfId="769"/>
    <cellStyle name="Accent3 15 2" xfId="770"/>
    <cellStyle name="Accent3 15 3" xfId="771"/>
    <cellStyle name="Accent3 15 4" xfId="772"/>
    <cellStyle name="Accent3 15_CS Indicators" xfId="773"/>
    <cellStyle name="Accent3 150" xfId="16468"/>
    <cellStyle name="Accent3 151" xfId="16469"/>
    <cellStyle name="Accent3 152" xfId="16470"/>
    <cellStyle name="Accent3 153" xfId="16471"/>
    <cellStyle name="Accent3 154" xfId="16472"/>
    <cellStyle name="Accent3 155" xfId="16473"/>
    <cellStyle name="Accent3 156" xfId="16474"/>
    <cellStyle name="Accent3 157" xfId="16475"/>
    <cellStyle name="Accent3 158" xfId="16476"/>
    <cellStyle name="Accent3 159" xfId="16477"/>
    <cellStyle name="Accent3 16" xfId="774"/>
    <cellStyle name="Accent3 16 2" xfId="775"/>
    <cellStyle name="Accent3 16 3" xfId="776"/>
    <cellStyle name="Accent3 16 4" xfId="777"/>
    <cellStyle name="Accent3 16_CS Indicators" xfId="778"/>
    <cellStyle name="Accent3 160" xfId="16478"/>
    <cellStyle name="Accent3 161" xfId="16479"/>
    <cellStyle name="Accent3 162" xfId="16480"/>
    <cellStyle name="Accent3 163" xfId="16481"/>
    <cellStyle name="Accent3 164" xfId="16482"/>
    <cellStyle name="Accent3 165" xfId="16483"/>
    <cellStyle name="Accent3 166" xfId="16484"/>
    <cellStyle name="Accent3 167" xfId="16485"/>
    <cellStyle name="Accent3 168" xfId="16486"/>
    <cellStyle name="Accent3 169" xfId="16487"/>
    <cellStyle name="Accent3 17" xfId="779"/>
    <cellStyle name="Accent3 17 2" xfId="780"/>
    <cellStyle name="Accent3 17 3" xfId="781"/>
    <cellStyle name="Accent3 170" xfId="16488"/>
    <cellStyle name="Accent3 171" xfId="16489"/>
    <cellStyle name="Accent3 172" xfId="16490"/>
    <cellStyle name="Accent3 173" xfId="16491"/>
    <cellStyle name="Accent3 174" xfId="16492"/>
    <cellStyle name="Accent3 175" xfId="16493"/>
    <cellStyle name="Accent3 176" xfId="16494"/>
    <cellStyle name="Accent3 177" xfId="16495"/>
    <cellStyle name="Accent3 178" xfId="16496"/>
    <cellStyle name="Accent3 179" xfId="16497"/>
    <cellStyle name="Accent3 18" xfId="782"/>
    <cellStyle name="Accent3 18 2" xfId="783"/>
    <cellStyle name="Accent3 18 3" xfId="784"/>
    <cellStyle name="Accent3 180" xfId="16498"/>
    <cellStyle name="Accent3 181" xfId="16499"/>
    <cellStyle name="Accent3 182" xfId="16500"/>
    <cellStyle name="Accent3 183" xfId="16501"/>
    <cellStyle name="Accent3 184" xfId="16502"/>
    <cellStyle name="Accent3 185" xfId="16503"/>
    <cellStyle name="Accent3 186" xfId="16504"/>
    <cellStyle name="Accent3 187" xfId="16505"/>
    <cellStyle name="Accent3 188" xfId="16506"/>
    <cellStyle name="Accent3 189" xfId="16507"/>
    <cellStyle name="Accent3 19" xfId="785"/>
    <cellStyle name="Accent3 19 2" xfId="786"/>
    <cellStyle name="Accent3 19 3" xfId="787"/>
    <cellStyle name="Accent3 190" xfId="16508"/>
    <cellStyle name="Accent3 191" xfId="16509"/>
    <cellStyle name="Accent3 192" xfId="16510"/>
    <cellStyle name="Accent3 193" xfId="16511"/>
    <cellStyle name="Accent3 194" xfId="16512"/>
    <cellStyle name="Accent3 195" xfId="16513"/>
    <cellStyle name="Accent3 196" xfId="16514"/>
    <cellStyle name="Accent3 197" xfId="16515"/>
    <cellStyle name="Accent3 198" xfId="16516"/>
    <cellStyle name="Accent3 199" xfId="16517"/>
    <cellStyle name="Accent3 2" xfId="788"/>
    <cellStyle name="Accent3 2 2" xfId="789"/>
    <cellStyle name="Accent3 2 3" xfId="790"/>
    <cellStyle name="Accent3 2 4" xfId="791"/>
    <cellStyle name="Accent3 2 5" xfId="8665"/>
    <cellStyle name="Accent3 20" xfId="792"/>
    <cellStyle name="Accent3 20 2" xfId="793"/>
    <cellStyle name="Accent3 20_Year to Date" xfId="8666"/>
    <cellStyle name="Accent3 200" xfId="16518"/>
    <cellStyle name="Accent3 201" xfId="16519"/>
    <cellStyle name="Accent3 202" xfId="16520"/>
    <cellStyle name="Accent3 203" xfId="16521"/>
    <cellStyle name="Accent3 204" xfId="16522"/>
    <cellStyle name="Accent3 205" xfId="16523"/>
    <cellStyle name="Accent3 206" xfId="16524"/>
    <cellStyle name="Accent3 207" xfId="16525"/>
    <cellStyle name="Accent3 208" xfId="16526"/>
    <cellStyle name="Accent3 209" xfId="16527"/>
    <cellStyle name="Accent3 21" xfId="794"/>
    <cellStyle name="Accent3 21 2" xfId="795"/>
    <cellStyle name="Accent3 21_Year to Date" xfId="8667"/>
    <cellStyle name="Accent3 210" xfId="16528"/>
    <cellStyle name="Accent3 211" xfId="16529"/>
    <cellStyle name="Accent3 212" xfId="16530"/>
    <cellStyle name="Accent3 213" xfId="16531"/>
    <cellStyle name="Accent3 214" xfId="16532"/>
    <cellStyle name="Accent3 215" xfId="16533"/>
    <cellStyle name="Accent3 216" xfId="16534"/>
    <cellStyle name="Accent3 217" xfId="16535"/>
    <cellStyle name="Accent3 218" xfId="16536"/>
    <cellStyle name="Accent3 219" xfId="16537"/>
    <cellStyle name="Accent3 22" xfId="796"/>
    <cellStyle name="Accent3 22 2" xfId="797"/>
    <cellStyle name="Accent3 220" xfId="16538"/>
    <cellStyle name="Accent3 221" xfId="16539"/>
    <cellStyle name="Accent3 222" xfId="16540"/>
    <cellStyle name="Accent3 223" xfId="16541"/>
    <cellStyle name="Accent3 224" xfId="16542"/>
    <cellStyle name="Accent3 225" xfId="16543"/>
    <cellStyle name="Accent3 226" xfId="16544"/>
    <cellStyle name="Accent3 227" xfId="16545"/>
    <cellStyle name="Accent3 228" xfId="16546"/>
    <cellStyle name="Accent3 229" xfId="16547"/>
    <cellStyle name="Accent3 23" xfId="798"/>
    <cellStyle name="Accent3 23 2" xfId="799"/>
    <cellStyle name="Accent3 230" xfId="16548"/>
    <cellStyle name="Accent3 231" xfId="16549"/>
    <cellStyle name="Accent3 232" xfId="16550"/>
    <cellStyle name="Accent3 233" xfId="16551"/>
    <cellStyle name="Accent3 234" xfId="16552"/>
    <cellStyle name="Accent3 235" xfId="16553"/>
    <cellStyle name="Accent3 236" xfId="16554"/>
    <cellStyle name="Accent3 237" xfId="16555"/>
    <cellStyle name="Accent3 238" xfId="16556"/>
    <cellStyle name="Accent3 239" xfId="16557"/>
    <cellStyle name="Accent3 24" xfId="800"/>
    <cellStyle name="Accent3 24 2" xfId="801"/>
    <cellStyle name="Accent3 240" xfId="16558"/>
    <cellStyle name="Accent3 241" xfId="16559"/>
    <cellStyle name="Accent3 242" xfId="16560"/>
    <cellStyle name="Accent3 243" xfId="16561"/>
    <cellStyle name="Accent3 244" xfId="16562"/>
    <cellStyle name="Accent3 245" xfId="16563"/>
    <cellStyle name="Accent3 246" xfId="16564"/>
    <cellStyle name="Accent3 247" xfId="16565"/>
    <cellStyle name="Accent3 248" xfId="16566"/>
    <cellStyle name="Accent3 249" xfId="16567"/>
    <cellStyle name="Accent3 25" xfId="802"/>
    <cellStyle name="Accent3 25 2" xfId="803"/>
    <cellStyle name="Accent3 250" xfId="16568"/>
    <cellStyle name="Accent3 251" xfId="16569"/>
    <cellStyle name="Accent3 252" xfId="16570"/>
    <cellStyle name="Accent3 253" xfId="16571"/>
    <cellStyle name="Accent3 254" xfId="16572"/>
    <cellStyle name="Accent3 255" xfId="16573"/>
    <cellStyle name="Accent3 256" xfId="16574"/>
    <cellStyle name="Accent3 257" xfId="16575"/>
    <cellStyle name="Accent3 258" xfId="16576"/>
    <cellStyle name="Accent3 259" xfId="16577"/>
    <cellStyle name="Accent3 26" xfId="804"/>
    <cellStyle name="Accent3 260" xfId="16578"/>
    <cellStyle name="Accent3 261" xfId="16579"/>
    <cellStyle name="Accent3 262" xfId="16580"/>
    <cellStyle name="Accent3 263" xfId="16581"/>
    <cellStyle name="Accent3 264" xfId="16582"/>
    <cellStyle name="Accent3 265" xfId="16583"/>
    <cellStyle name="Accent3 266" xfId="16584"/>
    <cellStyle name="Accent3 267" xfId="16585"/>
    <cellStyle name="Accent3 268" xfId="16586"/>
    <cellStyle name="Accent3 269" xfId="16587"/>
    <cellStyle name="Accent3 27" xfId="805"/>
    <cellStyle name="Accent3 270" xfId="16588"/>
    <cellStyle name="Accent3 271" xfId="16589"/>
    <cellStyle name="Accent3 272" xfId="16590"/>
    <cellStyle name="Accent3 273" xfId="16591"/>
    <cellStyle name="Accent3 274" xfId="16592"/>
    <cellStyle name="Accent3 275" xfId="16593"/>
    <cellStyle name="Accent3 276" xfId="16594"/>
    <cellStyle name="Accent3 277" xfId="16595"/>
    <cellStyle name="Accent3 278" xfId="16596"/>
    <cellStyle name="Accent3 279" xfId="16597"/>
    <cellStyle name="Accent3 28" xfId="806"/>
    <cellStyle name="Accent3 280" xfId="16598"/>
    <cellStyle name="Accent3 281" xfId="16599"/>
    <cellStyle name="Accent3 282" xfId="16600"/>
    <cellStyle name="Accent3 283" xfId="16601"/>
    <cellStyle name="Accent3 284" xfId="16602"/>
    <cellStyle name="Accent3 285" xfId="16603"/>
    <cellStyle name="Accent3 286" xfId="16604"/>
    <cellStyle name="Accent3 287" xfId="16605"/>
    <cellStyle name="Accent3 288" xfId="16606"/>
    <cellStyle name="Accent3 289" xfId="16607"/>
    <cellStyle name="Accent3 29" xfId="807"/>
    <cellStyle name="Accent3 290" xfId="16608"/>
    <cellStyle name="Accent3 291" xfId="16609"/>
    <cellStyle name="Accent3 292" xfId="16610"/>
    <cellStyle name="Accent3 293" xfId="16611"/>
    <cellStyle name="Accent3 294" xfId="16612"/>
    <cellStyle name="Accent3 295" xfId="16613"/>
    <cellStyle name="Accent3 296" xfId="16614"/>
    <cellStyle name="Accent3 297" xfId="16615"/>
    <cellStyle name="Accent3 298" xfId="16616"/>
    <cellStyle name="Accent3 299" xfId="16617"/>
    <cellStyle name="Accent3 3" xfId="808"/>
    <cellStyle name="Accent3 3 2" xfId="809"/>
    <cellStyle name="Accent3 30" xfId="810"/>
    <cellStyle name="Accent3 300" xfId="16618"/>
    <cellStyle name="Accent3 301" xfId="16619"/>
    <cellStyle name="Accent3 302" xfId="16620"/>
    <cellStyle name="Accent3 303" xfId="16621"/>
    <cellStyle name="Accent3 304" xfId="16622"/>
    <cellStyle name="Accent3 305" xfId="16623"/>
    <cellStyle name="Accent3 306" xfId="16624"/>
    <cellStyle name="Accent3 307" xfId="16625"/>
    <cellStyle name="Accent3 308" xfId="16626"/>
    <cellStyle name="Accent3 309" xfId="16627"/>
    <cellStyle name="Accent3 31" xfId="811"/>
    <cellStyle name="Accent3 310" xfId="16628"/>
    <cellStyle name="Accent3 311" xfId="16629"/>
    <cellStyle name="Accent3 312" xfId="16630"/>
    <cellStyle name="Accent3 313" xfId="16631"/>
    <cellStyle name="Accent3 314" xfId="16632"/>
    <cellStyle name="Accent3 315" xfId="16633"/>
    <cellStyle name="Accent3 316" xfId="16634"/>
    <cellStyle name="Accent3 317" xfId="16635"/>
    <cellStyle name="Accent3 318" xfId="16636"/>
    <cellStyle name="Accent3 319" xfId="16637"/>
    <cellStyle name="Accent3 32" xfId="812"/>
    <cellStyle name="Accent3 320" xfId="16638"/>
    <cellStyle name="Accent3 321" xfId="16639"/>
    <cellStyle name="Accent3 322" xfId="16640"/>
    <cellStyle name="Accent3 33" xfId="813"/>
    <cellStyle name="Accent3 34" xfId="814"/>
    <cellStyle name="Accent3 35" xfId="815"/>
    <cellStyle name="Accent3 36" xfId="816"/>
    <cellStyle name="Accent3 37" xfId="817"/>
    <cellStyle name="Accent3 38" xfId="818"/>
    <cellStyle name="Accent3 39" xfId="819"/>
    <cellStyle name="Accent3 4" xfId="820"/>
    <cellStyle name="Accent3 40" xfId="821"/>
    <cellStyle name="Accent3 41" xfId="822"/>
    <cellStyle name="Accent3 42" xfId="823"/>
    <cellStyle name="Accent3 43" xfId="824"/>
    <cellStyle name="Accent3 44" xfId="825"/>
    <cellStyle name="Accent3 45" xfId="826"/>
    <cellStyle name="Accent3 46" xfId="827"/>
    <cellStyle name="Accent3 47" xfId="828"/>
    <cellStyle name="Accent3 48" xfId="829"/>
    <cellStyle name="Accent3 49" xfId="830"/>
    <cellStyle name="Accent3 5" xfId="831"/>
    <cellStyle name="Accent3 50" xfId="832"/>
    <cellStyle name="Accent3 51" xfId="833"/>
    <cellStyle name="Accent3 52" xfId="834"/>
    <cellStyle name="Accent3 53" xfId="835"/>
    <cellStyle name="Accent3 54" xfId="836"/>
    <cellStyle name="Accent3 55" xfId="837"/>
    <cellStyle name="Accent3 56" xfId="838"/>
    <cellStyle name="Accent3 57" xfId="839"/>
    <cellStyle name="Accent3 58" xfId="840"/>
    <cellStyle name="Accent3 59" xfId="841"/>
    <cellStyle name="Accent3 6" xfId="842"/>
    <cellStyle name="Accent3 60" xfId="843"/>
    <cellStyle name="Accent3 61" xfId="844"/>
    <cellStyle name="Accent3 62" xfId="845"/>
    <cellStyle name="Accent3 63" xfId="846"/>
    <cellStyle name="Accent3 64" xfId="847"/>
    <cellStyle name="Accent3 65" xfId="848"/>
    <cellStyle name="Accent3 66" xfId="849"/>
    <cellStyle name="Accent3 67" xfId="850"/>
    <cellStyle name="Accent3 68" xfId="851"/>
    <cellStyle name="Accent3 69" xfId="852"/>
    <cellStyle name="Accent3 7" xfId="853"/>
    <cellStyle name="Accent3 7 2" xfId="854"/>
    <cellStyle name="Accent3 7 3" xfId="855"/>
    <cellStyle name="Accent3 70" xfId="856"/>
    <cellStyle name="Accent3 71" xfId="857"/>
    <cellStyle name="Accent3 72" xfId="858"/>
    <cellStyle name="Accent3 73" xfId="859"/>
    <cellStyle name="Accent3 74" xfId="860"/>
    <cellStyle name="Accent3 75" xfId="861"/>
    <cellStyle name="Accent3 76" xfId="862"/>
    <cellStyle name="Accent3 77" xfId="863"/>
    <cellStyle name="Accent3 78" xfId="864"/>
    <cellStyle name="Accent3 79" xfId="865"/>
    <cellStyle name="Accent3 8" xfId="866"/>
    <cellStyle name="Accent3 8 2" xfId="867"/>
    <cellStyle name="Accent3 8 3" xfId="868"/>
    <cellStyle name="Accent3 80" xfId="869"/>
    <cellStyle name="Accent3 81" xfId="870"/>
    <cellStyle name="Accent3 82" xfId="871"/>
    <cellStyle name="Accent3 83" xfId="872"/>
    <cellStyle name="Accent3 84" xfId="873"/>
    <cellStyle name="Accent3 85" xfId="874"/>
    <cellStyle name="Accent3 86" xfId="875"/>
    <cellStyle name="Accent3 87" xfId="876"/>
    <cellStyle name="Accent3 88" xfId="877"/>
    <cellStyle name="Accent3 89" xfId="878"/>
    <cellStyle name="Accent3 9" xfId="879"/>
    <cellStyle name="Accent3 9 2" xfId="880"/>
    <cellStyle name="Accent3 90" xfId="881"/>
    <cellStyle name="Accent3 91" xfId="882"/>
    <cellStyle name="Accent3 92" xfId="883"/>
    <cellStyle name="Accent3 93" xfId="884"/>
    <cellStyle name="Accent3 94" xfId="885"/>
    <cellStyle name="Accent3 95" xfId="886"/>
    <cellStyle name="Accent3 96" xfId="887"/>
    <cellStyle name="Accent3 97" xfId="888"/>
    <cellStyle name="Accent3 98" xfId="889"/>
    <cellStyle name="Accent3 99" xfId="890"/>
    <cellStyle name="Accent4 - 20%" xfId="891"/>
    <cellStyle name="Accent4 - 20% 2" xfId="892"/>
    <cellStyle name="Accent4 - 20% 3" xfId="893"/>
    <cellStyle name="Accent4 - 20% 4" xfId="894"/>
    <cellStyle name="Accent4 - 20%_AMI Operations 2" xfId="895"/>
    <cellStyle name="Accent4 - 40%" xfId="896"/>
    <cellStyle name="Accent4 - 40% 2" xfId="897"/>
    <cellStyle name="Accent4 - 40% 3" xfId="898"/>
    <cellStyle name="Accent4 - 40% 4" xfId="899"/>
    <cellStyle name="Accent4 - 40%_AMI Operations 2" xfId="900"/>
    <cellStyle name="Accent4 - 60%" xfId="901"/>
    <cellStyle name="Accent4 - 60% 2" xfId="902"/>
    <cellStyle name="Accent4 - 60%_April 2012 - Infrastructure" xfId="903"/>
    <cellStyle name="Accent4 10" xfId="904"/>
    <cellStyle name="Accent4 10 2" xfId="905"/>
    <cellStyle name="Accent4 100" xfId="906"/>
    <cellStyle name="Accent4 101" xfId="907"/>
    <cellStyle name="Accent4 102" xfId="908"/>
    <cellStyle name="Accent4 103" xfId="909"/>
    <cellStyle name="Accent4 104" xfId="910"/>
    <cellStyle name="Accent4 105" xfId="911"/>
    <cellStyle name="Accent4 106" xfId="16641"/>
    <cellStyle name="Accent4 107" xfId="16642"/>
    <cellStyle name="Accent4 108" xfId="16643"/>
    <cellStyle name="Accent4 109" xfId="16644"/>
    <cellStyle name="Accent4 11" xfId="912"/>
    <cellStyle name="Accent4 11 2" xfId="913"/>
    <cellStyle name="Accent4 110" xfId="16645"/>
    <cellStyle name="Accent4 111" xfId="16646"/>
    <cellStyle name="Accent4 112" xfId="16647"/>
    <cellStyle name="Accent4 113" xfId="16648"/>
    <cellStyle name="Accent4 114" xfId="16649"/>
    <cellStyle name="Accent4 115" xfId="16650"/>
    <cellStyle name="Accent4 116" xfId="16651"/>
    <cellStyle name="Accent4 117" xfId="16652"/>
    <cellStyle name="Accent4 118" xfId="16653"/>
    <cellStyle name="Accent4 119" xfId="16654"/>
    <cellStyle name="Accent4 12" xfId="914"/>
    <cellStyle name="Accent4 12 2" xfId="915"/>
    <cellStyle name="Accent4 120" xfId="16655"/>
    <cellStyle name="Accent4 121" xfId="16656"/>
    <cellStyle name="Accent4 122" xfId="16657"/>
    <cellStyle name="Accent4 123" xfId="16658"/>
    <cellStyle name="Accent4 124" xfId="16659"/>
    <cellStyle name="Accent4 125" xfId="16660"/>
    <cellStyle name="Accent4 126" xfId="16661"/>
    <cellStyle name="Accent4 127" xfId="16662"/>
    <cellStyle name="Accent4 128" xfId="16663"/>
    <cellStyle name="Accent4 129" xfId="16664"/>
    <cellStyle name="Accent4 13" xfId="916"/>
    <cellStyle name="Accent4 13 2" xfId="917"/>
    <cellStyle name="Accent4 13 3" xfId="918"/>
    <cellStyle name="Accent4 13_CS Indicators" xfId="919"/>
    <cellStyle name="Accent4 130" xfId="16665"/>
    <cellStyle name="Accent4 131" xfId="16666"/>
    <cellStyle name="Accent4 132" xfId="16667"/>
    <cellStyle name="Accent4 133" xfId="16668"/>
    <cellStyle name="Accent4 134" xfId="16669"/>
    <cellStyle name="Accent4 135" xfId="16670"/>
    <cellStyle name="Accent4 136" xfId="16671"/>
    <cellStyle name="Accent4 137" xfId="16672"/>
    <cellStyle name="Accent4 138" xfId="16673"/>
    <cellStyle name="Accent4 139" xfId="16674"/>
    <cellStyle name="Accent4 14" xfId="920"/>
    <cellStyle name="Accent4 14 2" xfId="921"/>
    <cellStyle name="Accent4 14 3" xfId="922"/>
    <cellStyle name="Accent4 14_CS Indicators" xfId="923"/>
    <cellStyle name="Accent4 140" xfId="16675"/>
    <cellStyle name="Accent4 141" xfId="16676"/>
    <cellStyle name="Accent4 142" xfId="16677"/>
    <cellStyle name="Accent4 143" xfId="16678"/>
    <cellStyle name="Accent4 144" xfId="16679"/>
    <cellStyle name="Accent4 145" xfId="16680"/>
    <cellStyle name="Accent4 146" xfId="16681"/>
    <cellStyle name="Accent4 147" xfId="16682"/>
    <cellStyle name="Accent4 148" xfId="16683"/>
    <cellStyle name="Accent4 149" xfId="16684"/>
    <cellStyle name="Accent4 15" xfId="924"/>
    <cellStyle name="Accent4 15 2" xfId="925"/>
    <cellStyle name="Accent4 15 3" xfId="926"/>
    <cellStyle name="Accent4 15_CS Indicators" xfId="927"/>
    <cellStyle name="Accent4 150" xfId="16685"/>
    <cellStyle name="Accent4 151" xfId="16686"/>
    <cellStyle name="Accent4 152" xfId="16687"/>
    <cellStyle name="Accent4 153" xfId="16688"/>
    <cellStyle name="Accent4 154" xfId="16689"/>
    <cellStyle name="Accent4 155" xfId="16690"/>
    <cellStyle name="Accent4 156" xfId="16691"/>
    <cellStyle name="Accent4 157" xfId="16692"/>
    <cellStyle name="Accent4 158" xfId="16693"/>
    <cellStyle name="Accent4 159" xfId="16694"/>
    <cellStyle name="Accent4 16" xfId="928"/>
    <cellStyle name="Accent4 16 2" xfId="929"/>
    <cellStyle name="Accent4 16 3" xfId="930"/>
    <cellStyle name="Accent4 16_CS Indicators" xfId="931"/>
    <cellStyle name="Accent4 160" xfId="16695"/>
    <cellStyle name="Accent4 161" xfId="16696"/>
    <cellStyle name="Accent4 162" xfId="16697"/>
    <cellStyle name="Accent4 163" xfId="16698"/>
    <cellStyle name="Accent4 164" xfId="16699"/>
    <cellStyle name="Accent4 165" xfId="16700"/>
    <cellStyle name="Accent4 166" xfId="16701"/>
    <cellStyle name="Accent4 167" xfId="16702"/>
    <cellStyle name="Accent4 168" xfId="16703"/>
    <cellStyle name="Accent4 169" xfId="16704"/>
    <cellStyle name="Accent4 17" xfId="932"/>
    <cellStyle name="Accent4 17 2" xfId="933"/>
    <cellStyle name="Accent4 170" xfId="16705"/>
    <cellStyle name="Accent4 171" xfId="16706"/>
    <cellStyle name="Accent4 172" xfId="16707"/>
    <cellStyle name="Accent4 173" xfId="16708"/>
    <cellStyle name="Accent4 174" xfId="16709"/>
    <cellStyle name="Accent4 175" xfId="16710"/>
    <cellStyle name="Accent4 176" xfId="16711"/>
    <cellStyle name="Accent4 177" xfId="16712"/>
    <cellStyle name="Accent4 178" xfId="16713"/>
    <cellStyle name="Accent4 179" xfId="16714"/>
    <cellStyle name="Accent4 18" xfId="934"/>
    <cellStyle name="Accent4 18 2" xfId="935"/>
    <cellStyle name="Accent4 180" xfId="16715"/>
    <cellStyle name="Accent4 181" xfId="16716"/>
    <cellStyle name="Accent4 182" xfId="16717"/>
    <cellStyle name="Accent4 183" xfId="16718"/>
    <cellStyle name="Accent4 184" xfId="16719"/>
    <cellStyle name="Accent4 185" xfId="16720"/>
    <cellStyle name="Accent4 186" xfId="16721"/>
    <cellStyle name="Accent4 187" xfId="16722"/>
    <cellStyle name="Accent4 188" xfId="16723"/>
    <cellStyle name="Accent4 189" xfId="16724"/>
    <cellStyle name="Accent4 19" xfId="936"/>
    <cellStyle name="Accent4 19 2" xfId="937"/>
    <cellStyle name="Accent4 190" xfId="16725"/>
    <cellStyle name="Accent4 191" xfId="16726"/>
    <cellStyle name="Accent4 192" xfId="16727"/>
    <cellStyle name="Accent4 193" xfId="16728"/>
    <cellStyle name="Accent4 194" xfId="16729"/>
    <cellStyle name="Accent4 195" xfId="16730"/>
    <cellStyle name="Accent4 196" xfId="16731"/>
    <cellStyle name="Accent4 197" xfId="16732"/>
    <cellStyle name="Accent4 198" xfId="16733"/>
    <cellStyle name="Accent4 199" xfId="16734"/>
    <cellStyle name="Accent4 2" xfId="938"/>
    <cellStyle name="Accent4 2 2" xfId="939"/>
    <cellStyle name="Accent4 2 3" xfId="940"/>
    <cellStyle name="Accent4 2 4" xfId="941"/>
    <cellStyle name="Accent4 2 5" xfId="8668"/>
    <cellStyle name="Accent4 20" xfId="942"/>
    <cellStyle name="Accent4 20 2" xfId="943"/>
    <cellStyle name="Accent4 200" xfId="16735"/>
    <cellStyle name="Accent4 201" xfId="16736"/>
    <cellStyle name="Accent4 202" xfId="16737"/>
    <cellStyle name="Accent4 203" xfId="16738"/>
    <cellStyle name="Accent4 204" xfId="16739"/>
    <cellStyle name="Accent4 205" xfId="16740"/>
    <cellStyle name="Accent4 206" xfId="16741"/>
    <cellStyle name="Accent4 207" xfId="16742"/>
    <cellStyle name="Accent4 208" xfId="16743"/>
    <cellStyle name="Accent4 209" xfId="16744"/>
    <cellStyle name="Accent4 21" xfId="944"/>
    <cellStyle name="Accent4 21 2" xfId="945"/>
    <cellStyle name="Accent4 210" xfId="16745"/>
    <cellStyle name="Accent4 211" xfId="16746"/>
    <cellStyle name="Accent4 212" xfId="16747"/>
    <cellStyle name="Accent4 213" xfId="16748"/>
    <cellStyle name="Accent4 214" xfId="16749"/>
    <cellStyle name="Accent4 215" xfId="16750"/>
    <cellStyle name="Accent4 216" xfId="16751"/>
    <cellStyle name="Accent4 217" xfId="16752"/>
    <cellStyle name="Accent4 218" xfId="16753"/>
    <cellStyle name="Accent4 219" xfId="16754"/>
    <cellStyle name="Accent4 22" xfId="946"/>
    <cellStyle name="Accent4 22 2" xfId="947"/>
    <cellStyle name="Accent4 220" xfId="16755"/>
    <cellStyle name="Accent4 221" xfId="16756"/>
    <cellStyle name="Accent4 222" xfId="16757"/>
    <cellStyle name="Accent4 223" xfId="16758"/>
    <cellStyle name="Accent4 224" xfId="16759"/>
    <cellStyle name="Accent4 225" xfId="16760"/>
    <cellStyle name="Accent4 226" xfId="16761"/>
    <cellStyle name="Accent4 227" xfId="16762"/>
    <cellStyle name="Accent4 228" xfId="16763"/>
    <cellStyle name="Accent4 229" xfId="16764"/>
    <cellStyle name="Accent4 23" xfId="948"/>
    <cellStyle name="Accent4 23 2" xfId="949"/>
    <cellStyle name="Accent4 230" xfId="16765"/>
    <cellStyle name="Accent4 231" xfId="16766"/>
    <cellStyle name="Accent4 232" xfId="16767"/>
    <cellStyle name="Accent4 233" xfId="16768"/>
    <cellStyle name="Accent4 234" xfId="16769"/>
    <cellStyle name="Accent4 235" xfId="16770"/>
    <cellStyle name="Accent4 236" xfId="16771"/>
    <cellStyle name="Accent4 237" xfId="16772"/>
    <cellStyle name="Accent4 238" xfId="16773"/>
    <cellStyle name="Accent4 239" xfId="16774"/>
    <cellStyle name="Accent4 24" xfId="950"/>
    <cellStyle name="Accent4 24 2" xfId="951"/>
    <cellStyle name="Accent4 240" xfId="16775"/>
    <cellStyle name="Accent4 241" xfId="16776"/>
    <cellStyle name="Accent4 242" xfId="16777"/>
    <cellStyle name="Accent4 243" xfId="16778"/>
    <cellStyle name="Accent4 244" xfId="16779"/>
    <cellStyle name="Accent4 245" xfId="16780"/>
    <cellStyle name="Accent4 246" xfId="16781"/>
    <cellStyle name="Accent4 247" xfId="16782"/>
    <cellStyle name="Accent4 248" xfId="16783"/>
    <cellStyle name="Accent4 249" xfId="16784"/>
    <cellStyle name="Accent4 25" xfId="952"/>
    <cellStyle name="Accent4 25 2" xfId="953"/>
    <cellStyle name="Accent4 250" xfId="16785"/>
    <cellStyle name="Accent4 251" xfId="16786"/>
    <cellStyle name="Accent4 252" xfId="16787"/>
    <cellStyle name="Accent4 253" xfId="16788"/>
    <cellStyle name="Accent4 254" xfId="16789"/>
    <cellStyle name="Accent4 255" xfId="16790"/>
    <cellStyle name="Accent4 256" xfId="16791"/>
    <cellStyle name="Accent4 257" xfId="16792"/>
    <cellStyle name="Accent4 258" xfId="16793"/>
    <cellStyle name="Accent4 259" xfId="16794"/>
    <cellStyle name="Accent4 26" xfId="954"/>
    <cellStyle name="Accent4 260" xfId="16795"/>
    <cellStyle name="Accent4 261" xfId="16796"/>
    <cellStyle name="Accent4 262" xfId="16797"/>
    <cellStyle name="Accent4 263" xfId="16798"/>
    <cellStyle name="Accent4 264" xfId="16799"/>
    <cellStyle name="Accent4 265" xfId="16800"/>
    <cellStyle name="Accent4 266" xfId="16801"/>
    <cellStyle name="Accent4 267" xfId="16802"/>
    <cellStyle name="Accent4 268" xfId="16803"/>
    <cellStyle name="Accent4 269" xfId="16804"/>
    <cellStyle name="Accent4 27" xfId="955"/>
    <cellStyle name="Accent4 270" xfId="16805"/>
    <cellStyle name="Accent4 271" xfId="16806"/>
    <cellStyle name="Accent4 272" xfId="16807"/>
    <cellStyle name="Accent4 273" xfId="16808"/>
    <cellStyle name="Accent4 274" xfId="16809"/>
    <cellStyle name="Accent4 275" xfId="16810"/>
    <cellStyle name="Accent4 276" xfId="16811"/>
    <cellStyle name="Accent4 277" xfId="16812"/>
    <cellStyle name="Accent4 278" xfId="16813"/>
    <cellStyle name="Accent4 279" xfId="16814"/>
    <cellStyle name="Accent4 28" xfId="956"/>
    <cellStyle name="Accent4 280" xfId="16815"/>
    <cellStyle name="Accent4 281" xfId="16816"/>
    <cellStyle name="Accent4 282" xfId="16817"/>
    <cellStyle name="Accent4 283" xfId="16818"/>
    <cellStyle name="Accent4 284" xfId="16819"/>
    <cellStyle name="Accent4 285" xfId="16820"/>
    <cellStyle name="Accent4 286" xfId="16821"/>
    <cellStyle name="Accent4 287" xfId="16822"/>
    <cellStyle name="Accent4 288" xfId="16823"/>
    <cellStyle name="Accent4 289" xfId="16824"/>
    <cellStyle name="Accent4 29" xfId="957"/>
    <cellStyle name="Accent4 290" xfId="16825"/>
    <cellStyle name="Accent4 291" xfId="16826"/>
    <cellStyle name="Accent4 292" xfId="16827"/>
    <cellStyle name="Accent4 293" xfId="16828"/>
    <cellStyle name="Accent4 294" xfId="16829"/>
    <cellStyle name="Accent4 295" xfId="16830"/>
    <cellStyle name="Accent4 296" xfId="16831"/>
    <cellStyle name="Accent4 297" xfId="16832"/>
    <cellStyle name="Accent4 298" xfId="16833"/>
    <cellStyle name="Accent4 299" xfId="16834"/>
    <cellStyle name="Accent4 3" xfId="958"/>
    <cellStyle name="Accent4 3 2" xfId="959"/>
    <cellStyle name="Accent4 30" xfId="960"/>
    <cellStyle name="Accent4 300" xfId="16835"/>
    <cellStyle name="Accent4 301" xfId="16836"/>
    <cellStyle name="Accent4 302" xfId="16837"/>
    <cellStyle name="Accent4 303" xfId="16838"/>
    <cellStyle name="Accent4 304" xfId="16839"/>
    <cellStyle name="Accent4 305" xfId="16840"/>
    <cellStyle name="Accent4 306" xfId="16841"/>
    <cellStyle name="Accent4 307" xfId="16842"/>
    <cellStyle name="Accent4 308" xfId="16843"/>
    <cellStyle name="Accent4 309" xfId="16844"/>
    <cellStyle name="Accent4 31" xfId="961"/>
    <cellStyle name="Accent4 310" xfId="16845"/>
    <cellStyle name="Accent4 311" xfId="16846"/>
    <cellStyle name="Accent4 312" xfId="16847"/>
    <cellStyle name="Accent4 313" xfId="16848"/>
    <cellStyle name="Accent4 314" xfId="16849"/>
    <cellStyle name="Accent4 315" xfId="16850"/>
    <cellStyle name="Accent4 316" xfId="16851"/>
    <cellStyle name="Accent4 317" xfId="16852"/>
    <cellStyle name="Accent4 318" xfId="16853"/>
    <cellStyle name="Accent4 319" xfId="16854"/>
    <cellStyle name="Accent4 32" xfId="962"/>
    <cellStyle name="Accent4 320" xfId="16855"/>
    <cellStyle name="Accent4 321" xfId="16856"/>
    <cellStyle name="Accent4 322" xfId="16857"/>
    <cellStyle name="Accent4 33" xfId="963"/>
    <cellStyle name="Accent4 34" xfId="964"/>
    <cellStyle name="Accent4 35" xfId="965"/>
    <cellStyle name="Accent4 36" xfId="966"/>
    <cellStyle name="Accent4 37" xfId="967"/>
    <cellStyle name="Accent4 38" xfId="968"/>
    <cellStyle name="Accent4 39" xfId="969"/>
    <cellStyle name="Accent4 4" xfId="970"/>
    <cellStyle name="Accent4 40" xfId="971"/>
    <cellStyle name="Accent4 41" xfId="972"/>
    <cellStyle name="Accent4 42" xfId="973"/>
    <cellStyle name="Accent4 43" xfId="974"/>
    <cellStyle name="Accent4 44" xfId="975"/>
    <cellStyle name="Accent4 45" xfId="976"/>
    <cellStyle name="Accent4 46" xfId="977"/>
    <cellStyle name="Accent4 47" xfId="978"/>
    <cellStyle name="Accent4 48" xfId="979"/>
    <cellStyle name="Accent4 49" xfId="980"/>
    <cellStyle name="Accent4 5" xfId="981"/>
    <cellStyle name="Accent4 50" xfId="982"/>
    <cellStyle name="Accent4 51" xfId="983"/>
    <cellStyle name="Accent4 52" xfId="984"/>
    <cellStyle name="Accent4 53" xfId="985"/>
    <cellStyle name="Accent4 54" xfId="986"/>
    <cellStyle name="Accent4 55" xfId="987"/>
    <cellStyle name="Accent4 56" xfId="988"/>
    <cellStyle name="Accent4 57" xfId="989"/>
    <cellStyle name="Accent4 58" xfId="990"/>
    <cellStyle name="Accent4 59" xfId="991"/>
    <cellStyle name="Accent4 6" xfId="992"/>
    <cellStyle name="Accent4 60" xfId="993"/>
    <cellStyle name="Accent4 61" xfId="994"/>
    <cellStyle name="Accent4 62" xfId="995"/>
    <cellStyle name="Accent4 63" xfId="996"/>
    <cellStyle name="Accent4 64" xfId="997"/>
    <cellStyle name="Accent4 65" xfId="998"/>
    <cellStyle name="Accent4 66" xfId="999"/>
    <cellStyle name="Accent4 67" xfId="1000"/>
    <cellStyle name="Accent4 68" xfId="1001"/>
    <cellStyle name="Accent4 69" xfId="1002"/>
    <cellStyle name="Accent4 7" xfId="1003"/>
    <cellStyle name="Accent4 7 2" xfId="1004"/>
    <cellStyle name="Accent4 7 3" xfId="1005"/>
    <cellStyle name="Accent4 7 4" xfId="1006"/>
    <cellStyle name="Accent4 70" xfId="1007"/>
    <cellStyle name="Accent4 71" xfId="1008"/>
    <cellStyle name="Accent4 72" xfId="1009"/>
    <cellStyle name="Accent4 73" xfId="1010"/>
    <cellStyle name="Accent4 74" xfId="1011"/>
    <cellStyle name="Accent4 75" xfId="1012"/>
    <cellStyle name="Accent4 76" xfId="1013"/>
    <cellStyle name="Accent4 77" xfId="1014"/>
    <cellStyle name="Accent4 78" xfId="1015"/>
    <cellStyle name="Accent4 79" xfId="1016"/>
    <cellStyle name="Accent4 8" xfId="1017"/>
    <cellStyle name="Accent4 8 2" xfId="1018"/>
    <cellStyle name="Accent4 8 3" xfId="1019"/>
    <cellStyle name="Accent4 8 4" xfId="1020"/>
    <cellStyle name="Accent4 80" xfId="1021"/>
    <cellStyle name="Accent4 81" xfId="1022"/>
    <cellStyle name="Accent4 82" xfId="1023"/>
    <cellStyle name="Accent4 83" xfId="1024"/>
    <cellStyle name="Accent4 84" xfId="1025"/>
    <cellStyle name="Accent4 85" xfId="1026"/>
    <cellStyle name="Accent4 86" xfId="1027"/>
    <cellStyle name="Accent4 87" xfId="1028"/>
    <cellStyle name="Accent4 88" xfId="1029"/>
    <cellStyle name="Accent4 89" xfId="1030"/>
    <cellStyle name="Accent4 9" xfId="1031"/>
    <cellStyle name="Accent4 9 2" xfId="1032"/>
    <cellStyle name="Accent4 9 3" xfId="1033"/>
    <cellStyle name="Accent4 9 4" xfId="1034"/>
    <cellStyle name="Accent4 90" xfId="1035"/>
    <cellStyle name="Accent4 91" xfId="1036"/>
    <cellStyle name="Accent4 92" xfId="1037"/>
    <cellStyle name="Accent4 93" xfId="1038"/>
    <cellStyle name="Accent4 94" xfId="1039"/>
    <cellStyle name="Accent4 95" xfId="1040"/>
    <cellStyle name="Accent4 96" xfId="1041"/>
    <cellStyle name="Accent4 97" xfId="1042"/>
    <cellStyle name="Accent4 98" xfId="1043"/>
    <cellStyle name="Accent4 99" xfId="1044"/>
    <cellStyle name="Accent5 - 20%" xfId="1045"/>
    <cellStyle name="Accent5 - 20% 2" xfId="1046"/>
    <cellStyle name="Accent5 - 20% 3" xfId="1047"/>
    <cellStyle name="Accent5 - 20% 4" xfId="1048"/>
    <cellStyle name="Accent5 - 20%_AMI Operations 2" xfId="1049"/>
    <cellStyle name="Accent5 - 40%" xfId="1050"/>
    <cellStyle name="Accent5 - 40% 2" xfId="1051"/>
    <cellStyle name="Accent5 - 40% 3" xfId="1052"/>
    <cellStyle name="Accent5 - 40%_AMI Operations 2" xfId="1053"/>
    <cellStyle name="Accent5 - 60%" xfId="1054"/>
    <cellStyle name="Accent5 - 60% 2" xfId="1055"/>
    <cellStyle name="Accent5 - 60%_April 2012 - Infrastructure" xfId="1056"/>
    <cellStyle name="Accent5 10" xfId="1057"/>
    <cellStyle name="Accent5 10 2" xfId="1058"/>
    <cellStyle name="Accent5 100" xfId="16858"/>
    <cellStyle name="Accent5 101" xfId="16859"/>
    <cellStyle name="Accent5 102" xfId="16860"/>
    <cellStyle name="Accent5 103" xfId="16861"/>
    <cellStyle name="Accent5 104" xfId="16862"/>
    <cellStyle name="Accent5 105" xfId="16863"/>
    <cellStyle name="Accent5 106" xfId="16864"/>
    <cellStyle name="Accent5 107" xfId="16865"/>
    <cellStyle name="Accent5 108" xfId="16866"/>
    <cellStyle name="Accent5 109" xfId="16867"/>
    <cellStyle name="Accent5 11" xfId="1059"/>
    <cellStyle name="Accent5 11 2" xfId="1060"/>
    <cellStyle name="Accent5 110" xfId="16868"/>
    <cellStyle name="Accent5 111" xfId="16869"/>
    <cellStyle name="Accent5 112" xfId="16870"/>
    <cellStyle name="Accent5 113" xfId="16871"/>
    <cellStyle name="Accent5 114" xfId="16872"/>
    <cellStyle name="Accent5 115" xfId="16873"/>
    <cellStyle name="Accent5 116" xfId="16874"/>
    <cellStyle name="Accent5 117" xfId="16875"/>
    <cellStyle name="Accent5 118" xfId="16876"/>
    <cellStyle name="Accent5 119" xfId="16877"/>
    <cellStyle name="Accent5 12" xfId="1061"/>
    <cellStyle name="Accent5 12 2" xfId="1062"/>
    <cellStyle name="Accent5 120" xfId="16878"/>
    <cellStyle name="Accent5 121" xfId="16879"/>
    <cellStyle name="Accent5 122" xfId="16880"/>
    <cellStyle name="Accent5 123" xfId="16881"/>
    <cellStyle name="Accent5 124" xfId="16882"/>
    <cellStyle name="Accent5 125" xfId="16883"/>
    <cellStyle name="Accent5 126" xfId="16884"/>
    <cellStyle name="Accent5 127" xfId="16885"/>
    <cellStyle name="Accent5 128" xfId="16886"/>
    <cellStyle name="Accent5 129" xfId="16887"/>
    <cellStyle name="Accent5 13" xfId="1063"/>
    <cellStyle name="Accent5 13 2" xfId="1064"/>
    <cellStyle name="Accent5 130" xfId="16888"/>
    <cellStyle name="Accent5 131" xfId="16889"/>
    <cellStyle name="Accent5 132" xfId="16890"/>
    <cellStyle name="Accent5 133" xfId="16891"/>
    <cellStyle name="Accent5 134" xfId="16892"/>
    <cellStyle name="Accent5 135" xfId="16893"/>
    <cellStyle name="Accent5 136" xfId="16894"/>
    <cellStyle name="Accent5 137" xfId="16895"/>
    <cellStyle name="Accent5 138" xfId="16896"/>
    <cellStyle name="Accent5 139" xfId="16897"/>
    <cellStyle name="Accent5 14" xfId="1065"/>
    <cellStyle name="Accent5 14 2" xfId="1066"/>
    <cellStyle name="Accent5 140" xfId="16898"/>
    <cellStyle name="Accent5 141" xfId="16899"/>
    <cellStyle name="Accent5 142" xfId="16900"/>
    <cellStyle name="Accent5 143" xfId="16901"/>
    <cellStyle name="Accent5 144" xfId="16902"/>
    <cellStyle name="Accent5 145" xfId="16903"/>
    <cellStyle name="Accent5 146" xfId="16904"/>
    <cellStyle name="Accent5 147" xfId="16905"/>
    <cellStyle name="Accent5 148" xfId="16906"/>
    <cellStyle name="Accent5 149" xfId="16907"/>
    <cellStyle name="Accent5 15" xfId="1067"/>
    <cellStyle name="Accent5 15 2" xfId="1068"/>
    <cellStyle name="Accent5 150" xfId="16908"/>
    <cellStyle name="Accent5 151" xfId="16909"/>
    <cellStyle name="Accent5 152" xfId="16910"/>
    <cellStyle name="Accent5 153" xfId="16911"/>
    <cellStyle name="Accent5 154" xfId="16912"/>
    <cellStyle name="Accent5 155" xfId="16913"/>
    <cellStyle name="Accent5 156" xfId="16914"/>
    <cellStyle name="Accent5 157" xfId="16915"/>
    <cellStyle name="Accent5 158" xfId="16916"/>
    <cellStyle name="Accent5 159" xfId="16917"/>
    <cellStyle name="Accent5 16" xfId="1069"/>
    <cellStyle name="Accent5 16 2" xfId="1070"/>
    <cellStyle name="Accent5 160" xfId="16918"/>
    <cellStyle name="Accent5 161" xfId="16919"/>
    <cellStyle name="Accent5 162" xfId="16920"/>
    <cellStyle name="Accent5 163" xfId="16921"/>
    <cellStyle name="Accent5 164" xfId="16922"/>
    <cellStyle name="Accent5 165" xfId="16923"/>
    <cellStyle name="Accent5 166" xfId="16924"/>
    <cellStyle name="Accent5 167" xfId="16925"/>
    <cellStyle name="Accent5 168" xfId="16926"/>
    <cellStyle name="Accent5 169" xfId="16927"/>
    <cellStyle name="Accent5 17" xfId="1071"/>
    <cellStyle name="Accent5 17 2" xfId="1072"/>
    <cellStyle name="Accent5 170" xfId="16928"/>
    <cellStyle name="Accent5 171" xfId="16929"/>
    <cellStyle name="Accent5 172" xfId="16930"/>
    <cellStyle name="Accent5 173" xfId="16931"/>
    <cellStyle name="Accent5 174" xfId="16932"/>
    <cellStyle name="Accent5 175" xfId="16933"/>
    <cellStyle name="Accent5 176" xfId="16934"/>
    <cellStyle name="Accent5 177" xfId="16935"/>
    <cellStyle name="Accent5 178" xfId="16936"/>
    <cellStyle name="Accent5 179" xfId="16937"/>
    <cellStyle name="Accent5 18" xfId="1073"/>
    <cellStyle name="Accent5 18 2" xfId="1074"/>
    <cellStyle name="Accent5 180" xfId="16938"/>
    <cellStyle name="Accent5 181" xfId="16939"/>
    <cellStyle name="Accent5 182" xfId="16940"/>
    <cellStyle name="Accent5 183" xfId="16941"/>
    <cellStyle name="Accent5 184" xfId="16942"/>
    <cellStyle name="Accent5 185" xfId="16943"/>
    <cellStyle name="Accent5 186" xfId="16944"/>
    <cellStyle name="Accent5 187" xfId="16945"/>
    <cellStyle name="Accent5 188" xfId="16946"/>
    <cellStyle name="Accent5 189" xfId="16947"/>
    <cellStyle name="Accent5 19" xfId="1075"/>
    <cellStyle name="Accent5 19 2" xfId="1076"/>
    <cellStyle name="Accent5 190" xfId="16948"/>
    <cellStyle name="Accent5 191" xfId="16949"/>
    <cellStyle name="Accent5 192" xfId="16950"/>
    <cellStyle name="Accent5 193" xfId="16951"/>
    <cellStyle name="Accent5 194" xfId="16952"/>
    <cellStyle name="Accent5 195" xfId="16953"/>
    <cellStyle name="Accent5 196" xfId="16954"/>
    <cellStyle name="Accent5 197" xfId="16955"/>
    <cellStyle name="Accent5 198" xfId="16956"/>
    <cellStyle name="Accent5 199" xfId="16957"/>
    <cellStyle name="Accent5 2" xfId="1077"/>
    <cellStyle name="Accent5 2 2" xfId="1078"/>
    <cellStyle name="Accent5 2 3" xfId="1079"/>
    <cellStyle name="Accent5 2 4" xfId="1080"/>
    <cellStyle name="Accent5 2 5" xfId="8669"/>
    <cellStyle name="Accent5 20" xfId="1081"/>
    <cellStyle name="Accent5 20 2" xfId="1082"/>
    <cellStyle name="Accent5 200" xfId="16958"/>
    <cellStyle name="Accent5 201" xfId="16959"/>
    <cellStyle name="Accent5 202" xfId="16960"/>
    <cellStyle name="Accent5 203" xfId="16961"/>
    <cellStyle name="Accent5 204" xfId="16962"/>
    <cellStyle name="Accent5 205" xfId="16963"/>
    <cellStyle name="Accent5 206" xfId="16964"/>
    <cellStyle name="Accent5 207" xfId="16965"/>
    <cellStyle name="Accent5 208" xfId="16966"/>
    <cellStyle name="Accent5 209" xfId="16967"/>
    <cellStyle name="Accent5 21" xfId="1083"/>
    <cellStyle name="Accent5 21 2" xfId="1084"/>
    <cellStyle name="Accent5 210" xfId="16968"/>
    <cellStyle name="Accent5 211" xfId="16969"/>
    <cellStyle name="Accent5 212" xfId="16970"/>
    <cellStyle name="Accent5 213" xfId="16971"/>
    <cellStyle name="Accent5 214" xfId="16972"/>
    <cellStyle name="Accent5 215" xfId="16973"/>
    <cellStyle name="Accent5 216" xfId="16974"/>
    <cellStyle name="Accent5 217" xfId="16975"/>
    <cellStyle name="Accent5 218" xfId="16976"/>
    <cellStyle name="Accent5 219" xfId="16977"/>
    <cellStyle name="Accent5 22" xfId="1085"/>
    <cellStyle name="Accent5 22 2" xfId="1086"/>
    <cellStyle name="Accent5 220" xfId="16978"/>
    <cellStyle name="Accent5 221" xfId="16979"/>
    <cellStyle name="Accent5 222" xfId="16980"/>
    <cellStyle name="Accent5 223" xfId="16981"/>
    <cellStyle name="Accent5 224" xfId="16982"/>
    <cellStyle name="Accent5 225" xfId="16983"/>
    <cellStyle name="Accent5 226" xfId="16984"/>
    <cellStyle name="Accent5 227" xfId="16985"/>
    <cellStyle name="Accent5 228" xfId="16986"/>
    <cellStyle name="Accent5 229" xfId="16987"/>
    <cellStyle name="Accent5 23" xfId="1087"/>
    <cellStyle name="Accent5 23 2" xfId="1088"/>
    <cellStyle name="Accent5 230" xfId="16988"/>
    <cellStyle name="Accent5 231" xfId="16989"/>
    <cellStyle name="Accent5 232" xfId="16990"/>
    <cellStyle name="Accent5 233" xfId="16991"/>
    <cellStyle name="Accent5 234" xfId="16992"/>
    <cellStyle name="Accent5 235" xfId="16993"/>
    <cellStyle name="Accent5 236" xfId="16994"/>
    <cellStyle name="Accent5 237" xfId="16995"/>
    <cellStyle name="Accent5 238" xfId="16996"/>
    <cellStyle name="Accent5 239" xfId="16997"/>
    <cellStyle name="Accent5 24" xfId="1089"/>
    <cellStyle name="Accent5 24 2" xfId="1090"/>
    <cellStyle name="Accent5 240" xfId="16998"/>
    <cellStyle name="Accent5 241" xfId="16999"/>
    <cellStyle name="Accent5 242" xfId="17000"/>
    <cellStyle name="Accent5 243" xfId="17001"/>
    <cellStyle name="Accent5 244" xfId="17002"/>
    <cellStyle name="Accent5 245" xfId="17003"/>
    <cellStyle name="Accent5 246" xfId="17004"/>
    <cellStyle name="Accent5 247" xfId="17005"/>
    <cellStyle name="Accent5 248" xfId="17006"/>
    <cellStyle name="Accent5 249" xfId="17007"/>
    <cellStyle name="Accent5 25" xfId="1091"/>
    <cellStyle name="Accent5 25 2" xfId="1092"/>
    <cellStyle name="Accent5 250" xfId="17008"/>
    <cellStyle name="Accent5 251" xfId="17009"/>
    <cellStyle name="Accent5 252" xfId="17010"/>
    <cellStyle name="Accent5 253" xfId="17011"/>
    <cellStyle name="Accent5 254" xfId="17012"/>
    <cellStyle name="Accent5 255" xfId="17013"/>
    <cellStyle name="Accent5 256" xfId="17014"/>
    <cellStyle name="Accent5 257" xfId="17015"/>
    <cellStyle name="Accent5 258" xfId="17016"/>
    <cellStyle name="Accent5 259" xfId="17017"/>
    <cellStyle name="Accent5 26" xfId="1093"/>
    <cellStyle name="Accent5 260" xfId="17018"/>
    <cellStyle name="Accent5 261" xfId="17019"/>
    <cellStyle name="Accent5 262" xfId="17020"/>
    <cellStyle name="Accent5 263" xfId="17021"/>
    <cellStyle name="Accent5 264" xfId="17022"/>
    <cellStyle name="Accent5 265" xfId="17023"/>
    <cellStyle name="Accent5 266" xfId="17024"/>
    <cellStyle name="Accent5 267" xfId="17025"/>
    <cellStyle name="Accent5 268" xfId="17026"/>
    <cellStyle name="Accent5 269" xfId="17027"/>
    <cellStyle name="Accent5 27" xfId="1094"/>
    <cellStyle name="Accent5 270" xfId="17028"/>
    <cellStyle name="Accent5 271" xfId="17029"/>
    <cellStyle name="Accent5 272" xfId="17030"/>
    <cellStyle name="Accent5 273" xfId="17031"/>
    <cellStyle name="Accent5 274" xfId="17032"/>
    <cellStyle name="Accent5 275" xfId="17033"/>
    <cellStyle name="Accent5 276" xfId="17034"/>
    <cellStyle name="Accent5 277" xfId="17035"/>
    <cellStyle name="Accent5 278" xfId="17036"/>
    <cellStyle name="Accent5 279" xfId="17037"/>
    <cellStyle name="Accent5 28" xfId="1095"/>
    <cellStyle name="Accent5 280" xfId="17038"/>
    <cellStyle name="Accent5 281" xfId="17039"/>
    <cellStyle name="Accent5 282" xfId="17040"/>
    <cellStyle name="Accent5 283" xfId="17041"/>
    <cellStyle name="Accent5 284" xfId="17042"/>
    <cellStyle name="Accent5 285" xfId="17043"/>
    <cellStyle name="Accent5 286" xfId="17044"/>
    <cellStyle name="Accent5 287" xfId="17045"/>
    <cellStyle name="Accent5 288" xfId="17046"/>
    <cellStyle name="Accent5 289" xfId="17047"/>
    <cellStyle name="Accent5 29" xfId="1096"/>
    <cellStyle name="Accent5 290" xfId="17048"/>
    <cellStyle name="Accent5 291" xfId="17049"/>
    <cellStyle name="Accent5 292" xfId="17050"/>
    <cellStyle name="Accent5 293" xfId="17051"/>
    <cellStyle name="Accent5 294" xfId="17052"/>
    <cellStyle name="Accent5 295" xfId="17053"/>
    <cellStyle name="Accent5 296" xfId="17054"/>
    <cellStyle name="Accent5 297" xfId="17055"/>
    <cellStyle name="Accent5 298" xfId="17056"/>
    <cellStyle name="Accent5 299" xfId="17057"/>
    <cellStyle name="Accent5 3" xfId="1097"/>
    <cellStyle name="Accent5 3 2" xfId="1098"/>
    <cellStyle name="Accent5 30" xfId="1099"/>
    <cellStyle name="Accent5 300" xfId="17058"/>
    <cellStyle name="Accent5 301" xfId="17059"/>
    <cellStyle name="Accent5 302" xfId="17060"/>
    <cellStyle name="Accent5 303" xfId="17061"/>
    <cellStyle name="Accent5 304" xfId="17062"/>
    <cellStyle name="Accent5 305" xfId="17063"/>
    <cellStyle name="Accent5 306" xfId="17064"/>
    <cellStyle name="Accent5 307" xfId="17065"/>
    <cellStyle name="Accent5 308" xfId="17066"/>
    <cellStyle name="Accent5 309" xfId="17067"/>
    <cellStyle name="Accent5 31" xfId="1100"/>
    <cellStyle name="Accent5 310" xfId="17068"/>
    <cellStyle name="Accent5 311" xfId="17069"/>
    <cellStyle name="Accent5 312" xfId="17070"/>
    <cellStyle name="Accent5 313" xfId="17071"/>
    <cellStyle name="Accent5 314" xfId="17072"/>
    <cellStyle name="Accent5 315" xfId="17073"/>
    <cellStyle name="Accent5 316" xfId="17074"/>
    <cellStyle name="Accent5 317" xfId="17075"/>
    <cellStyle name="Accent5 318" xfId="17076"/>
    <cellStyle name="Accent5 319" xfId="17077"/>
    <cellStyle name="Accent5 32" xfId="1101"/>
    <cellStyle name="Accent5 320" xfId="17078"/>
    <cellStyle name="Accent5 321" xfId="17079"/>
    <cellStyle name="Accent5 322" xfId="17080"/>
    <cellStyle name="Accent5 33" xfId="1102"/>
    <cellStyle name="Accent5 34" xfId="1103"/>
    <cellStyle name="Accent5 35" xfId="1104"/>
    <cellStyle name="Accent5 36" xfId="1105"/>
    <cellStyle name="Accent5 37" xfId="1106"/>
    <cellStyle name="Accent5 38" xfId="1107"/>
    <cellStyle name="Accent5 39" xfId="1108"/>
    <cellStyle name="Accent5 4" xfId="1109"/>
    <cellStyle name="Accent5 4 2" xfId="1110"/>
    <cellStyle name="Accent5 40" xfId="1111"/>
    <cellStyle name="Accent5 41" xfId="1112"/>
    <cellStyle name="Accent5 42" xfId="1113"/>
    <cellStyle name="Accent5 43" xfId="1114"/>
    <cellStyle name="Accent5 44" xfId="1115"/>
    <cellStyle name="Accent5 45" xfId="1116"/>
    <cellStyle name="Accent5 46" xfId="1117"/>
    <cellStyle name="Accent5 47" xfId="1118"/>
    <cellStyle name="Accent5 48" xfId="1119"/>
    <cellStyle name="Accent5 49" xfId="1120"/>
    <cellStyle name="Accent5 5" xfId="1121"/>
    <cellStyle name="Accent5 5 2" xfId="1122"/>
    <cellStyle name="Accent5 50" xfId="1123"/>
    <cellStyle name="Accent5 51" xfId="1124"/>
    <cellStyle name="Accent5 52" xfId="1125"/>
    <cellStyle name="Accent5 53" xfId="1126"/>
    <cellStyle name="Accent5 54" xfId="1127"/>
    <cellStyle name="Accent5 55" xfId="1128"/>
    <cellStyle name="Accent5 56" xfId="1129"/>
    <cellStyle name="Accent5 57" xfId="1130"/>
    <cellStyle name="Accent5 58" xfId="1131"/>
    <cellStyle name="Accent5 59" xfId="1132"/>
    <cellStyle name="Accent5 6" xfId="1133"/>
    <cellStyle name="Accent5 6 2" xfId="1134"/>
    <cellStyle name="Accent5 60" xfId="1135"/>
    <cellStyle name="Accent5 61" xfId="1136"/>
    <cellStyle name="Accent5 62" xfId="1137"/>
    <cellStyle name="Accent5 63" xfId="1138"/>
    <cellStyle name="Accent5 64" xfId="1139"/>
    <cellStyle name="Accent5 65" xfId="1140"/>
    <cellStyle name="Accent5 66" xfId="1141"/>
    <cellStyle name="Accent5 67" xfId="1142"/>
    <cellStyle name="Accent5 68" xfId="1143"/>
    <cellStyle name="Accent5 69" xfId="1144"/>
    <cellStyle name="Accent5 7" xfId="1145"/>
    <cellStyle name="Accent5 7 2" xfId="1146"/>
    <cellStyle name="Accent5 7 3" xfId="1147"/>
    <cellStyle name="Accent5 7 4" xfId="1148"/>
    <cellStyle name="Accent5 7_CS Indicators" xfId="1149"/>
    <cellStyle name="Accent5 70" xfId="1150"/>
    <cellStyle name="Accent5 71" xfId="1151"/>
    <cellStyle name="Accent5 72" xfId="1152"/>
    <cellStyle name="Accent5 73" xfId="1153"/>
    <cellStyle name="Accent5 74" xfId="1154"/>
    <cellStyle name="Accent5 75" xfId="1155"/>
    <cellStyle name="Accent5 76" xfId="1156"/>
    <cellStyle name="Accent5 77" xfId="1157"/>
    <cellStyle name="Accent5 78" xfId="1158"/>
    <cellStyle name="Accent5 79" xfId="1159"/>
    <cellStyle name="Accent5 8" xfId="1160"/>
    <cellStyle name="Accent5 8 2" xfId="1161"/>
    <cellStyle name="Accent5 8 3" xfId="1162"/>
    <cellStyle name="Accent5 80" xfId="1163"/>
    <cellStyle name="Accent5 81" xfId="1164"/>
    <cellStyle name="Accent5 82" xfId="1165"/>
    <cellStyle name="Accent5 83" xfId="1166"/>
    <cellStyle name="Accent5 84" xfId="1167"/>
    <cellStyle name="Accent5 85" xfId="1168"/>
    <cellStyle name="Accent5 86" xfId="1169"/>
    <cellStyle name="Accent5 87" xfId="1170"/>
    <cellStyle name="Accent5 88" xfId="1171"/>
    <cellStyle name="Accent5 89" xfId="1172"/>
    <cellStyle name="Accent5 9" xfId="1173"/>
    <cellStyle name="Accent5 9 2" xfId="1174"/>
    <cellStyle name="Accent5 9 3" xfId="1175"/>
    <cellStyle name="Accent5 90" xfId="1176"/>
    <cellStyle name="Accent5 91" xfId="1177"/>
    <cellStyle name="Accent5 92" xfId="1178"/>
    <cellStyle name="Accent5 93" xfId="1179"/>
    <cellStyle name="Accent5 94" xfId="1180"/>
    <cellStyle name="Accent5 95" xfId="1181"/>
    <cellStyle name="Accent5 96" xfId="1182"/>
    <cellStyle name="Accent5 97" xfId="17081"/>
    <cellStyle name="Accent5 98" xfId="17082"/>
    <cellStyle name="Accent5 99" xfId="17083"/>
    <cellStyle name="Accent6 - 20%" xfId="1183"/>
    <cellStyle name="Accent6 - 20% 2" xfId="1184"/>
    <cellStyle name="Accent6 - 20% 3" xfId="1185"/>
    <cellStyle name="Accent6 - 20%_AMI Operations 2" xfId="1186"/>
    <cellStyle name="Accent6 - 40%" xfId="1187"/>
    <cellStyle name="Accent6 - 40% 2" xfId="1188"/>
    <cellStyle name="Accent6 - 40% 3" xfId="1189"/>
    <cellStyle name="Accent6 - 40% 4" xfId="1190"/>
    <cellStyle name="Accent6 - 40%_AMI Operations 2" xfId="1191"/>
    <cellStyle name="Accent6 - 60%" xfId="1192"/>
    <cellStyle name="Accent6 - 60% 2" xfId="1193"/>
    <cellStyle name="Accent6 - 60%_April 2012 - Infrastructure" xfId="1194"/>
    <cellStyle name="Accent6 10" xfId="1195"/>
    <cellStyle name="Accent6 10 2" xfId="1196"/>
    <cellStyle name="Accent6 100" xfId="1197"/>
    <cellStyle name="Accent6 101" xfId="1198"/>
    <cellStyle name="Accent6 102" xfId="1199"/>
    <cellStyle name="Accent6 103" xfId="1200"/>
    <cellStyle name="Accent6 104" xfId="1201"/>
    <cellStyle name="Accent6 105" xfId="1202"/>
    <cellStyle name="Accent6 106" xfId="17084"/>
    <cellStyle name="Accent6 107" xfId="17085"/>
    <cellStyle name="Accent6 108" xfId="17086"/>
    <cellStyle name="Accent6 109" xfId="17087"/>
    <cellStyle name="Accent6 11" xfId="1203"/>
    <cellStyle name="Accent6 11 2" xfId="1204"/>
    <cellStyle name="Accent6 110" xfId="17088"/>
    <cellStyle name="Accent6 111" xfId="17089"/>
    <cellStyle name="Accent6 112" xfId="17090"/>
    <cellStyle name="Accent6 113" xfId="17091"/>
    <cellStyle name="Accent6 114" xfId="17092"/>
    <cellStyle name="Accent6 115" xfId="17093"/>
    <cellStyle name="Accent6 116" xfId="17094"/>
    <cellStyle name="Accent6 117" xfId="17095"/>
    <cellStyle name="Accent6 118" xfId="17096"/>
    <cellStyle name="Accent6 119" xfId="17097"/>
    <cellStyle name="Accent6 12" xfId="1205"/>
    <cellStyle name="Accent6 12 2" xfId="1206"/>
    <cellStyle name="Accent6 120" xfId="17098"/>
    <cellStyle name="Accent6 121" xfId="17099"/>
    <cellStyle name="Accent6 122" xfId="17100"/>
    <cellStyle name="Accent6 123" xfId="17101"/>
    <cellStyle name="Accent6 124" xfId="17102"/>
    <cellStyle name="Accent6 125" xfId="17103"/>
    <cellStyle name="Accent6 126" xfId="17104"/>
    <cellStyle name="Accent6 127" xfId="17105"/>
    <cellStyle name="Accent6 128" xfId="17106"/>
    <cellStyle name="Accent6 129" xfId="17107"/>
    <cellStyle name="Accent6 13" xfId="1207"/>
    <cellStyle name="Accent6 13 2" xfId="1208"/>
    <cellStyle name="Accent6 13 3" xfId="1209"/>
    <cellStyle name="Accent6 13_CS Indicators" xfId="1210"/>
    <cellStyle name="Accent6 130" xfId="17108"/>
    <cellStyle name="Accent6 131" xfId="17109"/>
    <cellStyle name="Accent6 132" xfId="17110"/>
    <cellStyle name="Accent6 133" xfId="17111"/>
    <cellStyle name="Accent6 134" xfId="17112"/>
    <cellStyle name="Accent6 135" xfId="17113"/>
    <cellStyle name="Accent6 136" xfId="17114"/>
    <cellStyle name="Accent6 137" xfId="17115"/>
    <cellStyle name="Accent6 138" xfId="17116"/>
    <cellStyle name="Accent6 139" xfId="17117"/>
    <cellStyle name="Accent6 14" xfId="1211"/>
    <cellStyle name="Accent6 14 2" xfId="1212"/>
    <cellStyle name="Accent6 14 3" xfId="1213"/>
    <cellStyle name="Accent6 14_CS Indicators" xfId="1214"/>
    <cellStyle name="Accent6 140" xfId="17118"/>
    <cellStyle name="Accent6 141" xfId="17119"/>
    <cellStyle name="Accent6 142" xfId="17120"/>
    <cellStyle name="Accent6 143" xfId="17121"/>
    <cellStyle name="Accent6 144" xfId="17122"/>
    <cellStyle name="Accent6 145" xfId="17123"/>
    <cellStyle name="Accent6 146" xfId="17124"/>
    <cellStyle name="Accent6 147" xfId="17125"/>
    <cellStyle name="Accent6 148" xfId="17126"/>
    <cellStyle name="Accent6 149" xfId="17127"/>
    <cellStyle name="Accent6 15" xfId="1215"/>
    <cellStyle name="Accent6 15 2" xfId="1216"/>
    <cellStyle name="Accent6 15 3" xfId="1217"/>
    <cellStyle name="Accent6 15_CS Indicators" xfId="1218"/>
    <cellStyle name="Accent6 150" xfId="17128"/>
    <cellStyle name="Accent6 151" xfId="17129"/>
    <cellStyle name="Accent6 152" xfId="17130"/>
    <cellStyle name="Accent6 153" xfId="17131"/>
    <cellStyle name="Accent6 154" xfId="17132"/>
    <cellStyle name="Accent6 155" xfId="17133"/>
    <cellStyle name="Accent6 156" xfId="17134"/>
    <cellStyle name="Accent6 157" xfId="17135"/>
    <cellStyle name="Accent6 158" xfId="17136"/>
    <cellStyle name="Accent6 159" xfId="17137"/>
    <cellStyle name="Accent6 16" xfId="1219"/>
    <cellStyle name="Accent6 16 2" xfId="1220"/>
    <cellStyle name="Accent6 16 3" xfId="1221"/>
    <cellStyle name="Accent6 16_CS Indicators" xfId="1222"/>
    <cellStyle name="Accent6 160" xfId="17138"/>
    <cellStyle name="Accent6 161" xfId="17139"/>
    <cellStyle name="Accent6 162" xfId="17140"/>
    <cellStyle name="Accent6 163" xfId="17141"/>
    <cellStyle name="Accent6 164" xfId="17142"/>
    <cellStyle name="Accent6 165" xfId="17143"/>
    <cellStyle name="Accent6 166" xfId="17144"/>
    <cellStyle name="Accent6 167" xfId="17145"/>
    <cellStyle name="Accent6 168" xfId="17146"/>
    <cellStyle name="Accent6 169" xfId="17147"/>
    <cellStyle name="Accent6 17" xfId="1223"/>
    <cellStyle name="Accent6 17 2" xfId="1224"/>
    <cellStyle name="Accent6 170" xfId="17148"/>
    <cellStyle name="Accent6 171" xfId="17149"/>
    <cellStyle name="Accent6 172" xfId="17150"/>
    <cellStyle name="Accent6 173" xfId="17151"/>
    <cellStyle name="Accent6 174" xfId="17152"/>
    <cellStyle name="Accent6 175" xfId="17153"/>
    <cellStyle name="Accent6 176" xfId="17154"/>
    <cellStyle name="Accent6 177" xfId="17155"/>
    <cellStyle name="Accent6 178" xfId="17156"/>
    <cellStyle name="Accent6 179" xfId="17157"/>
    <cellStyle name="Accent6 18" xfId="1225"/>
    <cellStyle name="Accent6 18 2" xfId="1226"/>
    <cellStyle name="Accent6 180" xfId="17158"/>
    <cellStyle name="Accent6 181" xfId="17159"/>
    <cellStyle name="Accent6 182" xfId="17160"/>
    <cellStyle name="Accent6 183" xfId="17161"/>
    <cellStyle name="Accent6 184" xfId="17162"/>
    <cellStyle name="Accent6 185" xfId="17163"/>
    <cellStyle name="Accent6 186" xfId="17164"/>
    <cellStyle name="Accent6 187" xfId="17165"/>
    <cellStyle name="Accent6 188" xfId="17166"/>
    <cellStyle name="Accent6 189" xfId="17167"/>
    <cellStyle name="Accent6 19" xfId="1227"/>
    <cellStyle name="Accent6 19 2" xfId="1228"/>
    <cellStyle name="Accent6 190" xfId="17168"/>
    <cellStyle name="Accent6 191" xfId="17169"/>
    <cellStyle name="Accent6 192" xfId="17170"/>
    <cellStyle name="Accent6 193" xfId="17171"/>
    <cellStyle name="Accent6 194" xfId="17172"/>
    <cellStyle name="Accent6 195" xfId="17173"/>
    <cellStyle name="Accent6 196" xfId="17174"/>
    <cellStyle name="Accent6 197" xfId="17175"/>
    <cellStyle name="Accent6 198" xfId="17176"/>
    <cellStyle name="Accent6 199" xfId="17177"/>
    <cellStyle name="Accent6 2" xfId="1229"/>
    <cellStyle name="Accent6 2 2" xfId="1230"/>
    <cellStyle name="Accent6 2 3" xfId="1231"/>
    <cellStyle name="Accent6 2 4" xfId="1232"/>
    <cellStyle name="Accent6 2 5" xfId="8670"/>
    <cellStyle name="Accent6 20" xfId="1233"/>
    <cellStyle name="Accent6 20 2" xfId="1234"/>
    <cellStyle name="Accent6 200" xfId="17178"/>
    <cellStyle name="Accent6 201" xfId="17179"/>
    <cellStyle name="Accent6 202" xfId="17180"/>
    <cellStyle name="Accent6 203" xfId="17181"/>
    <cellStyle name="Accent6 204" xfId="17182"/>
    <cellStyle name="Accent6 205" xfId="17183"/>
    <cellStyle name="Accent6 206" xfId="17184"/>
    <cellStyle name="Accent6 207" xfId="17185"/>
    <cellStyle name="Accent6 208" xfId="17186"/>
    <cellStyle name="Accent6 209" xfId="17187"/>
    <cellStyle name="Accent6 21" xfId="1235"/>
    <cellStyle name="Accent6 21 2" xfId="1236"/>
    <cellStyle name="Accent6 210" xfId="17188"/>
    <cellStyle name="Accent6 211" xfId="17189"/>
    <cellStyle name="Accent6 212" xfId="17190"/>
    <cellStyle name="Accent6 213" xfId="17191"/>
    <cellStyle name="Accent6 214" xfId="17192"/>
    <cellStyle name="Accent6 215" xfId="17193"/>
    <cellStyle name="Accent6 216" xfId="17194"/>
    <cellStyle name="Accent6 217" xfId="17195"/>
    <cellStyle name="Accent6 218" xfId="17196"/>
    <cellStyle name="Accent6 219" xfId="17197"/>
    <cellStyle name="Accent6 22" xfId="1237"/>
    <cellStyle name="Accent6 22 2" xfId="1238"/>
    <cellStyle name="Accent6 220" xfId="17198"/>
    <cellStyle name="Accent6 221" xfId="17199"/>
    <cellStyle name="Accent6 222" xfId="17200"/>
    <cellStyle name="Accent6 223" xfId="17201"/>
    <cellStyle name="Accent6 224" xfId="17202"/>
    <cellStyle name="Accent6 225" xfId="17203"/>
    <cellStyle name="Accent6 226" xfId="17204"/>
    <cellStyle name="Accent6 227" xfId="17205"/>
    <cellStyle name="Accent6 228" xfId="17206"/>
    <cellStyle name="Accent6 229" xfId="17207"/>
    <cellStyle name="Accent6 23" xfId="1239"/>
    <cellStyle name="Accent6 23 2" xfId="1240"/>
    <cellStyle name="Accent6 230" xfId="17208"/>
    <cellStyle name="Accent6 231" xfId="17209"/>
    <cellStyle name="Accent6 232" xfId="17210"/>
    <cellStyle name="Accent6 233" xfId="17211"/>
    <cellStyle name="Accent6 234" xfId="17212"/>
    <cellStyle name="Accent6 235" xfId="17213"/>
    <cellStyle name="Accent6 236" xfId="17214"/>
    <cellStyle name="Accent6 237" xfId="17215"/>
    <cellStyle name="Accent6 238" xfId="17216"/>
    <cellStyle name="Accent6 239" xfId="17217"/>
    <cellStyle name="Accent6 24" xfId="1241"/>
    <cellStyle name="Accent6 24 2" xfId="1242"/>
    <cellStyle name="Accent6 240" xfId="17218"/>
    <cellStyle name="Accent6 241" xfId="17219"/>
    <cellStyle name="Accent6 242" xfId="17220"/>
    <cellStyle name="Accent6 243" xfId="17221"/>
    <cellStyle name="Accent6 244" xfId="17222"/>
    <cellStyle name="Accent6 245" xfId="17223"/>
    <cellStyle name="Accent6 246" xfId="17224"/>
    <cellStyle name="Accent6 247" xfId="17225"/>
    <cellStyle name="Accent6 248" xfId="17226"/>
    <cellStyle name="Accent6 249" xfId="17227"/>
    <cellStyle name="Accent6 25" xfId="1243"/>
    <cellStyle name="Accent6 25 2" xfId="1244"/>
    <cellStyle name="Accent6 250" xfId="17228"/>
    <cellStyle name="Accent6 251" xfId="17229"/>
    <cellStyle name="Accent6 252" xfId="17230"/>
    <cellStyle name="Accent6 253" xfId="17231"/>
    <cellStyle name="Accent6 254" xfId="17232"/>
    <cellStyle name="Accent6 255" xfId="17233"/>
    <cellStyle name="Accent6 256" xfId="17234"/>
    <cellStyle name="Accent6 257" xfId="17235"/>
    <cellStyle name="Accent6 258" xfId="17236"/>
    <cellStyle name="Accent6 259" xfId="17237"/>
    <cellStyle name="Accent6 26" xfId="1245"/>
    <cellStyle name="Accent6 260" xfId="17238"/>
    <cellStyle name="Accent6 261" xfId="17239"/>
    <cellStyle name="Accent6 262" xfId="17240"/>
    <cellStyle name="Accent6 263" xfId="17241"/>
    <cellStyle name="Accent6 264" xfId="17242"/>
    <cellStyle name="Accent6 265" xfId="17243"/>
    <cellStyle name="Accent6 266" xfId="17244"/>
    <cellStyle name="Accent6 267" xfId="17245"/>
    <cellStyle name="Accent6 268" xfId="17246"/>
    <cellStyle name="Accent6 269" xfId="17247"/>
    <cellStyle name="Accent6 27" xfId="1246"/>
    <cellStyle name="Accent6 270" xfId="17248"/>
    <cellStyle name="Accent6 271" xfId="17249"/>
    <cellStyle name="Accent6 272" xfId="17250"/>
    <cellStyle name="Accent6 273" xfId="17251"/>
    <cellStyle name="Accent6 274" xfId="17252"/>
    <cellStyle name="Accent6 275" xfId="17253"/>
    <cellStyle name="Accent6 276" xfId="17254"/>
    <cellStyle name="Accent6 277" xfId="17255"/>
    <cellStyle name="Accent6 278" xfId="17256"/>
    <cellStyle name="Accent6 279" xfId="17257"/>
    <cellStyle name="Accent6 28" xfId="1247"/>
    <cellStyle name="Accent6 280" xfId="17258"/>
    <cellStyle name="Accent6 281" xfId="17259"/>
    <cellStyle name="Accent6 282" xfId="17260"/>
    <cellStyle name="Accent6 283" xfId="17261"/>
    <cellStyle name="Accent6 284" xfId="17262"/>
    <cellStyle name="Accent6 285" xfId="17263"/>
    <cellStyle name="Accent6 286" xfId="17264"/>
    <cellStyle name="Accent6 287" xfId="17265"/>
    <cellStyle name="Accent6 288" xfId="17266"/>
    <cellStyle name="Accent6 289" xfId="17267"/>
    <cellStyle name="Accent6 29" xfId="1248"/>
    <cellStyle name="Accent6 290" xfId="17268"/>
    <cellStyle name="Accent6 291" xfId="17269"/>
    <cellStyle name="Accent6 292" xfId="17270"/>
    <cellStyle name="Accent6 293" xfId="17271"/>
    <cellStyle name="Accent6 294" xfId="17272"/>
    <cellStyle name="Accent6 295" xfId="17273"/>
    <cellStyle name="Accent6 296" xfId="17274"/>
    <cellStyle name="Accent6 297" xfId="17275"/>
    <cellStyle name="Accent6 298" xfId="17276"/>
    <cellStyle name="Accent6 299" xfId="17277"/>
    <cellStyle name="Accent6 3" xfId="1249"/>
    <cellStyle name="Accent6 3 2" xfId="1250"/>
    <cellStyle name="Accent6 30" xfId="1251"/>
    <cellStyle name="Accent6 300" xfId="17278"/>
    <cellStyle name="Accent6 301" xfId="17279"/>
    <cellStyle name="Accent6 302" xfId="17280"/>
    <cellStyle name="Accent6 303" xfId="17281"/>
    <cellStyle name="Accent6 304" xfId="17282"/>
    <cellStyle name="Accent6 305" xfId="17283"/>
    <cellStyle name="Accent6 306" xfId="17284"/>
    <cellStyle name="Accent6 307" xfId="17285"/>
    <cellStyle name="Accent6 308" xfId="17286"/>
    <cellStyle name="Accent6 309" xfId="17287"/>
    <cellStyle name="Accent6 31" xfId="1252"/>
    <cellStyle name="Accent6 310" xfId="17288"/>
    <cellStyle name="Accent6 311" xfId="17289"/>
    <cellStyle name="Accent6 312" xfId="17290"/>
    <cellStyle name="Accent6 313" xfId="17291"/>
    <cellStyle name="Accent6 314" xfId="17292"/>
    <cellStyle name="Accent6 315" xfId="17293"/>
    <cellStyle name="Accent6 316" xfId="17294"/>
    <cellStyle name="Accent6 317" xfId="17295"/>
    <cellStyle name="Accent6 318" xfId="17296"/>
    <cellStyle name="Accent6 319" xfId="17297"/>
    <cellStyle name="Accent6 32" xfId="1253"/>
    <cellStyle name="Accent6 320" xfId="17298"/>
    <cellStyle name="Accent6 321" xfId="17299"/>
    <cellStyle name="Accent6 322" xfId="17300"/>
    <cellStyle name="Accent6 33" xfId="1254"/>
    <cellStyle name="Accent6 34" xfId="1255"/>
    <cellStyle name="Accent6 35" xfId="1256"/>
    <cellStyle name="Accent6 36" xfId="1257"/>
    <cellStyle name="Accent6 37" xfId="1258"/>
    <cellStyle name="Accent6 38" xfId="1259"/>
    <cellStyle name="Accent6 39" xfId="1260"/>
    <cellStyle name="Accent6 4" xfId="1261"/>
    <cellStyle name="Accent6 40" xfId="1262"/>
    <cellStyle name="Accent6 41" xfId="1263"/>
    <cellStyle name="Accent6 42" xfId="1264"/>
    <cellStyle name="Accent6 43" xfId="1265"/>
    <cellStyle name="Accent6 44" xfId="1266"/>
    <cellStyle name="Accent6 45" xfId="1267"/>
    <cellStyle name="Accent6 46" xfId="1268"/>
    <cellStyle name="Accent6 47" xfId="1269"/>
    <cellStyle name="Accent6 48" xfId="1270"/>
    <cellStyle name="Accent6 49" xfId="1271"/>
    <cellStyle name="Accent6 5" xfId="1272"/>
    <cellStyle name="Accent6 50" xfId="1273"/>
    <cellStyle name="Accent6 51" xfId="1274"/>
    <cellStyle name="Accent6 52" xfId="1275"/>
    <cellStyle name="Accent6 53" xfId="1276"/>
    <cellStyle name="Accent6 54" xfId="1277"/>
    <cellStyle name="Accent6 55" xfId="1278"/>
    <cellStyle name="Accent6 56" xfId="1279"/>
    <cellStyle name="Accent6 57" xfId="1280"/>
    <cellStyle name="Accent6 58" xfId="1281"/>
    <cellStyle name="Accent6 59" xfId="1282"/>
    <cellStyle name="Accent6 6" xfId="1283"/>
    <cellStyle name="Accent6 60" xfId="1284"/>
    <cellStyle name="Accent6 61" xfId="1285"/>
    <cellStyle name="Accent6 62" xfId="1286"/>
    <cellStyle name="Accent6 63" xfId="1287"/>
    <cellStyle name="Accent6 64" xfId="1288"/>
    <cellStyle name="Accent6 65" xfId="1289"/>
    <cellStyle name="Accent6 66" xfId="1290"/>
    <cellStyle name="Accent6 67" xfId="1291"/>
    <cellStyle name="Accent6 68" xfId="1292"/>
    <cellStyle name="Accent6 69" xfId="1293"/>
    <cellStyle name="Accent6 7" xfId="1294"/>
    <cellStyle name="Accent6 7 2" xfId="1295"/>
    <cellStyle name="Accent6 7 3" xfId="1296"/>
    <cellStyle name="Accent6 7 4" xfId="1297"/>
    <cellStyle name="Accent6 70" xfId="1298"/>
    <cellStyle name="Accent6 71" xfId="1299"/>
    <cellStyle name="Accent6 72" xfId="1300"/>
    <cellStyle name="Accent6 73" xfId="1301"/>
    <cellStyle name="Accent6 74" xfId="1302"/>
    <cellStyle name="Accent6 75" xfId="1303"/>
    <cellStyle name="Accent6 76" xfId="1304"/>
    <cellStyle name="Accent6 77" xfId="1305"/>
    <cellStyle name="Accent6 78" xfId="1306"/>
    <cellStyle name="Accent6 79" xfId="1307"/>
    <cellStyle name="Accent6 8" xfId="1308"/>
    <cellStyle name="Accent6 8 2" xfId="1309"/>
    <cellStyle name="Accent6 8 3" xfId="1310"/>
    <cellStyle name="Accent6 8 4" xfId="1311"/>
    <cellStyle name="Accent6 80" xfId="1312"/>
    <cellStyle name="Accent6 81" xfId="1313"/>
    <cellStyle name="Accent6 82" xfId="1314"/>
    <cellStyle name="Accent6 83" xfId="1315"/>
    <cellStyle name="Accent6 84" xfId="1316"/>
    <cellStyle name="Accent6 85" xfId="1317"/>
    <cellStyle name="Accent6 86" xfId="1318"/>
    <cellStyle name="Accent6 87" xfId="1319"/>
    <cellStyle name="Accent6 88" xfId="1320"/>
    <cellStyle name="Accent6 89" xfId="1321"/>
    <cellStyle name="Accent6 9" xfId="1322"/>
    <cellStyle name="Accent6 9 2" xfId="1323"/>
    <cellStyle name="Accent6 9 3" xfId="1324"/>
    <cellStyle name="Accent6 9 4" xfId="1325"/>
    <cellStyle name="Accent6 90" xfId="1326"/>
    <cellStyle name="Accent6 91" xfId="1327"/>
    <cellStyle name="Accent6 92" xfId="1328"/>
    <cellStyle name="Accent6 93" xfId="1329"/>
    <cellStyle name="Accent6 94" xfId="1330"/>
    <cellStyle name="Accent6 95" xfId="1331"/>
    <cellStyle name="Accent6 96" xfId="1332"/>
    <cellStyle name="Accent6 97" xfId="1333"/>
    <cellStyle name="Accent6 98" xfId="1334"/>
    <cellStyle name="Accent6 99" xfId="1335"/>
    <cellStyle name="Actual Date" xfId="1336"/>
    <cellStyle name="Addl Dim 1 Rollup" xfId="1337"/>
    <cellStyle name="Addl Dim 1 Rollup$ZP$" xfId="1338"/>
    <cellStyle name="Addl Dim 1 Rollup$ZP$ 2" xfId="1339"/>
    <cellStyle name="Addl Dim 1 Rollup$ZP$ 3" xfId="1340"/>
    <cellStyle name="Addl Dim 1 Rollup$ZP$_AMI Operations 2" xfId="1341"/>
    <cellStyle name="Addl Dim 2 Rollup" xfId="1342"/>
    <cellStyle name="Addl Dim 2 Rollup$ZP$" xfId="1343"/>
    <cellStyle name="Addl Dim 2 Rollup$ZP$ 2" xfId="1344"/>
    <cellStyle name="Addl Dim 2 Rollup$ZP$ 3" xfId="1345"/>
    <cellStyle name="Addl Dim 2 Rollup$ZP$_AMI Operations 2" xfId="1346"/>
    <cellStyle name="Addl Dim 3 Rollup" xfId="1347"/>
    <cellStyle name="Addl Dim 3 Rollup$ZP$" xfId="1348"/>
    <cellStyle name="Addl Dim 3 Rollup$ZP$ 2" xfId="1349"/>
    <cellStyle name="Addl Dim 3 Rollup$ZP$ 3" xfId="1350"/>
    <cellStyle name="Addl Dim 3 Rollup$ZP$_AMI Operations 2" xfId="1351"/>
    <cellStyle name="Addl Dim 4 Rollup" xfId="1352"/>
    <cellStyle name="Addl Dim 4 Rollup$ZP$" xfId="1353"/>
    <cellStyle name="Addl Dim 4 Rollup$ZP$ 2" xfId="1354"/>
    <cellStyle name="Addl Dim 4 Rollup$ZP$ 3" xfId="1355"/>
    <cellStyle name="Addl Dim 4 Rollup$ZP$_AMI Operations 2" xfId="1356"/>
    <cellStyle name="Addl Dim 5 Rollup" xfId="1357"/>
    <cellStyle name="Addl Dim 5 Rollup$ZP$" xfId="1358"/>
    <cellStyle name="Addl Dim 5 Rollup$ZP$ 2" xfId="1359"/>
    <cellStyle name="Addl Dim 5 Rollup$ZP$ 3" xfId="1360"/>
    <cellStyle name="Addl Dim 5 Rollup$ZP$_AMI Operations 2" xfId="1361"/>
    <cellStyle name="Addl Dim 6 Rollup" xfId="1362"/>
    <cellStyle name="Addl Dim 6 Rollup$ZP$" xfId="1363"/>
    <cellStyle name="Addl Dim 6 Rollup$ZP$ 2" xfId="1364"/>
    <cellStyle name="Addl Dim 6 Rollup$ZP$ 3" xfId="1365"/>
    <cellStyle name="Addl Dim 6 Rollup$ZP$_AMI Operations 2" xfId="1366"/>
    <cellStyle name="amount" xfId="8671"/>
    <cellStyle name="BACKGROUND" xfId="1367"/>
    <cellStyle name="BACKGROUND$ZPercent$" xfId="1368"/>
    <cellStyle name="BACKGROUND$ZPercent$ 2" xfId="1369"/>
    <cellStyle name="BACKGROUND$ZPercent$ 3" xfId="1370"/>
    <cellStyle name="BACKGROUND$ZPercent$_AMI Operations 2" xfId="1371"/>
    <cellStyle name="Bad 10" xfId="8672"/>
    <cellStyle name="Bad 2" xfId="1372"/>
    <cellStyle name="Bad 2 2" xfId="1373"/>
    <cellStyle name="Bad 2 3" xfId="1374"/>
    <cellStyle name="Bad 2 4" xfId="1375"/>
    <cellStyle name="Bad 2 5" xfId="8673"/>
    <cellStyle name="Bad 3" xfId="1376"/>
    <cellStyle name="Bad 3 2" xfId="1377"/>
    <cellStyle name="Bad 3 3" xfId="1378"/>
    <cellStyle name="Bad 3 4" xfId="1379"/>
    <cellStyle name="Bad 3 5" xfId="1380"/>
    <cellStyle name="Bad 4" xfId="1381"/>
    <cellStyle name="Bad 4 2" xfId="17850"/>
    <cellStyle name="Bad 5" xfId="1382"/>
    <cellStyle name="Bad 6" xfId="8674"/>
    <cellStyle name="Bad 7" xfId="8675"/>
    <cellStyle name="Bad 8" xfId="8676"/>
    <cellStyle name="Bad 9" xfId="8677"/>
    <cellStyle name="Blank" xfId="8678"/>
    <cellStyle name="Body text" xfId="8679"/>
    <cellStyle name="Calc Currency (0)" xfId="17851"/>
    <cellStyle name="Calculation 10" xfId="1383"/>
    <cellStyle name="Calculation 10 2" xfId="1384"/>
    <cellStyle name="Calculation 11" xfId="1385"/>
    <cellStyle name="Calculation 12" xfId="1386"/>
    <cellStyle name="Calculation 12 2" xfId="1387"/>
    <cellStyle name="Calculation 13" xfId="1388"/>
    <cellStyle name="Calculation 2" xfId="1389"/>
    <cellStyle name="Calculation 2 2" xfId="1390"/>
    <cellStyle name="Calculation 2 3" xfId="1391"/>
    <cellStyle name="Calculation 2 4" xfId="1392"/>
    <cellStyle name="Calculation 2 4 2" xfId="1393"/>
    <cellStyle name="Calculation 2 5" xfId="8680"/>
    <cellStyle name="Calculation 2_CS Indicators" xfId="1394"/>
    <cellStyle name="Calculation 3" xfId="1395"/>
    <cellStyle name="Calculation 3 2" xfId="1396"/>
    <cellStyle name="Calculation 3 3" xfId="1397"/>
    <cellStyle name="Calculation 3 4" xfId="1398"/>
    <cellStyle name="Calculation 3 5" xfId="1399"/>
    <cellStyle name="Calculation 3_CS Indicators" xfId="1400"/>
    <cellStyle name="Calculation 4" xfId="1401"/>
    <cellStyle name="Calculation 5" xfId="1402"/>
    <cellStyle name="Calculation 5 2" xfId="1403"/>
    <cellStyle name="Calculation 6" xfId="1404"/>
    <cellStyle name="Calculation 7" xfId="1405"/>
    <cellStyle name="Calculation 8" xfId="1406"/>
    <cellStyle name="Calculation 8 2" xfId="1407"/>
    <cellStyle name="Calculation 9" xfId="1408"/>
    <cellStyle name="Calculation 9 2" xfId="1409"/>
    <cellStyle name="Check Cell 10" xfId="1410"/>
    <cellStyle name="Check Cell 11" xfId="1411"/>
    <cellStyle name="Check Cell 12" xfId="8681"/>
    <cellStyle name="Check Cell 2" xfId="1412"/>
    <cellStyle name="Check Cell 2 2" xfId="1413"/>
    <cellStyle name="Check Cell 2 3" xfId="1414"/>
    <cellStyle name="Check Cell 2 4" xfId="1415"/>
    <cellStyle name="Check Cell 2 5" xfId="8682"/>
    <cellStyle name="Check Cell 2_O&amp;M ACTUAL - FORECAST" xfId="1416"/>
    <cellStyle name="Check Cell 3" xfId="1417"/>
    <cellStyle name="Check Cell 3 2" xfId="1418"/>
    <cellStyle name="Check Cell 3 3" xfId="1419"/>
    <cellStyle name="Check Cell 4" xfId="1420"/>
    <cellStyle name="Check Cell 4 2" xfId="1421"/>
    <cellStyle name="Check Cell 5" xfId="1422"/>
    <cellStyle name="Check Cell 6" xfId="1423"/>
    <cellStyle name="Check Cell 7" xfId="1424"/>
    <cellStyle name="Check Cell 8" xfId="1425"/>
    <cellStyle name="Check Cell 9" xfId="1426"/>
    <cellStyle name="COLHDR" xfId="1427"/>
    <cellStyle name="COLHDR$ZP$" xfId="1428"/>
    <cellStyle name="COLHDR$ZP$ 2" xfId="1429"/>
    <cellStyle name="COLHDR$ZP$ 3" xfId="1430"/>
    <cellStyle name="COLHDR$ZP$_AMI Operations 2" xfId="1431"/>
    <cellStyle name="Comma" xfId="1" builtinId="3"/>
    <cellStyle name="Comma  - Style1" xfId="1432"/>
    <cellStyle name="Comma  - Style2" xfId="1433"/>
    <cellStyle name="Comma  - Style3" xfId="1434"/>
    <cellStyle name="Comma  - Style4" xfId="1435"/>
    <cellStyle name="Comma  - Style5" xfId="1436"/>
    <cellStyle name="Comma  - Style6" xfId="1437"/>
    <cellStyle name="Comma  - Style7" xfId="1438"/>
    <cellStyle name="Comma  - Style8" xfId="1439"/>
    <cellStyle name="Comma [0] 2" xfId="8683"/>
    <cellStyle name="Comma [0] 3" xfId="15972"/>
    <cellStyle name="Comma [0] 4" xfId="17849"/>
    <cellStyle name="Comma [1]" xfId="1440"/>
    <cellStyle name="Comma [2]" xfId="1441"/>
    <cellStyle name="Comma [3]" xfId="1442"/>
    <cellStyle name="Comma 10" xfId="1443"/>
    <cellStyle name="Comma 10 2" xfId="1444"/>
    <cellStyle name="Comma 10 3" xfId="1445"/>
    <cellStyle name="Comma 11" xfId="1446"/>
    <cellStyle name="Comma 11 2" xfId="1447"/>
    <cellStyle name="Comma 11 3" xfId="1448"/>
    <cellStyle name="Comma 12" xfId="1449"/>
    <cellStyle name="Comma 12 2" xfId="8684"/>
    <cellStyle name="Comma 13" xfId="1450"/>
    <cellStyle name="Comma 13 2" xfId="8685"/>
    <cellStyle name="Comma 14" xfId="1451"/>
    <cellStyle name="Comma 14 2" xfId="8686"/>
    <cellStyle name="Comma 15" xfId="1452"/>
    <cellStyle name="Comma 15 2" xfId="8687"/>
    <cellStyle name="Comma 16" xfId="1453"/>
    <cellStyle name="Comma 16 2" xfId="8688"/>
    <cellStyle name="Comma 17" xfId="1454"/>
    <cellStyle name="Comma 17 2" xfId="8689"/>
    <cellStyle name="Comma 18" xfId="1455"/>
    <cellStyle name="Comma 18 2" xfId="1456"/>
    <cellStyle name="Comma 18 2 2" xfId="8690"/>
    <cellStyle name="Comma 18 3" xfId="8691"/>
    <cellStyle name="Comma 18 3 2" xfId="8692"/>
    <cellStyle name="Comma 18 3 2 2" xfId="8693"/>
    <cellStyle name="Comma 18 3 2 3" xfId="8694"/>
    <cellStyle name="Comma 18 3 3" xfId="8695"/>
    <cellStyle name="Comma 18 3 4" xfId="8696"/>
    <cellStyle name="Comma 18 4" xfId="8697"/>
    <cellStyle name="Comma 18 4 2" xfId="8698"/>
    <cellStyle name="Comma 18 4 3" xfId="8699"/>
    <cellStyle name="Comma 18 5" xfId="8700"/>
    <cellStyle name="Comma 18 6" xfId="8701"/>
    <cellStyle name="Comma 19" xfId="1457"/>
    <cellStyle name="Comma 19 2" xfId="8702"/>
    <cellStyle name="Comma 2" xfId="4"/>
    <cellStyle name="Comma 2 2" xfId="1458"/>
    <cellStyle name="Comma 2 2 2" xfId="1459"/>
    <cellStyle name="Comma 2 2 2 2" xfId="8703"/>
    <cellStyle name="Comma 2 2 3" xfId="8704"/>
    <cellStyle name="Comma 2 2 3 2" xfId="8705"/>
    <cellStyle name="Comma 2 2 4" xfId="8706"/>
    <cellStyle name="Comma 2 3" xfId="8707"/>
    <cellStyle name="Comma 2 3 2" xfId="8708"/>
    <cellStyle name="Comma 2 4" xfId="8709"/>
    <cellStyle name="Comma 2 5" xfId="8710"/>
    <cellStyle name="Comma 2_12 2011 DSM Indicator Summary" xfId="17301"/>
    <cellStyle name="Comma 20" xfId="1460"/>
    <cellStyle name="Comma 20 2" xfId="8711"/>
    <cellStyle name="Comma 21" xfId="1461"/>
    <cellStyle name="Comma 21 2" xfId="8712"/>
    <cellStyle name="Comma 22" xfId="1462"/>
    <cellStyle name="Comma 22 2" xfId="8713"/>
    <cellStyle name="Comma 23" xfId="1463"/>
    <cellStyle name="Comma 23 2" xfId="8714"/>
    <cellStyle name="Comma 24" xfId="1464"/>
    <cellStyle name="Comma 24 2" xfId="8715"/>
    <cellStyle name="Comma 25" xfId="1465"/>
    <cellStyle name="Comma 25 2" xfId="8716"/>
    <cellStyle name="Comma 26" xfId="1466"/>
    <cellStyle name="Comma 26 2" xfId="8717"/>
    <cellStyle name="Comma 27" xfId="1467"/>
    <cellStyle name="Comma 27 2" xfId="8718"/>
    <cellStyle name="Comma 28" xfId="1468"/>
    <cellStyle name="Comma 28 2" xfId="8719"/>
    <cellStyle name="Comma 29" xfId="1469"/>
    <cellStyle name="Comma 29 2" xfId="8720"/>
    <cellStyle name="Comma 3" xfId="1470"/>
    <cellStyle name="Comma 3 2" xfId="1471"/>
    <cellStyle name="Comma 3 2 2" xfId="1472"/>
    <cellStyle name="Comma 3 2 3" xfId="1473"/>
    <cellStyle name="Comma 3 3" xfId="1474"/>
    <cellStyle name="Comma 3 3 2" xfId="8721"/>
    <cellStyle name="Comma 3 4" xfId="1475"/>
    <cellStyle name="Comma 3 4 2" xfId="8722"/>
    <cellStyle name="Comma 3 4 2 2" xfId="8723"/>
    <cellStyle name="Comma 3 4 2 2 2" xfId="8724"/>
    <cellStyle name="Comma 3 4 2 2 3" xfId="8725"/>
    <cellStyle name="Comma 3 4 2 3" xfId="8726"/>
    <cellStyle name="Comma 3 4 2 4" xfId="8727"/>
    <cellStyle name="Comma 3 4 3" xfId="8728"/>
    <cellStyle name="Comma 3 4 3 2" xfId="8729"/>
    <cellStyle name="Comma 3 4 3 3" xfId="8730"/>
    <cellStyle name="Comma 3 4 4" xfId="8731"/>
    <cellStyle name="Comma 3 4 5" xfId="8732"/>
    <cellStyle name="Comma 3 5" xfId="8733"/>
    <cellStyle name="Comma 3 6" xfId="8734"/>
    <cellStyle name="Comma 3 7" xfId="8735"/>
    <cellStyle name="Comma 3 8" xfId="15969"/>
    <cellStyle name="Comma 3_Sheet1" xfId="17302"/>
    <cellStyle name="Comma 30" xfId="1476"/>
    <cellStyle name="Comma 30 2" xfId="8736"/>
    <cellStyle name="Comma 31" xfId="1477"/>
    <cellStyle name="Comma 32" xfId="1478"/>
    <cellStyle name="Comma 33" xfId="1479"/>
    <cellStyle name="Comma 33 2" xfId="8737"/>
    <cellStyle name="Comma 34" xfId="1480"/>
    <cellStyle name="Comma 34 2" xfId="8738"/>
    <cellStyle name="Comma 35" xfId="1481"/>
    <cellStyle name="Comma 35 2" xfId="8739"/>
    <cellStyle name="Comma 36" xfId="1482"/>
    <cellStyle name="Comma 36 2" xfId="8740"/>
    <cellStyle name="Comma 36 2 2" xfId="8741"/>
    <cellStyle name="Comma 36 2 2 2" xfId="8742"/>
    <cellStyle name="Comma 36 2 2 3" xfId="8743"/>
    <cellStyle name="Comma 36 2 3" xfId="8744"/>
    <cellStyle name="Comma 36 2 4" xfId="8745"/>
    <cellStyle name="Comma 36 3" xfId="8746"/>
    <cellStyle name="Comma 36 3 2" xfId="8747"/>
    <cellStyle name="Comma 36 3 3" xfId="8748"/>
    <cellStyle name="Comma 36 4" xfId="8749"/>
    <cellStyle name="Comma 36 5" xfId="8750"/>
    <cellStyle name="Comma 37" xfId="1483"/>
    <cellStyle name="Comma 37 2" xfId="8751"/>
    <cellStyle name="Comma 38" xfId="1484"/>
    <cellStyle name="Comma 38 2" xfId="8752"/>
    <cellStyle name="Comma 39" xfId="1485"/>
    <cellStyle name="Comma 39 2" xfId="8753"/>
    <cellStyle name="Comma 4" xfId="1486"/>
    <cellStyle name="Comma 4 2" xfId="1487"/>
    <cellStyle name="Comma 4 2 2" xfId="1488"/>
    <cellStyle name="Comma 4 3" xfId="1489"/>
    <cellStyle name="Comma 4 3 2" xfId="8754"/>
    <cellStyle name="Comma 4 4" xfId="1490"/>
    <cellStyle name="Comma 4 5" xfId="8755"/>
    <cellStyle name="Comma 4_Sheet1" xfId="17303"/>
    <cellStyle name="Comma 40" xfId="1491"/>
    <cellStyle name="Comma 40 2" xfId="8756"/>
    <cellStyle name="Comma 41" xfId="1492"/>
    <cellStyle name="Comma 42" xfId="1493"/>
    <cellStyle name="Comma 43" xfId="1494"/>
    <cellStyle name="Comma 43 2" xfId="8757"/>
    <cellStyle name="Comma 44" xfId="1495"/>
    <cellStyle name="Comma 44 2" xfId="1496"/>
    <cellStyle name="Comma 44 3" xfId="1497"/>
    <cellStyle name="Comma 45" xfId="1498"/>
    <cellStyle name="Comma 45 2" xfId="1499"/>
    <cellStyle name="Comma 46" xfId="1500"/>
    <cellStyle name="Comma 46 2" xfId="1501"/>
    <cellStyle name="Comma 47" xfId="1502"/>
    <cellStyle name="Comma 47 2" xfId="1503"/>
    <cellStyle name="Comma 48" xfId="1504"/>
    <cellStyle name="Comma 48 2" xfId="1505"/>
    <cellStyle name="Comma 48 3" xfId="1506"/>
    <cellStyle name="Comma 49" xfId="1507"/>
    <cellStyle name="Comma 49 2" xfId="8758"/>
    <cellStyle name="Comma 5" xfId="1508"/>
    <cellStyle name="Comma 5 2" xfId="1509"/>
    <cellStyle name="Comma 5 2 2" xfId="1510"/>
    <cellStyle name="Comma 5 2 3" xfId="8759"/>
    <cellStyle name="Comma 5 2 3 2" xfId="8760"/>
    <cellStyle name="Comma 5 2 3 2 2" xfId="8761"/>
    <cellStyle name="Comma 5 2 3 2 3" xfId="8762"/>
    <cellStyle name="Comma 5 2 3 3" xfId="8763"/>
    <cellStyle name="Comma 5 2 3 4" xfId="8764"/>
    <cellStyle name="Comma 5 2 4" xfId="8765"/>
    <cellStyle name="Comma 5 2 4 2" xfId="8766"/>
    <cellStyle name="Comma 5 2 4 3" xfId="8767"/>
    <cellStyle name="Comma 5 2 5" xfId="8768"/>
    <cellStyle name="Comma 5 2 6" xfId="8769"/>
    <cellStyle name="Comma 5 3" xfId="1511"/>
    <cellStyle name="Comma 5 4" xfId="1512"/>
    <cellStyle name="Comma 50" xfId="1513"/>
    <cellStyle name="Comma 50 2" xfId="8770"/>
    <cellStyle name="Comma 51" xfId="7728"/>
    <cellStyle name="Comma 51 2" xfId="8771"/>
    <cellStyle name="Comma 52" xfId="8772"/>
    <cellStyle name="Comma 52 2" xfId="8773"/>
    <cellStyle name="Comma 53" xfId="8774"/>
    <cellStyle name="Comma 53 2" xfId="8775"/>
    <cellStyle name="Comma 54" xfId="8776"/>
    <cellStyle name="Comma 54 2" xfId="8777"/>
    <cellStyle name="Comma 55" xfId="8778"/>
    <cellStyle name="Comma 55 2" xfId="8779"/>
    <cellStyle name="Comma 56" xfId="8780"/>
    <cellStyle name="Comma 56 2" xfId="8781"/>
    <cellStyle name="Comma 57" xfId="8782"/>
    <cellStyle name="Comma 57 2" xfId="8783"/>
    <cellStyle name="Comma 58" xfId="8784"/>
    <cellStyle name="Comma 58 2" xfId="8785"/>
    <cellStyle name="Comma 59" xfId="8786"/>
    <cellStyle name="Comma 59 2" xfId="8787"/>
    <cellStyle name="Comma 6" xfId="1514"/>
    <cellStyle name="Comma 6 2" xfId="1515"/>
    <cellStyle name="Comma 6 2 2" xfId="8788"/>
    <cellStyle name="Comma 6 3" xfId="1516"/>
    <cellStyle name="Comma 6 4" xfId="1517"/>
    <cellStyle name="Comma 6 5" xfId="8789"/>
    <cellStyle name="Comma 60" xfId="8790"/>
    <cellStyle name="Comma 60 2" xfId="8791"/>
    <cellStyle name="Comma 61" xfId="8792"/>
    <cellStyle name="Comma 61 2" xfId="8793"/>
    <cellStyle name="Comma 62" xfId="8794"/>
    <cellStyle name="Comma 63" xfId="8795"/>
    <cellStyle name="Comma 63 2" xfId="8796"/>
    <cellStyle name="Comma 63 2 2" xfId="8797"/>
    <cellStyle name="Comma 63 2 2 2" xfId="8798"/>
    <cellStyle name="Comma 63 2 2 3" xfId="8799"/>
    <cellStyle name="Comma 63 2 3" xfId="8800"/>
    <cellStyle name="Comma 63 2 4" xfId="8801"/>
    <cellStyle name="Comma 63 3" xfId="8802"/>
    <cellStyle name="Comma 63 3 2" xfId="8803"/>
    <cellStyle name="Comma 63 3 3" xfId="8804"/>
    <cellStyle name="Comma 63 4" xfId="8805"/>
    <cellStyle name="Comma 63 5" xfId="8806"/>
    <cellStyle name="Comma 64" xfId="8807"/>
    <cellStyle name="Comma 64 2" xfId="8808"/>
    <cellStyle name="Comma 64 2 2" xfId="8809"/>
    <cellStyle name="Comma 64 2 2 2" xfId="8810"/>
    <cellStyle name="Comma 64 2 2 3" xfId="8811"/>
    <cellStyle name="Comma 64 2 3" xfId="8812"/>
    <cellStyle name="Comma 64 2 4" xfId="8813"/>
    <cellStyle name="Comma 64 3" xfId="8814"/>
    <cellStyle name="Comma 64 3 2" xfId="8815"/>
    <cellStyle name="Comma 64 3 3" xfId="8816"/>
    <cellStyle name="Comma 64 4" xfId="8817"/>
    <cellStyle name="Comma 64 5" xfId="8818"/>
    <cellStyle name="Comma 65" xfId="8819"/>
    <cellStyle name="Comma 65 2" xfId="8820"/>
    <cellStyle name="Comma 66" xfId="8821"/>
    <cellStyle name="Comma 66 2" xfId="8822"/>
    <cellStyle name="Comma 67" xfId="8823"/>
    <cellStyle name="Comma 67 2" xfId="8824"/>
    <cellStyle name="Comma 68" xfId="8825"/>
    <cellStyle name="Comma 68 2" xfId="8826"/>
    <cellStyle name="Comma 69" xfId="8827"/>
    <cellStyle name="Comma 69 2" xfId="8828"/>
    <cellStyle name="Comma 7" xfId="1518"/>
    <cellStyle name="Comma 7 2" xfId="1519"/>
    <cellStyle name="Comma 7 2 2" xfId="8829"/>
    <cellStyle name="Comma 7 2 2 2" xfId="8830"/>
    <cellStyle name="Comma 7 2 2 3" xfId="8831"/>
    <cellStyle name="Comma 7 2 3" xfId="8832"/>
    <cellStyle name="Comma 7 2 4" xfId="8833"/>
    <cellStyle name="Comma 7 3" xfId="1520"/>
    <cellStyle name="Comma 7 3 2" xfId="8834"/>
    <cellStyle name="Comma 7 3 3" xfId="8835"/>
    <cellStyle name="Comma 7 4" xfId="7731"/>
    <cellStyle name="Comma 7 5" xfId="8836"/>
    <cellStyle name="Comma 70" xfId="8837"/>
    <cellStyle name="Comma 70 2" xfId="8838"/>
    <cellStyle name="Comma 71" xfId="8839"/>
    <cellStyle name="Comma 71 2" xfId="8840"/>
    <cellStyle name="Comma 72" xfId="8841"/>
    <cellStyle name="Comma 72 2" xfId="8842"/>
    <cellStyle name="Comma 73" xfId="8843"/>
    <cellStyle name="Comma 73 2" xfId="8844"/>
    <cellStyle name="Comma 74" xfId="8845"/>
    <cellStyle name="Comma 74 2" xfId="8846"/>
    <cellStyle name="Comma 75" xfId="8847"/>
    <cellStyle name="Comma 75 2" xfId="8848"/>
    <cellStyle name="Comma 76" xfId="8849"/>
    <cellStyle name="Comma 76 2" xfId="8850"/>
    <cellStyle name="Comma 77" xfId="8851"/>
    <cellStyle name="Comma 77 2" xfId="8852"/>
    <cellStyle name="Comma 78" xfId="8853"/>
    <cellStyle name="Comma 78 2" xfId="8854"/>
    <cellStyle name="Comma 79" xfId="8855"/>
    <cellStyle name="Comma 79 2" xfId="8856"/>
    <cellStyle name="Comma 8" xfId="1521"/>
    <cellStyle name="Comma 8 2" xfId="1522"/>
    <cellStyle name="Comma 8 3" xfId="1523"/>
    <cellStyle name="Comma 80" xfId="8857"/>
    <cellStyle name="Comma 80 2" xfId="8858"/>
    <cellStyle name="Comma 81" xfId="8859"/>
    <cellStyle name="Comma 81 2" xfId="8860"/>
    <cellStyle name="Comma 82" xfId="8861"/>
    <cellStyle name="Comma 82 2" xfId="8862"/>
    <cellStyle name="Comma 82 2 2" xfId="8863"/>
    <cellStyle name="Comma 82 2 2 2" xfId="8864"/>
    <cellStyle name="Comma 82 2 2 3" xfId="8865"/>
    <cellStyle name="Comma 82 2 3" xfId="8866"/>
    <cellStyle name="Comma 82 2 4" xfId="8867"/>
    <cellStyle name="Comma 82 3" xfId="8868"/>
    <cellStyle name="Comma 82 3 2" xfId="8869"/>
    <cellStyle name="Comma 82 3 3" xfId="8870"/>
    <cellStyle name="Comma 82 4" xfId="8871"/>
    <cellStyle name="Comma 82 5" xfId="8872"/>
    <cellStyle name="Comma 83" xfId="8873"/>
    <cellStyle name="Comma 84" xfId="8874"/>
    <cellStyle name="Comma 85" xfId="8875"/>
    <cellStyle name="Comma 86" xfId="8876"/>
    <cellStyle name="Comma 87" xfId="8877"/>
    <cellStyle name="Comma 88" xfId="8878"/>
    <cellStyle name="Comma 89" xfId="8879"/>
    <cellStyle name="Comma 9" xfId="1524"/>
    <cellStyle name="Comma 9 2" xfId="1525"/>
    <cellStyle name="Comma 9 3" xfId="1526"/>
    <cellStyle name="Comma 90" xfId="8880"/>
    <cellStyle name="Comma 91" xfId="17846"/>
    <cellStyle name="comma, 0" xfId="1527"/>
    <cellStyle name="comma, 0 2" xfId="1528"/>
    <cellStyle name="comma, 0 3" xfId="1529"/>
    <cellStyle name="Comma0" xfId="8881"/>
    <cellStyle name="Copied" xfId="17852"/>
    <cellStyle name="Currency [2]" xfId="1530"/>
    <cellStyle name="Currency [3]" xfId="1531"/>
    <cellStyle name="Currency 10" xfId="1532"/>
    <cellStyle name="Currency 10 2" xfId="1533"/>
    <cellStyle name="Currency 10 2 2" xfId="8882"/>
    <cellStyle name="Currency 10 3" xfId="8883"/>
    <cellStyle name="Currency 10 3 2" xfId="8884"/>
    <cellStyle name="Currency 10 3 2 2" xfId="8885"/>
    <cellStyle name="Currency 10 3 2 3" xfId="8886"/>
    <cellStyle name="Currency 10 3 3" xfId="8887"/>
    <cellStyle name="Currency 10 3 4" xfId="8888"/>
    <cellStyle name="Currency 10 4" xfId="8889"/>
    <cellStyle name="Currency 10 4 2" xfId="8890"/>
    <cellStyle name="Currency 10 4 3" xfId="8891"/>
    <cellStyle name="Currency 10 5" xfId="8892"/>
    <cellStyle name="Currency 10 6" xfId="8893"/>
    <cellStyle name="Currency 11" xfId="1534"/>
    <cellStyle name="Currency 11 2" xfId="8894"/>
    <cellStyle name="Currency 12" xfId="1535"/>
    <cellStyle name="Currency 12 2" xfId="8895"/>
    <cellStyle name="Currency 13" xfId="1536"/>
    <cellStyle name="Currency 13 2" xfId="8896"/>
    <cellStyle name="Currency 14" xfId="1537"/>
    <cellStyle name="Currency 14 2" xfId="8897"/>
    <cellStyle name="Currency 15" xfId="1538"/>
    <cellStyle name="Currency 15 2" xfId="8898"/>
    <cellStyle name="Currency 16" xfId="1539"/>
    <cellStyle name="Currency 16 2" xfId="1540"/>
    <cellStyle name="Currency 17" xfId="1541"/>
    <cellStyle name="Currency 17 2" xfId="1542"/>
    <cellStyle name="Currency 18" xfId="1543"/>
    <cellStyle name="Currency 18 2" xfId="1544"/>
    <cellStyle name="Currency 19" xfId="1545"/>
    <cellStyle name="Currency 19 2" xfId="1546"/>
    <cellStyle name="Currency 2" xfId="6"/>
    <cellStyle name="Currency 2 2" xfId="1547"/>
    <cellStyle name="Currency 2 2 2" xfId="1548"/>
    <cellStyle name="Currency 2 2 2 2" xfId="8899"/>
    <cellStyle name="Currency 2 2 3" xfId="8900"/>
    <cellStyle name="Currency 2 2 3 2" xfId="8901"/>
    <cellStyle name="Currency 2 2 4" xfId="8902"/>
    <cellStyle name="Currency 2 2 5" xfId="8903"/>
    <cellStyle name="Currency 2 3" xfId="1549"/>
    <cellStyle name="Currency 2 3 2" xfId="8904"/>
    <cellStyle name="Currency 2 4" xfId="8905"/>
    <cellStyle name="Currency 2 5" xfId="8906"/>
    <cellStyle name="Currency 2_2014 O&amp;M" xfId="17856"/>
    <cellStyle name="Currency 20" xfId="1550"/>
    <cellStyle name="Currency 20 2" xfId="8907"/>
    <cellStyle name="Currency 21" xfId="1551"/>
    <cellStyle name="Currency 21 2" xfId="8908"/>
    <cellStyle name="Currency 22" xfId="1552"/>
    <cellStyle name="Currency 22 2" xfId="8909"/>
    <cellStyle name="Currency 23" xfId="1553"/>
    <cellStyle name="Currency 24" xfId="1554"/>
    <cellStyle name="Currency 25" xfId="1555"/>
    <cellStyle name="Currency 25 2" xfId="8910"/>
    <cellStyle name="Currency 26" xfId="1556"/>
    <cellStyle name="Currency 26 2" xfId="8911"/>
    <cellStyle name="Currency 27" xfId="1557"/>
    <cellStyle name="Currency 27 2" xfId="8912"/>
    <cellStyle name="Currency 28" xfId="1558"/>
    <cellStyle name="Currency 28 2" xfId="1559"/>
    <cellStyle name="Currency 28 2 2" xfId="1560"/>
    <cellStyle name="Currency 28 2 2 2" xfId="1561"/>
    <cellStyle name="Currency 28 2 2 2 2" xfId="1562"/>
    <cellStyle name="Currency 28 2 2 2 2 2" xfId="1563"/>
    <cellStyle name="Currency 28 2 2 2 2 2 2" xfId="8913"/>
    <cellStyle name="Currency 28 2 2 2 2 3" xfId="1564"/>
    <cellStyle name="Currency 28 2 2 2 2 3 2" xfId="8914"/>
    <cellStyle name="Currency 28 2 2 2 2 4" xfId="8915"/>
    <cellStyle name="Currency 28 2 2 2 3" xfId="1565"/>
    <cellStyle name="Currency 28 2 2 2 3 2" xfId="8916"/>
    <cellStyle name="Currency 28 2 2 2 4" xfId="1566"/>
    <cellStyle name="Currency 28 2 2 2 4 2" xfId="8917"/>
    <cellStyle name="Currency 28 2 2 2 5" xfId="8918"/>
    <cellStyle name="Currency 28 2 2 3" xfId="1567"/>
    <cellStyle name="Currency 28 2 2 3 2" xfId="1568"/>
    <cellStyle name="Currency 28 2 2 3 2 2" xfId="8919"/>
    <cellStyle name="Currency 28 2 2 3 3" xfId="1569"/>
    <cellStyle name="Currency 28 2 2 3 3 2" xfId="8920"/>
    <cellStyle name="Currency 28 2 2 3 4" xfId="8921"/>
    <cellStyle name="Currency 28 2 2 4" xfId="1570"/>
    <cellStyle name="Currency 28 2 2 4 2" xfId="8922"/>
    <cellStyle name="Currency 28 2 2 5" xfId="1571"/>
    <cellStyle name="Currency 28 2 2 5 2" xfId="8923"/>
    <cellStyle name="Currency 28 2 2 6" xfId="8924"/>
    <cellStyle name="Currency 28 2 3" xfId="1572"/>
    <cellStyle name="Currency 28 2 3 2" xfId="1573"/>
    <cellStyle name="Currency 28 2 3 2 2" xfId="1574"/>
    <cellStyle name="Currency 28 2 3 2 2 2" xfId="8925"/>
    <cellStyle name="Currency 28 2 3 2 3" xfId="1575"/>
    <cellStyle name="Currency 28 2 3 2 3 2" xfId="8926"/>
    <cellStyle name="Currency 28 2 3 2 4" xfId="8927"/>
    <cellStyle name="Currency 28 2 3 3" xfId="1576"/>
    <cellStyle name="Currency 28 2 3 3 2" xfId="8928"/>
    <cellStyle name="Currency 28 2 3 4" xfId="1577"/>
    <cellStyle name="Currency 28 2 3 4 2" xfId="8929"/>
    <cellStyle name="Currency 28 2 3 5" xfId="8930"/>
    <cellStyle name="Currency 28 2 4" xfId="1578"/>
    <cellStyle name="Currency 28 2 4 2" xfId="1579"/>
    <cellStyle name="Currency 28 2 4 2 2" xfId="8931"/>
    <cellStyle name="Currency 28 2 4 3" xfId="1580"/>
    <cellStyle name="Currency 28 2 4 3 2" xfId="8932"/>
    <cellStyle name="Currency 28 2 4 4" xfId="8933"/>
    <cellStyle name="Currency 28 2 5" xfId="1581"/>
    <cellStyle name="Currency 28 2 5 2" xfId="8934"/>
    <cellStyle name="Currency 28 2 6" xfId="1582"/>
    <cellStyle name="Currency 28 2 6 2" xfId="8935"/>
    <cellStyle name="Currency 28 2 7" xfId="8936"/>
    <cellStyle name="Currency 28 3" xfId="1583"/>
    <cellStyle name="Currency 28 3 2" xfId="1584"/>
    <cellStyle name="Currency 28 3 2 2" xfId="1585"/>
    <cellStyle name="Currency 28 3 2 2 2" xfId="1586"/>
    <cellStyle name="Currency 28 3 2 2 2 2" xfId="8937"/>
    <cellStyle name="Currency 28 3 2 2 3" xfId="1587"/>
    <cellStyle name="Currency 28 3 2 2 3 2" xfId="8938"/>
    <cellStyle name="Currency 28 3 2 2 4" xfId="8939"/>
    <cellStyle name="Currency 28 3 2 3" xfId="1588"/>
    <cellStyle name="Currency 28 3 2 3 2" xfId="8940"/>
    <cellStyle name="Currency 28 3 2 4" xfId="1589"/>
    <cellStyle name="Currency 28 3 2 4 2" xfId="8941"/>
    <cellStyle name="Currency 28 3 2 5" xfId="8942"/>
    <cellStyle name="Currency 28 3 3" xfId="1590"/>
    <cellStyle name="Currency 28 3 3 2" xfId="1591"/>
    <cellStyle name="Currency 28 3 3 2 2" xfId="8943"/>
    <cellStyle name="Currency 28 3 3 3" xfId="1592"/>
    <cellStyle name="Currency 28 3 3 3 2" xfId="8944"/>
    <cellStyle name="Currency 28 3 3 4" xfId="8945"/>
    <cellStyle name="Currency 28 3 4" xfId="1593"/>
    <cellStyle name="Currency 28 3 4 2" xfId="8946"/>
    <cellStyle name="Currency 28 3 5" xfId="1594"/>
    <cellStyle name="Currency 28 3 5 2" xfId="8947"/>
    <cellStyle name="Currency 28 3 6" xfId="8948"/>
    <cellStyle name="Currency 28 4" xfId="1595"/>
    <cellStyle name="Currency 28 4 2" xfId="1596"/>
    <cellStyle name="Currency 28 4 2 2" xfId="1597"/>
    <cellStyle name="Currency 28 4 2 2 2" xfId="8949"/>
    <cellStyle name="Currency 28 4 2 3" xfId="1598"/>
    <cellStyle name="Currency 28 4 2 3 2" xfId="8950"/>
    <cellStyle name="Currency 28 4 2 4" xfId="8951"/>
    <cellStyle name="Currency 28 4 3" xfId="1599"/>
    <cellStyle name="Currency 28 4 3 2" xfId="8952"/>
    <cellStyle name="Currency 28 4 4" xfId="1600"/>
    <cellStyle name="Currency 28 4 4 2" xfId="8953"/>
    <cellStyle name="Currency 28 4 5" xfId="8954"/>
    <cellStyle name="Currency 28 5" xfId="1601"/>
    <cellStyle name="Currency 28 5 2" xfId="1602"/>
    <cellStyle name="Currency 28 5 2 2" xfId="8955"/>
    <cellStyle name="Currency 28 5 3" xfId="1603"/>
    <cellStyle name="Currency 28 5 3 2" xfId="8956"/>
    <cellStyle name="Currency 28 5 4" xfId="8957"/>
    <cellStyle name="Currency 28 6" xfId="1604"/>
    <cellStyle name="Currency 28 6 2" xfId="8958"/>
    <cellStyle name="Currency 28 7" xfId="1605"/>
    <cellStyle name="Currency 28 7 2" xfId="8959"/>
    <cellStyle name="Currency 28 8" xfId="8960"/>
    <cellStyle name="Currency 29" xfId="1606"/>
    <cellStyle name="Currency 29 2" xfId="1607"/>
    <cellStyle name="Currency 29 2 2" xfId="1608"/>
    <cellStyle name="Currency 29 2 2 2" xfId="1609"/>
    <cellStyle name="Currency 29 2 2 2 2" xfId="1610"/>
    <cellStyle name="Currency 29 2 2 2 2 2" xfId="1611"/>
    <cellStyle name="Currency 29 2 2 2 2 2 2" xfId="8961"/>
    <cellStyle name="Currency 29 2 2 2 2 3" xfId="1612"/>
    <cellStyle name="Currency 29 2 2 2 2 3 2" xfId="8962"/>
    <cellStyle name="Currency 29 2 2 2 2 4" xfId="8963"/>
    <cellStyle name="Currency 29 2 2 2 3" xfId="1613"/>
    <cellStyle name="Currency 29 2 2 2 3 2" xfId="8964"/>
    <cellStyle name="Currency 29 2 2 2 4" xfId="1614"/>
    <cellStyle name="Currency 29 2 2 2 4 2" xfId="8965"/>
    <cellStyle name="Currency 29 2 2 2 5" xfId="8966"/>
    <cellStyle name="Currency 29 2 2 3" xfId="1615"/>
    <cellStyle name="Currency 29 2 2 3 2" xfId="1616"/>
    <cellStyle name="Currency 29 2 2 3 2 2" xfId="8967"/>
    <cellStyle name="Currency 29 2 2 3 3" xfId="1617"/>
    <cellStyle name="Currency 29 2 2 3 3 2" xfId="8968"/>
    <cellStyle name="Currency 29 2 2 3 4" xfId="8969"/>
    <cellStyle name="Currency 29 2 2 4" xfId="1618"/>
    <cellStyle name="Currency 29 2 2 4 2" xfId="8970"/>
    <cellStyle name="Currency 29 2 2 5" xfId="1619"/>
    <cellStyle name="Currency 29 2 2 5 2" xfId="8971"/>
    <cellStyle name="Currency 29 2 2 6" xfId="8972"/>
    <cellStyle name="Currency 29 2 3" xfId="1620"/>
    <cellStyle name="Currency 29 2 3 2" xfId="1621"/>
    <cellStyle name="Currency 29 2 3 2 2" xfId="1622"/>
    <cellStyle name="Currency 29 2 3 2 2 2" xfId="8973"/>
    <cellStyle name="Currency 29 2 3 2 3" xfId="1623"/>
    <cellStyle name="Currency 29 2 3 2 3 2" xfId="8974"/>
    <cellStyle name="Currency 29 2 3 2 4" xfId="8975"/>
    <cellStyle name="Currency 29 2 3 3" xfId="1624"/>
    <cellStyle name="Currency 29 2 3 3 2" xfId="8976"/>
    <cellStyle name="Currency 29 2 3 4" xfId="1625"/>
    <cellStyle name="Currency 29 2 3 4 2" xfId="8977"/>
    <cellStyle name="Currency 29 2 3 5" xfId="8978"/>
    <cellStyle name="Currency 29 2 4" xfId="1626"/>
    <cellStyle name="Currency 29 2 4 2" xfId="1627"/>
    <cellStyle name="Currency 29 2 4 2 2" xfId="8979"/>
    <cellStyle name="Currency 29 2 4 3" xfId="1628"/>
    <cellStyle name="Currency 29 2 4 3 2" xfId="8980"/>
    <cellStyle name="Currency 29 2 4 4" xfId="8981"/>
    <cellStyle name="Currency 29 2 5" xfId="1629"/>
    <cellStyle name="Currency 29 2 5 2" xfId="8982"/>
    <cellStyle name="Currency 29 2 6" xfId="1630"/>
    <cellStyle name="Currency 29 2 6 2" xfId="8983"/>
    <cellStyle name="Currency 29 2 7" xfId="8984"/>
    <cellStyle name="Currency 29 3" xfId="1631"/>
    <cellStyle name="Currency 29 3 2" xfId="1632"/>
    <cellStyle name="Currency 29 3 2 2" xfId="1633"/>
    <cellStyle name="Currency 29 3 2 2 2" xfId="1634"/>
    <cellStyle name="Currency 29 3 2 2 2 2" xfId="8985"/>
    <cellStyle name="Currency 29 3 2 2 3" xfId="1635"/>
    <cellStyle name="Currency 29 3 2 2 3 2" xfId="8986"/>
    <cellStyle name="Currency 29 3 2 2 4" xfId="8987"/>
    <cellStyle name="Currency 29 3 2 3" xfId="1636"/>
    <cellStyle name="Currency 29 3 2 3 2" xfId="8988"/>
    <cellStyle name="Currency 29 3 2 4" xfId="1637"/>
    <cellStyle name="Currency 29 3 2 4 2" xfId="8989"/>
    <cellStyle name="Currency 29 3 2 5" xfId="8990"/>
    <cellStyle name="Currency 29 3 3" xfId="1638"/>
    <cellStyle name="Currency 29 3 3 2" xfId="1639"/>
    <cellStyle name="Currency 29 3 3 2 2" xfId="8991"/>
    <cellStyle name="Currency 29 3 3 3" xfId="1640"/>
    <cellStyle name="Currency 29 3 3 3 2" xfId="8992"/>
    <cellStyle name="Currency 29 3 3 4" xfId="8993"/>
    <cellStyle name="Currency 29 3 4" xfId="1641"/>
    <cellStyle name="Currency 29 3 4 2" xfId="8994"/>
    <cellStyle name="Currency 29 3 5" xfId="1642"/>
    <cellStyle name="Currency 29 3 5 2" xfId="8995"/>
    <cellStyle name="Currency 29 3 6" xfId="8996"/>
    <cellStyle name="Currency 29 4" xfId="1643"/>
    <cellStyle name="Currency 29 4 2" xfId="1644"/>
    <cellStyle name="Currency 29 4 2 2" xfId="1645"/>
    <cellStyle name="Currency 29 4 2 2 2" xfId="8997"/>
    <cellStyle name="Currency 29 4 2 3" xfId="1646"/>
    <cellStyle name="Currency 29 4 2 3 2" xfId="8998"/>
    <cellStyle name="Currency 29 4 2 4" xfId="8999"/>
    <cellStyle name="Currency 29 4 3" xfId="1647"/>
    <cellStyle name="Currency 29 4 3 2" xfId="9000"/>
    <cellStyle name="Currency 29 4 4" xfId="1648"/>
    <cellStyle name="Currency 29 4 4 2" xfId="9001"/>
    <cellStyle name="Currency 29 4 5" xfId="9002"/>
    <cellStyle name="Currency 29 5" xfId="1649"/>
    <cellStyle name="Currency 29 5 2" xfId="1650"/>
    <cellStyle name="Currency 29 5 2 2" xfId="9003"/>
    <cellStyle name="Currency 29 5 3" xfId="1651"/>
    <cellStyle name="Currency 29 5 3 2" xfId="9004"/>
    <cellStyle name="Currency 29 5 4" xfId="9005"/>
    <cellStyle name="Currency 29 6" xfId="1652"/>
    <cellStyle name="Currency 29 6 2" xfId="9006"/>
    <cellStyle name="Currency 29 7" xfId="1653"/>
    <cellStyle name="Currency 29 7 2" xfId="9007"/>
    <cellStyle name="Currency 29 8" xfId="9008"/>
    <cellStyle name="Currency 3" xfId="1654"/>
    <cellStyle name="Currency 3 2" xfId="1655"/>
    <cellStyle name="Currency 3 2 2" xfId="1656"/>
    <cellStyle name="Currency 3 2 2 2" xfId="9009"/>
    <cellStyle name="Currency 3 2 3" xfId="9010"/>
    <cellStyle name="Currency 3 3" xfId="1657"/>
    <cellStyle name="Currency 3 3 2" xfId="9011"/>
    <cellStyle name="Currency 3 3 2 2" xfId="9012"/>
    <cellStyle name="Currency 3 3 2 2 2" xfId="9013"/>
    <cellStyle name="Currency 3 3 2 2 3" xfId="9014"/>
    <cellStyle name="Currency 3 3 2 3" xfId="9015"/>
    <cellStyle name="Currency 3 3 2 4" xfId="9016"/>
    <cellStyle name="Currency 3 3 3" xfId="9017"/>
    <cellStyle name="Currency 3 3 3 2" xfId="9018"/>
    <cellStyle name="Currency 3 3 3 3" xfId="9019"/>
    <cellStyle name="Currency 3 3 4" xfId="9020"/>
    <cellStyle name="Currency 3 3 5" xfId="9021"/>
    <cellStyle name="Currency 3 4" xfId="1658"/>
    <cellStyle name="Currency 3 5" xfId="9022"/>
    <cellStyle name="Currency 3 6" xfId="15967"/>
    <cellStyle name="Currency 3_2012IndicatorsforCS" xfId="1659"/>
    <cellStyle name="Currency 30" xfId="1660"/>
    <cellStyle name="Currency 30 2" xfId="1661"/>
    <cellStyle name="Currency 30 2 2" xfId="1662"/>
    <cellStyle name="Currency 30 2 2 2" xfId="1663"/>
    <cellStyle name="Currency 30 2 2 2 2" xfId="1664"/>
    <cellStyle name="Currency 30 2 2 2 2 2" xfId="1665"/>
    <cellStyle name="Currency 30 2 2 2 2 2 2" xfId="9023"/>
    <cellStyle name="Currency 30 2 2 2 2 3" xfId="1666"/>
    <cellStyle name="Currency 30 2 2 2 2 3 2" xfId="9024"/>
    <cellStyle name="Currency 30 2 2 2 2 4" xfId="9025"/>
    <cellStyle name="Currency 30 2 2 2 3" xfId="1667"/>
    <cellStyle name="Currency 30 2 2 2 3 2" xfId="9026"/>
    <cellStyle name="Currency 30 2 2 2 4" xfId="1668"/>
    <cellStyle name="Currency 30 2 2 2 4 2" xfId="9027"/>
    <cellStyle name="Currency 30 2 2 2 5" xfId="9028"/>
    <cellStyle name="Currency 30 2 2 3" xfId="1669"/>
    <cellStyle name="Currency 30 2 2 3 2" xfId="1670"/>
    <cellStyle name="Currency 30 2 2 3 2 2" xfId="9029"/>
    <cellStyle name="Currency 30 2 2 3 3" xfId="1671"/>
    <cellStyle name="Currency 30 2 2 3 3 2" xfId="9030"/>
    <cellStyle name="Currency 30 2 2 3 4" xfId="9031"/>
    <cellStyle name="Currency 30 2 2 4" xfId="1672"/>
    <cellStyle name="Currency 30 2 2 4 2" xfId="9032"/>
    <cellStyle name="Currency 30 2 2 5" xfId="1673"/>
    <cellStyle name="Currency 30 2 2 5 2" xfId="9033"/>
    <cellStyle name="Currency 30 2 2 6" xfId="9034"/>
    <cellStyle name="Currency 30 2 3" xfId="1674"/>
    <cellStyle name="Currency 30 2 3 2" xfId="1675"/>
    <cellStyle name="Currency 30 2 3 2 2" xfId="1676"/>
    <cellStyle name="Currency 30 2 3 2 2 2" xfId="9035"/>
    <cellStyle name="Currency 30 2 3 2 3" xfId="1677"/>
    <cellStyle name="Currency 30 2 3 2 3 2" xfId="9036"/>
    <cellStyle name="Currency 30 2 3 2 4" xfId="9037"/>
    <cellStyle name="Currency 30 2 3 3" xfId="1678"/>
    <cellStyle name="Currency 30 2 3 3 2" xfId="9038"/>
    <cellStyle name="Currency 30 2 3 4" xfId="1679"/>
    <cellStyle name="Currency 30 2 3 4 2" xfId="9039"/>
    <cellStyle name="Currency 30 2 3 5" xfId="9040"/>
    <cellStyle name="Currency 30 2 4" xfId="1680"/>
    <cellStyle name="Currency 30 2 4 2" xfId="1681"/>
    <cellStyle name="Currency 30 2 4 2 2" xfId="9041"/>
    <cellStyle name="Currency 30 2 4 3" xfId="1682"/>
    <cellStyle name="Currency 30 2 4 3 2" xfId="9042"/>
    <cellStyle name="Currency 30 2 4 4" xfId="9043"/>
    <cellStyle name="Currency 30 2 5" xfId="1683"/>
    <cellStyle name="Currency 30 2 5 2" xfId="9044"/>
    <cellStyle name="Currency 30 2 6" xfId="1684"/>
    <cellStyle name="Currency 30 2 6 2" xfId="9045"/>
    <cellStyle name="Currency 30 2 7" xfId="9046"/>
    <cellStyle name="Currency 30 3" xfId="1685"/>
    <cellStyle name="Currency 30 3 2" xfId="1686"/>
    <cellStyle name="Currency 30 3 2 2" xfId="1687"/>
    <cellStyle name="Currency 30 3 2 2 2" xfId="1688"/>
    <cellStyle name="Currency 30 3 2 2 2 2" xfId="9047"/>
    <cellStyle name="Currency 30 3 2 2 3" xfId="1689"/>
    <cellStyle name="Currency 30 3 2 2 3 2" xfId="9048"/>
    <cellStyle name="Currency 30 3 2 2 4" xfId="9049"/>
    <cellStyle name="Currency 30 3 2 3" xfId="1690"/>
    <cellStyle name="Currency 30 3 2 3 2" xfId="9050"/>
    <cellStyle name="Currency 30 3 2 4" xfId="1691"/>
    <cellStyle name="Currency 30 3 2 4 2" xfId="9051"/>
    <cellStyle name="Currency 30 3 2 5" xfId="9052"/>
    <cellStyle name="Currency 30 3 3" xfId="1692"/>
    <cellStyle name="Currency 30 3 3 2" xfId="1693"/>
    <cellStyle name="Currency 30 3 3 2 2" xfId="9053"/>
    <cellStyle name="Currency 30 3 3 3" xfId="1694"/>
    <cellStyle name="Currency 30 3 3 3 2" xfId="9054"/>
    <cellStyle name="Currency 30 3 3 4" xfId="9055"/>
    <cellStyle name="Currency 30 3 4" xfId="1695"/>
    <cellStyle name="Currency 30 3 4 2" xfId="9056"/>
    <cellStyle name="Currency 30 3 5" xfId="1696"/>
    <cellStyle name="Currency 30 3 5 2" xfId="9057"/>
    <cellStyle name="Currency 30 3 6" xfId="9058"/>
    <cellStyle name="Currency 30 4" xfId="1697"/>
    <cellStyle name="Currency 30 4 2" xfId="1698"/>
    <cellStyle name="Currency 30 4 2 2" xfId="1699"/>
    <cellStyle name="Currency 30 4 2 2 2" xfId="9059"/>
    <cellStyle name="Currency 30 4 2 3" xfId="1700"/>
    <cellStyle name="Currency 30 4 2 3 2" xfId="9060"/>
    <cellStyle name="Currency 30 4 2 4" xfId="9061"/>
    <cellStyle name="Currency 30 4 3" xfId="1701"/>
    <cellStyle name="Currency 30 4 3 2" xfId="9062"/>
    <cellStyle name="Currency 30 4 4" xfId="1702"/>
    <cellStyle name="Currency 30 4 4 2" xfId="9063"/>
    <cellStyle name="Currency 30 4 5" xfId="9064"/>
    <cellStyle name="Currency 30 5" xfId="1703"/>
    <cellStyle name="Currency 30 5 2" xfId="1704"/>
    <cellStyle name="Currency 30 5 2 2" xfId="9065"/>
    <cellStyle name="Currency 30 5 3" xfId="1705"/>
    <cellStyle name="Currency 30 5 3 2" xfId="9066"/>
    <cellStyle name="Currency 30 5 4" xfId="9067"/>
    <cellStyle name="Currency 30 6" xfId="1706"/>
    <cellStyle name="Currency 30 6 2" xfId="9068"/>
    <cellStyle name="Currency 30 7" xfId="1707"/>
    <cellStyle name="Currency 30 7 2" xfId="9069"/>
    <cellStyle name="Currency 30 8" xfId="9070"/>
    <cellStyle name="Currency 31" xfId="1708"/>
    <cellStyle name="Currency 31 2" xfId="1709"/>
    <cellStyle name="Currency 31 2 2" xfId="1710"/>
    <cellStyle name="Currency 31 2 2 2" xfId="1711"/>
    <cellStyle name="Currency 31 2 2 2 2" xfId="1712"/>
    <cellStyle name="Currency 31 2 2 2 2 2" xfId="1713"/>
    <cellStyle name="Currency 31 2 2 2 2 2 2" xfId="9071"/>
    <cellStyle name="Currency 31 2 2 2 2 3" xfId="1714"/>
    <cellStyle name="Currency 31 2 2 2 2 3 2" xfId="9072"/>
    <cellStyle name="Currency 31 2 2 2 2 4" xfId="9073"/>
    <cellStyle name="Currency 31 2 2 2 3" xfId="1715"/>
    <cellStyle name="Currency 31 2 2 2 3 2" xfId="9074"/>
    <cellStyle name="Currency 31 2 2 2 4" xfId="1716"/>
    <cellStyle name="Currency 31 2 2 2 4 2" xfId="9075"/>
    <cellStyle name="Currency 31 2 2 2 5" xfId="9076"/>
    <cellStyle name="Currency 31 2 2 3" xfId="1717"/>
    <cellStyle name="Currency 31 2 2 3 2" xfId="1718"/>
    <cellStyle name="Currency 31 2 2 3 2 2" xfId="9077"/>
    <cellStyle name="Currency 31 2 2 3 3" xfId="1719"/>
    <cellStyle name="Currency 31 2 2 3 3 2" xfId="9078"/>
    <cellStyle name="Currency 31 2 2 3 4" xfId="9079"/>
    <cellStyle name="Currency 31 2 2 4" xfId="1720"/>
    <cellStyle name="Currency 31 2 2 4 2" xfId="9080"/>
    <cellStyle name="Currency 31 2 2 5" xfId="1721"/>
    <cellStyle name="Currency 31 2 2 5 2" xfId="9081"/>
    <cellStyle name="Currency 31 2 2 6" xfId="9082"/>
    <cellStyle name="Currency 31 2 3" xfId="1722"/>
    <cellStyle name="Currency 31 2 3 2" xfId="1723"/>
    <cellStyle name="Currency 31 2 3 2 2" xfId="1724"/>
    <cellStyle name="Currency 31 2 3 2 2 2" xfId="9083"/>
    <cellStyle name="Currency 31 2 3 2 3" xfId="1725"/>
    <cellStyle name="Currency 31 2 3 2 3 2" xfId="9084"/>
    <cellStyle name="Currency 31 2 3 2 4" xfId="9085"/>
    <cellStyle name="Currency 31 2 3 3" xfId="1726"/>
    <cellStyle name="Currency 31 2 3 3 2" xfId="9086"/>
    <cellStyle name="Currency 31 2 3 4" xfId="1727"/>
    <cellStyle name="Currency 31 2 3 4 2" xfId="9087"/>
    <cellStyle name="Currency 31 2 3 5" xfId="9088"/>
    <cellStyle name="Currency 31 2 4" xfId="1728"/>
    <cellStyle name="Currency 31 2 4 2" xfId="1729"/>
    <cellStyle name="Currency 31 2 4 2 2" xfId="9089"/>
    <cellStyle name="Currency 31 2 4 3" xfId="1730"/>
    <cellStyle name="Currency 31 2 4 3 2" xfId="9090"/>
    <cellStyle name="Currency 31 2 4 4" xfId="9091"/>
    <cellStyle name="Currency 31 2 5" xfId="1731"/>
    <cellStyle name="Currency 31 2 5 2" xfId="9092"/>
    <cellStyle name="Currency 31 2 6" xfId="1732"/>
    <cellStyle name="Currency 31 2 6 2" xfId="9093"/>
    <cellStyle name="Currency 31 2 7" xfId="9094"/>
    <cellStyle name="Currency 31 3" xfId="1733"/>
    <cellStyle name="Currency 31 3 2" xfId="1734"/>
    <cellStyle name="Currency 31 3 2 2" xfId="1735"/>
    <cellStyle name="Currency 31 3 2 2 2" xfId="1736"/>
    <cellStyle name="Currency 31 3 2 2 2 2" xfId="9095"/>
    <cellStyle name="Currency 31 3 2 2 3" xfId="1737"/>
    <cellStyle name="Currency 31 3 2 2 3 2" xfId="9096"/>
    <cellStyle name="Currency 31 3 2 2 4" xfId="9097"/>
    <cellStyle name="Currency 31 3 2 3" xfId="1738"/>
    <cellStyle name="Currency 31 3 2 3 2" xfId="9098"/>
    <cellStyle name="Currency 31 3 2 4" xfId="1739"/>
    <cellStyle name="Currency 31 3 2 4 2" xfId="9099"/>
    <cellStyle name="Currency 31 3 2 5" xfId="9100"/>
    <cellStyle name="Currency 31 3 3" xfId="1740"/>
    <cellStyle name="Currency 31 3 3 2" xfId="1741"/>
    <cellStyle name="Currency 31 3 3 2 2" xfId="9101"/>
    <cellStyle name="Currency 31 3 3 3" xfId="1742"/>
    <cellStyle name="Currency 31 3 3 3 2" xfId="9102"/>
    <cellStyle name="Currency 31 3 3 4" xfId="9103"/>
    <cellStyle name="Currency 31 3 4" xfId="1743"/>
    <cellStyle name="Currency 31 3 4 2" xfId="9104"/>
    <cellStyle name="Currency 31 3 5" xfId="1744"/>
    <cellStyle name="Currency 31 3 5 2" xfId="9105"/>
    <cellStyle name="Currency 31 3 6" xfId="9106"/>
    <cellStyle name="Currency 31 4" xfId="1745"/>
    <cellStyle name="Currency 31 4 2" xfId="1746"/>
    <cellStyle name="Currency 31 4 2 2" xfId="1747"/>
    <cellStyle name="Currency 31 4 2 2 2" xfId="9107"/>
    <cellStyle name="Currency 31 4 2 3" xfId="1748"/>
    <cellStyle name="Currency 31 4 2 3 2" xfId="9108"/>
    <cellStyle name="Currency 31 4 2 4" xfId="9109"/>
    <cellStyle name="Currency 31 4 3" xfId="1749"/>
    <cellStyle name="Currency 31 4 3 2" xfId="9110"/>
    <cellStyle name="Currency 31 4 4" xfId="1750"/>
    <cellStyle name="Currency 31 4 4 2" xfId="9111"/>
    <cellStyle name="Currency 31 4 5" xfId="9112"/>
    <cellStyle name="Currency 31 5" xfId="1751"/>
    <cellStyle name="Currency 31 5 2" xfId="1752"/>
    <cellStyle name="Currency 31 5 2 2" xfId="9113"/>
    <cellStyle name="Currency 31 5 3" xfId="1753"/>
    <cellStyle name="Currency 31 5 3 2" xfId="9114"/>
    <cellStyle name="Currency 31 5 4" xfId="9115"/>
    <cellStyle name="Currency 31 6" xfId="1754"/>
    <cellStyle name="Currency 31 6 2" xfId="9116"/>
    <cellStyle name="Currency 31 7" xfId="1755"/>
    <cellStyle name="Currency 31 7 2" xfId="9117"/>
    <cellStyle name="Currency 31 8" xfId="9118"/>
    <cellStyle name="Currency 32" xfId="1756"/>
    <cellStyle name="Currency 32 2" xfId="1757"/>
    <cellStyle name="Currency 32 2 2" xfId="1758"/>
    <cellStyle name="Currency 32 2 2 2" xfId="1759"/>
    <cellStyle name="Currency 32 2 2 2 2" xfId="1760"/>
    <cellStyle name="Currency 32 2 2 2 2 2" xfId="1761"/>
    <cellStyle name="Currency 32 2 2 2 2 2 2" xfId="9119"/>
    <cellStyle name="Currency 32 2 2 2 2 3" xfId="1762"/>
    <cellStyle name="Currency 32 2 2 2 2 3 2" xfId="9120"/>
    <cellStyle name="Currency 32 2 2 2 2 4" xfId="9121"/>
    <cellStyle name="Currency 32 2 2 2 3" xfId="1763"/>
    <cellStyle name="Currency 32 2 2 2 3 2" xfId="9122"/>
    <cellStyle name="Currency 32 2 2 2 4" xfId="1764"/>
    <cellStyle name="Currency 32 2 2 2 4 2" xfId="9123"/>
    <cellStyle name="Currency 32 2 2 2 5" xfId="9124"/>
    <cellStyle name="Currency 32 2 2 3" xfId="1765"/>
    <cellStyle name="Currency 32 2 2 3 2" xfId="1766"/>
    <cellStyle name="Currency 32 2 2 3 2 2" xfId="9125"/>
    <cellStyle name="Currency 32 2 2 3 3" xfId="1767"/>
    <cellStyle name="Currency 32 2 2 3 3 2" xfId="9126"/>
    <cellStyle name="Currency 32 2 2 3 4" xfId="9127"/>
    <cellStyle name="Currency 32 2 2 4" xfId="1768"/>
    <cellStyle name="Currency 32 2 2 4 2" xfId="9128"/>
    <cellStyle name="Currency 32 2 2 5" xfId="1769"/>
    <cellStyle name="Currency 32 2 2 5 2" xfId="9129"/>
    <cellStyle name="Currency 32 2 2 6" xfId="9130"/>
    <cellStyle name="Currency 32 2 3" xfId="1770"/>
    <cellStyle name="Currency 32 2 3 2" xfId="1771"/>
    <cellStyle name="Currency 32 2 3 2 2" xfId="1772"/>
    <cellStyle name="Currency 32 2 3 2 2 2" xfId="9131"/>
    <cellStyle name="Currency 32 2 3 2 3" xfId="1773"/>
    <cellStyle name="Currency 32 2 3 2 3 2" xfId="9132"/>
    <cellStyle name="Currency 32 2 3 2 4" xfId="9133"/>
    <cellStyle name="Currency 32 2 3 3" xfId="1774"/>
    <cellStyle name="Currency 32 2 3 3 2" xfId="9134"/>
    <cellStyle name="Currency 32 2 3 4" xfId="1775"/>
    <cellStyle name="Currency 32 2 3 4 2" xfId="9135"/>
    <cellStyle name="Currency 32 2 3 5" xfId="9136"/>
    <cellStyle name="Currency 32 2 4" xfId="1776"/>
    <cellStyle name="Currency 32 2 4 2" xfId="1777"/>
    <cellStyle name="Currency 32 2 4 2 2" xfId="9137"/>
    <cellStyle name="Currency 32 2 4 3" xfId="1778"/>
    <cellStyle name="Currency 32 2 4 3 2" xfId="9138"/>
    <cellStyle name="Currency 32 2 4 4" xfId="9139"/>
    <cellStyle name="Currency 32 2 5" xfId="1779"/>
    <cellStyle name="Currency 32 2 5 2" xfId="9140"/>
    <cellStyle name="Currency 32 2 6" xfId="1780"/>
    <cellStyle name="Currency 32 2 6 2" xfId="9141"/>
    <cellStyle name="Currency 32 2 7" xfId="9142"/>
    <cellStyle name="Currency 32 3" xfId="1781"/>
    <cellStyle name="Currency 32 3 2" xfId="1782"/>
    <cellStyle name="Currency 32 3 2 2" xfId="1783"/>
    <cellStyle name="Currency 32 3 2 2 2" xfId="1784"/>
    <cellStyle name="Currency 32 3 2 2 2 2" xfId="9143"/>
    <cellStyle name="Currency 32 3 2 2 3" xfId="1785"/>
    <cellStyle name="Currency 32 3 2 2 3 2" xfId="9144"/>
    <cellStyle name="Currency 32 3 2 2 4" xfId="9145"/>
    <cellStyle name="Currency 32 3 2 3" xfId="1786"/>
    <cellStyle name="Currency 32 3 2 3 2" xfId="9146"/>
    <cellStyle name="Currency 32 3 2 4" xfId="1787"/>
    <cellStyle name="Currency 32 3 2 4 2" xfId="9147"/>
    <cellStyle name="Currency 32 3 2 5" xfId="9148"/>
    <cellStyle name="Currency 32 3 3" xfId="1788"/>
    <cellStyle name="Currency 32 3 3 2" xfId="1789"/>
    <cellStyle name="Currency 32 3 3 2 2" xfId="9149"/>
    <cellStyle name="Currency 32 3 3 3" xfId="1790"/>
    <cellStyle name="Currency 32 3 3 3 2" xfId="9150"/>
    <cellStyle name="Currency 32 3 3 4" xfId="9151"/>
    <cellStyle name="Currency 32 3 4" xfId="1791"/>
    <cellStyle name="Currency 32 3 4 2" xfId="9152"/>
    <cellStyle name="Currency 32 3 5" xfId="1792"/>
    <cellStyle name="Currency 32 3 5 2" xfId="9153"/>
    <cellStyle name="Currency 32 3 6" xfId="9154"/>
    <cellStyle name="Currency 32 4" xfId="1793"/>
    <cellStyle name="Currency 32 4 2" xfId="1794"/>
    <cellStyle name="Currency 32 4 2 2" xfId="1795"/>
    <cellStyle name="Currency 32 4 2 2 2" xfId="9155"/>
    <cellStyle name="Currency 32 4 2 3" xfId="1796"/>
    <cellStyle name="Currency 32 4 2 3 2" xfId="9156"/>
    <cellStyle name="Currency 32 4 2 4" xfId="9157"/>
    <cellStyle name="Currency 32 4 3" xfId="1797"/>
    <cellStyle name="Currency 32 4 3 2" xfId="9158"/>
    <cellStyle name="Currency 32 4 4" xfId="1798"/>
    <cellStyle name="Currency 32 4 4 2" xfId="9159"/>
    <cellStyle name="Currency 32 4 5" xfId="9160"/>
    <cellStyle name="Currency 32 5" xfId="1799"/>
    <cellStyle name="Currency 32 5 2" xfId="1800"/>
    <cellStyle name="Currency 32 5 2 2" xfId="9161"/>
    <cellStyle name="Currency 32 5 3" xfId="1801"/>
    <cellStyle name="Currency 32 5 3 2" xfId="9162"/>
    <cellStyle name="Currency 32 5 4" xfId="9163"/>
    <cellStyle name="Currency 32 6" xfId="1802"/>
    <cellStyle name="Currency 32 6 2" xfId="9164"/>
    <cellStyle name="Currency 32 7" xfId="1803"/>
    <cellStyle name="Currency 32 7 2" xfId="9165"/>
    <cellStyle name="Currency 32 8" xfId="9166"/>
    <cellStyle name="Currency 33" xfId="1804"/>
    <cellStyle name="Currency 33 2" xfId="1805"/>
    <cellStyle name="Currency 33 2 2" xfId="1806"/>
    <cellStyle name="Currency 33 2 2 2" xfId="1807"/>
    <cellStyle name="Currency 33 2 2 2 2" xfId="1808"/>
    <cellStyle name="Currency 33 2 2 2 2 2" xfId="1809"/>
    <cellStyle name="Currency 33 2 2 2 2 2 2" xfId="9167"/>
    <cellStyle name="Currency 33 2 2 2 2 3" xfId="1810"/>
    <cellStyle name="Currency 33 2 2 2 2 3 2" xfId="9168"/>
    <cellStyle name="Currency 33 2 2 2 2 4" xfId="9169"/>
    <cellStyle name="Currency 33 2 2 2 3" xfId="1811"/>
    <cellStyle name="Currency 33 2 2 2 3 2" xfId="9170"/>
    <cellStyle name="Currency 33 2 2 2 4" xfId="1812"/>
    <cellStyle name="Currency 33 2 2 2 4 2" xfId="9171"/>
    <cellStyle name="Currency 33 2 2 2 5" xfId="9172"/>
    <cellStyle name="Currency 33 2 2 3" xfId="1813"/>
    <cellStyle name="Currency 33 2 2 3 2" xfId="1814"/>
    <cellStyle name="Currency 33 2 2 3 2 2" xfId="9173"/>
    <cellStyle name="Currency 33 2 2 3 3" xfId="1815"/>
    <cellStyle name="Currency 33 2 2 3 3 2" xfId="9174"/>
    <cellStyle name="Currency 33 2 2 3 4" xfId="9175"/>
    <cellStyle name="Currency 33 2 2 4" xfId="1816"/>
    <cellStyle name="Currency 33 2 2 4 2" xfId="9176"/>
    <cellStyle name="Currency 33 2 2 5" xfId="1817"/>
    <cellStyle name="Currency 33 2 2 5 2" xfId="9177"/>
    <cellStyle name="Currency 33 2 2 6" xfId="9178"/>
    <cellStyle name="Currency 33 2 3" xfId="1818"/>
    <cellStyle name="Currency 33 2 3 2" xfId="1819"/>
    <cellStyle name="Currency 33 2 3 2 2" xfId="1820"/>
    <cellStyle name="Currency 33 2 3 2 2 2" xfId="9179"/>
    <cellStyle name="Currency 33 2 3 2 3" xfId="1821"/>
    <cellStyle name="Currency 33 2 3 2 3 2" xfId="9180"/>
    <cellStyle name="Currency 33 2 3 2 4" xfId="9181"/>
    <cellStyle name="Currency 33 2 3 3" xfId="1822"/>
    <cellStyle name="Currency 33 2 3 3 2" xfId="9182"/>
    <cellStyle name="Currency 33 2 3 4" xfId="1823"/>
    <cellStyle name="Currency 33 2 3 4 2" xfId="9183"/>
    <cellStyle name="Currency 33 2 3 5" xfId="9184"/>
    <cellStyle name="Currency 33 2 4" xfId="1824"/>
    <cellStyle name="Currency 33 2 4 2" xfId="1825"/>
    <cellStyle name="Currency 33 2 4 2 2" xfId="9185"/>
    <cellStyle name="Currency 33 2 4 3" xfId="1826"/>
    <cellStyle name="Currency 33 2 4 3 2" xfId="9186"/>
    <cellStyle name="Currency 33 2 4 4" xfId="9187"/>
    <cellStyle name="Currency 33 2 5" xfId="1827"/>
    <cellStyle name="Currency 33 2 5 2" xfId="9188"/>
    <cellStyle name="Currency 33 2 6" xfId="1828"/>
    <cellStyle name="Currency 33 2 6 2" xfId="9189"/>
    <cellStyle name="Currency 33 2 7" xfId="9190"/>
    <cellStyle name="Currency 33 3" xfId="1829"/>
    <cellStyle name="Currency 33 3 2" xfId="1830"/>
    <cellStyle name="Currency 33 3 2 2" xfId="1831"/>
    <cellStyle name="Currency 33 3 2 2 2" xfId="1832"/>
    <cellStyle name="Currency 33 3 2 2 2 2" xfId="9191"/>
    <cellStyle name="Currency 33 3 2 2 3" xfId="1833"/>
    <cellStyle name="Currency 33 3 2 2 3 2" xfId="9192"/>
    <cellStyle name="Currency 33 3 2 2 4" xfId="9193"/>
    <cellStyle name="Currency 33 3 2 3" xfId="1834"/>
    <cellStyle name="Currency 33 3 2 3 2" xfId="9194"/>
    <cellStyle name="Currency 33 3 2 4" xfId="1835"/>
    <cellStyle name="Currency 33 3 2 4 2" xfId="9195"/>
    <cellStyle name="Currency 33 3 2 5" xfId="9196"/>
    <cellStyle name="Currency 33 3 3" xfId="1836"/>
    <cellStyle name="Currency 33 3 3 2" xfId="1837"/>
    <cellStyle name="Currency 33 3 3 2 2" xfId="9197"/>
    <cellStyle name="Currency 33 3 3 3" xfId="1838"/>
    <cellStyle name="Currency 33 3 3 3 2" xfId="9198"/>
    <cellStyle name="Currency 33 3 3 4" xfId="9199"/>
    <cellStyle name="Currency 33 3 4" xfId="1839"/>
    <cellStyle name="Currency 33 3 4 2" xfId="9200"/>
    <cellStyle name="Currency 33 3 5" xfId="1840"/>
    <cellStyle name="Currency 33 3 5 2" xfId="9201"/>
    <cellStyle name="Currency 33 3 6" xfId="9202"/>
    <cellStyle name="Currency 33 4" xfId="1841"/>
    <cellStyle name="Currency 33 4 2" xfId="1842"/>
    <cellStyle name="Currency 33 4 2 2" xfId="1843"/>
    <cellStyle name="Currency 33 4 2 2 2" xfId="9203"/>
    <cellStyle name="Currency 33 4 2 3" xfId="1844"/>
    <cellStyle name="Currency 33 4 2 3 2" xfId="9204"/>
    <cellStyle name="Currency 33 4 2 4" xfId="9205"/>
    <cellStyle name="Currency 33 4 3" xfId="1845"/>
    <cellStyle name="Currency 33 4 3 2" xfId="9206"/>
    <cellStyle name="Currency 33 4 4" xfId="1846"/>
    <cellStyle name="Currency 33 4 4 2" xfId="9207"/>
    <cellStyle name="Currency 33 4 5" xfId="9208"/>
    <cellStyle name="Currency 33 5" xfId="1847"/>
    <cellStyle name="Currency 33 5 2" xfId="1848"/>
    <cellStyle name="Currency 33 5 2 2" xfId="9209"/>
    <cellStyle name="Currency 33 5 3" xfId="1849"/>
    <cellStyle name="Currency 33 5 3 2" xfId="9210"/>
    <cellStyle name="Currency 33 5 4" xfId="9211"/>
    <cellStyle name="Currency 33 6" xfId="1850"/>
    <cellStyle name="Currency 33 6 2" xfId="9212"/>
    <cellStyle name="Currency 33 7" xfId="1851"/>
    <cellStyle name="Currency 33 7 2" xfId="9213"/>
    <cellStyle name="Currency 33 8" xfId="9214"/>
    <cellStyle name="Currency 34" xfId="1852"/>
    <cellStyle name="Currency 34 2" xfId="1853"/>
    <cellStyle name="Currency 34 2 2" xfId="9215"/>
    <cellStyle name="Currency 34 2 2 2" xfId="9216"/>
    <cellStyle name="Currency 34 2 2 3" xfId="9217"/>
    <cellStyle name="Currency 34 2 3" xfId="9218"/>
    <cellStyle name="Currency 34 2 4" xfId="9219"/>
    <cellStyle name="Currency 34 3" xfId="1854"/>
    <cellStyle name="Currency 34 3 2" xfId="9220"/>
    <cellStyle name="Currency 34 3 3" xfId="9221"/>
    <cellStyle name="Currency 34 4" xfId="9222"/>
    <cellStyle name="Currency 34 5" xfId="9223"/>
    <cellStyle name="Currency 35" xfId="1855"/>
    <cellStyle name="Currency 35 2" xfId="1856"/>
    <cellStyle name="Currency 35 3" xfId="1857"/>
    <cellStyle name="Currency 36" xfId="1858"/>
    <cellStyle name="Currency 36 2" xfId="9224"/>
    <cellStyle name="Currency 37" xfId="1859"/>
    <cellStyle name="Currency 37 2" xfId="9225"/>
    <cellStyle name="Currency 38" xfId="9226"/>
    <cellStyle name="Currency 38 2" xfId="9227"/>
    <cellStyle name="Currency 39" xfId="9228"/>
    <cellStyle name="Currency 39 2" xfId="9229"/>
    <cellStyle name="Currency 4" xfId="1860"/>
    <cellStyle name="Currency 4 2" xfId="1861"/>
    <cellStyle name="Currency 4 2 2" xfId="1862"/>
    <cellStyle name="Currency 4 3" xfId="1863"/>
    <cellStyle name="Currency 4 3 2" xfId="1864"/>
    <cellStyle name="Currency 4 4" xfId="1865"/>
    <cellStyle name="Currency 4 5" xfId="9230"/>
    <cellStyle name="Currency 4 5 2" xfId="9231"/>
    <cellStyle name="Currency 4 5 2 2" xfId="9232"/>
    <cellStyle name="Currency 4 5 2 3" xfId="9233"/>
    <cellStyle name="Currency 4 5 3" xfId="9234"/>
    <cellStyle name="Currency 4 5 4" xfId="9235"/>
    <cellStyle name="Currency 4 6" xfId="9236"/>
    <cellStyle name="Currency 4 6 2" xfId="9237"/>
    <cellStyle name="Currency 4 6 3" xfId="9238"/>
    <cellStyle name="Currency 4 7" xfId="9239"/>
    <cellStyle name="Currency 4 8" xfId="9240"/>
    <cellStyle name="Currency 40" xfId="9241"/>
    <cellStyle name="Currency 40 2" xfId="9242"/>
    <cellStyle name="Currency 41" xfId="9243"/>
    <cellStyle name="Currency 41 2" xfId="9244"/>
    <cellStyle name="Currency 42" xfId="9245"/>
    <cellStyle name="Currency 42 2" xfId="9246"/>
    <cellStyle name="Currency 43" xfId="9247"/>
    <cellStyle name="Currency 43 2" xfId="9248"/>
    <cellStyle name="Currency 44" xfId="9249"/>
    <cellStyle name="Currency 44 2" xfId="9250"/>
    <cellStyle name="Currency 45" xfId="9251"/>
    <cellStyle name="Currency 45 2" xfId="9252"/>
    <cellStyle name="Currency 46" xfId="9253"/>
    <cellStyle name="Currency 46 2" xfId="9254"/>
    <cellStyle name="Currency 47" xfId="9255"/>
    <cellStyle name="Currency 47 2" xfId="9256"/>
    <cellStyle name="Currency 48" xfId="9257"/>
    <cellStyle name="Currency 48 2" xfId="9258"/>
    <cellStyle name="Currency 49" xfId="9259"/>
    <cellStyle name="Currency 49 2" xfId="9260"/>
    <cellStyle name="Currency 5" xfId="1866"/>
    <cellStyle name="Currency 5 2" xfId="1867"/>
    <cellStyle name="Currency 5 2 10" xfId="1868"/>
    <cellStyle name="Currency 5 2 10 2" xfId="9261"/>
    <cellStyle name="Currency 5 2 11" xfId="9262"/>
    <cellStyle name="Currency 5 2 2" xfId="1869"/>
    <cellStyle name="Currency 5 2 2 2" xfId="1870"/>
    <cellStyle name="Currency 5 2 2 2 2" xfId="1871"/>
    <cellStyle name="Currency 5 2 2 2 2 2" xfId="1872"/>
    <cellStyle name="Currency 5 2 2 2 2 2 2" xfId="1873"/>
    <cellStyle name="Currency 5 2 2 2 2 2 2 2" xfId="1874"/>
    <cellStyle name="Currency 5 2 2 2 2 2 2 2 2" xfId="9263"/>
    <cellStyle name="Currency 5 2 2 2 2 2 2 3" xfId="1875"/>
    <cellStyle name="Currency 5 2 2 2 2 2 2 3 2" xfId="9264"/>
    <cellStyle name="Currency 5 2 2 2 2 2 2 4" xfId="9265"/>
    <cellStyle name="Currency 5 2 2 2 2 2 3" xfId="1876"/>
    <cellStyle name="Currency 5 2 2 2 2 2 3 2" xfId="9266"/>
    <cellStyle name="Currency 5 2 2 2 2 2 4" xfId="1877"/>
    <cellStyle name="Currency 5 2 2 2 2 2 4 2" xfId="9267"/>
    <cellStyle name="Currency 5 2 2 2 2 2 5" xfId="9268"/>
    <cellStyle name="Currency 5 2 2 2 2 3" xfId="1878"/>
    <cellStyle name="Currency 5 2 2 2 2 3 2" xfId="1879"/>
    <cellStyle name="Currency 5 2 2 2 2 3 2 2" xfId="9269"/>
    <cellStyle name="Currency 5 2 2 2 2 3 3" xfId="1880"/>
    <cellStyle name="Currency 5 2 2 2 2 3 3 2" xfId="9270"/>
    <cellStyle name="Currency 5 2 2 2 2 3 4" xfId="9271"/>
    <cellStyle name="Currency 5 2 2 2 2 4" xfId="1881"/>
    <cellStyle name="Currency 5 2 2 2 2 4 2" xfId="9272"/>
    <cellStyle name="Currency 5 2 2 2 2 5" xfId="1882"/>
    <cellStyle name="Currency 5 2 2 2 2 5 2" xfId="9273"/>
    <cellStyle name="Currency 5 2 2 2 2 6" xfId="9274"/>
    <cellStyle name="Currency 5 2 2 2 3" xfId="1883"/>
    <cellStyle name="Currency 5 2 2 2 3 2" xfId="1884"/>
    <cellStyle name="Currency 5 2 2 2 3 2 2" xfId="1885"/>
    <cellStyle name="Currency 5 2 2 2 3 2 2 2" xfId="9275"/>
    <cellStyle name="Currency 5 2 2 2 3 2 3" xfId="1886"/>
    <cellStyle name="Currency 5 2 2 2 3 2 3 2" xfId="9276"/>
    <cellStyle name="Currency 5 2 2 2 3 2 4" xfId="9277"/>
    <cellStyle name="Currency 5 2 2 2 3 3" xfId="1887"/>
    <cellStyle name="Currency 5 2 2 2 3 3 2" xfId="9278"/>
    <cellStyle name="Currency 5 2 2 2 3 4" xfId="1888"/>
    <cellStyle name="Currency 5 2 2 2 3 4 2" xfId="9279"/>
    <cellStyle name="Currency 5 2 2 2 3 5" xfId="9280"/>
    <cellStyle name="Currency 5 2 2 2 4" xfId="1889"/>
    <cellStyle name="Currency 5 2 2 2 4 2" xfId="1890"/>
    <cellStyle name="Currency 5 2 2 2 4 2 2" xfId="9281"/>
    <cellStyle name="Currency 5 2 2 2 4 3" xfId="1891"/>
    <cellStyle name="Currency 5 2 2 2 4 3 2" xfId="9282"/>
    <cellStyle name="Currency 5 2 2 2 4 4" xfId="9283"/>
    <cellStyle name="Currency 5 2 2 2 5" xfId="1892"/>
    <cellStyle name="Currency 5 2 2 2 5 2" xfId="9284"/>
    <cellStyle name="Currency 5 2 2 2 6" xfId="1893"/>
    <cellStyle name="Currency 5 2 2 2 6 2" xfId="9285"/>
    <cellStyle name="Currency 5 2 2 2 7" xfId="9286"/>
    <cellStyle name="Currency 5 2 2 3" xfId="1894"/>
    <cellStyle name="Currency 5 2 2 3 2" xfId="1895"/>
    <cellStyle name="Currency 5 2 2 3 2 2" xfId="1896"/>
    <cellStyle name="Currency 5 2 2 3 2 2 2" xfId="1897"/>
    <cellStyle name="Currency 5 2 2 3 2 2 2 2" xfId="9287"/>
    <cellStyle name="Currency 5 2 2 3 2 2 3" xfId="1898"/>
    <cellStyle name="Currency 5 2 2 3 2 2 3 2" xfId="9288"/>
    <cellStyle name="Currency 5 2 2 3 2 2 4" xfId="9289"/>
    <cellStyle name="Currency 5 2 2 3 2 3" xfId="1899"/>
    <cellStyle name="Currency 5 2 2 3 2 3 2" xfId="9290"/>
    <cellStyle name="Currency 5 2 2 3 2 4" xfId="1900"/>
    <cellStyle name="Currency 5 2 2 3 2 4 2" xfId="9291"/>
    <cellStyle name="Currency 5 2 2 3 2 5" xfId="9292"/>
    <cellStyle name="Currency 5 2 2 3 3" xfId="1901"/>
    <cellStyle name="Currency 5 2 2 3 3 2" xfId="1902"/>
    <cellStyle name="Currency 5 2 2 3 3 2 2" xfId="9293"/>
    <cellStyle name="Currency 5 2 2 3 3 3" xfId="1903"/>
    <cellStyle name="Currency 5 2 2 3 3 3 2" xfId="9294"/>
    <cellStyle name="Currency 5 2 2 3 3 4" xfId="9295"/>
    <cellStyle name="Currency 5 2 2 3 4" xfId="1904"/>
    <cellStyle name="Currency 5 2 2 3 4 2" xfId="9296"/>
    <cellStyle name="Currency 5 2 2 3 5" xfId="1905"/>
    <cellStyle name="Currency 5 2 2 3 5 2" xfId="9297"/>
    <cellStyle name="Currency 5 2 2 3 6" xfId="9298"/>
    <cellStyle name="Currency 5 2 2 4" xfId="1906"/>
    <cellStyle name="Currency 5 2 2 4 2" xfId="1907"/>
    <cellStyle name="Currency 5 2 2 4 2 2" xfId="1908"/>
    <cellStyle name="Currency 5 2 2 4 2 2 2" xfId="9299"/>
    <cellStyle name="Currency 5 2 2 4 2 3" xfId="1909"/>
    <cellStyle name="Currency 5 2 2 4 2 3 2" xfId="9300"/>
    <cellStyle name="Currency 5 2 2 4 2 4" xfId="9301"/>
    <cellStyle name="Currency 5 2 2 4 3" xfId="1910"/>
    <cellStyle name="Currency 5 2 2 4 3 2" xfId="9302"/>
    <cellStyle name="Currency 5 2 2 4 4" xfId="1911"/>
    <cellStyle name="Currency 5 2 2 4 4 2" xfId="9303"/>
    <cellStyle name="Currency 5 2 2 4 5" xfId="9304"/>
    <cellStyle name="Currency 5 2 2 5" xfId="1912"/>
    <cellStyle name="Currency 5 2 2 5 2" xfId="1913"/>
    <cellStyle name="Currency 5 2 2 5 2 2" xfId="9305"/>
    <cellStyle name="Currency 5 2 2 5 3" xfId="1914"/>
    <cellStyle name="Currency 5 2 2 5 3 2" xfId="9306"/>
    <cellStyle name="Currency 5 2 2 5 4" xfId="9307"/>
    <cellStyle name="Currency 5 2 2 6" xfId="1915"/>
    <cellStyle name="Currency 5 2 2 6 2" xfId="9308"/>
    <cellStyle name="Currency 5 2 2 7" xfId="1916"/>
    <cellStyle name="Currency 5 2 2 7 2" xfId="9309"/>
    <cellStyle name="Currency 5 2 2 8" xfId="9310"/>
    <cellStyle name="Currency 5 2 3" xfId="1917"/>
    <cellStyle name="Currency 5 2 3 2" xfId="1918"/>
    <cellStyle name="Currency 5 2 3 2 2" xfId="1919"/>
    <cellStyle name="Currency 5 2 3 2 2 2" xfId="1920"/>
    <cellStyle name="Currency 5 2 3 2 2 2 2" xfId="1921"/>
    <cellStyle name="Currency 5 2 3 2 2 2 2 2" xfId="1922"/>
    <cellStyle name="Currency 5 2 3 2 2 2 2 2 2" xfId="9311"/>
    <cellStyle name="Currency 5 2 3 2 2 2 2 3" xfId="1923"/>
    <cellStyle name="Currency 5 2 3 2 2 2 2 3 2" xfId="9312"/>
    <cellStyle name="Currency 5 2 3 2 2 2 2 4" xfId="9313"/>
    <cellStyle name="Currency 5 2 3 2 2 2 3" xfId="1924"/>
    <cellStyle name="Currency 5 2 3 2 2 2 3 2" xfId="9314"/>
    <cellStyle name="Currency 5 2 3 2 2 2 4" xfId="1925"/>
    <cellStyle name="Currency 5 2 3 2 2 2 4 2" xfId="9315"/>
    <cellStyle name="Currency 5 2 3 2 2 2 5" xfId="9316"/>
    <cellStyle name="Currency 5 2 3 2 2 3" xfId="1926"/>
    <cellStyle name="Currency 5 2 3 2 2 3 2" xfId="1927"/>
    <cellStyle name="Currency 5 2 3 2 2 3 2 2" xfId="9317"/>
    <cellStyle name="Currency 5 2 3 2 2 3 3" xfId="1928"/>
    <cellStyle name="Currency 5 2 3 2 2 3 3 2" xfId="9318"/>
    <cellStyle name="Currency 5 2 3 2 2 3 4" xfId="9319"/>
    <cellStyle name="Currency 5 2 3 2 2 4" xfId="1929"/>
    <cellStyle name="Currency 5 2 3 2 2 4 2" xfId="9320"/>
    <cellStyle name="Currency 5 2 3 2 2 5" xfId="1930"/>
    <cellStyle name="Currency 5 2 3 2 2 5 2" xfId="9321"/>
    <cellStyle name="Currency 5 2 3 2 2 6" xfId="9322"/>
    <cellStyle name="Currency 5 2 3 2 3" xfId="1931"/>
    <cellStyle name="Currency 5 2 3 2 3 2" xfId="1932"/>
    <cellStyle name="Currency 5 2 3 2 3 2 2" xfId="1933"/>
    <cellStyle name="Currency 5 2 3 2 3 2 2 2" xfId="9323"/>
    <cellStyle name="Currency 5 2 3 2 3 2 3" xfId="1934"/>
    <cellStyle name="Currency 5 2 3 2 3 2 3 2" xfId="9324"/>
    <cellStyle name="Currency 5 2 3 2 3 2 4" xfId="9325"/>
    <cellStyle name="Currency 5 2 3 2 3 3" xfId="1935"/>
    <cellStyle name="Currency 5 2 3 2 3 3 2" xfId="9326"/>
    <cellStyle name="Currency 5 2 3 2 3 4" xfId="1936"/>
    <cellStyle name="Currency 5 2 3 2 3 4 2" xfId="9327"/>
    <cellStyle name="Currency 5 2 3 2 3 5" xfId="9328"/>
    <cellStyle name="Currency 5 2 3 2 4" xfId="1937"/>
    <cellStyle name="Currency 5 2 3 2 4 2" xfId="1938"/>
    <cellStyle name="Currency 5 2 3 2 4 2 2" xfId="9329"/>
    <cellStyle name="Currency 5 2 3 2 4 3" xfId="1939"/>
    <cellStyle name="Currency 5 2 3 2 4 3 2" xfId="9330"/>
    <cellStyle name="Currency 5 2 3 2 4 4" xfId="9331"/>
    <cellStyle name="Currency 5 2 3 2 5" xfId="1940"/>
    <cellStyle name="Currency 5 2 3 2 5 2" xfId="9332"/>
    <cellStyle name="Currency 5 2 3 2 6" xfId="1941"/>
    <cellStyle name="Currency 5 2 3 2 6 2" xfId="9333"/>
    <cellStyle name="Currency 5 2 3 2 7" xfId="9334"/>
    <cellStyle name="Currency 5 2 3 3" xfId="1942"/>
    <cellStyle name="Currency 5 2 3 3 2" xfId="1943"/>
    <cellStyle name="Currency 5 2 3 3 2 2" xfId="1944"/>
    <cellStyle name="Currency 5 2 3 3 2 2 2" xfId="1945"/>
    <cellStyle name="Currency 5 2 3 3 2 2 2 2" xfId="9335"/>
    <cellStyle name="Currency 5 2 3 3 2 2 3" xfId="1946"/>
    <cellStyle name="Currency 5 2 3 3 2 2 3 2" xfId="9336"/>
    <cellStyle name="Currency 5 2 3 3 2 2 4" xfId="9337"/>
    <cellStyle name="Currency 5 2 3 3 2 3" xfId="1947"/>
    <cellStyle name="Currency 5 2 3 3 2 3 2" xfId="9338"/>
    <cellStyle name="Currency 5 2 3 3 2 4" xfId="1948"/>
    <cellStyle name="Currency 5 2 3 3 2 4 2" xfId="9339"/>
    <cellStyle name="Currency 5 2 3 3 2 5" xfId="9340"/>
    <cellStyle name="Currency 5 2 3 3 3" xfId="1949"/>
    <cellStyle name="Currency 5 2 3 3 3 2" xfId="1950"/>
    <cellStyle name="Currency 5 2 3 3 3 2 2" xfId="9341"/>
    <cellStyle name="Currency 5 2 3 3 3 3" xfId="1951"/>
    <cellStyle name="Currency 5 2 3 3 3 3 2" xfId="9342"/>
    <cellStyle name="Currency 5 2 3 3 3 4" xfId="9343"/>
    <cellStyle name="Currency 5 2 3 3 4" xfId="1952"/>
    <cellStyle name="Currency 5 2 3 3 4 2" xfId="9344"/>
    <cellStyle name="Currency 5 2 3 3 5" xfId="1953"/>
    <cellStyle name="Currency 5 2 3 3 5 2" xfId="9345"/>
    <cellStyle name="Currency 5 2 3 3 6" xfId="9346"/>
    <cellStyle name="Currency 5 2 3 4" xfId="1954"/>
    <cellStyle name="Currency 5 2 3 4 2" xfId="1955"/>
    <cellStyle name="Currency 5 2 3 4 2 2" xfId="1956"/>
    <cellStyle name="Currency 5 2 3 4 2 2 2" xfId="9347"/>
    <cellStyle name="Currency 5 2 3 4 2 3" xfId="1957"/>
    <cellStyle name="Currency 5 2 3 4 2 3 2" xfId="9348"/>
    <cellStyle name="Currency 5 2 3 4 2 4" xfId="9349"/>
    <cellStyle name="Currency 5 2 3 4 3" xfId="1958"/>
    <cellStyle name="Currency 5 2 3 4 3 2" xfId="9350"/>
    <cellStyle name="Currency 5 2 3 4 4" xfId="1959"/>
    <cellStyle name="Currency 5 2 3 4 4 2" xfId="9351"/>
    <cellStyle name="Currency 5 2 3 4 5" xfId="9352"/>
    <cellStyle name="Currency 5 2 3 5" xfId="1960"/>
    <cellStyle name="Currency 5 2 3 5 2" xfId="1961"/>
    <cellStyle name="Currency 5 2 3 5 2 2" xfId="9353"/>
    <cellStyle name="Currency 5 2 3 5 3" xfId="1962"/>
    <cellStyle name="Currency 5 2 3 5 3 2" xfId="9354"/>
    <cellStyle name="Currency 5 2 3 5 4" xfId="9355"/>
    <cellStyle name="Currency 5 2 3 6" xfId="1963"/>
    <cellStyle name="Currency 5 2 3 6 2" xfId="9356"/>
    <cellStyle name="Currency 5 2 3 7" xfId="1964"/>
    <cellStyle name="Currency 5 2 3 7 2" xfId="9357"/>
    <cellStyle name="Currency 5 2 3 8" xfId="9358"/>
    <cellStyle name="Currency 5 2 4" xfId="1965"/>
    <cellStyle name="Currency 5 2 4 2" xfId="1966"/>
    <cellStyle name="Currency 5 2 4 2 2" xfId="1967"/>
    <cellStyle name="Currency 5 2 4 2 2 2" xfId="1968"/>
    <cellStyle name="Currency 5 2 4 2 2 2 2" xfId="1969"/>
    <cellStyle name="Currency 5 2 4 2 2 2 2 2" xfId="9359"/>
    <cellStyle name="Currency 5 2 4 2 2 2 3" xfId="1970"/>
    <cellStyle name="Currency 5 2 4 2 2 2 3 2" xfId="9360"/>
    <cellStyle name="Currency 5 2 4 2 2 2 4" xfId="9361"/>
    <cellStyle name="Currency 5 2 4 2 2 3" xfId="1971"/>
    <cellStyle name="Currency 5 2 4 2 2 3 2" xfId="9362"/>
    <cellStyle name="Currency 5 2 4 2 2 4" xfId="1972"/>
    <cellStyle name="Currency 5 2 4 2 2 4 2" xfId="9363"/>
    <cellStyle name="Currency 5 2 4 2 2 5" xfId="9364"/>
    <cellStyle name="Currency 5 2 4 2 3" xfId="1973"/>
    <cellStyle name="Currency 5 2 4 2 3 2" xfId="1974"/>
    <cellStyle name="Currency 5 2 4 2 3 2 2" xfId="9365"/>
    <cellStyle name="Currency 5 2 4 2 3 3" xfId="1975"/>
    <cellStyle name="Currency 5 2 4 2 3 3 2" xfId="9366"/>
    <cellStyle name="Currency 5 2 4 2 3 4" xfId="9367"/>
    <cellStyle name="Currency 5 2 4 2 4" xfId="1976"/>
    <cellStyle name="Currency 5 2 4 2 4 2" xfId="9368"/>
    <cellStyle name="Currency 5 2 4 2 5" xfId="1977"/>
    <cellStyle name="Currency 5 2 4 2 5 2" xfId="9369"/>
    <cellStyle name="Currency 5 2 4 2 6" xfId="9370"/>
    <cellStyle name="Currency 5 2 4 3" xfId="1978"/>
    <cellStyle name="Currency 5 2 4 3 2" xfId="1979"/>
    <cellStyle name="Currency 5 2 4 3 2 2" xfId="1980"/>
    <cellStyle name="Currency 5 2 4 3 2 2 2" xfId="9371"/>
    <cellStyle name="Currency 5 2 4 3 2 3" xfId="1981"/>
    <cellStyle name="Currency 5 2 4 3 2 3 2" xfId="9372"/>
    <cellStyle name="Currency 5 2 4 3 2 4" xfId="9373"/>
    <cellStyle name="Currency 5 2 4 3 3" xfId="1982"/>
    <cellStyle name="Currency 5 2 4 3 3 2" xfId="9374"/>
    <cellStyle name="Currency 5 2 4 3 4" xfId="1983"/>
    <cellStyle name="Currency 5 2 4 3 4 2" xfId="9375"/>
    <cellStyle name="Currency 5 2 4 3 5" xfId="9376"/>
    <cellStyle name="Currency 5 2 4 4" xfId="1984"/>
    <cellStyle name="Currency 5 2 4 4 2" xfId="1985"/>
    <cellStyle name="Currency 5 2 4 4 2 2" xfId="9377"/>
    <cellStyle name="Currency 5 2 4 4 3" xfId="1986"/>
    <cellStyle name="Currency 5 2 4 4 3 2" xfId="9378"/>
    <cellStyle name="Currency 5 2 4 4 4" xfId="9379"/>
    <cellStyle name="Currency 5 2 4 5" xfId="1987"/>
    <cellStyle name="Currency 5 2 4 5 2" xfId="9380"/>
    <cellStyle name="Currency 5 2 4 6" xfId="1988"/>
    <cellStyle name="Currency 5 2 4 6 2" xfId="9381"/>
    <cellStyle name="Currency 5 2 4 7" xfId="9382"/>
    <cellStyle name="Currency 5 2 5" xfId="1989"/>
    <cellStyle name="Currency 5 2 5 2" xfId="1990"/>
    <cellStyle name="Currency 5 2 5 2 2" xfId="1991"/>
    <cellStyle name="Currency 5 2 5 2 2 2" xfId="1992"/>
    <cellStyle name="Currency 5 2 5 2 2 2 2" xfId="9383"/>
    <cellStyle name="Currency 5 2 5 2 2 3" xfId="1993"/>
    <cellStyle name="Currency 5 2 5 2 2 3 2" xfId="9384"/>
    <cellStyle name="Currency 5 2 5 2 2 4" xfId="9385"/>
    <cellStyle name="Currency 5 2 5 2 3" xfId="1994"/>
    <cellStyle name="Currency 5 2 5 2 3 2" xfId="9386"/>
    <cellStyle name="Currency 5 2 5 2 4" xfId="1995"/>
    <cellStyle name="Currency 5 2 5 2 4 2" xfId="9387"/>
    <cellStyle name="Currency 5 2 5 2 5" xfId="9388"/>
    <cellStyle name="Currency 5 2 5 3" xfId="1996"/>
    <cellStyle name="Currency 5 2 5 3 2" xfId="1997"/>
    <cellStyle name="Currency 5 2 5 3 2 2" xfId="9389"/>
    <cellStyle name="Currency 5 2 5 3 3" xfId="1998"/>
    <cellStyle name="Currency 5 2 5 3 3 2" xfId="9390"/>
    <cellStyle name="Currency 5 2 5 3 4" xfId="9391"/>
    <cellStyle name="Currency 5 2 5 4" xfId="1999"/>
    <cellStyle name="Currency 5 2 5 4 2" xfId="9392"/>
    <cellStyle name="Currency 5 2 5 5" xfId="2000"/>
    <cellStyle name="Currency 5 2 5 5 2" xfId="9393"/>
    <cellStyle name="Currency 5 2 5 6" xfId="9394"/>
    <cellStyle name="Currency 5 2 6" xfId="2001"/>
    <cellStyle name="Currency 5 2 6 2" xfId="2002"/>
    <cellStyle name="Currency 5 2 6 2 2" xfId="2003"/>
    <cellStyle name="Currency 5 2 6 2 2 2" xfId="9395"/>
    <cellStyle name="Currency 5 2 6 2 3" xfId="2004"/>
    <cellStyle name="Currency 5 2 6 2 3 2" xfId="9396"/>
    <cellStyle name="Currency 5 2 6 2 4" xfId="9397"/>
    <cellStyle name="Currency 5 2 6 3" xfId="2005"/>
    <cellStyle name="Currency 5 2 6 3 2" xfId="9398"/>
    <cellStyle name="Currency 5 2 6 4" xfId="2006"/>
    <cellStyle name="Currency 5 2 6 4 2" xfId="9399"/>
    <cellStyle name="Currency 5 2 6 5" xfId="9400"/>
    <cellStyle name="Currency 5 2 7" xfId="2007"/>
    <cellStyle name="Currency 5 2 7 2" xfId="2008"/>
    <cellStyle name="Currency 5 2 7 2 2" xfId="9401"/>
    <cellStyle name="Currency 5 2 7 3" xfId="2009"/>
    <cellStyle name="Currency 5 2 7 3 2" xfId="9402"/>
    <cellStyle name="Currency 5 2 7 4" xfId="9403"/>
    <cellStyle name="Currency 5 2 8" xfId="2010"/>
    <cellStyle name="Currency 5 2 9" xfId="2011"/>
    <cellStyle name="Currency 5 2 9 2" xfId="9404"/>
    <cellStyle name="Currency 5 3" xfId="2012"/>
    <cellStyle name="Currency 5 4" xfId="9405"/>
    <cellStyle name="Currency 50" xfId="9406"/>
    <cellStyle name="Currency 50 2" xfId="9407"/>
    <cellStyle name="Currency 51" xfId="9408"/>
    <cellStyle name="Currency 51 2" xfId="9409"/>
    <cellStyle name="Currency 52" xfId="9410"/>
    <cellStyle name="Currency 52 2" xfId="9411"/>
    <cellStyle name="Currency 53" xfId="9412"/>
    <cellStyle name="Currency 53 2" xfId="9413"/>
    <cellStyle name="Currency 54" xfId="9414"/>
    <cellStyle name="Currency 54 2" xfId="9415"/>
    <cellStyle name="Currency 55" xfId="9416"/>
    <cellStyle name="Currency 55 2" xfId="9417"/>
    <cellStyle name="Currency 56" xfId="9418"/>
    <cellStyle name="Currency 56 2" xfId="9419"/>
    <cellStyle name="Currency 57" xfId="9420"/>
    <cellStyle name="Currency 57 2" xfId="9421"/>
    <cellStyle name="Currency 58" xfId="9422"/>
    <cellStyle name="Currency 58 2" xfId="9423"/>
    <cellStyle name="Currency 59" xfId="9424"/>
    <cellStyle name="Currency 59 2" xfId="9425"/>
    <cellStyle name="Currency 6" xfId="2013"/>
    <cellStyle name="Currency 6 2" xfId="2014"/>
    <cellStyle name="Currency 6 3" xfId="7732"/>
    <cellStyle name="Currency 60" xfId="9426"/>
    <cellStyle name="Currency 60 2" xfId="9427"/>
    <cellStyle name="Currency 61" xfId="9428"/>
    <cellStyle name="Currency 61 2" xfId="9429"/>
    <cellStyle name="Currency 62" xfId="9430"/>
    <cellStyle name="Currency 62 2" xfId="9431"/>
    <cellStyle name="Currency 63" xfId="9432"/>
    <cellStyle name="Currency 63 2" xfId="9433"/>
    <cellStyle name="Currency 64" xfId="9434"/>
    <cellStyle name="Currency 64 2" xfId="9435"/>
    <cellStyle name="Currency 65" xfId="9436"/>
    <cellStyle name="Currency 65 2" xfId="9437"/>
    <cellStyle name="Currency 66" xfId="9438"/>
    <cellStyle name="Currency 66 2" xfId="9439"/>
    <cellStyle name="Currency 67" xfId="9440"/>
    <cellStyle name="Currency 67 2" xfId="9441"/>
    <cellStyle name="Currency 68" xfId="9442"/>
    <cellStyle name="Currency 68 2" xfId="9443"/>
    <cellStyle name="Currency 69" xfId="9444"/>
    <cellStyle name="Currency 69 2" xfId="9445"/>
    <cellStyle name="Currency 69 2 2" xfId="9446"/>
    <cellStyle name="Currency 69 2 2 2" xfId="9447"/>
    <cellStyle name="Currency 69 2 2 3" xfId="9448"/>
    <cellStyle name="Currency 69 2 3" xfId="9449"/>
    <cellStyle name="Currency 69 2 4" xfId="9450"/>
    <cellStyle name="Currency 69 3" xfId="9451"/>
    <cellStyle name="Currency 69 3 2" xfId="9452"/>
    <cellStyle name="Currency 69 3 3" xfId="9453"/>
    <cellStyle name="Currency 69 4" xfId="9454"/>
    <cellStyle name="Currency 69 5" xfId="9455"/>
    <cellStyle name="Currency 7" xfId="2015"/>
    <cellStyle name="Currency 7 2" xfId="2016"/>
    <cellStyle name="Currency 70" xfId="17847"/>
    <cellStyle name="Currency 8" xfId="2017"/>
    <cellStyle name="Currency 8 2" xfId="2018"/>
    <cellStyle name="Currency 9" xfId="2019"/>
    <cellStyle name="Currency 9 2" xfId="2020"/>
    <cellStyle name="Currency.oo" xfId="2021"/>
    <cellStyle name="Currency.oo 2" xfId="2022"/>
    <cellStyle name="Currency.oo 3" xfId="2023"/>
    <cellStyle name="Currency0" xfId="9456"/>
    <cellStyle name="DarkBlueOutline" xfId="9457"/>
    <cellStyle name="DarkBlueOutlineYellow" xfId="9458"/>
    <cellStyle name="Date" xfId="2024"/>
    <cellStyle name="Dezimal [0]_Compiling Utility Macros" xfId="9459"/>
    <cellStyle name="Dezimal_Compiling Utility Macros" xfId="9460"/>
    <cellStyle name="Emphasis 1" xfId="2025"/>
    <cellStyle name="Emphasis 1 2" xfId="2026"/>
    <cellStyle name="Emphasis 1_April 2012 - Infrastructure" xfId="2027"/>
    <cellStyle name="Emphasis 2" xfId="2028"/>
    <cellStyle name="Emphasis 2 2" xfId="2029"/>
    <cellStyle name="Emphasis 2_April 2012 - Infrastructure" xfId="2030"/>
    <cellStyle name="Emphasis 3" xfId="2031"/>
    <cellStyle name="Entered" xfId="17853"/>
    <cellStyle name="Escalation" xfId="2032"/>
    <cellStyle name="Escalation 2" xfId="2033"/>
    <cellStyle name="Escalation 3" xfId="2034"/>
    <cellStyle name="Escalation_AMI Operations 2" xfId="2035"/>
    <cellStyle name="Euro" xfId="2036"/>
    <cellStyle name="Euro 2" xfId="2037"/>
    <cellStyle name="Euro 2 2" xfId="9461"/>
    <cellStyle name="Euro 2 2 2" xfId="9462"/>
    <cellStyle name="Euro 2 2 2 2" xfId="9463"/>
    <cellStyle name="Euro 2 2 3" xfId="9464"/>
    <cellStyle name="Euro 2 3" xfId="9465"/>
    <cellStyle name="Euro 2 3 2" xfId="9466"/>
    <cellStyle name="Euro 2 4" xfId="9467"/>
    <cellStyle name="Euro 3" xfId="2038"/>
    <cellStyle name="Euro 3 2" xfId="9468"/>
    <cellStyle name="Euro 3 2 2" xfId="9469"/>
    <cellStyle name="Euro 3 3" xfId="9470"/>
    <cellStyle name="Euro 4" xfId="9471"/>
    <cellStyle name="Explanatory Text 10" xfId="9472"/>
    <cellStyle name="Explanatory Text 2" xfId="2039"/>
    <cellStyle name="Explanatory Text 2 2" xfId="2040"/>
    <cellStyle name="Explanatory Text 2 3" xfId="2041"/>
    <cellStyle name="Explanatory Text 3" xfId="2042"/>
    <cellStyle name="Explanatory Text 3 2" xfId="2043"/>
    <cellStyle name="Explanatory Text 3 3" xfId="2044"/>
    <cellStyle name="Explanatory Text 3 4" xfId="2045"/>
    <cellStyle name="Explanatory Text 3_CS Indicators" xfId="2046"/>
    <cellStyle name="Explanatory Text 4" xfId="2047"/>
    <cellStyle name="Explanatory Text 5" xfId="2048"/>
    <cellStyle name="Explanatory Text 6" xfId="9473"/>
    <cellStyle name="Explanatory Text 7" xfId="9474"/>
    <cellStyle name="Explanatory Text 8" xfId="9475"/>
    <cellStyle name="Explanatory Text 9" xfId="9476"/>
    <cellStyle name="Fixed" xfId="2049"/>
    <cellStyle name="FIXED0" xfId="2050"/>
    <cellStyle name="FIXED0$ZP$" xfId="2051"/>
    <cellStyle name="FIXED0$ZP$ 2" xfId="2052"/>
    <cellStyle name="FIXED0$ZP$ 3" xfId="2053"/>
    <cellStyle name="FIXED0$ZP$_AMI Operations 2" xfId="2054"/>
    <cellStyle name="FIXED2" xfId="2055"/>
    <cellStyle name="FIXED2$ZP$" xfId="2056"/>
    <cellStyle name="FIXED2$ZP$ 2" xfId="2057"/>
    <cellStyle name="FIXED2$ZP$ 3" xfId="2058"/>
    <cellStyle name="FIXED2$ZP$_AMI Operations 2" xfId="2059"/>
    <cellStyle name="Good 10" xfId="9477"/>
    <cellStyle name="Good 2" xfId="2060"/>
    <cellStyle name="Good 2 2" xfId="2061"/>
    <cellStyle name="Good 2 3" xfId="2062"/>
    <cellStyle name="Good 2 4" xfId="2063"/>
    <cellStyle name="Good 2 5" xfId="9478"/>
    <cellStyle name="Good 3" xfId="2064"/>
    <cellStyle name="Good 3 2" xfId="2065"/>
    <cellStyle name="Good 3 3" xfId="2066"/>
    <cellStyle name="Good 3 4" xfId="2067"/>
    <cellStyle name="Good 3 5" xfId="2068"/>
    <cellStyle name="Good 4" xfId="2069"/>
    <cellStyle name="Good 5" xfId="2070"/>
    <cellStyle name="Good 5 2" xfId="2071"/>
    <cellStyle name="Good 6" xfId="2072"/>
    <cellStyle name="Good 7" xfId="2073"/>
    <cellStyle name="Good 8" xfId="9479"/>
    <cellStyle name="Good 9" xfId="9480"/>
    <cellStyle name="GRAY" xfId="9481"/>
    <cellStyle name="Grey" xfId="2074"/>
    <cellStyle name="Grey 2" xfId="17304"/>
    <cellStyle name="Gross Margin" xfId="9482"/>
    <cellStyle name="HEADER" xfId="2075"/>
    <cellStyle name="Header Total" xfId="9483"/>
    <cellStyle name="Header1" xfId="9484"/>
    <cellStyle name="Header2" xfId="9485"/>
    <cellStyle name="Header3" xfId="9486"/>
    <cellStyle name="Heading 1 10" xfId="2076"/>
    <cellStyle name="Heading 1 11" xfId="2077"/>
    <cellStyle name="Heading 1 2" xfId="2078"/>
    <cellStyle name="Heading 1 2 2" xfId="2079"/>
    <cellStyle name="Heading 1 2 3" xfId="2080"/>
    <cellStyle name="Heading 1 2 4" xfId="2081"/>
    <cellStyle name="Heading 1 2 5" xfId="9487"/>
    <cellStyle name="Heading 1 2_O&amp;M ACTUAL - FORECAST" xfId="2082"/>
    <cellStyle name="Heading 1 3" xfId="2083"/>
    <cellStyle name="Heading 1 3 2" xfId="2084"/>
    <cellStyle name="Heading 1 3 3" xfId="2085"/>
    <cellStyle name="Heading 1 3 4" xfId="2086"/>
    <cellStyle name="Heading 1 3 5" xfId="2087"/>
    <cellStyle name="Heading 1 4" xfId="2088"/>
    <cellStyle name="Heading 1 5" xfId="2089"/>
    <cellStyle name="Heading 1 5 2" xfId="2090"/>
    <cellStyle name="Heading 1 6" xfId="2091"/>
    <cellStyle name="Heading 1 7" xfId="2092"/>
    <cellStyle name="Heading 1 8" xfId="2093"/>
    <cellStyle name="Heading 1 9" xfId="2094"/>
    <cellStyle name="Heading 2 10" xfId="2095"/>
    <cellStyle name="Heading 2 11" xfId="2096"/>
    <cellStyle name="Heading 2 12" xfId="2097"/>
    <cellStyle name="Heading 2 2" xfId="2098"/>
    <cellStyle name="Heading 2 2 2" xfId="2099"/>
    <cellStyle name="Heading 2 2 3" xfId="2100"/>
    <cellStyle name="Heading 2 2 4" xfId="2101"/>
    <cellStyle name="Heading 2 2 5" xfId="9488"/>
    <cellStyle name="Heading 2 2_O&amp;M ACTUAL - FORECAST" xfId="2102"/>
    <cellStyle name="Heading 2 3" xfId="2103"/>
    <cellStyle name="Heading 2 3 2" xfId="2104"/>
    <cellStyle name="Heading 2 3 3" xfId="2105"/>
    <cellStyle name="Heading 2 3 4" xfId="2106"/>
    <cellStyle name="Heading 2 3 5" xfId="2107"/>
    <cellStyle name="Heading 2 4" xfId="2108"/>
    <cellStyle name="Heading 2 5" xfId="2109"/>
    <cellStyle name="Heading 2 5 2" xfId="2110"/>
    <cellStyle name="Heading 2 6" xfId="2111"/>
    <cellStyle name="Heading 2 7" xfId="2112"/>
    <cellStyle name="Heading 2 8" xfId="2113"/>
    <cellStyle name="Heading 2 9" xfId="2114"/>
    <cellStyle name="Heading 3 10" xfId="2115"/>
    <cellStyle name="Heading 3 11" xfId="2116"/>
    <cellStyle name="Heading 3 12" xfId="2117"/>
    <cellStyle name="Heading 3 2" xfId="2118"/>
    <cellStyle name="Heading 3 2 2" xfId="2119"/>
    <cellStyle name="Heading 3 2 3" xfId="2120"/>
    <cellStyle name="Heading 3 2 4" xfId="2121"/>
    <cellStyle name="Heading 3 2 5" xfId="9489"/>
    <cellStyle name="Heading 3 2_O&amp;M ACTUAL - FORECAST" xfId="2122"/>
    <cellStyle name="Heading 3 3" xfId="2123"/>
    <cellStyle name="Heading 3 3 2" xfId="2124"/>
    <cellStyle name="Heading 3 3 3" xfId="2125"/>
    <cellStyle name="Heading 3 3 4" xfId="2126"/>
    <cellStyle name="Heading 3 4" xfId="2127"/>
    <cellStyle name="Heading 3 5" xfId="2128"/>
    <cellStyle name="Heading 3 5 2" xfId="2129"/>
    <cellStyle name="Heading 3 6" xfId="2130"/>
    <cellStyle name="Heading 3 7" xfId="2131"/>
    <cellStyle name="Heading 3 8" xfId="2132"/>
    <cellStyle name="Heading 3 9" xfId="2133"/>
    <cellStyle name="Heading 4 10" xfId="9490"/>
    <cellStyle name="Heading 4 2" xfId="2134"/>
    <cellStyle name="Heading 4 2 2" xfId="2135"/>
    <cellStyle name="Heading 4 2 3" xfId="2136"/>
    <cellStyle name="Heading 4 2 4" xfId="9491"/>
    <cellStyle name="Heading 4 3" xfId="2137"/>
    <cellStyle name="Heading 4 3 2" xfId="2138"/>
    <cellStyle name="Heading 4 3 3" xfId="2139"/>
    <cellStyle name="Heading 4 4" xfId="2140"/>
    <cellStyle name="Heading 4 5" xfId="9492"/>
    <cellStyle name="Heading 4 6" xfId="9493"/>
    <cellStyle name="Heading 4 7" xfId="9494"/>
    <cellStyle name="Heading 4 8" xfId="9495"/>
    <cellStyle name="Heading 4 9" xfId="9496"/>
    <cellStyle name="Heading1" xfId="2141"/>
    <cellStyle name="Heading2" xfId="2142"/>
    <cellStyle name="Hidden" xfId="2143"/>
    <cellStyle name="HIGHLIGHT" xfId="2144"/>
    <cellStyle name="Hyperlink 2" xfId="2145"/>
    <cellStyle name="Hyperlink 2 2" xfId="2146"/>
    <cellStyle name="Hyperlink 3" xfId="2147"/>
    <cellStyle name="Input [yellow]" xfId="2148"/>
    <cellStyle name="Input [yellow] 2" xfId="17305"/>
    <cellStyle name="Input 10" xfId="2149"/>
    <cellStyle name="Input 100" xfId="2150"/>
    <cellStyle name="Input 101" xfId="2151"/>
    <cellStyle name="Input 102" xfId="2152"/>
    <cellStyle name="Input 103" xfId="2153"/>
    <cellStyle name="Input 104" xfId="2154"/>
    <cellStyle name="Input 104 2" xfId="2155"/>
    <cellStyle name="Input 105" xfId="2156"/>
    <cellStyle name="Input 106" xfId="17306"/>
    <cellStyle name="Input 107" xfId="17307"/>
    <cellStyle name="Input 108" xfId="17308"/>
    <cellStyle name="Input 109" xfId="17309"/>
    <cellStyle name="Input 11" xfId="2157"/>
    <cellStyle name="Input 110" xfId="17310"/>
    <cellStyle name="Input 111" xfId="17311"/>
    <cellStyle name="Input 112" xfId="17312"/>
    <cellStyle name="Input 113" xfId="17313"/>
    <cellStyle name="Input 114" xfId="17314"/>
    <cellStyle name="Input 115" xfId="17315"/>
    <cellStyle name="Input 116" xfId="17316"/>
    <cellStyle name="Input 117" xfId="17317"/>
    <cellStyle name="Input 118" xfId="17318"/>
    <cellStyle name="Input 119" xfId="17319"/>
    <cellStyle name="Input 12" xfId="2158"/>
    <cellStyle name="Input 120" xfId="17320"/>
    <cellStyle name="Input 121" xfId="17321"/>
    <cellStyle name="Input 122" xfId="17322"/>
    <cellStyle name="Input 123" xfId="17323"/>
    <cellStyle name="Input 124" xfId="17324"/>
    <cellStyle name="Input 125" xfId="17325"/>
    <cellStyle name="Input 126" xfId="17326"/>
    <cellStyle name="Input 127" xfId="17327"/>
    <cellStyle name="Input 128" xfId="17328"/>
    <cellStyle name="Input 129" xfId="17329"/>
    <cellStyle name="Input 13" xfId="2159"/>
    <cellStyle name="Input 13 2" xfId="2160"/>
    <cellStyle name="Input 130" xfId="17330"/>
    <cellStyle name="Input 131" xfId="17331"/>
    <cellStyle name="Input 132" xfId="17332"/>
    <cellStyle name="Input 133" xfId="17333"/>
    <cellStyle name="Input 134" xfId="17334"/>
    <cellStyle name="Input 135" xfId="17335"/>
    <cellStyle name="Input 136" xfId="17336"/>
    <cellStyle name="Input 137" xfId="17337"/>
    <cellStyle name="Input 138" xfId="17338"/>
    <cellStyle name="Input 139" xfId="17339"/>
    <cellStyle name="Input 14" xfId="2161"/>
    <cellStyle name="Input 14 2" xfId="2162"/>
    <cellStyle name="Input 140" xfId="17340"/>
    <cellStyle name="Input 141" xfId="17341"/>
    <cellStyle name="Input 142" xfId="17342"/>
    <cellStyle name="Input 143" xfId="17343"/>
    <cellStyle name="Input 144" xfId="17344"/>
    <cellStyle name="Input 145" xfId="17345"/>
    <cellStyle name="Input 146" xfId="17346"/>
    <cellStyle name="Input 147" xfId="17347"/>
    <cellStyle name="Input 148" xfId="17348"/>
    <cellStyle name="Input 149" xfId="17349"/>
    <cellStyle name="Input 15" xfId="2163"/>
    <cellStyle name="Input 15 2" xfId="2164"/>
    <cellStyle name="Input 150" xfId="17350"/>
    <cellStyle name="Input 151" xfId="17351"/>
    <cellStyle name="Input 152" xfId="17352"/>
    <cellStyle name="Input 153" xfId="17353"/>
    <cellStyle name="Input 154" xfId="17354"/>
    <cellStyle name="Input 155" xfId="17355"/>
    <cellStyle name="Input 156" xfId="17356"/>
    <cellStyle name="Input 157" xfId="17357"/>
    <cellStyle name="Input 158" xfId="17358"/>
    <cellStyle name="Input 159" xfId="17359"/>
    <cellStyle name="Input 16" xfId="2165"/>
    <cellStyle name="Input 16 2" xfId="2166"/>
    <cellStyle name="Input 160" xfId="17360"/>
    <cellStyle name="Input 161" xfId="17361"/>
    <cellStyle name="Input 162" xfId="17362"/>
    <cellStyle name="Input 163" xfId="17363"/>
    <cellStyle name="Input 164" xfId="17364"/>
    <cellStyle name="Input 165" xfId="17365"/>
    <cellStyle name="Input 166" xfId="17366"/>
    <cellStyle name="Input 167" xfId="17367"/>
    <cellStyle name="Input 168" xfId="17368"/>
    <cellStyle name="Input 169" xfId="17369"/>
    <cellStyle name="Input 17" xfId="2167"/>
    <cellStyle name="Input 170" xfId="17370"/>
    <cellStyle name="Input 171" xfId="17371"/>
    <cellStyle name="Input 172" xfId="17372"/>
    <cellStyle name="Input 173" xfId="17373"/>
    <cellStyle name="Input 174" xfId="17374"/>
    <cellStyle name="Input 175" xfId="17375"/>
    <cellStyle name="Input 176" xfId="17376"/>
    <cellStyle name="Input 177" xfId="17377"/>
    <cellStyle name="Input 178" xfId="17378"/>
    <cellStyle name="Input 179" xfId="17379"/>
    <cellStyle name="Input 18" xfId="2168"/>
    <cellStyle name="Input 180" xfId="17380"/>
    <cellStyle name="Input 181" xfId="17381"/>
    <cellStyle name="Input 182" xfId="17382"/>
    <cellStyle name="Input 183" xfId="17383"/>
    <cellStyle name="Input 184" xfId="17384"/>
    <cellStyle name="Input 185" xfId="17385"/>
    <cellStyle name="Input 186" xfId="17386"/>
    <cellStyle name="Input 187" xfId="17387"/>
    <cellStyle name="Input 188" xfId="17388"/>
    <cellStyle name="Input 189" xfId="17389"/>
    <cellStyle name="Input 19" xfId="2169"/>
    <cellStyle name="Input 190" xfId="17390"/>
    <cellStyle name="Input 191" xfId="17391"/>
    <cellStyle name="Input 192" xfId="17392"/>
    <cellStyle name="Input 193" xfId="17393"/>
    <cellStyle name="Input 194" xfId="17394"/>
    <cellStyle name="Input 195" xfId="17395"/>
    <cellStyle name="Input 196" xfId="17396"/>
    <cellStyle name="Input 197" xfId="17397"/>
    <cellStyle name="Input 198" xfId="17398"/>
    <cellStyle name="Input 199" xfId="17399"/>
    <cellStyle name="Input 2" xfId="2170"/>
    <cellStyle name="Input 2 2" xfId="2171"/>
    <cellStyle name="Input 2 3" xfId="2172"/>
    <cellStyle name="Input 2 4" xfId="2173"/>
    <cellStyle name="Input 2 4 2" xfId="2174"/>
    <cellStyle name="Input 2 5" xfId="9497"/>
    <cellStyle name="Input 2_CS Indicators" xfId="2175"/>
    <cellStyle name="Input 20" xfId="2176"/>
    <cellStyle name="Input 200" xfId="17400"/>
    <cellStyle name="Input 201" xfId="17401"/>
    <cellStyle name="Input 202" xfId="17402"/>
    <cellStyle name="Input 203" xfId="17403"/>
    <cellStyle name="Input 204" xfId="17404"/>
    <cellStyle name="Input 205" xfId="17405"/>
    <cellStyle name="Input 206" xfId="17406"/>
    <cellStyle name="Input 207" xfId="17407"/>
    <cellStyle name="Input 208" xfId="17408"/>
    <cellStyle name="Input 209" xfId="17409"/>
    <cellStyle name="Input 21" xfId="2177"/>
    <cellStyle name="Input 210" xfId="17410"/>
    <cellStyle name="Input 211" xfId="17411"/>
    <cellStyle name="Input 212" xfId="17412"/>
    <cellStyle name="Input 213" xfId="17413"/>
    <cellStyle name="Input 214" xfId="17414"/>
    <cellStyle name="Input 215" xfId="17415"/>
    <cellStyle name="Input 216" xfId="17416"/>
    <cellStyle name="Input 217" xfId="17417"/>
    <cellStyle name="Input 218" xfId="17418"/>
    <cellStyle name="Input 219" xfId="17419"/>
    <cellStyle name="Input 22" xfId="2178"/>
    <cellStyle name="Input 220" xfId="17420"/>
    <cellStyle name="Input 221" xfId="17421"/>
    <cellStyle name="Input 222" xfId="17422"/>
    <cellStyle name="Input 223" xfId="17423"/>
    <cellStyle name="Input 224" xfId="17424"/>
    <cellStyle name="Input 225" xfId="17425"/>
    <cellStyle name="Input 226" xfId="17426"/>
    <cellStyle name="Input 227" xfId="17427"/>
    <cellStyle name="Input 228" xfId="17428"/>
    <cellStyle name="Input 229" xfId="17429"/>
    <cellStyle name="Input 23" xfId="2179"/>
    <cellStyle name="Input 230" xfId="17430"/>
    <cellStyle name="Input 231" xfId="17431"/>
    <cellStyle name="Input 232" xfId="17432"/>
    <cellStyle name="Input 233" xfId="17433"/>
    <cellStyle name="Input 234" xfId="17434"/>
    <cellStyle name="Input 235" xfId="17435"/>
    <cellStyle name="Input 236" xfId="17436"/>
    <cellStyle name="Input 237" xfId="17437"/>
    <cellStyle name="Input 238" xfId="17438"/>
    <cellStyle name="Input 239" xfId="17439"/>
    <cellStyle name="Input 24" xfId="2180"/>
    <cellStyle name="Input 240" xfId="17440"/>
    <cellStyle name="Input 241" xfId="17441"/>
    <cellStyle name="Input 242" xfId="17442"/>
    <cellStyle name="Input 243" xfId="17443"/>
    <cellStyle name="Input 244" xfId="17444"/>
    <cellStyle name="Input 245" xfId="17445"/>
    <cellStyle name="Input 246" xfId="17446"/>
    <cellStyle name="Input 247" xfId="17447"/>
    <cellStyle name="Input 248" xfId="17448"/>
    <cellStyle name="Input 249" xfId="17449"/>
    <cellStyle name="Input 25" xfId="2181"/>
    <cellStyle name="Input 250" xfId="17450"/>
    <cellStyle name="Input 251" xfId="17451"/>
    <cellStyle name="Input 252" xfId="17452"/>
    <cellStyle name="Input 253" xfId="17453"/>
    <cellStyle name="Input 254" xfId="17454"/>
    <cellStyle name="Input 255" xfId="17455"/>
    <cellStyle name="Input 256" xfId="17456"/>
    <cellStyle name="Input 257" xfId="17457"/>
    <cellStyle name="Input 258" xfId="17458"/>
    <cellStyle name="Input 259" xfId="17459"/>
    <cellStyle name="Input 26" xfId="2182"/>
    <cellStyle name="Input 260" xfId="17460"/>
    <cellStyle name="Input 261" xfId="17461"/>
    <cellStyle name="Input 262" xfId="17462"/>
    <cellStyle name="Input 263" xfId="17463"/>
    <cellStyle name="Input 264" xfId="17464"/>
    <cellStyle name="Input 265" xfId="17465"/>
    <cellStyle name="Input 266" xfId="17466"/>
    <cellStyle name="Input 267" xfId="17467"/>
    <cellStyle name="Input 268" xfId="17468"/>
    <cellStyle name="Input 269" xfId="17469"/>
    <cellStyle name="Input 27" xfId="2183"/>
    <cellStyle name="Input 270" xfId="17470"/>
    <cellStyle name="Input 271" xfId="17471"/>
    <cellStyle name="Input 272" xfId="17472"/>
    <cellStyle name="Input 273" xfId="17473"/>
    <cellStyle name="Input 274" xfId="17474"/>
    <cellStyle name="Input 275" xfId="17475"/>
    <cellStyle name="Input 276" xfId="17476"/>
    <cellStyle name="Input 277" xfId="17477"/>
    <cellStyle name="Input 278" xfId="17478"/>
    <cellStyle name="Input 279" xfId="17479"/>
    <cellStyle name="Input 28" xfId="2184"/>
    <cellStyle name="Input 280" xfId="17480"/>
    <cellStyle name="Input 281" xfId="17481"/>
    <cellStyle name="Input 282" xfId="17482"/>
    <cellStyle name="Input 283" xfId="17483"/>
    <cellStyle name="Input 284" xfId="17484"/>
    <cellStyle name="Input 285" xfId="17485"/>
    <cellStyle name="Input 286" xfId="17486"/>
    <cellStyle name="Input 287" xfId="17487"/>
    <cellStyle name="Input 288" xfId="17488"/>
    <cellStyle name="Input 289" xfId="17489"/>
    <cellStyle name="Input 29" xfId="2185"/>
    <cellStyle name="Input 290" xfId="17490"/>
    <cellStyle name="Input 291" xfId="17491"/>
    <cellStyle name="Input 292" xfId="17492"/>
    <cellStyle name="Input 293" xfId="17493"/>
    <cellStyle name="Input 294" xfId="17494"/>
    <cellStyle name="Input 295" xfId="17495"/>
    <cellStyle name="Input 296" xfId="17496"/>
    <cellStyle name="Input 297" xfId="17497"/>
    <cellStyle name="Input 298" xfId="17498"/>
    <cellStyle name="Input 299" xfId="17499"/>
    <cellStyle name="Input 3" xfId="2186"/>
    <cellStyle name="Input 3 2" xfId="2187"/>
    <cellStyle name="Input 3 3" xfId="2188"/>
    <cellStyle name="Input 3 4" xfId="2189"/>
    <cellStyle name="Input 3_CS Indicators" xfId="2190"/>
    <cellStyle name="Input 30" xfId="2191"/>
    <cellStyle name="Input 300" xfId="17500"/>
    <cellStyle name="Input 301" xfId="17501"/>
    <cellStyle name="Input 302" xfId="17502"/>
    <cellStyle name="Input 303" xfId="17503"/>
    <cellStyle name="Input 304" xfId="17504"/>
    <cellStyle name="Input 305" xfId="17505"/>
    <cellStyle name="Input 306" xfId="17506"/>
    <cellStyle name="Input 307" xfId="17507"/>
    <cellStyle name="Input 308" xfId="17508"/>
    <cellStyle name="Input 309" xfId="17509"/>
    <cellStyle name="Input 31" xfId="2192"/>
    <cellStyle name="Input 310" xfId="17510"/>
    <cellStyle name="Input 311" xfId="17511"/>
    <cellStyle name="Input 312" xfId="17512"/>
    <cellStyle name="Input 313" xfId="17513"/>
    <cellStyle name="Input 314" xfId="17514"/>
    <cellStyle name="Input 315" xfId="17515"/>
    <cellStyle name="Input 316" xfId="17516"/>
    <cellStyle name="Input 32" xfId="2193"/>
    <cellStyle name="Input 33" xfId="2194"/>
    <cellStyle name="Input 34" xfId="2195"/>
    <cellStyle name="Input 35" xfId="2196"/>
    <cellStyle name="Input 36" xfId="2197"/>
    <cellStyle name="Input 37" xfId="2198"/>
    <cellStyle name="Input 38" xfId="2199"/>
    <cellStyle name="Input 39" xfId="2200"/>
    <cellStyle name="Input 4" xfId="2201"/>
    <cellStyle name="Input 40" xfId="2202"/>
    <cellStyle name="Input 41" xfId="2203"/>
    <cellStyle name="Input 42" xfId="2204"/>
    <cellStyle name="Input 43" xfId="2205"/>
    <cellStyle name="Input 44" xfId="2206"/>
    <cellStyle name="Input 45" xfId="2207"/>
    <cellStyle name="Input 46" xfId="2208"/>
    <cellStyle name="Input 47" xfId="2209"/>
    <cellStyle name="Input 48" xfId="2210"/>
    <cellStyle name="Input 49" xfId="2211"/>
    <cellStyle name="Input 5" xfId="2212"/>
    <cellStyle name="Input 50" xfId="2213"/>
    <cellStyle name="Input 51" xfId="2214"/>
    <cellStyle name="Input 52" xfId="2215"/>
    <cellStyle name="Input 53" xfId="2216"/>
    <cellStyle name="Input 54" xfId="2217"/>
    <cellStyle name="Input 55" xfId="2218"/>
    <cellStyle name="Input 56" xfId="2219"/>
    <cellStyle name="Input 57" xfId="2220"/>
    <cellStyle name="Input 58" xfId="2221"/>
    <cellStyle name="Input 59" xfId="2222"/>
    <cellStyle name="Input 6" xfId="2223"/>
    <cellStyle name="Input 60" xfId="2224"/>
    <cellStyle name="Input 61" xfId="2225"/>
    <cellStyle name="Input 62" xfId="2226"/>
    <cellStyle name="Input 63" xfId="2227"/>
    <cellStyle name="Input 64" xfId="2228"/>
    <cellStyle name="Input 65" xfId="2229"/>
    <cellStyle name="Input 66" xfId="2230"/>
    <cellStyle name="Input 67" xfId="2231"/>
    <cellStyle name="Input 68" xfId="2232"/>
    <cellStyle name="Input 69" xfId="2233"/>
    <cellStyle name="Input 7" xfId="2234"/>
    <cellStyle name="Input 70" xfId="2235"/>
    <cellStyle name="Input 71" xfId="2236"/>
    <cellStyle name="Input 72" xfId="2237"/>
    <cellStyle name="Input 73" xfId="2238"/>
    <cellStyle name="Input 74" xfId="2239"/>
    <cellStyle name="Input 75" xfId="2240"/>
    <cellStyle name="Input 76" xfId="2241"/>
    <cellStyle name="Input 77" xfId="2242"/>
    <cellStyle name="Input 78" xfId="2243"/>
    <cellStyle name="Input 79" xfId="2244"/>
    <cellStyle name="Input 8" xfId="2245"/>
    <cellStyle name="Input 80" xfId="2246"/>
    <cellStyle name="Input 81" xfId="2247"/>
    <cellStyle name="Input 82" xfId="2248"/>
    <cellStyle name="Input 83" xfId="2249"/>
    <cellStyle name="Input 84" xfId="2250"/>
    <cellStyle name="Input 85" xfId="2251"/>
    <cellStyle name="Input 86" xfId="2252"/>
    <cellStyle name="Input 87" xfId="2253"/>
    <cellStyle name="Input 88" xfId="2254"/>
    <cellStyle name="Input 89" xfId="2255"/>
    <cellStyle name="Input 9" xfId="2256"/>
    <cellStyle name="Input 90" xfId="2257"/>
    <cellStyle name="Input 91" xfId="2258"/>
    <cellStyle name="Input 92" xfId="2259"/>
    <cellStyle name="Input 93" xfId="2260"/>
    <cellStyle name="Input 94" xfId="2261"/>
    <cellStyle name="Input 95" xfId="2262"/>
    <cellStyle name="Input 96" xfId="2263"/>
    <cellStyle name="Input 97" xfId="2264"/>
    <cellStyle name="Input 98" xfId="2265"/>
    <cellStyle name="Input 99" xfId="2266"/>
    <cellStyle name="Level 2 Total" xfId="9498"/>
    <cellStyle name="Linked Cell 10" xfId="2267"/>
    <cellStyle name="Linked Cell 11" xfId="2268"/>
    <cellStyle name="Linked Cell 12" xfId="2269"/>
    <cellStyle name="Linked Cell 2" xfId="2270"/>
    <cellStyle name="Linked Cell 2 2" xfId="2271"/>
    <cellStyle name="Linked Cell 2 3" xfId="2272"/>
    <cellStyle name="Linked Cell 2 4" xfId="2273"/>
    <cellStyle name="Linked Cell 2 5" xfId="9499"/>
    <cellStyle name="Linked Cell 2_O&amp;M ACTUAL - FORECAST" xfId="2274"/>
    <cellStyle name="Linked Cell 3" xfId="2275"/>
    <cellStyle name="Linked Cell 3 2" xfId="2276"/>
    <cellStyle name="Linked Cell 3 3" xfId="2277"/>
    <cellStyle name="Linked Cell 3 4" xfId="2278"/>
    <cellStyle name="Linked Cell 4" xfId="2279"/>
    <cellStyle name="Linked Cell 5" xfId="2280"/>
    <cellStyle name="Linked Cell 5 2" xfId="2281"/>
    <cellStyle name="Linked Cell 6" xfId="2282"/>
    <cellStyle name="Linked Cell 7" xfId="2283"/>
    <cellStyle name="Linked Cell 8" xfId="2284"/>
    <cellStyle name="Linked Cell 9" xfId="2285"/>
    <cellStyle name="m/d/yy" xfId="2286"/>
    <cellStyle name="Main Dim Rollup" xfId="2287"/>
    <cellStyle name="Main Dim Rollup$ZP$" xfId="2288"/>
    <cellStyle name="Main Dim Rollup$ZP$ 2" xfId="2289"/>
    <cellStyle name="Main Dim Rollup$ZP$ 3" xfId="2290"/>
    <cellStyle name="Main Dim Rollup$ZP$_AMI Operations 2" xfId="2291"/>
    <cellStyle name="Major Total" xfId="9500"/>
    <cellStyle name="Month" xfId="2292"/>
    <cellStyle name="Month 2" xfId="2293"/>
    <cellStyle name="Month 3" xfId="2294"/>
    <cellStyle name="Month_AMI Operations 2" xfId="2295"/>
    <cellStyle name="Month-long" xfId="2296"/>
    <cellStyle name="Month-long 2" xfId="2297"/>
    <cellStyle name="Month-long 3" xfId="2298"/>
    <cellStyle name="Month-long_AMI Operations 2" xfId="2299"/>
    <cellStyle name="Month-short" xfId="2300"/>
    <cellStyle name="Mon-yr" xfId="2301"/>
    <cellStyle name="n" xfId="2302"/>
    <cellStyle name="n 2" xfId="2303"/>
    <cellStyle name="n 3" xfId="2304"/>
    <cellStyle name="n_1st Quarter 2012 Review" xfId="2305"/>
    <cellStyle name="n_2011 CS monthly indicators" xfId="2306"/>
    <cellStyle name="n_2012 CS monthly indicators" xfId="2307"/>
    <cellStyle name="n_3rd Quarter 2011 Review" xfId="2308"/>
    <cellStyle name="n_AMI" xfId="2309"/>
    <cellStyle name="n_AMI Operations 2" xfId="2310"/>
    <cellStyle name="n_AMI Operations 3" xfId="2311"/>
    <cellStyle name="n_BASE O&amp;M" xfId="2312"/>
    <cellStyle name="n_DSAT Topic" xfId="2313"/>
    <cellStyle name="n_ESF MOPR" xfId="2314"/>
    <cellStyle name="n_ESF MOPR 2" xfId="2315"/>
    <cellStyle name="n_ESF MOPR_1" xfId="2316"/>
    <cellStyle name="n_ESF MOPR_1 2" xfId="2317"/>
    <cellStyle name="n_ESF MOPR_1_AMI Operations 2" xfId="2318"/>
    <cellStyle name="n_ESF MOPR_1_AMI Operations 3" xfId="2319"/>
    <cellStyle name="n_ESF MOPR_1_ESF MOPR" xfId="2320"/>
    <cellStyle name="n_ESF MOPR_2" xfId="2321"/>
    <cellStyle name="n_ESF MOPR_2 2" xfId="2322"/>
    <cellStyle name="n_ESF MOPR_2 3" xfId="2323"/>
    <cellStyle name="n_ESF MOPR_2_1st Quarter 2012 Review" xfId="2324"/>
    <cellStyle name="n_ESF MOPR_2_2011 CS monthly indicators" xfId="2325"/>
    <cellStyle name="n_ESF MOPR_2_AMI Operations 2" xfId="2326"/>
    <cellStyle name="n_ESF MOPR_2_AMI Operations 3" xfId="2327"/>
    <cellStyle name="n_ESF MOPR_2_DSAT Topic" xfId="2328"/>
    <cellStyle name="n_ESF MOPR_3" xfId="2329"/>
    <cellStyle name="n_ESF MOPR_3 2" xfId="2330"/>
    <cellStyle name="n_ESF MOPR_3_AMI Operations 2" xfId="2331"/>
    <cellStyle name="n_ESF MOPR_3_AMI Operations 3" xfId="2332"/>
    <cellStyle name="n_ESF MOPR_AMI Operations 2" xfId="2333"/>
    <cellStyle name="n_ESF MOPR_AMI Operations 3" xfId="2334"/>
    <cellStyle name="n_ESF MOPR_BASE O&amp;M" xfId="2335"/>
    <cellStyle name="n_ESF MOPR_ESF MOPR" xfId="2336"/>
    <cellStyle name="n_ESF Summary" xfId="2337"/>
    <cellStyle name="Neutral 10" xfId="9501"/>
    <cellStyle name="Neutral 2" xfId="2338"/>
    <cellStyle name="Neutral 2 2" xfId="2339"/>
    <cellStyle name="Neutral 2 3" xfId="2340"/>
    <cellStyle name="Neutral 2 4" xfId="2341"/>
    <cellStyle name="Neutral 2 5" xfId="9502"/>
    <cellStyle name="Neutral 3" xfId="2342"/>
    <cellStyle name="Neutral 3 2" xfId="2343"/>
    <cellStyle name="Neutral 3 3" xfId="2344"/>
    <cellStyle name="Neutral 3 4" xfId="2345"/>
    <cellStyle name="Neutral 3 5" xfId="2346"/>
    <cellStyle name="Neutral 4" xfId="2347"/>
    <cellStyle name="Neutral 5" xfId="2348"/>
    <cellStyle name="Neutral 6" xfId="9503"/>
    <cellStyle name="Neutral 7" xfId="9504"/>
    <cellStyle name="Neutral 8" xfId="9505"/>
    <cellStyle name="Neutral 9" xfId="9506"/>
    <cellStyle name="no dec" xfId="2349"/>
    <cellStyle name="NonPrint_TemTitle" xfId="9507"/>
    <cellStyle name="Normal" xfId="0" builtinId="0"/>
    <cellStyle name="Normal - Style1" xfId="2350"/>
    <cellStyle name="Normal 10" xfId="2351"/>
    <cellStyle name="Normal 10 10" xfId="2352"/>
    <cellStyle name="Normal 10 10 2" xfId="2353"/>
    <cellStyle name="Normal 10 10 2 2" xfId="2354"/>
    <cellStyle name="Normal 10 10 2 2 2" xfId="9508"/>
    <cellStyle name="Normal 10 10 2 2_Year to Date" xfId="9509"/>
    <cellStyle name="Normal 10 10 2 3" xfId="2355"/>
    <cellStyle name="Normal 10 10 2 3 2" xfId="9510"/>
    <cellStyle name="Normal 10 10 2 3_Year to Date" xfId="9511"/>
    <cellStyle name="Normal 10 10 2 4" xfId="9512"/>
    <cellStyle name="Normal 10 10 2_CS Indicators" xfId="2356"/>
    <cellStyle name="Normal 10 10 3" xfId="2357"/>
    <cellStyle name="Normal 10 10 3 2" xfId="9513"/>
    <cellStyle name="Normal 10 10 3_Year to Date" xfId="9514"/>
    <cellStyle name="Normal 10 10 4" xfId="2358"/>
    <cellStyle name="Normal 10 10 4 2" xfId="9515"/>
    <cellStyle name="Normal 10 10 4_Year to Date" xfId="9516"/>
    <cellStyle name="Normal 10 10 5" xfId="9517"/>
    <cellStyle name="Normal 10 10_CS Indicators" xfId="2359"/>
    <cellStyle name="Normal 10 11" xfId="2360"/>
    <cellStyle name="Normal 10 11 2" xfId="2361"/>
    <cellStyle name="Normal 10 11 2 2" xfId="9518"/>
    <cellStyle name="Normal 10 11 2_Year to Date" xfId="9519"/>
    <cellStyle name="Normal 10 11 3" xfId="2362"/>
    <cellStyle name="Normal 10 11 3 2" xfId="9520"/>
    <cellStyle name="Normal 10 11 3_Year to Date" xfId="9521"/>
    <cellStyle name="Normal 10 11 4" xfId="9522"/>
    <cellStyle name="Normal 10 11_CS Indicators" xfId="2363"/>
    <cellStyle name="Normal 10 12" xfId="2364"/>
    <cellStyle name="Normal 10 12 2" xfId="9523"/>
    <cellStyle name="Normal 10 12_Year to Date" xfId="9524"/>
    <cellStyle name="Normal 10 13" xfId="2365"/>
    <cellStyle name="Normal 10 13 2" xfId="9525"/>
    <cellStyle name="Normal 10 13_Year to Date" xfId="9526"/>
    <cellStyle name="Normal 10 14" xfId="9527"/>
    <cellStyle name="Normal 10 15" xfId="9528"/>
    <cellStyle name="Normal 10 16" xfId="9529"/>
    <cellStyle name="Normal 10 17" xfId="9530"/>
    <cellStyle name="Normal 10 18" xfId="9531"/>
    <cellStyle name="Normal 10 19" xfId="9532"/>
    <cellStyle name="Normal 10 2" xfId="2366"/>
    <cellStyle name="Normal 10 2 10" xfId="2367"/>
    <cellStyle name="Normal 10 2 10 2" xfId="9533"/>
    <cellStyle name="Normal 10 2 10_Year to Date" xfId="9534"/>
    <cellStyle name="Normal 10 2 11" xfId="2368"/>
    <cellStyle name="Normal 10 2 11 2" xfId="9535"/>
    <cellStyle name="Normal 10 2 11_Year to Date" xfId="9536"/>
    <cellStyle name="Normal 10 2 12" xfId="2369"/>
    <cellStyle name="Normal 10 2 13" xfId="2370"/>
    <cellStyle name="Normal 10 2 2" xfId="2371"/>
    <cellStyle name="Normal 10 2 2 10" xfId="2372"/>
    <cellStyle name="Normal 10 2 2 2" xfId="2373"/>
    <cellStyle name="Normal 10 2 2 2 2" xfId="9537"/>
    <cellStyle name="Normal 10 2 2 3" xfId="2374"/>
    <cellStyle name="Normal 10 2 2 3 2" xfId="2375"/>
    <cellStyle name="Normal 10 2 2 3 2 2" xfId="2376"/>
    <cellStyle name="Normal 10 2 2 3 2 2 2" xfId="2377"/>
    <cellStyle name="Normal 10 2 2 3 2 2 2 2" xfId="2378"/>
    <cellStyle name="Normal 10 2 2 3 2 2 2 2 2" xfId="9538"/>
    <cellStyle name="Normal 10 2 2 3 2 2 2 2_Year to Date" xfId="9539"/>
    <cellStyle name="Normal 10 2 2 3 2 2 2 3" xfId="2379"/>
    <cellStyle name="Normal 10 2 2 3 2 2 2 3 2" xfId="9540"/>
    <cellStyle name="Normal 10 2 2 3 2 2 2 3_Year to Date" xfId="9541"/>
    <cellStyle name="Normal 10 2 2 3 2 2 2 4" xfId="9542"/>
    <cellStyle name="Normal 10 2 2 3 2 2 2_CS Indicators" xfId="2380"/>
    <cellStyle name="Normal 10 2 2 3 2 2 3" xfId="2381"/>
    <cellStyle name="Normal 10 2 2 3 2 2 3 2" xfId="9543"/>
    <cellStyle name="Normal 10 2 2 3 2 2 3_Year to Date" xfId="9544"/>
    <cellStyle name="Normal 10 2 2 3 2 2 4" xfId="2382"/>
    <cellStyle name="Normal 10 2 2 3 2 2 4 2" xfId="9545"/>
    <cellStyle name="Normal 10 2 2 3 2 2 4_Year to Date" xfId="9546"/>
    <cellStyle name="Normal 10 2 2 3 2 2 5" xfId="9547"/>
    <cellStyle name="Normal 10 2 2 3 2 2_CS Indicators" xfId="2383"/>
    <cellStyle name="Normal 10 2 2 3 2 3" xfId="2384"/>
    <cellStyle name="Normal 10 2 2 3 2 3 2" xfId="2385"/>
    <cellStyle name="Normal 10 2 2 3 2 3 2 2" xfId="9548"/>
    <cellStyle name="Normal 10 2 2 3 2 3 2_Year to Date" xfId="9549"/>
    <cellStyle name="Normal 10 2 2 3 2 3 3" xfId="2386"/>
    <cellStyle name="Normal 10 2 2 3 2 3 3 2" xfId="9550"/>
    <cellStyle name="Normal 10 2 2 3 2 3 3_Year to Date" xfId="9551"/>
    <cellStyle name="Normal 10 2 2 3 2 3 4" xfId="9552"/>
    <cellStyle name="Normal 10 2 2 3 2 3_CS Indicators" xfId="2387"/>
    <cellStyle name="Normal 10 2 2 3 2 4" xfId="2388"/>
    <cellStyle name="Normal 10 2 2 3 2 4 2" xfId="9553"/>
    <cellStyle name="Normal 10 2 2 3 2 4_Year to Date" xfId="9554"/>
    <cellStyle name="Normal 10 2 2 3 2 5" xfId="2389"/>
    <cellStyle name="Normal 10 2 2 3 2 5 2" xfId="9555"/>
    <cellStyle name="Normal 10 2 2 3 2 5_Year to Date" xfId="9556"/>
    <cellStyle name="Normal 10 2 2 3 2 6" xfId="9557"/>
    <cellStyle name="Normal 10 2 2 3 2_CS Indicators" xfId="2390"/>
    <cellStyle name="Normal 10 2 2 3 3" xfId="2391"/>
    <cellStyle name="Normal 10 2 2 3 3 2" xfId="2392"/>
    <cellStyle name="Normal 10 2 2 3 3 2 2" xfId="2393"/>
    <cellStyle name="Normal 10 2 2 3 3 2 2 2" xfId="9558"/>
    <cellStyle name="Normal 10 2 2 3 3 2 2_Year to Date" xfId="9559"/>
    <cellStyle name="Normal 10 2 2 3 3 2 3" xfId="2394"/>
    <cellStyle name="Normal 10 2 2 3 3 2 3 2" xfId="9560"/>
    <cellStyle name="Normal 10 2 2 3 3 2 3_Year to Date" xfId="9561"/>
    <cellStyle name="Normal 10 2 2 3 3 2 4" xfId="9562"/>
    <cellStyle name="Normal 10 2 2 3 3 2_CS Indicators" xfId="2395"/>
    <cellStyle name="Normal 10 2 2 3 3 3" xfId="2396"/>
    <cellStyle name="Normal 10 2 2 3 3 3 2" xfId="9563"/>
    <cellStyle name="Normal 10 2 2 3 3 3_Year to Date" xfId="9564"/>
    <cellStyle name="Normal 10 2 2 3 3 4" xfId="2397"/>
    <cellStyle name="Normal 10 2 2 3 3 4 2" xfId="9565"/>
    <cellStyle name="Normal 10 2 2 3 3 4_Year to Date" xfId="9566"/>
    <cellStyle name="Normal 10 2 2 3 3 5" xfId="9567"/>
    <cellStyle name="Normal 10 2 2 3 3_CS Indicators" xfId="2398"/>
    <cellStyle name="Normal 10 2 2 3 4" xfId="2399"/>
    <cellStyle name="Normal 10 2 2 3 4 2" xfId="2400"/>
    <cellStyle name="Normal 10 2 2 3 4 2 2" xfId="9568"/>
    <cellStyle name="Normal 10 2 2 3 4 2_Year to Date" xfId="9569"/>
    <cellStyle name="Normal 10 2 2 3 4 3" xfId="2401"/>
    <cellStyle name="Normal 10 2 2 3 4 3 2" xfId="9570"/>
    <cellStyle name="Normal 10 2 2 3 4 3_Year to Date" xfId="9571"/>
    <cellStyle name="Normal 10 2 2 3 4 4" xfId="9572"/>
    <cellStyle name="Normal 10 2 2 3 4_CS Indicators" xfId="2402"/>
    <cellStyle name="Normal 10 2 2 3 5" xfId="2403"/>
    <cellStyle name="Normal 10 2 2 3 5 2" xfId="9573"/>
    <cellStyle name="Normal 10 2 2 3 5_Year to Date" xfId="9574"/>
    <cellStyle name="Normal 10 2 2 3 6" xfId="2404"/>
    <cellStyle name="Normal 10 2 2 3 6 2" xfId="9575"/>
    <cellStyle name="Normal 10 2 2 3 6_Year to Date" xfId="9576"/>
    <cellStyle name="Normal 10 2 2 3 7" xfId="9577"/>
    <cellStyle name="Normal 10 2 2 3_CS Indicators" xfId="2405"/>
    <cellStyle name="Normal 10 2 2 4" xfId="2406"/>
    <cellStyle name="Normal 10 2 2 4 2" xfId="2407"/>
    <cellStyle name="Normal 10 2 2 4 2 2" xfId="2408"/>
    <cellStyle name="Normal 10 2 2 4 2 2 2" xfId="2409"/>
    <cellStyle name="Normal 10 2 2 4 2 2 2 2" xfId="9578"/>
    <cellStyle name="Normal 10 2 2 4 2 2 2_Year to Date" xfId="9579"/>
    <cellStyle name="Normal 10 2 2 4 2 2 3" xfId="2410"/>
    <cellStyle name="Normal 10 2 2 4 2 2 3 2" xfId="9580"/>
    <cellStyle name="Normal 10 2 2 4 2 2 3_Year to Date" xfId="9581"/>
    <cellStyle name="Normal 10 2 2 4 2 2 4" xfId="9582"/>
    <cellStyle name="Normal 10 2 2 4 2 2_CS Indicators" xfId="2411"/>
    <cellStyle name="Normal 10 2 2 4 2 3" xfId="2412"/>
    <cellStyle name="Normal 10 2 2 4 2 3 2" xfId="9583"/>
    <cellStyle name="Normal 10 2 2 4 2 3_Year to Date" xfId="9584"/>
    <cellStyle name="Normal 10 2 2 4 2 4" xfId="2413"/>
    <cellStyle name="Normal 10 2 2 4 2 4 2" xfId="9585"/>
    <cellStyle name="Normal 10 2 2 4 2 4_Year to Date" xfId="9586"/>
    <cellStyle name="Normal 10 2 2 4 2 5" xfId="9587"/>
    <cellStyle name="Normal 10 2 2 4 2_CS Indicators" xfId="2414"/>
    <cellStyle name="Normal 10 2 2 4 3" xfId="2415"/>
    <cellStyle name="Normal 10 2 2 4 3 2" xfId="2416"/>
    <cellStyle name="Normal 10 2 2 4 3 2 2" xfId="9588"/>
    <cellStyle name="Normal 10 2 2 4 3 2_Year to Date" xfId="9589"/>
    <cellStyle name="Normal 10 2 2 4 3 3" xfId="2417"/>
    <cellStyle name="Normal 10 2 2 4 3 3 2" xfId="9590"/>
    <cellStyle name="Normal 10 2 2 4 3 3_Year to Date" xfId="9591"/>
    <cellStyle name="Normal 10 2 2 4 3 4" xfId="9592"/>
    <cellStyle name="Normal 10 2 2 4 3_CS Indicators" xfId="2418"/>
    <cellStyle name="Normal 10 2 2 4 4" xfId="2419"/>
    <cellStyle name="Normal 10 2 2 4 4 2" xfId="9593"/>
    <cellStyle name="Normal 10 2 2 4 4_Year to Date" xfId="9594"/>
    <cellStyle name="Normal 10 2 2 4 5" xfId="2420"/>
    <cellStyle name="Normal 10 2 2 4 5 2" xfId="9595"/>
    <cellStyle name="Normal 10 2 2 4 5_Year to Date" xfId="9596"/>
    <cellStyle name="Normal 10 2 2 4 6" xfId="9597"/>
    <cellStyle name="Normal 10 2 2 4_CS Indicators" xfId="2421"/>
    <cellStyle name="Normal 10 2 2 5" xfId="2422"/>
    <cellStyle name="Normal 10 2 2 5 2" xfId="2423"/>
    <cellStyle name="Normal 10 2 2 5 2 2" xfId="2424"/>
    <cellStyle name="Normal 10 2 2 5 2 2 2" xfId="9598"/>
    <cellStyle name="Normal 10 2 2 5 2 2_Year to Date" xfId="9599"/>
    <cellStyle name="Normal 10 2 2 5 2 3" xfId="2425"/>
    <cellStyle name="Normal 10 2 2 5 2 3 2" xfId="9600"/>
    <cellStyle name="Normal 10 2 2 5 2 3_Year to Date" xfId="9601"/>
    <cellStyle name="Normal 10 2 2 5 2 4" xfId="9602"/>
    <cellStyle name="Normal 10 2 2 5 2_CS Indicators" xfId="2426"/>
    <cellStyle name="Normal 10 2 2 5 3" xfId="2427"/>
    <cellStyle name="Normal 10 2 2 5 3 2" xfId="9603"/>
    <cellStyle name="Normal 10 2 2 5 3_Year to Date" xfId="9604"/>
    <cellStyle name="Normal 10 2 2 5 4" xfId="2428"/>
    <cellStyle name="Normal 10 2 2 5 4 2" xfId="9605"/>
    <cellStyle name="Normal 10 2 2 5 4_Year to Date" xfId="9606"/>
    <cellStyle name="Normal 10 2 2 5 5" xfId="9607"/>
    <cellStyle name="Normal 10 2 2 5_CS Indicators" xfId="2429"/>
    <cellStyle name="Normal 10 2 2 6" xfId="2430"/>
    <cellStyle name="Normal 10 2 2 6 2" xfId="2431"/>
    <cellStyle name="Normal 10 2 2 6 2 2" xfId="9608"/>
    <cellStyle name="Normal 10 2 2 6 2_Year to Date" xfId="9609"/>
    <cellStyle name="Normal 10 2 2 6 3" xfId="2432"/>
    <cellStyle name="Normal 10 2 2 6 3 2" xfId="9610"/>
    <cellStyle name="Normal 10 2 2 6 3_Year to Date" xfId="9611"/>
    <cellStyle name="Normal 10 2 2 6 4" xfId="9612"/>
    <cellStyle name="Normal 10 2 2 6_CS Indicators" xfId="2433"/>
    <cellStyle name="Normal 10 2 2 7" xfId="2434"/>
    <cellStyle name="Normal 10 2 2 7 2" xfId="9613"/>
    <cellStyle name="Normal 10 2 2 7_Year to Date" xfId="9614"/>
    <cellStyle name="Normal 10 2 2 8" xfId="2435"/>
    <cellStyle name="Normal 10 2 2 8 2" xfId="9615"/>
    <cellStyle name="Normal 10 2 2 8_Year to Date" xfId="9616"/>
    <cellStyle name="Normal 10 2 2 9" xfId="2436"/>
    <cellStyle name="Normal 10 2 2_CS Indicators" xfId="2437"/>
    <cellStyle name="Normal 10 2 3" xfId="2438"/>
    <cellStyle name="Normal 10 2 3 2" xfId="2439"/>
    <cellStyle name="Normal 10 2 3 2 2" xfId="2440"/>
    <cellStyle name="Normal 10 2 3 2 2 2" xfId="2441"/>
    <cellStyle name="Normal 10 2 3 2 2 2 2" xfId="2442"/>
    <cellStyle name="Normal 10 2 3 2 2 2 2 2" xfId="2443"/>
    <cellStyle name="Normal 10 2 3 2 2 2 2 2 2" xfId="9617"/>
    <cellStyle name="Normal 10 2 3 2 2 2 2 2_Year to Date" xfId="9618"/>
    <cellStyle name="Normal 10 2 3 2 2 2 2 3" xfId="2444"/>
    <cellStyle name="Normal 10 2 3 2 2 2 2 3 2" xfId="9619"/>
    <cellStyle name="Normal 10 2 3 2 2 2 2 3_Year to Date" xfId="9620"/>
    <cellStyle name="Normal 10 2 3 2 2 2 2 4" xfId="9621"/>
    <cellStyle name="Normal 10 2 3 2 2 2 2_CS Indicators" xfId="2445"/>
    <cellStyle name="Normal 10 2 3 2 2 2 3" xfId="2446"/>
    <cellStyle name="Normal 10 2 3 2 2 2 3 2" xfId="9622"/>
    <cellStyle name="Normal 10 2 3 2 2 2 3_Year to Date" xfId="9623"/>
    <cellStyle name="Normal 10 2 3 2 2 2 4" xfId="2447"/>
    <cellStyle name="Normal 10 2 3 2 2 2 4 2" xfId="9624"/>
    <cellStyle name="Normal 10 2 3 2 2 2 4_Year to Date" xfId="9625"/>
    <cellStyle name="Normal 10 2 3 2 2 2 5" xfId="9626"/>
    <cellStyle name="Normal 10 2 3 2 2 2_CS Indicators" xfId="2448"/>
    <cellStyle name="Normal 10 2 3 2 2 3" xfId="2449"/>
    <cellStyle name="Normal 10 2 3 2 2 3 2" xfId="2450"/>
    <cellStyle name="Normal 10 2 3 2 2 3 2 2" xfId="9627"/>
    <cellStyle name="Normal 10 2 3 2 2 3 2_Year to Date" xfId="9628"/>
    <cellStyle name="Normal 10 2 3 2 2 3 3" xfId="2451"/>
    <cellStyle name="Normal 10 2 3 2 2 3 3 2" xfId="9629"/>
    <cellStyle name="Normal 10 2 3 2 2 3 3_Year to Date" xfId="9630"/>
    <cellStyle name="Normal 10 2 3 2 2 3 4" xfId="9631"/>
    <cellStyle name="Normal 10 2 3 2 2 3_CS Indicators" xfId="2452"/>
    <cellStyle name="Normal 10 2 3 2 2 4" xfId="2453"/>
    <cellStyle name="Normal 10 2 3 2 2 4 2" xfId="9632"/>
    <cellStyle name="Normal 10 2 3 2 2 4_Year to Date" xfId="9633"/>
    <cellStyle name="Normal 10 2 3 2 2 5" xfId="2454"/>
    <cellStyle name="Normal 10 2 3 2 2 5 2" xfId="9634"/>
    <cellStyle name="Normal 10 2 3 2 2 5_Year to Date" xfId="9635"/>
    <cellStyle name="Normal 10 2 3 2 2 6" xfId="9636"/>
    <cellStyle name="Normal 10 2 3 2 2_CS Indicators" xfId="2455"/>
    <cellStyle name="Normal 10 2 3 2 3" xfId="2456"/>
    <cellStyle name="Normal 10 2 3 2 3 2" xfId="2457"/>
    <cellStyle name="Normal 10 2 3 2 3 2 2" xfId="2458"/>
    <cellStyle name="Normal 10 2 3 2 3 2 2 2" xfId="9637"/>
    <cellStyle name="Normal 10 2 3 2 3 2 2_Year to Date" xfId="9638"/>
    <cellStyle name="Normal 10 2 3 2 3 2 3" xfId="2459"/>
    <cellStyle name="Normal 10 2 3 2 3 2 3 2" xfId="9639"/>
    <cellStyle name="Normal 10 2 3 2 3 2 3_Year to Date" xfId="9640"/>
    <cellStyle name="Normal 10 2 3 2 3 2 4" xfId="9641"/>
    <cellStyle name="Normal 10 2 3 2 3 2_CS Indicators" xfId="2460"/>
    <cellStyle name="Normal 10 2 3 2 3 3" xfId="2461"/>
    <cellStyle name="Normal 10 2 3 2 3 3 2" xfId="9642"/>
    <cellStyle name="Normal 10 2 3 2 3 3_Year to Date" xfId="9643"/>
    <cellStyle name="Normal 10 2 3 2 3 4" xfId="2462"/>
    <cellStyle name="Normal 10 2 3 2 3 4 2" xfId="9644"/>
    <cellStyle name="Normal 10 2 3 2 3 4_Year to Date" xfId="9645"/>
    <cellStyle name="Normal 10 2 3 2 3 5" xfId="9646"/>
    <cellStyle name="Normal 10 2 3 2 3_CS Indicators" xfId="2463"/>
    <cellStyle name="Normal 10 2 3 2 4" xfId="2464"/>
    <cellStyle name="Normal 10 2 3 2 4 2" xfId="2465"/>
    <cellStyle name="Normal 10 2 3 2 4 2 2" xfId="9647"/>
    <cellStyle name="Normal 10 2 3 2 4 2_Year to Date" xfId="9648"/>
    <cellStyle name="Normal 10 2 3 2 4 3" xfId="2466"/>
    <cellStyle name="Normal 10 2 3 2 4 3 2" xfId="9649"/>
    <cellStyle name="Normal 10 2 3 2 4 3_Year to Date" xfId="9650"/>
    <cellStyle name="Normal 10 2 3 2 4 4" xfId="9651"/>
    <cellStyle name="Normal 10 2 3 2 4_CS Indicators" xfId="2467"/>
    <cellStyle name="Normal 10 2 3 2 5" xfId="2468"/>
    <cellStyle name="Normal 10 2 3 2 5 2" xfId="9652"/>
    <cellStyle name="Normal 10 2 3 2 5_Year to Date" xfId="9653"/>
    <cellStyle name="Normal 10 2 3 2 6" xfId="2469"/>
    <cellStyle name="Normal 10 2 3 2 6 2" xfId="9654"/>
    <cellStyle name="Normal 10 2 3 2 6_Year to Date" xfId="9655"/>
    <cellStyle name="Normal 10 2 3 2 7" xfId="9656"/>
    <cellStyle name="Normal 10 2 3 2_CS Indicators" xfId="2470"/>
    <cellStyle name="Normal 10 2 3 3" xfId="2471"/>
    <cellStyle name="Normal 10 2 3 3 2" xfId="2472"/>
    <cellStyle name="Normal 10 2 3 3 2 2" xfId="2473"/>
    <cellStyle name="Normal 10 2 3 3 2 2 2" xfId="2474"/>
    <cellStyle name="Normal 10 2 3 3 2 2 2 2" xfId="9657"/>
    <cellStyle name="Normal 10 2 3 3 2 2 2_Year to Date" xfId="9658"/>
    <cellStyle name="Normal 10 2 3 3 2 2 3" xfId="2475"/>
    <cellStyle name="Normal 10 2 3 3 2 2 3 2" xfId="9659"/>
    <cellStyle name="Normal 10 2 3 3 2 2 3_Year to Date" xfId="9660"/>
    <cellStyle name="Normal 10 2 3 3 2 2 4" xfId="9661"/>
    <cellStyle name="Normal 10 2 3 3 2 2_CS Indicators" xfId="2476"/>
    <cellStyle name="Normal 10 2 3 3 2 3" xfId="2477"/>
    <cellStyle name="Normal 10 2 3 3 2 3 2" xfId="9662"/>
    <cellStyle name="Normal 10 2 3 3 2 3_Year to Date" xfId="9663"/>
    <cellStyle name="Normal 10 2 3 3 2 4" xfId="2478"/>
    <cellStyle name="Normal 10 2 3 3 2 4 2" xfId="9664"/>
    <cellStyle name="Normal 10 2 3 3 2 4_Year to Date" xfId="9665"/>
    <cellStyle name="Normal 10 2 3 3 2 5" xfId="9666"/>
    <cellStyle name="Normal 10 2 3 3 2_CS Indicators" xfId="2479"/>
    <cellStyle name="Normal 10 2 3 3 3" xfId="2480"/>
    <cellStyle name="Normal 10 2 3 3 3 2" xfId="2481"/>
    <cellStyle name="Normal 10 2 3 3 3 2 2" xfId="9667"/>
    <cellStyle name="Normal 10 2 3 3 3 2_Year to Date" xfId="9668"/>
    <cellStyle name="Normal 10 2 3 3 3 3" xfId="2482"/>
    <cellStyle name="Normal 10 2 3 3 3 3 2" xfId="9669"/>
    <cellStyle name="Normal 10 2 3 3 3 3_Year to Date" xfId="9670"/>
    <cellStyle name="Normal 10 2 3 3 3 4" xfId="9671"/>
    <cellStyle name="Normal 10 2 3 3 3_CS Indicators" xfId="2483"/>
    <cellStyle name="Normal 10 2 3 3 4" xfId="2484"/>
    <cellStyle name="Normal 10 2 3 3 4 2" xfId="9672"/>
    <cellStyle name="Normal 10 2 3 3 4_Year to Date" xfId="9673"/>
    <cellStyle name="Normal 10 2 3 3 5" xfId="2485"/>
    <cellStyle name="Normal 10 2 3 3 5 2" xfId="9674"/>
    <cellStyle name="Normal 10 2 3 3 5_Year to Date" xfId="9675"/>
    <cellStyle name="Normal 10 2 3 3 6" xfId="9676"/>
    <cellStyle name="Normal 10 2 3 3_CS Indicators" xfId="2486"/>
    <cellStyle name="Normal 10 2 3 4" xfId="2487"/>
    <cellStyle name="Normal 10 2 3 4 2" xfId="2488"/>
    <cellStyle name="Normal 10 2 3 4 2 2" xfId="2489"/>
    <cellStyle name="Normal 10 2 3 4 2 2 2" xfId="9677"/>
    <cellStyle name="Normal 10 2 3 4 2 2_Year to Date" xfId="9678"/>
    <cellStyle name="Normal 10 2 3 4 2 3" xfId="2490"/>
    <cellStyle name="Normal 10 2 3 4 2 3 2" xfId="9679"/>
    <cellStyle name="Normal 10 2 3 4 2 3_Year to Date" xfId="9680"/>
    <cellStyle name="Normal 10 2 3 4 2 4" xfId="9681"/>
    <cellStyle name="Normal 10 2 3 4 2_CS Indicators" xfId="2491"/>
    <cellStyle name="Normal 10 2 3 4 3" xfId="2492"/>
    <cellStyle name="Normal 10 2 3 4 3 2" xfId="9682"/>
    <cellStyle name="Normal 10 2 3 4 3_Year to Date" xfId="9683"/>
    <cellStyle name="Normal 10 2 3 4 4" xfId="2493"/>
    <cellStyle name="Normal 10 2 3 4 4 2" xfId="9684"/>
    <cellStyle name="Normal 10 2 3 4 4_Year to Date" xfId="9685"/>
    <cellStyle name="Normal 10 2 3 4 5" xfId="9686"/>
    <cellStyle name="Normal 10 2 3 4_CS Indicators" xfId="2494"/>
    <cellStyle name="Normal 10 2 3 5" xfId="2495"/>
    <cellStyle name="Normal 10 2 3 5 2" xfId="2496"/>
    <cellStyle name="Normal 10 2 3 5 2 2" xfId="9687"/>
    <cellStyle name="Normal 10 2 3 5 2_Year to Date" xfId="9688"/>
    <cellStyle name="Normal 10 2 3 5 3" xfId="2497"/>
    <cellStyle name="Normal 10 2 3 5 3 2" xfId="9689"/>
    <cellStyle name="Normal 10 2 3 5 3_Year to Date" xfId="9690"/>
    <cellStyle name="Normal 10 2 3 5 4" xfId="9691"/>
    <cellStyle name="Normal 10 2 3 5_CS Indicators" xfId="2498"/>
    <cellStyle name="Normal 10 2 3 6" xfId="2499"/>
    <cellStyle name="Normal 10 2 3 6 2" xfId="9692"/>
    <cellStyle name="Normal 10 2 3 6_Year to Date" xfId="9693"/>
    <cellStyle name="Normal 10 2 3 7" xfId="2500"/>
    <cellStyle name="Normal 10 2 3 7 2" xfId="9694"/>
    <cellStyle name="Normal 10 2 3 7_Year to Date" xfId="9695"/>
    <cellStyle name="Normal 10 2 3 8" xfId="9696"/>
    <cellStyle name="Normal 10 2 3_CS Indicators" xfId="2501"/>
    <cellStyle name="Normal 10 2 4" xfId="2502"/>
    <cellStyle name="Normal 10 2 4 2" xfId="2503"/>
    <cellStyle name="Normal 10 2 4 2 2" xfId="2504"/>
    <cellStyle name="Normal 10 2 4 2 2 2" xfId="2505"/>
    <cellStyle name="Normal 10 2 4 2 2 2 2" xfId="2506"/>
    <cellStyle name="Normal 10 2 4 2 2 2 2 2" xfId="2507"/>
    <cellStyle name="Normal 10 2 4 2 2 2 2 2 2" xfId="9697"/>
    <cellStyle name="Normal 10 2 4 2 2 2 2 2_Year to Date" xfId="9698"/>
    <cellStyle name="Normal 10 2 4 2 2 2 2 3" xfId="2508"/>
    <cellStyle name="Normal 10 2 4 2 2 2 2 3 2" xfId="9699"/>
    <cellStyle name="Normal 10 2 4 2 2 2 2 3_Year to Date" xfId="9700"/>
    <cellStyle name="Normal 10 2 4 2 2 2 2 4" xfId="9701"/>
    <cellStyle name="Normal 10 2 4 2 2 2 2_CS Indicators" xfId="2509"/>
    <cellStyle name="Normal 10 2 4 2 2 2 3" xfId="2510"/>
    <cellStyle name="Normal 10 2 4 2 2 2 3 2" xfId="9702"/>
    <cellStyle name="Normal 10 2 4 2 2 2 3_Year to Date" xfId="9703"/>
    <cellStyle name="Normal 10 2 4 2 2 2 4" xfId="2511"/>
    <cellStyle name="Normal 10 2 4 2 2 2 4 2" xfId="9704"/>
    <cellStyle name="Normal 10 2 4 2 2 2 4_Year to Date" xfId="9705"/>
    <cellStyle name="Normal 10 2 4 2 2 2 5" xfId="9706"/>
    <cellStyle name="Normal 10 2 4 2 2 2_CS Indicators" xfId="2512"/>
    <cellStyle name="Normal 10 2 4 2 2 3" xfId="2513"/>
    <cellStyle name="Normal 10 2 4 2 2 3 2" xfId="2514"/>
    <cellStyle name="Normal 10 2 4 2 2 3 2 2" xfId="9707"/>
    <cellStyle name="Normal 10 2 4 2 2 3 2_Year to Date" xfId="9708"/>
    <cellStyle name="Normal 10 2 4 2 2 3 3" xfId="2515"/>
    <cellStyle name="Normal 10 2 4 2 2 3 3 2" xfId="9709"/>
    <cellStyle name="Normal 10 2 4 2 2 3 3_Year to Date" xfId="9710"/>
    <cellStyle name="Normal 10 2 4 2 2 3 4" xfId="9711"/>
    <cellStyle name="Normal 10 2 4 2 2 3_CS Indicators" xfId="2516"/>
    <cellStyle name="Normal 10 2 4 2 2 4" xfId="2517"/>
    <cellStyle name="Normal 10 2 4 2 2 4 2" xfId="9712"/>
    <cellStyle name="Normal 10 2 4 2 2 4_Year to Date" xfId="9713"/>
    <cellStyle name="Normal 10 2 4 2 2 5" xfId="2518"/>
    <cellStyle name="Normal 10 2 4 2 2 5 2" xfId="9714"/>
    <cellStyle name="Normal 10 2 4 2 2 5_Year to Date" xfId="9715"/>
    <cellStyle name="Normal 10 2 4 2 2 6" xfId="9716"/>
    <cellStyle name="Normal 10 2 4 2 2_CS Indicators" xfId="2519"/>
    <cellStyle name="Normal 10 2 4 2 3" xfId="2520"/>
    <cellStyle name="Normal 10 2 4 2 3 2" xfId="2521"/>
    <cellStyle name="Normal 10 2 4 2 3 2 2" xfId="2522"/>
    <cellStyle name="Normal 10 2 4 2 3 2 2 2" xfId="9717"/>
    <cellStyle name="Normal 10 2 4 2 3 2 2_Year to Date" xfId="9718"/>
    <cellStyle name="Normal 10 2 4 2 3 2 3" xfId="2523"/>
    <cellStyle name="Normal 10 2 4 2 3 2 3 2" xfId="9719"/>
    <cellStyle name="Normal 10 2 4 2 3 2 3_Year to Date" xfId="9720"/>
    <cellStyle name="Normal 10 2 4 2 3 2 4" xfId="9721"/>
    <cellStyle name="Normal 10 2 4 2 3 2_CS Indicators" xfId="2524"/>
    <cellStyle name="Normal 10 2 4 2 3 3" xfId="2525"/>
    <cellStyle name="Normal 10 2 4 2 3 3 2" xfId="9722"/>
    <cellStyle name="Normal 10 2 4 2 3 3_Year to Date" xfId="9723"/>
    <cellStyle name="Normal 10 2 4 2 3 4" xfId="2526"/>
    <cellStyle name="Normal 10 2 4 2 3 4 2" xfId="9724"/>
    <cellStyle name="Normal 10 2 4 2 3 4_Year to Date" xfId="9725"/>
    <cellStyle name="Normal 10 2 4 2 3 5" xfId="9726"/>
    <cellStyle name="Normal 10 2 4 2 3_CS Indicators" xfId="2527"/>
    <cellStyle name="Normal 10 2 4 2 4" xfId="2528"/>
    <cellStyle name="Normal 10 2 4 2 4 2" xfId="2529"/>
    <cellStyle name="Normal 10 2 4 2 4 2 2" xfId="9727"/>
    <cellStyle name="Normal 10 2 4 2 4 2_Year to Date" xfId="9728"/>
    <cellStyle name="Normal 10 2 4 2 4 3" xfId="2530"/>
    <cellStyle name="Normal 10 2 4 2 4 3 2" xfId="9729"/>
    <cellStyle name="Normal 10 2 4 2 4 3_Year to Date" xfId="9730"/>
    <cellStyle name="Normal 10 2 4 2 4 4" xfId="9731"/>
    <cellStyle name="Normal 10 2 4 2 4_CS Indicators" xfId="2531"/>
    <cellStyle name="Normal 10 2 4 2 5" xfId="2532"/>
    <cellStyle name="Normal 10 2 4 2 5 2" xfId="9732"/>
    <cellStyle name="Normal 10 2 4 2 5_Year to Date" xfId="9733"/>
    <cellStyle name="Normal 10 2 4 2 6" xfId="2533"/>
    <cellStyle name="Normal 10 2 4 2 6 2" xfId="9734"/>
    <cellStyle name="Normal 10 2 4 2 6_Year to Date" xfId="9735"/>
    <cellStyle name="Normal 10 2 4 2 7" xfId="9736"/>
    <cellStyle name="Normal 10 2 4 2_CS Indicators" xfId="2534"/>
    <cellStyle name="Normal 10 2 4 3" xfId="2535"/>
    <cellStyle name="Normal 10 2 4 3 2" xfId="2536"/>
    <cellStyle name="Normal 10 2 4 3 2 2" xfId="2537"/>
    <cellStyle name="Normal 10 2 4 3 2 2 2" xfId="2538"/>
    <cellStyle name="Normal 10 2 4 3 2 2 2 2" xfId="9737"/>
    <cellStyle name="Normal 10 2 4 3 2 2 2_Year to Date" xfId="9738"/>
    <cellStyle name="Normal 10 2 4 3 2 2 3" xfId="2539"/>
    <cellStyle name="Normal 10 2 4 3 2 2 3 2" xfId="9739"/>
    <cellStyle name="Normal 10 2 4 3 2 2 3_Year to Date" xfId="9740"/>
    <cellStyle name="Normal 10 2 4 3 2 2 4" xfId="9741"/>
    <cellStyle name="Normal 10 2 4 3 2 2_CS Indicators" xfId="2540"/>
    <cellStyle name="Normal 10 2 4 3 2 3" xfId="2541"/>
    <cellStyle name="Normal 10 2 4 3 2 3 2" xfId="9742"/>
    <cellStyle name="Normal 10 2 4 3 2 3_Year to Date" xfId="9743"/>
    <cellStyle name="Normal 10 2 4 3 2 4" xfId="2542"/>
    <cellStyle name="Normal 10 2 4 3 2 4 2" xfId="9744"/>
    <cellStyle name="Normal 10 2 4 3 2 4_Year to Date" xfId="9745"/>
    <cellStyle name="Normal 10 2 4 3 2 5" xfId="9746"/>
    <cellStyle name="Normal 10 2 4 3 2_CS Indicators" xfId="2543"/>
    <cellStyle name="Normal 10 2 4 3 3" xfId="2544"/>
    <cellStyle name="Normal 10 2 4 3 3 2" xfId="2545"/>
    <cellStyle name="Normal 10 2 4 3 3 2 2" xfId="9747"/>
    <cellStyle name="Normal 10 2 4 3 3 2_Year to Date" xfId="9748"/>
    <cellStyle name="Normal 10 2 4 3 3 3" xfId="2546"/>
    <cellStyle name="Normal 10 2 4 3 3 3 2" xfId="9749"/>
    <cellStyle name="Normal 10 2 4 3 3 3_Year to Date" xfId="9750"/>
    <cellStyle name="Normal 10 2 4 3 3 4" xfId="9751"/>
    <cellStyle name="Normal 10 2 4 3 3_CS Indicators" xfId="2547"/>
    <cellStyle name="Normal 10 2 4 3 4" xfId="2548"/>
    <cellStyle name="Normal 10 2 4 3 4 2" xfId="9752"/>
    <cellStyle name="Normal 10 2 4 3 4_Year to Date" xfId="9753"/>
    <cellStyle name="Normal 10 2 4 3 5" xfId="2549"/>
    <cellStyle name="Normal 10 2 4 3 5 2" xfId="9754"/>
    <cellStyle name="Normal 10 2 4 3 5_Year to Date" xfId="9755"/>
    <cellStyle name="Normal 10 2 4 3 6" xfId="9756"/>
    <cellStyle name="Normal 10 2 4 3_CS Indicators" xfId="2550"/>
    <cellStyle name="Normal 10 2 4 4" xfId="2551"/>
    <cellStyle name="Normal 10 2 4 4 2" xfId="2552"/>
    <cellStyle name="Normal 10 2 4 4 2 2" xfId="2553"/>
    <cellStyle name="Normal 10 2 4 4 2 2 2" xfId="9757"/>
    <cellStyle name="Normal 10 2 4 4 2 2_Year to Date" xfId="9758"/>
    <cellStyle name="Normal 10 2 4 4 2 3" xfId="2554"/>
    <cellStyle name="Normal 10 2 4 4 2 3 2" xfId="9759"/>
    <cellStyle name="Normal 10 2 4 4 2 3_Year to Date" xfId="9760"/>
    <cellStyle name="Normal 10 2 4 4 2 4" xfId="9761"/>
    <cellStyle name="Normal 10 2 4 4 2_CS Indicators" xfId="2555"/>
    <cellStyle name="Normal 10 2 4 4 3" xfId="2556"/>
    <cellStyle name="Normal 10 2 4 4 3 2" xfId="9762"/>
    <cellStyle name="Normal 10 2 4 4 3_Year to Date" xfId="9763"/>
    <cellStyle name="Normal 10 2 4 4 4" xfId="2557"/>
    <cellStyle name="Normal 10 2 4 4 4 2" xfId="9764"/>
    <cellStyle name="Normal 10 2 4 4 4_Year to Date" xfId="9765"/>
    <cellStyle name="Normal 10 2 4 4 5" xfId="9766"/>
    <cellStyle name="Normal 10 2 4 4_CS Indicators" xfId="2558"/>
    <cellStyle name="Normal 10 2 4 5" xfId="2559"/>
    <cellStyle name="Normal 10 2 4 5 2" xfId="2560"/>
    <cellStyle name="Normal 10 2 4 5 2 2" xfId="9767"/>
    <cellStyle name="Normal 10 2 4 5 2_Year to Date" xfId="9768"/>
    <cellStyle name="Normal 10 2 4 5 3" xfId="2561"/>
    <cellStyle name="Normal 10 2 4 5 3 2" xfId="9769"/>
    <cellStyle name="Normal 10 2 4 5 3_Year to Date" xfId="9770"/>
    <cellStyle name="Normal 10 2 4 5 4" xfId="9771"/>
    <cellStyle name="Normal 10 2 4 5_CS Indicators" xfId="2562"/>
    <cellStyle name="Normal 10 2 4 6" xfId="2563"/>
    <cellStyle name="Normal 10 2 4 6 2" xfId="9772"/>
    <cellStyle name="Normal 10 2 4 6_Year to Date" xfId="9773"/>
    <cellStyle name="Normal 10 2 4 7" xfId="2564"/>
    <cellStyle name="Normal 10 2 4 7 2" xfId="9774"/>
    <cellStyle name="Normal 10 2 4 7_Year to Date" xfId="9775"/>
    <cellStyle name="Normal 10 2 4 8" xfId="9776"/>
    <cellStyle name="Normal 10 2 4_CS Indicators" xfId="2565"/>
    <cellStyle name="Normal 10 2 5" xfId="2566"/>
    <cellStyle name="Normal 10 2 5 2" xfId="2567"/>
    <cellStyle name="Normal 10 2 5 2 2" xfId="2568"/>
    <cellStyle name="Normal 10 2 5 2 2 2" xfId="2569"/>
    <cellStyle name="Normal 10 2 5 2 2 2 2" xfId="2570"/>
    <cellStyle name="Normal 10 2 5 2 2 2 2 2" xfId="9777"/>
    <cellStyle name="Normal 10 2 5 2 2 2 2_Year to Date" xfId="9778"/>
    <cellStyle name="Normal 10 2 5 2 2 2 3" xfId="2571"/>
    <cellStyle name="Normal 10 2 5 2 2 2 3 2" xfId="9779"/>
    <cellStyle name="Normal 10 2 5 2 2 2 3_Year to Date" xfId="9780"/>
    <cellStyle name="Normal 10 2 5 2 2 2 4" xfId="9781"/>
    <cellStyle name="Normal 10 2 5 2 2 2_CS Indicators" xfId="2572"/>
    <cellStyle name="Normal 10 2 5 2 2 3" xfId="2573"/>
    <cellStyle name="Normal 10 2 5 2 2 3 2" xfId="9782"/>
    <cellStyle name="Normal 10 2 5 2 2 3_Year to Date" xfId="9783"/>
    <cellStyle name="Normal 10 2 5 2 2 4" xfId="2574"/>
    <cellStyle name="Normal 10 2 5 2 2 4 2" xfId="9784"/>
    <cellStyle name="Normal 10 2 5 2 2 4_Year to Date" xfId="9785"/>
    <cellStyle name="Normal 10 2 5 2 2 5" xfId="9786"/>
    <cellStyle name="Normal 10 2 5 2 2_CS Indicators" xfId="2575"/>
    <cellStyle name="Normal 10 2 5 2 3" xfId="2576"/>
    <cellStyle name="Normal 10 2 5 2 3 2" xfId="2577"/>
    <cellStyle name="Normal 10 2 5 2 3 2 2" xfId="9787"/>
    <cellStyle name="Normal 10 2 5 2 3 2_Year to Date" xfId="9788"/>
    <cellStyle name="Normal 10 2 5 2 3 3" xfId="2578"/>
    <cellStyle name="Normal 10 2 5 2 3 3 2" xfId="9789"/>
    <cellStyle name="Normal 10 2 5 2 3 3_Year to Date" xfId="9790"/>
    <cellStyle name="Normal 10 2 5 2 3 4" xfId="9791"/>
    <cellStyle name="Normal 10 2 5 2 3_CS Indicators" xfId="2579"/>
    <cellStyle name="Normal 10 2 5 2 4" xfId="2580"/>
    <cellStyle name="Normal 10 2 5 2 4 2" xfId="9792"/>
    <cellStyle name="Normal 10 2 5 2 4_Year to Date" xfId="9793"/>
    <cellStyle name="Normal 10 2 5 2 5" xfId="2581"/>
    <cellStyle name="Normal 10 2 5 2 5 2" xfId="9794"/>
    <cellStyle name="Normal 10 2 5 2 5_Year to Date" xfId="9795"/>
    <cellStyle name="Normal 10 2 5 2 6" xfId="9796"/>
    <cellStyle name="Normal 10 2 5 2_CS Indicators" xfId="2582"/>
    <cellStyle name="Normal 10 2 5 3" xfId="2583"/>
    <cellStyle name="Normal 10 2 5 3 2" xfId="2584"/>
    <cellStyle name="Normal 10 2 5 3 2 2" xfId="2585"/>
    <cellStyle name="Normal 10 2 5 3 2 2 2" xfId="9797"/>
    <cellStyle name="Normal 10 2 5 3 2 2_Year to Date" xfId="9798"/>
    <cellStyle name="Normal 10 2 5 3 2 3" xfId="2586"/>
    <cellStyle name="Normal 10 2 5 3 2 3 2" xfId="9799"/>
    <cellStyle name="Normal 10 2 5 3 2 3_Year to Date" xfId="9800"/>
    <cellStyle name="Normal 10 2 5 3 2 4" xfId="9801"/>
    <cellStyle name="Normal 10 2 5 3 2_CS Indicators" xfId="2587"/>
    <cellStyle name="Normal 10 2 5 3 3" xfId="2588"/>
    <cellStyle name="Normal 10 2 5 3 3 2" xfId="9802"/>
    <cellStyle name="Normal 10 2 5 3 3_Year to Date" xfId="9803"/>
    <cellStyle name="Normal 10 2 5 3 4" xfId="2589"/>
    <cellStyle name="Normal 10 2 5 3 4 2" xfId="9804"/>
    <cellStyle name="Normal 10 2 5 3 4_Year to Date" xfId="9805"/>
    <cellStyle name="Normal 10 2 5 3 5" xfId="9806"/>
    <cellStyle name="Normal 10 2 5 3_CS Indicators" xfId="2590"/>
    <cellStyle name="Normal 10 2 5 4" xfId="2591"/>
    <cellStyle name="Normal 10 2 5 4 2" xfId="2592"/>
    <cellStyle name="Normal 10 2 5 4 2 2" xfId="9807"/>
    <cellStyle name="Normal 10 2 5 4 2_Year to Date" xfId="9808"/>
    <cellStyle name="Normal 10 2 5 4 3" xfId="2593"/>
    <cellStyle name="Normal 10 2 5 4 3 2" xfId="9809"/>
    <cellStyle name="Normal 10 2 5 4 3_Year to Date" xfId="9810"/>
    <cellStyle name="Normal 10 2 5 4 4" xfId="9811"/>
    <cellStyle name="Normal 10 2 5 4_CS Indicators" xfId="2594"/>
    <cellStyle name="Normal 10 2 5 5" xfId="2595"/>
    <cellStyle name="Normal 10 2 5 5 2" xfId="9812"/>
    <cellStyle name="Normal 10 2 5 5_Year to Date" xfId="9813"/>
    <cellStyle name="Normal 10 2 5 6" xfId="2596"/>
    <cellStyle name="Normal 10 2 5 6 2" xfId="9814"/>
    <cellStyle name="Normal 10 2 5 6_Year to Date" xfId="9815"/>
    <cellStyle name="Normal 10 2 5 7" xfId="9816"/>
    <cellStyle name="Normal 10 2 5_CS Indicators" xfId="2597"/>
    <cellStyle name="Normal 10 2 6" xfId="2598"/>
    <cellStyle name="Normal 10 2 6 2" xfId="2599"/>
    <cellStyle name="Normal 10 2 6 2 2" xfId="2600"/>
    <cellStyle name="Normal 10 2 6 2 2 2" xfId="2601"/>
    <cellStyle name="Normal 10 2 6 2 2 2 2" xfId="9817"/>
    <cellStyle name="Normal 10 2 6 2 2 2_Year to Date" xfId="9818"/>
    <cellStyle name="Normal 10 2 6 2 2 3" xfId="2602"/>
    <cellStyle name="Normal 10 2 6 2 2 3 2" xfId="9819"/>
    <cellStyle name="Normal 10 2 6 2 2 3_Year to Date" xfId="9820"/>
    <cellStyle name="Normal 10 2 6 2 2 4" xfId="9821"/>
    <cellStyle name="Normal 10 2 6 2 2_CS Indicators" xfId="2603"/>
    <cellStyle name="Normal 10 2 6 2 3" xfId="2604"/>
    <cellStyle name="Normal 10 2 6 2 3 2" xfId="9822"/>
    <cellStyle name="Normal 10 2 6 2 3_Year to Date" xfId="9823"/>
    <cellStyle name="Normal 10 2 6 2 4" xfId="2605"/>
    <cellStyle name="Normal 10 2 6 2 4 2" xfId="9824"/>
    <cellStyle name="Normal 10 2 6 2 4_Year to Date" xfId="9825"/>
    <cellStyle name="Normal 10 2 6 2 5" xfId="9826"/>
    <cellStyle name="Normal 10 2 6 2_CS Indicators" xfId="2606"/>
    <cellStyle name="Normal 10 2 6 3" xfId="2607"/>
    <cellStyle name="Normal 10 2 6 3 2" xfId="2608"/>
    <cellStyle name="Normal 10 2 6 3 2 2" xfId="9827"/>
    <cellStyle name="Normal 10 2 6 3 2_Year to Date" xfId="9828"/>
    <cellStyle name="Normal 10 2 6 3 3" xfId="2609"/>
    <cellStyle name="Normal 10 2 6 3 3 2" xfId="9829"/>
    <cellStyle name="Normal 10 2 6 3 3_Year to Date" xfId="9830"/>
    <cellStyle name="Normal 10 2 6 3 4" xfId="9831"/>
    <cellStyle name="Normal 10 2 6 3_CS Indicators" xfId="2610"/>
    <cellStyle name="Normal 10 2 6 4" xfId="2611"/>
    <cellStyle name="Normal 10 2 6 4 2" xfId="9832"/>
    <cellStyle name="Normal 10 2 6 4_Year to Date" xfId="9833"/>
    <cellStyle name="Normal 10 2 6 5" xfId="2612"/>
    <cellStyle name="Normal 10 2 6 5 2" xfId="9834"/>
    <cellStyle name="Normal 10 2 6 5_Year to Date" xfId="9835"/>
    <cellStyle name="Normal 10 2 6 6" xfId="9836"/>
    <cellStyle name="Normal 10 2 6_CS Indicators" xfId="2613"/>
    <cellStyle name="Normal 10 2 7" xfId="2614"/>
    <cellStyle name="Normal 10 2 7 2" xfId="2615"/>
    <cellStyle name="Normal 10 2 7 2 2" xfId="2616"/>
    <cellStyle name="Normal 10 2 7 2 2 2" xfId="9837"/>
    <cellStyle name="Normal 10 2 7 2 2_Year to Date" xfId="9838"/>
    <cellStyle name="Normal 10 2 7 2 3" xfId="2617"/>
    <cellStyle name="Normal 10 2 7 2 3 2" xfId="9839"/>
    <cellStyle name="Normal 10 2 7 2 3_Year to Date" xfId="9840"/>
    <cellStyle name="Normal 10 2 7 2 4" xfId="9841"/>
    <cellStyle name="Normal 10 2 7 2_CS Indicators" xfId="2618"/>
    <cellStyle name="Normal 10 2 7 3" xfId="2619"/>
    <cellStyle name="Normal 10 2 7 3 2" xfId="9842"/>
    <cellStyle name="Normal 10 2 7 3_Year to Date" xfId="9843"/>
    <cellStyle name="Normal 10 2 7 4" xfId="2620"/>
    <cellStyle name="Normal 10 2 7 4 2" xfId="9844"/>
    <cellStyle name="Normal 10 2 7 4_Year to Date" xfId="9845"/>
    <cellStyle name="Normal 10 2 7 5" xfId="9846"/>
    <cellStyle name="Normal 10 2 7_CS Indicators" xfId="2621"/>
    <cellStyle name="Normal 10 2 8" xfId="2622"/>
    <cellStyle name="Normal 10 2 8 2" xfId="2623"/>
    <cellStyle name="Normal 10 2 8 2 2" xfId="9847"/>
    <cellStyle name="Normal 10 2 8 2_Year to Date" xfId="9848"/>
    <cellStyle name="Normal 10 2 8 3" xfId="2624"/>
    <cellStyle name="Normal 10 2 8 3 2" xfId="9849"/>
    <cellStyle name="Normal 10 2 8 3_Year to Date" xfId="9850"/>
    <cellStyle name="Normal 10 2 8 4" xfId="9851"/>
    <cellStyle name="Normal 10 2 8_CS Indicators" xfId="2625"/>
    <cellStyle name="Normal 10 2 9" xfId="2626"/>
    <cellStyle name="Normal 10 2 9 2" xfId="2627"/>
    <cellStyle name="Normal 10 2 9 2 2" xfId="9852"/>
    <cellStyle name="Normal 10 2 9 2 2 2" xfId="9853"/>
    <cellStyle name="Normal 10 2 9 2 2 3" xfId="9854"/>
    <cellStyle name="Normal 10 2 9 2 3" xfId="9855"/>
    <cellStyle name="Normal 10 2 9 2 4" xfId="9856"/>
    <cellStyle name="Normal 10 2 9 3" xfId="2628"/>
    <cellStyle name="Normal 10 2 9 3 2" xfId="9857"/>
    <cellStyle name="Normal 10 2 9 3 3" xfId="9858"/>
    <cellStyle name="Normal 10 2 9 4" xfId="9859"/>
    <cellStyle name="Normal 10 2 9 5" xfId="9860"/>
    <cellStyle name="Normal 10 2_CS Indicators" xfId="2629"/>
    <cellStyle name="Normal 10 20" xfId="9861"/>
    <cellStyle name="Normal 10 21" xfId="9862"/>
    <cellStyle name="Normal 10 22" xfId="9863"/>
    <cellStyle name="Normal 10 23" xfId="9864"/>
    <cellStyle name="Normal 10 24" xfId="9865"/>
    <cellStyle name="Normal 10 25" xfId="9866"/>
    <cellStyle name="Normal 10 26" xfId="9867"/>
    <cellStyle name="Normal 10 27" xfId="9868"/>
    <cellStyle name="Normal 10 28" xfId="9869"/>
    <cellStyle name="Normal 10 29" xfId="9870"/>
    <cellStyle name="Normal 10 3" xfId="2630"/>
    <cellStyle name="Normal 10 3 2" xfId="2631"/>
    <cellStyle name="Normal 10 3 2 2" xfId="9871"/>
    <cellStyle name="Normal 10 3 3" xfId="9872"/>
    <cellStyle name="Normal 10 3 3 2" xfId="9873"/>
    <cellStyle name="Normal 10 3 3 2 2" xfId="9874"/>
    <cellStyle name="Normal 10 3 3 2 3" xfId="9875"/>
    <cellStyle name="Normal 10 3 3 3" xfId="9876"/>
    <cellStyle name="Normal 10 3 3 4" xfId="9877"/>
    <cellStyle name="Normal 10 3 4" xfId="9878"/>
    <cellStyle name="Normal 10 3 4 2" xfId="9879"/>
    <cellStyle name="Normal 10 3 4 3" xfId="9880"/>
    <cellStyle name="Normal 10 3 5" xfId="9881"/>
    <cellStyle name="Normal 10 3 6" xfId="9882"/>
    <cellStyle name="Normal 10 3_Year to Date" xfId="9883"/>
    <cellStyle name="Normal 10 30" xfId="9884"/>
    <cellStyle name="Normal 10 31" xfId="9885"/>
    <cellStyle name="Normal 10 32" xfId="9886"/>
    <cellStyle name="Normal 10 33" xfId="9887"/>
    <cellStyle name="Normal 10 34" xfId="9888"/>
    <cellStyle name="Normal 10 35" xfId="9889"/>
    <cellStyle name="Normal 10 36" xfId="9890"/>
    <cellStyle name="Normal 10 37" xfId="9891"/>
    <cellStyle name="Normal 10 38" xfId="9892"/>
    <cellStyle name="Normal 10 39" xfId="9893"/>
    <cellStyle name="Normal 10 4" xfId="2632"/>
    <cellStyle name="Normal 10 40" xfId="9894"/>
    <cellStyle name="Normal 10 41" xfId="9895"/>
    <cellStyle name="Normal 10 42" xfId="9896"/>
    <cellStyle name="Normal 10 43" xfId="9897"/>
    <cellStyle name="Normal 10 44" xfId="9898"/>
    <cellStyle name="Normal 10 45" xfId="9899"/>
    <cellStyle name="Normal 10 46" xfId="9900"/>
    <cellStyle name="Normal 10 47" xfId="9901"/>
    <cellStyle name="Normal 10 48" xfId="9902"/>
    <cellStyle name="Normal 10 49" xfId="9903"/>
    <cellStyle name="Normal 10 5" xfId="2633"/>
    <cellStyle name="Normal 10 5 2" xfId="2634"/>
    <cellStyle name="Normal 10 5 2 2" xfId="9904"/>
    <cellStyle name="Normal 10 5 3" xfId="2635"/>
    <cellStyle name="Normal 10 5 3 2" xfId="2636"/>
    <cellStyle name="Normal 10 5 3 2 2" xfId="2637"/>
    <cellStyle name="Normal 10 5 3 2 2 2" xfId="2638"/>
    <cellStyle name="Normal 10 5 3 2 2 2 2" xfId="2639"/>
    <cellStyle name="Normal 10 5 3 2 2 2 2 2" xfId="9905"/>
    <cellStyle name="Normal 10 5 3 2 2 2 2_Year to Date" xfId="9906"/>
    <cellStyle name="Normal 10 5 3 2 2 2 3" xfId="2640"/>
    <cellStyle name="Normal 10 5 3 2 2 2 3 2" xfId="9907"/>
    <cellStyle name="Normal 10 5 3 2 2 2 3_Year to Date" xfId="9908"/>
    <cellStyle name="Normal 10 5 3 2 2 2 4" xfId="9909"/>
    <cellStyle name="Normal 10 5 3 2 2 2_CS Indicators" xfId="2641"/>
    <cellStyle name="Normal 10 5 3 2 2 3" xfId="2642"/>
    <cellStyle name="Normal 10 5 3 2 2 3 2" xfId="9910"/>
    <cellStyle name="Normal 10 5 3 2 2 3_Year to Date" xfId="9911"/>
    <cellStyle name="Normal 10 5 3 2 2 4" xfId="2643"/>
    <cellStyle name="Normal 10 5 3 2 2 4 2" xfId="9912"/>
    <cellStyle name="Normal 10 5 3 2 2 4_Year to Date" xfId="9913"/>
    <cellStyle name="Normal 10 5 3 2 2 5" xfId="9914"/>
    <cellStyle name="Normal 10 5 3 2 2_CS Indicators" xfId="2644"/>
    <cellStyle name="Normal 10 5 3 2 3" xfId="2645"/>
    <cellStyle name="Normal 10 5 3 2 3 2" xfId="2646"/>
    <cellStyle name="Normal 10 5 3 2 3 2 2" xfId="9915"/>
    <cellStyle name="Normal 10 5 3 2 3 2_Year to Date" xfId="9916"/>
    <cellStyle name="Normal 10 5 3 2 3 3" xfId="2647"/>
    <cellStyle name="Normal 10 5 3 2 3 3 2" xfId="9917"/>
    <cellStyle name="Normal 10 5 3 2 3 3_Year to Date" xfId="9918"/>
    <cellStyle name="Normal 10 5 3 2 3 4" xfId="9919"/>
    <cellStyle name="Normal 10 5 3 2 3_CS Indicators" xfId="2648"/>
    <cellStyle name="Normal 10 5 3 2 4" xfId="2649"/>
    <cellStyle name="Normal 10 5 3 2 4 2" xfId="9920"/>
    <cellStyle name="Normal 10 5 3 2 4_Year to Date" xfId="9921"/>
    <cellStyle name="Normal 10 5 3 2 5" xfId="2650"/>
    <cellStyle name="Normal 10 5 3 2 5 2" xfId="9922"/>
    <cellStyle name="Normal 10 5 3 2 5_Year to Date" xfId="9923"/>
    <cellStyle name="Normal 10 5 3 2 6" xfId="9924"/>
    <cellStyle name="Normal 10 5 3 2_CS Indicators" xfId="2651"/>
    <cellStyle name="Normal 10 5 3 3" xfId="2652"/>
    <cellStyle name="Normal 10 5 3 3 2" xfId="2653"/>
    <cellStyle name="Normal 10 5 3 3 2 2" xfId="2654"/>
    <cellStyle name="Normal 10 5 3 3 2 2 2" xfId="9925"/>
    <cellStyle name="Normal 10 5 3 3 2 2_Year to Date" xfId="9926"/>
    <cellStyle name="Normal 10 5 3 3 2 3" xfId="2655"/>
    <cellStyle name="Normal 10 5 3 3 2 3 2" xfId="9927"/>
    <cellStyle name="Normal 10 5 3 3 2 3_Year to Date" xfId="9928"/>
    <cellStyle name="Normal 10 5 3 3 2 4" xfId="9929"/>
    <cellStyle name="Normal 10 5 3 3 2_CS Indicators" xfId="2656"/>
    <cellStyle name="Normal 10 5 3 3 3" xfId="2657"/>
    <cellStyle name="Normal 10 5 3 3 3 2" xfId="9930"/>
    <cellStyle name="Normal 10 5 3 3 3_Year to Date" xfId="9931"/>
    <cellStyle name="Normal 10 5 3 3 4" xfId="2658"/>
    <cellStyle name="Normal 10 5 3 3 4 2" xfId="9932"/>
    <cellStyle name="Normal 10 5 3 3 4_Year to Date" xfId="9933"/>
    <cellStyle name="Normal 10 5 3 3 5" xfId="9934"/>
    <cellStyle name="Normal 10 5 3 3_CS Indicators" xfId="2659"/>
    <cellStyle name="Normal 10 5 3 4" xfId="2660"/>
    <cellStyle name="Normal 10 5 3 4 2" xfId="2661"/>
    <cellStyle name="Normal 10 5 3 4 2 2" xfId="9935"/>
    <cellStyle name="Normal 10 5 3 4 2_Year to Date" xfId="9936"/>
    <cellStyle name="Normal 10 5 3 4 3" xfId="2662"/>
    <cellStyle name="Normal 10 5 3 4 3 2" xfId="9937"/>
    <cellStyle name="Normal 10 5 3 4 3_Year to Date" xfId="9938"/>
    <cellStyle name="Normal 10 5 3 4 4" xfId="9939"/>
    <cellStyle name="Normal 10 5 3 4_CS Indicators" xfId="2663"/>
    <cellStyle name="Normal 10 5 3 5" xfId="2664"/>
    <cellStyle name="Normal 10 5 3 5 2" xfId="9940"/>
    <cellStyle name="Normal 10 5 3 5_Year to Date" xfId="9941"/>
    <cellStyle name="Normal 10 5 3 6" xfId="2665"/>
    <cellStyle name="Normal 10 5 3 6 2" xfId="9942"/>
    <cellStyle name="Normal 10 5 3 6_Year to Date" xfId="9943"/>
    <cellStyle name="Normal 10 5 3 7" xfId="9944"/>
    <cellStyle name="Normal 10 5 3_CS Indicators" xfId="2666"/>
    <cellStyle name="Normal 10 5 4" xfId="2667"/>
    <cellStyle name="Normal 10 5 4 2" xfId="2668"/>
    <cellStyle name="Normal 10 5 4 2 2" xfId="2669"/>
    <cellStyle name="Normal 10 5 4 2 2 2" xfId="2670"/>
    <cellStyle name="Normal 10 5 4 2 2 2 2" xfId="9945"/>
    <cellStyle name="Normal 10 5 4 2 2 2_Year to Date" xfId="9946"/>
    <cellStyle name="Normal 10 5 4 2 2 3" xfId="2671"/>
    <cellStyle name="Normal 10 5 4 2 2 3 2" xfId="9947"/>
    <cellStyle name="Normal 10 5 4 2 2 3_Year to Date" xfId="9948"/>
    <cellStyle name="Normal 10 5 4 2 2 4" xfId="9949"/>
    <cellStyle name="Normal 10 5 4 2 2_CS Indicators" xfId="2672"/>
    <cellStyle name="Normal 10 5 4 2 3" xfId="2673"/>
    <cellStyle name="Normal 10 5 4 2 3 2" xfId="9950"/>
    <cellStyle name="Normal 10 5 4 2 3_Year to Date" xfId="9951"/>
    <cellStyle name="Normal 10 5 4 2 4" xfId="2674"/>
    <cellStyle name="Normal 10 5 4 2 4 2" xfId="9952"/>
    <cellStyle name="Normal 10 5 4 2 4_Year to Date" xfId="9953"/>
    <cellStyle name="Normal 10 5 4 2 5" xfId="9954"/>
    <cellStyle name="Normal 10 5 4 2_CS Indicators" xfId="2675"/>
    <cellStyle name="Normal 10 5 4 3" xfId="2676"/>
    <cellStyle name="Normal 10 5 4 3 2" xfId="2677"/>
    <cellStyle name="Normal 10 5 4 3 2 2" xfId="9955"/>
    <cellStyle name="Normal 10 5 4 3 2_Year to Date" xfId="9956"/>
    <cellStyle name="Normal 10 5 4 3 3" xfId="2678"/>
    <cellStyle name="Normal 10 5 4 3 3 2" xfId="9957"/>
    <cellStyle name="Normal 10 5 4 3 3_Year to Date" xfId="9958"/>
    <cellStyle name="Normal 10 5 4 3 4" xfId="9959"/>
    <cellStyle name="Normal 10 5 4 3_CS Indicators" xfId="2679"/>
    <cellStyle name="Normal 10 5 4 4" xfId="2680"/>
    <cellStyle name="Normal 10 5 4 4 2" xfId="9960"/>
    <cellStyle name="Normal 10 5 4 4_Year to Date" xfId="9961"/>
    <cellStyle name="Normal 10 5 4 5" xfId="2681"/>
    <cellStyle name="Normal 10 5 4 5 2" xfId="9962"/>
    <cellStyle name="Normal 10 5 4 5_Year to Date" xfId="9963"/>
    <cellStyle name="Normal 10 5 4 6" xfId="9964"/>
    <cellStyle name="Normal 10 5 4_CS Indicators" xfId="2682"/>
    <cellStyle name="Normal 10 5 5" xfId="2683"/>
    <cellStyle name="Normal 10 5 5 2" xfId="2684"/>
    <cellStyle name="Normal 10 5 5 2 2" xfId="2685"/>
    <cellStyle name="Normal 10 5 5 2 2 2" xfId="9965"/>
    <cellStyle name="Normal 10 5 5 2 2_Year to Date" xfId="9966"/>
    <cellStyle name="Normal 10 5 5 2 3" xfId="2686"/>
    <cellStyle name="Normal 10 5 5 2 3 2" xfId="9967"/>
    <cellStyle name="Normal 10 5 5 2 3_Year to Date" xfId="9968"/>
    <cellStyle name="Normal 10 5 5 2 4" xfId="9969"/>
    <cellStyle name="Normal 10 5 5 2_CS Indicators" xfId="2687"/>
    <cellStyle name="Normal 10 5 5 3" xfId="2688"/>
    <cellStyle name="Normal 10 5 5 3 2" xfId="9970"/>
    <cellStyle name="Normal 10 5 5 3_Year to Date" xfId="9971"/>
    <cellStyle name="Normal 10 5 5 4" xfId="2689"/>
    <cellStyle name="Normal 10 5 5 4 2" xfId="9972"/>
    <cellStyle name="Normal 10 5 5 4_Year to Date" xfId="9973"/>
    <cellStyle name="Normal 10 5 5 5" xfId="9974"/>
    <cellStyle name="Normal 10 5 5_CS Indicators" xfId="2690"/>
    <cellStyle name="Normal 10 5 6" xfId="2691"/>
    <cellStyle name="Normal 10 5 6 2" xfId="2692"/>
    <cellStyle name="Normal 10 5 6 2 2" xfId="9975"/>
    <cellStyle name="Normal 10 5 6 2_Year to Date" xfId="9976"/>
    <cellStyle name="Normal 10 5 6 3" xfId="2693"/>
    <cellStyle name="Normal 10 5 6 3 2" xfId="9977"/>
    <cellStyle name="Normal 10 5 6 3_Year to Date" xfId="9978"/>
    <cellStyle name="Normal 10 5 6 4" xfId="9979"/>
    <cellStyle name="Normal 10 5 6_CS Indicators" xfId="2694"/>
    <cellStyle name="Normal 10 5 7" xfId="2695"/>
    <cellStyle name="Normal 10 5 7 2" xfId="9980"/>
    <cellStyle name="Normal 10 5 7_Year to Date" xfId="9981"/>
    <cellStyle name="Normal 10 5 8" xfId="2696"/>
    <cellStyle name="Normal 10 5 8 2" xfId="9982"/>
    <cellStyle name="Normal 10 5 8_Year to Date" xfId="9983"/>
    <cellStyle name="Normal 10 5 9" xfId="9984"/>
    <cellStyle name="Normal 10 5_CS Indicators" xfId="2697"/>
    <cellStyle name="Normal 10 50" xfId="9985"/>
    <cellStyle name="Normal 10 51" xfId="17843"/>
    <cellStyle name="Normal 10 6" xfId="2698"/>
    <cellStyle name="Normal 10 6 2" xfId="2699"/>
    <cellStyle name="Normal 10 6 2 2" xfId="2700"/>
    <cellStyle name="Normal 10 6 2 2 2" xfId="2701"/>
    <cellStyle name="Normal 10 6 2 2 2 2" xfId="2702"/>
    <cellStyle name="Normal 10 6 2 2 2 2 2" xfId="2703"/>
    <cellStyle name="Normal 10 6 2 2 2 2 2 2" xfId="9986"/>
    <cellStyle name="Normal 10 6 2 2 2 2 2_Year to Date" xfId="9987"/>
    <cellStyle name="Normal 10 6 2 2 2 2 3" xfId="2704"/>
    <cellStyle name="Normal 10 6 2 2 2 2 3 2" xfId="9988"/>
    <cellStyle name="Normal 10 6 2 2 2 2 3_Year to Date" xfId="9989"/>
    <cellStyle name="Normal 10 6 2 2 2 2 4" xfId="9990"/>
    <cellStyle name="Normal 10 6 2 2 2 2_CS Indicators" xfId="2705"/>
    <cellStyle name="Normal 10 6 2 2 2 3" xfId="2706"/>
    <cellStyle name="Normal 10 6 2 2 2 3 2" xfId="9991"/>
    <cellStyle name="Normal 10 6 2 2 2 3_Year to Date" xfId="9992"/>
    <cellStyle name="Normal 10 6 2 2 2 4" xfId="2707"/>
    <cellStyle name="Normal 10 6 2 2 2 4 2" xfId="9993"/>
    <cellStyle name="Normal 10 6 2 2 2 4_Year to Date" xfId="9994"/>
    <cellStyle name="Normal 10 6 2 2 2 5" xfId="9995"/>
    <cellStyle name="Normal 10 6 2 2 2_CS Indicators" xfId="2708"/>
    <cellStyle name="Normal 10 6 2 2 3" xfId="2709"/>
    <cellStyle name="Normal 10 6 2 2 3 2" xfId="2710"/>
    <cellStyle name="Normal 10 6 2 2 3 2 2" xfId="9996"/>
    <cellStyle name="Normal 10 6 2 2 3 2_Year to Date" xfId="9997"/>
    <cellStyle name="Normal 10 6 2 2 3 3" xfId="2711"/>
    <cellStyle name="Normal 10 6 2 2 3 3 2" xfId="9998"/>
    <cellStyle name="Normal 10 6 2 2 3 3_Year to Date" xfId="9999"/>
    <cellStyle name="Normal 10 6 2 2 3 4" xfId="10000"/>
    <cellStyle name="Normal 10 6 2 2 3_CS Indicators" xfId="2712"/>
    <cellStyle name="Normal 10 6 2 2 4" xfId="2713"/>
    <cellStyle name="Normal 10 6 2 2 4 2" xfId="10001"/>
    <cellStyle name="Normal 10 6 2 2 4_Year to Date" xfId="10002"/>
    <cellStyle name="Normal 10 6 2 2 5" xfId="2714"/>
    <cellStyle name="Normal 10 6 2 2 5 2" xfId="10003"/>
    <cellStyle name="Normal 10 6 2 2 5_Year to Date" xfId="10004"/>
    <cellStyle name="Normal 10 6 2 2 6" xfId="10005"/>
    <cellStyle name="Normal 10 6 2 2_CS Indicators" xfId="2715"/>
    <cellStyle name="Normal 10 6 2 3" xfId="2716"/>
    <cellStyle name="Normal 10 6 2 3 2" xfId="2717"/>
    <cellStyle name="Normal 10 6 2 3 2 2" xfId="2718"/>
    <cellStyle name="Normal 10 6 2 3 2 2 2" xfId="10006"/>
    <cellStyle name="Normal 10 6 2 3 2 2_Year to Date" xfId="10007"/>
    <cellStyle name="Normal 10 6 2 3 2 3" xfId="2719"/>
    <cellStyle name="Normal 10 6 2 3 2 3 2" xfId="10008"/>
    <cellStyle name="Normal 10 6 2 3 2 3_Year to Date" xfId="10009"/>
    <cellStyle name="Normal 10 6 2 3 2 4" xfId="10010"/>
    <cellStyle name="Normal 10 6 2 3 2_CS Indicators" xfId="2720"/>
    <cellStyle name="Normal 10 6 2 3 3" xfId="2721"/>
    <cellStyle name="Normal 10 6 2 3 3 2" xfId="10011"/>
    <cellStyle name="Normal 10 6 2 3 3_Year to Date" xfId="10012"/>
    <cellStyle name="Normal 10 6 2 3 4" xfId="2722"/>
    <cellStyle name="Normal 10 6 2 3 4 2" xfId="10013"/>
    <cellStyle name="Normal 10 6 2 3 4_Year to Date" xfId="10014"/>
    <cellStyle name="Normal 10 6 2 3 5" xfId="10015"/>
    <cellStyle name="Normal 10 6 2 3_CS Indicators" xfId="2723"/>
    <cellStyle name="Normal 10 6 2 4" xfId="2724"/>
    <cellStyle name="Normal 10 6 2 4 2" xfId="2725"/>
    <cellStyle name="Normal 10 6 2 4 2 2" xfId="10016"/>
    <cellStyle name="Normal 10 6 2 4 2_Year to Date" xfId="10017"/>
    <cellStyle name="Normal 10 6 2 4 3" xfId="2726"/>
    <cellStyle name="Normal 10 6 2 4 3 2" xfId="10018"/>
    <cellStyle name="Normal 10 6 2 4 3_Year to Date" xfId="10019"/>
    <cellStyle name="Normal 10 6 2 4 4" xfId="10020"/>
    <cellStyle name="Normal 10 6 2 4_CS Indicators" xfId="2727"/>
    <cellStyle name="Normal 10 6 2 5" xfId="2728"/>
    <cellStyle name="Normal 10 6 2 5 2" xfId="10021"/>
    <cellStyle name="Normal 10 6 2 5_Year to Date" xfId="10022"/>
    <cellStyle name="Normal 10 6 2 6" xfId="2729"/>
    <cellStyle name="Normal 10 6 2 6 2" xfId="10023"/>
    <cellStyle name="Normal 10 6 2 6_Year to Date" xfId="10024"/>
    <cellStyle name="Normal 10 6 2 7" xfId="10025"/>
    <cellStyle name="Normal 10 6 2_CS Indicators" xfId="2730"/>
    <cellStyle name="Normal 10 6 3" xfId="2731"/>
    <cellStyle name="Normal 10 6 3 2" xfId="2732"/>
    <cellStyle name="Normal 10 6 3 2 2" xfId="2733"/>
    <cellStyle name="Normal 10 6 3 2 2 2" xfId="2734"/>
    <cellStyle name="Normal 10 6 3 2 2 2 2" xfId="10026"/>
    <cellStyle name="Normal 10 6 3 2 2 2_Year to Date" xfId="10027"/>
    <cellStyle name="Normal 10 6 3 2 2 3" xfId="2735"/>
    <cellStyle name="Normal 10 6 3 2 2 3 2" xfId="10028"/>
    <cellStyle name="Normal 10 6 3 2 2 3_Year to Date" xfId="10029"/>
    <cellStyle name="Normal 10 6 3 2 2 4" xfId="10030"/>
    <cellStyle name="Normal 10 6 3 2 2_CS Indicators" xfId="2736"/>
    <cellStyle name="Normal 10 6 3 2 3" xfId="2737"/>
    <cellStyle name="Normal 10 6 3 2 3 2" xfId="10031"/>
    <cellStyle name="Normal 10 6 3 2 3_Year to Date" xfId="10032"/>
    <cellStyle name="Normal 10 6 3 2 4" xfId="2738"/>
    <cellStyle name="Normal 10 6 3 2 4 2" xfId="10033"/>
    <cellStyle name="Normal 10 6 3 2 4_Year to Date" xfId="10034"/>
    <cellStyle name="Normal 10 6 3 2 5" xfId="10035"/>
    <cellStyle name="Normal 10 6 3 2_CS Indicators" xfId="2739"/>
    <cellStyle name="Normal 10 6 3 3" xfId="2740"/>
    <cellStyle name="Normal 10 6 3 3 2" xfId="2741"/>
    <cellStyle name="Normal 10 6 3 3 2 2" xfId="10036"/>
    <cellStyle name="Normal 10 6 3 3 2_Year to Date" xfId="10037"/>
    <cellStyle name="Normal 10 6 3 3 3" xfId="2742"/>
    <cellStyle name="Normal 10 6 3 3 3 2" xfId="10038"/>
    <cellStyle name="Normal 10 6 3 3 3_Year to Date" xfId="10039"/>
    <cellStyle name="Normal 10 6 3 3 4" xfId="10040"/>
    <cellStyle name="Normal 10 6 3 3_CS Indicators" xfId="2743"/>
    <cellStyle name="Normal 10 6 3 4" xfId="2744"/>
    <cellStyle name="Normal 10 6 3 4 2" xfId="10041"/>
    <cellStyle name="Normal 10 6 3 4_Year to Date" xfId="10042"/>
    <cellStyle name="Normal 10 6 3 5" xfId="2745"/>
    <cellStyle name="Normal 10 6 3 5 2" xfId="10043"/>
    <cellStyle name="Normal 10 6 3 5_Year to Date" xfId="10044"/>
    <cellStyle name="Normal 10 6 3 6" xfId="10045"/>
    <cellStyle name="Normal 10 6 3_CS Indicators" xfId="2746"/>
    <cellStyle name="Normal 10 6 4" xfId="2747"/>
    <cellStyle name="Normal 10 6 4 2" xfId="2748"/>
    <cellStyle name="Normal 10 6 4 2 2" xfId="2749"/>
    <cellStyle name="Normal 10 6 4 2 2 2" xfId="10046"/>
    <cellStyle name="Normal 10 6 4 2 2_Year to Date" xfId="10047"/>
    <cellStyle name="Normal 10 6 4 2 3" xfId="2750"/>
    <cellStyle name="Normal 10 6 4 2 3 2" xfId="10048"/>
    <cellStyle name="Normal 10 6 4 2 3_Year to Date" xfId="10049"/>
    <cellStyle name="Normal 10 6 4 2 4" xfId="10050"/>
    <cellStyle name="Normal 10 6 4 2_CS Indicators" xfId="2751"/>
    <cellStyle name="Normal 10 6 4 3" xfId="2752"/>
    <cellStyle name="Normal 10 6 4 3 2" xfId="10051"/>
    <cellStyle name="Normal 10 6 4 3_Year to Date" xfId="10052"/>
    <cellStyle name="Normal 10 6 4 4" xfId="2753"/>
    <cellStyle name="Normal 10 6 4 4 2" xfId="10053"/>
    <cellStyle name="Normal 10 6 4 4_Year to Date" xfId="10054"/>
    <cellStyle name="Normal 10 6 4 5" xfId="10055"/>
    <cellStyle name="Normal 10 6 4_CS Indicators" xfId="2754"/>
    <cellStyle name="Normal 10 6 5" xfId="2755"/>
    <cellStyle name="Normal 10 6 5 2" xfId="2756"/>
    <cellStyle name="Normal 10 6 5 2 2" xfId="10056"/>
    <cellStyle name="Normal 10 6 5 2_Year to Date" xfId="10057"/>
    <cellStyle name="Normal 10 6 5 3" xfId="2757"/>
    <cellStyle name="Normal 10 6 5 3 2" xfId="10058"/>
    <cellStyle name="Normal 10 6 5 3_Year to Date" xfId="10059"/>
    <cellStyle name="Normal 10 6 5 4" xfId="10060"/>
    <cellStyle name="Normal 10 6 5_CS Indicators" xfId="2758"/>
    <cellStyle name="Normal 10 6 6" xfId="2759"/>
    <cellStyle name="Normal 10 6 6 2" xfId="10061"/>
    <cellStyle name="Normal 10 6 6_Year to Date" xfId="10062"/>
    <cellStyle name="Normal 10 6 7" xfId="2760"/>
    <cellStyle name="Normal 10 6 7 2" xfId="10063"/>
    <cellStyle name="Normal 10 6 7_Year to Date" xfId="10064"/>
    <cellStyle name="Normal 10 6 8" xfId="10065"/>
    <cellStyle name="Normal 10 6_CS Indicators" xfId="2761"/>
    <cellStyle name="Normal 10 7" xfId="2762"/>
    <cellStyle name="Normal 10 7 2" xfId="2763"/>
    <cellStyle name="Normal 10 7 2 2" xfId="2764"/>
    <cellStyle name="Normal 10 7 2 2 2" xfId="2765"/>
    <cellStyle name="Normal 10 7 2 2 2 2" xfId="2766"/>
    <cellStyle name="Normal 10 7 2 2 2 2 2" xfId="2767"/>
    <cellStyle name="Normal 10 7 2 2 2 2 2 2" xfId="10066"/>
    <cellStyle name="Normal 10 7 2 2 2 2 2_Year to Date" xfId="10067"/>
    <cellStyle name="Normal 10 7 2 2 2 2 3" xfId="2768"/>
    <cellStyle name="Normal 10 7 2 2 2 2 3 2" xfId="10068"/>
    <cellStyle name="Normal 10 7 2 2 2 2 3_Year to Date" xfId="10069"/>
    <cellStyle name="Normal 10 7 2 2 2 2 4" xfId="10070"/>
    <cellStyle name="Normal 10 7 2 2 2 2_CS Indicators" xfId="2769"/>
    <cellStyle name="Normal 10 7 2 2 2 3" xfId="2770"/>
    <cellStyle name="Normal 10 7 2 2 2 3 2" xfId="10071"/>
    <cellStyle name="Normal 10 7 2 2 2 3_Year to Date" xfId="10072"/>
    <cellStyle name="Normal 10 7 2 2 2 4" xfId="2771"/>
    <cellStyle name="Normal 10 7 2 2 2 4 2" xfId="10073"/>
    <cellStyle name="Normal 10 7 2 2 2 4_Year to Date" xfId="10074"/>
    <cellStyle name="Normal 10 7 2 2 2 5" xfId="10075"/>
    <cellStyle name="Normal 10 7 2 2 2_CS Indicators" xfId="2772"/>
    <cellStyle name="Normal 10 7 2 2 3" xfId="2773"/>
    <cellStyle name="Normal 10 7 2 2 3 2" xfId="2774"/>
    <cellStyle name="Normal 10 7 2 2 3 2 2" xfId="10076"/>
    <cellStyle name="Normal 10 7 2 2 3 2_Year to Date" xfId="10077"/>
    <cellStyle name="Normal 10 7 2 2 3 3" xfId="2775"/>
    <cellStyle name="Normal 10 7 2 2 3 3 2" xfId="10078"/>
    <cellStyle name="Normal 10 7 2 2 3 3_Year to Date" xfId="10079"/>
    <cellStyle name="Normal 10 7 2 2 3 4" xfId="10080"/>
    <cellStyle name="Normal 10 7 2 2 3_CS Indicators" xfId="2776"/>
    <cellStyle name="Normal 10 7 2 2 4" xfId="2777"/>
    <cellStyle name="Normal 10 7 2 2 4 2" xfId="10081"/>
    <cellStyle name="Normal 10 7 2 2 4_Year to Date" xfId="10082"/>
    <cellStyle name="Normal 10 7 2 2 5" xfId="2778"/>
    <cellStyle name="Normal 10 7 2 2 5 2" xfId="10083"/>
    <cellStyle name="Normal 10 7 2 2 5_Year to Date" xfId="10084"/>
    <cellStyle name="Normal 10 7 2 2 6" xfId="10085"/>
    <cellStyle name="Normal 10 7 2 2_CS Indicators" xfId="2779"/>
    <cellStyle name="Normal 10 7 2 3" xfId="2780"/>
    <cellStyle name="Normal 10 7 2 3 2" xfId="2781"/>
    <cellStyle name="Normal 10 7 2 3 2 2" xfId="2782"/>
    <cellStyle name="Normal 10 7 2 3 2 2 2" xfId="10086"/>
    <cellStyle name="Normal 10 7 2 3 2 2_Year to Date" xfId="10087"/>
    <cellStyle name="Normal 10 7 2 3 2 3" xfId="2783"/>
    <cellStyle name="Normal 10 7 2 3 2 3 2" xfId="10088"/>
    <cellStyle name="Normal 10 7 2 3 2 3_Year to Date" xfId="10089"/>
    <cellStyle name="Normal 10 7 2 3 2 4" xfId="10090"/>
    <cellStyle name="Normal 10 7 2 3 2_CS Indicators" xfId="2784"/>
    <cellStyle name="Normal 10 7 2 3 3" xfId="2785"/>
    <cellStyle name="Normal 10 7 2 3 3 2" xfId="10091"/>
    <cellStyle name="Normal 10 7 2 3 3_Year to Date" xfId="10092"/>
    <cellStyle name="Normal 10 7 2 3 4" xfId="2786"/>
    <cellStyle name="Normal 10 7 2 3 4 2" xfId="10093"/>
    <cellStyle name="Normal 10 7 2 3 4_Year to Date" xfId="10094"/>
    <cellStyle name="Normal 10 7 2 3 5" xfId="10095"/>
    <cellStyle name="Normal 10 7 2 3_CS Indicators" xfId="2787"/>
    <cellStyle name="Normal 10 7 2 4" xfId="2788"/>
    <cellStyle name="Normal 10 7 2 4 2" xfId="2789"/>
    <cellStyle name="Normal 10 7 2 4 2 2" xfId="10096"/>
    <cellStyle name="Normal 10 7 2 4 2_Year to Date" xfId="10097"/>
    <cellStyle name="Normal 10 7 2 4 3" xfId="2790"/>
    <cellStyle name="Normal 10 7 2 4 3 2" xfId="10098"/>
    <cellStyle name="Normal 10 7 2 4 3_Year to Date" xfId="10099"/>
    <cellStyle name="Normal 10 7 2 4 4" xfId="10100"/>
    <cellStyle name="Normal 10 7 2 4_CS Indicators" xfId="2791"/>
    <cellStyle name="Normal 10 7 2 5" xfId="2792"/>
    <cellStyle name="Normal 10 7 2 5 2" xfId="10101"/>
    <cellStyle name="Normal 10 7 2 5_Year to Date" xfId="10102"/>
    <cellStyle name="Normal 10 7 2 6" xfId="2793"/>
    <cellStyle name="Normal 10 7 2 6 2" xfId="10103"/>
    <cellStyle name="Normal 10 7 2 6_Year to Date" xfId="10104"/>
    <cellStyle name="Normal 10 7 2 7" xfId="10105"/>
    <cellStyle name="Normal 10 7 2_CS Indicators" xfId="2794"/>
    <cellStyle name="Normal 10 7 3" xfId="2795"/>
    <cellStyle name="Normal 10 7 3 2" xfId="2796"/>
    <cellStyle name="Normal 10 7 3 2 2" xfId="2797"/>
    <cellStyle name="Normal 10 7 3 2 2 2" xfId="2798"/>
    <cellStyle name="Normal 10 7 3 2 2 2 2" xfId="10106"/>
    <cellStyle name="Normal 10 7 3 2 2 2_Year to Date" xfId="10107"/>
    <cellStyle name="Normal 10 7 3 2 2 3" xfId="2799"/>
    <cellStyle name="Normal 10 7 3 2 2 3 2" xfId="10108"/>
    <cellStyle name="Normal 10 7 3 2 2 3_Year to Date" xfId="10109"/>
    <cellStyle name="Normal 10 7 3 2 2 4" xfId="10110"/>
    <cellStyle name="Normal 10 7 3 2 2_CS Indicators" xfId="2800"/>
    <cellStyle name="Normal 10 7 3 2 3" xfId="2801"/>
    <cellStyle name="Normal 10 7 3 2 3 2" xfId="10111"/>
    <cellStyle name="Normal 10 7 3 2 3_Year to Date" xfId="10112"/>
    <cellStyle name="Normal 10 7 3 2 4" xfId="2802"/>
    <cellStyle name="Normal 10 7 3 2 4 2" xfId="10113"/>
    <cellStyle name="Normal 10 7 3 2 4_Year to Date" xfId="10114"/>
    <cellStyle name="Normal 10 7 3 2 5" xfId="10115"/>
    <cellStyle name="Normal 10 7 3 2_CS Indicators" xfId="2803"/>
    <cellStyle name="Normal 10 7 3 3" xfId="2804"/>
    <cellStyle name="Normal 10 7 3 3 2" xfId="2805"/>
    <cellStyle name="Normal 10 7 3 3 2 2" xfId="10116"/>
    <cellStyle name="Normal 10 7 3 3 2_Year to Date" xfId="10117"/>
    <cellStyle name="Normal 10 7 3 3 3" xfId="2806"/>
    <cellStyle name="Normal 10 7 3 3 3 2" xfId="10118"/>
    <cellStyle name="Normal 10 7 3 3 3_Year to Date" xfId="10119"/>
    <cellStyle name="Normal 10 7 3 3 4" xfId="10120"/>
    <cellStyle name="Normal 10 7 3 3_CS Indicators" xfId="2807"/>
    <cellStyle name="Normal 10 7 3 4" xfId="2808"/>
    <cellStyle name="Normal 10 7 3 4 2" xfId="10121"/>
    <cellStyle name="Normal 10 7 3 4_Year to Date" xfId="10122"/>
    <cellStyle name="Normal 10 7 3 5" xfId="2809"/>
    <cellStyle name="Normal 10 7 3 5 2" xfId="10123"/>
    <cellStyle name="Normal 10 7 3 5_Year to Date" xfId="10124"/>
    <cellStyle name="Normal 10 7 3 6" xfId="10125"/>
    <cellStyle name="Normal 10 7 3_CS Indicators" xfId="2810"/>
    <cellStyle name="Normal 10 7 4" xfId="2811"/>
    <cellStyle name="Normal 10 7 4 2" xfId="2812"/>
    <cellStyle name="Normal 10 7 4 2 2" xfId="2813"/>
    <cellStyle name="Normal 10 7 4 2 2 2" xfId="10126"/>
    <cellStyle name="Normal 10 7 4 2 2_Year to Date" xfId="10127"/>
    <cellStyle name="Normal 10 7 4 2 3" xfId="2814"/>
    <cellStyle name="Normal 10 7 4 2 3 2" xfId="10128"/>
    <cellStyle name="Normal 10 7 4 2 3_Year to Date" xfId="10129"/>
    <cellStyle name="Normal 10 7 4 2 4" xfId="10130"/>
    <cellStyle name="Normal 10 7 4 2_CS Indicators" xfId="2815"/>
    <cellStyle name="Normal 10 7 4 3" xfId="2816"/>
    <cellStyle name="Normal 10 7 4 3 2" xfId="10131"/>
    <cellStyle name="Normal 10 7 4 3_Year to Date" xfId="10132"/>
    <cellStyle name="Normal 10 7 4 4" xfId="2817"/>
    <cellStyle name="Normal 10 7 4 4 2" xfId="10133"/>
    <cellStyle name="Normal 10 7 4 4_Year to Date" xfId="10134"/>
    <cellStyle name="Normal 10 7 4 5" xfId="10135"/>
    <cellStyle name="Normal 10 7 4_CS Indicators" xfId="2818"/>
    <cellStyle name="Normal 10 7 5" xfId="2819"/>
    <cellStyle name="Normal 10 7 5 2" xfId="2820"/>
    <cellStyle name="Normal 10 7 5 2 2" xfId="10136"/>
    <cellStyle name="Normal 10 7 5 2_Year to Date" xfId="10137"/>
    <cellStyle name="Normal 10 7 5 3" xfId="2821"/>
    <cellStyle name="Normal 10 7 5 3 2" xfId="10138"/>
    <cellStyle name="Normal 10 7 5 3_Year to Date" xfId="10139"/>
    <cellStyle name="Normal 10 7 5 4" xfId="10140"/>
    <cellStyle name="Normal 10 7 5_CS Indicators" xfId="2822"/>
    <cellStyle name="Normal 10 7 6" xfId="2823"/>
    <cellStyle name="Normal 10 7 6 2" xfId="10141"/>
    <cellStyle name="Normal 10 7 6_Year to Date" xfId="10142"/>
    <cellStyle name="Normal 10 7 7" xfId="2824"/>
    <cellStyle name="Normal 10 7 7 2" xfId="10143"/>
    <cellStyle name="Normal 10 7 7_Year to Date" xfId="10144"/>
    <cellStyle name="Normal 10 7 8" xfId="10145"/>
    <cellStyle name="Normal 10 7_CS Indicators" xfId="2825"/>
    <cellStyle name="Normal 10 8" xfId="2826"/>
    <cellStyle name="Normal 10 8 2" xfId="2827"/>
    <cellStyle name="Normal 10 8 2 2" xfId="2828"/>
    <cellStyle name="Normal 10 8 2 2 2" xfId="2829"/>
    <cellStyle name="Normal 10 8 2 2 2 2" xfId="2830"/>
    <cellStyle name="Normal 10 8 2 2 2 2 2" xfId="10146"/>
    <cellStyle name="Normal 10 8 2 2 2 2_Year to Date" xfId="10147"/>
    <cellStyle name="Normal 10 8 2 2 2 3" xfId="2831"/>
    <cellStyle name="Normal 10 8 2 2 2 3 2" xfId="10148"/>
    <cellStyle name="Normal 10 8 2 2 2 3_Year to Date" xfId="10149"/>
    <cellStyle name="Normal 10 8 2 2 2 4" xfId="10150"/>
    <cellStyle name="Normal 10 8 2 2 2_CS Indicators" xfId="2832"/>
    <cellStyle name="Normal 10 8 2 2 3" xfId="2833"/>
    <cellStyle name="Normal 10 8 2 2 3 2" xfId="10151"/>
    <cellStyle name="Normal 10 8 2 2 3_Year to Date" xfId="10152"/>
    <cellStyle name="Normal 10 8 2 2 4" xfId="2834"/>
    <cellStyle name="Normal 10 8 2 2 4 2" xfId="10153"/>
    <cellStyle name="Normal 10 8 2 2 4_Year to Date" xfId="10154"/>
    <cellStyle name="Normal 10 8 2 2 5" xfId="10155"/>
    <cellStyle name="Normal 10 8 2 2_CS Indicators" xfId="2835"/>
    <cellStyle name="Normal 10 8 2 3" xfId="2836"/>
    <cellStyle name="Normal 10 8 2 3 2" xfId="2837"/>
    <cellStyle name="Normal 10 8 2 3 2 2" xfId="10156"/>
    <cellStyle name="Normal 10 8 2 3 2_Year to Date" xfId="10157"/>
    <cellStyle name="Normal 10 8 2 3 3" xfId="2838"/>
    <cellStyle name="Normal 10 8 2 3 3 2" xfId="10158"/>
    <cellStyle name="Normal 10 8 2 3 3_Year to Date" xfId="10159"/>
    <cellStyle name="Normal 10 8 2 3 4" xfId="10160"/>
    <cellStyle name="Normal 10 8 2 3_CS Indicators" xfId="2839"/>
    <cellStyle name="Normal 10 8 2 4" xfId="2840"/>
    <cellStyle name="Normal 10 8 2 4 2" xfId="10161"/>
    <cellStyle name="Normal 10 8 2 4_Year to Date" xfId="10162"/>
    <cellStyle name="Normal 10 8 2 5" xfId="2841"/>
    <cellStyle name="Normal 10 8 2 5 2" xfId="10163"/>
    <cellStyle name="Normal 10 8 2 5_Year to Date" xfId="10164"/>
    <cellStyle name="Normal 10 8 2 6" xfId="10165"/>
    <cellStyle name="Normal 10 8 2_CS Indicators" xfId="2842"/>
    <cellStyle name="Normal 10 8 3" xfId="2843"/>
    <cellStyle name="Normal 10 8 3 2" xfId="2844"/>
    <cellStyle name="Normal 10 8 3 2 2" xfId="2845"/>
    <cellStyle name="Normal 10 8 3 2 2 2" xfId="10166"/>
    <cellStyle name="Normal 10 8 3 2 2_Year to Date" xfId="10167"/>
    <cellStyle name="Normal 10 8 3 2 3" xfId="2846"/>
    <cellStyle name="Normal 10 8 3 2 3 2" xfId="10168"/>
    <cellStyle name="Normal 10 8 3 2 3_Year to Date" xfId="10169"/>
    <cellStyle name="Normal 10 8 3 2 4" xfId="10170"/>
    <cellStyle name="Normal 10 8 3 2_CS Indicators" xfId="2847"/>
    <cellStyle name="Normal 10 8 3 3" xfId="2848"/>
    <cellStyle name="Normal 10 8 3 3 2" xfId="10171"/>
    <cellStyle name="Normal 10 8 3 3_Year to Date" xfId="10172"/>
    <cellStyle name="Normal 10 8 3 4" xfId="2849"/>
    <cellStyle name="Normal 10 8 3 4 2" xfId="10173"/>
    <cellStyle name="Normal 10 8 3 4_Year to Date" xfId="10174"/>
    <cellStyle name="Normal 10 8 3 5" xfId="10175"/>
    <cellStyle name="Normal 10 8 3_CS Indicators" xfId="2850"/>
    <cellStyle name="Normal 10 8 4" xfId="2851"/>
    <cellStyle name="Normal 10 8 4 2" xfId="2852"/>
    <cellStyle name="Normal 10 8 4 2 2" xfId="10176"/>
    <cellStyle name="Normal 10 8 4 2_Year to Date" xfId="10177"/>
    <cellStyle name="Normal 10 8 4 3" xfId="2853"/>
    <cellStyle name="Normal 10 8 4 3 2" xfId="10178"/>
    <cellStyle name="Normal 10 8 4 3_Year to Date" xfId="10179"/>
    <cellStyle name="Normal 10 8 4 4" xfId="10180"/>
    <cellStyle name="Normal 10 8 4_CS Indicators" xfId="2854"/>
    <cellStyle name="Normal 10 8 5" xfId="2855"/>
    <cellStyle name="Normal 10 8 5 2" xfId="10181"/>
    <cellStyle name="Normal 10 8 5_Year to Date" xfId="10182"/>
    <cellStyle name="Normal 10 8 6" xfId="2856"/>
    <cellStyle name="Normal 10 8 6 2" xfId="10183"/>
    <cellStyle name="Normal 10 8 6_Year to Date" xfId="10184"/>
    <cellStyle name="Normal 10 8 7" xfId="10185"/>
    <cellStyle name="Normal 10 8_CS Indicators" xfId="2857"/>
    <cellStyle name="Normal 10 9" xfId="2858"/>
    <cellStyle name="Normal 10 9 2" xfId="2859"/>
    <cellStyle name="Normal 10 9 2 2" xfId="2860"/>
    <cellStyle name="Normal 10 9 2 2 2" xfId="2861"/>
    <cellStyle name="Normal 10 9 2 2 2 2" xfId="10186"/>
    <cellStyle name="Normal 10 9 2 2 2_Year to Date" xfId="10187"/>
    <cellStyle name="Normal 10 9 2 2 3" xfId="2862"/>
    <cellStyle name="Normal 10 9 2 2 3 2" xfId="10188"/>
    <cellStyle name="Normal 10 9 2 2 3_Year to Date" xfId="10189"/>
    <cellStyle name="Normal 10 9 2 2 4" xfId="10190"/>
    <cellStyle name="Normal 10 9 2 2_CS Indicators" xfId="2863"/>
    <cellStyle name="Normal 10 9 2 3" xfId="2864"/>
    <cellStyle name="Normal 10 9 2 3 2" xfId="10191"/>
    <cellStyle name="Normal 10 9 2 3_Year to Date" xfId="10192"/>
    <cellStyle name="Normal 10 9 2 4" xfId="2865"/>
    <cellStyle name="Normal 10 9 2 4 2" xfId="10193"/>
    <cellStyle name="Normal 10 9 2 4_Year to Date" xfId="10194"/>
    <cellStyle name="Normal 10 9 2 5" xfId="10195"/>
    <cellStyle name="Normal 10 9 2_CS Indicators" xfId="2866"/>
    <cellStyle name="Normal 10 9 3" xfId="2867"/>
    <cellStyle name="Normal 10 9 3 2" xfId="2868"/>
    <cellStyle name="Normal 10 9 3 2 2" xfId="10196"/>
    <cellStyle name="Normal 10 9 3 2_Year to Date" xfId="10197"/>
    <cellStyle name="Normal 10 9 3 3" xfId="2869"/>
    <cellStyle name="Normal 10 9 3 3 2" xfId="10198"/>
    <cellStyle name="Normal 10 9 3 3_Year to Date" xfId="10199"/>
    <cellStyle name="Normal 10 9 3 4" xfId="10200"/>
    <cellStyle name="Normal 10 9 3_CS Indicators" xfId="2870"/>
    <cellStyle name="Normal 10 9 4" xfId="2871"/>
    <cellStyle name="Normal 10 9 4 2" xfId="10201"/>
    <cellStyle name="Normal 10 9 4_Year to Date" xfId="10202"/>
    <cellStyle name="Normal 10 9 5" xfId="2872"/>
    <cellStyle name="Normal 10 9 5 2" xfId="10203"/>
    <cellStyle name="Normal 10 9 5_Year to Date" xfId="10204"/>
    <cellStyle name="Normal 10 9 6" xfId="10205"/>
    <cellStyle name="Normal 10 9_CS Indicators" xfId="2873"/>
    <cellStyle name="Normal 10_BPO" xfId="17857"/>
    <cellStyle name="Normal 100" xfId="2874"/>
    <cellStyle name="Normal 101" xfId="2875"/>
    <cellStyle name="Normal 101 2" xfId="10206"/>
    <cellStyle name="Normal 102" xfId="2876"/>
    <cellStyle name="Normal 102 2" xfId="10207"/>
    <cellStyle name="Normal 103" xfId="2877"/>
    <cellStyle name="Normal 103 2" xfId="10208"/>
    <cellStyle name="Normal 103 2 2" xfId="10209"/>
    <cellStyle name="Normal 103 2 2 2" xfId="10210"/>
    <cellStyle name="Normal 103 2 2 3" xfId="10211"/>
    <cellStyle name="Normal 103 2 3" xfId="10212"/>
    <cellStyle name="Normal 103 2 4" xfId="10213"/>
    <cellStyle name="Normal 103 3" xfId="10214"/>
    <cellStyle name="Normal 103 3 2" xfId="10215"/>
    <cellStyle name="Normal 103 3 3" xfId="10216"/>
    <cellStyle name="Normal 103 4" xfId="10217"/>
    <cellStyle name="Normal 103 5" xfId="10218"/>
    <cellStyle name="Normal 104" xfId="2878"/>
    <cellStyle name="Normal 104 2" xfId="10219"/>
    <cellStyle name="Normal 105" xfId="2879"/>
    <cellStyle name="Normal 105 2" xfId="10220"/>
    <cellStyle name="Normal 106" xfId="2880"/>
    <cellStyle name="Normal 106 2" xfId="10221"/>
    <cellStyle name="Normal 107" xfId="2881"/>
    <cellStyle name="Normal 107 2" xfId="10222"/>
    <cellStyle name="Normal 108" xfId="2882"/>
    <cellStyle name="Normal 108 2" xfId="2883"/>
    <cellStyle name="Normal 108 3" xfId="2884"/>
    <cellStyle name="Normal 109" xfId="2885"/>
    <cellStyle name="Normal 109 2" xfId="2886"/>
    <cellStyle name="Normal 109 3" xfId="2887"/>
    <cellStyle name="Normal 11" xfId="2888"/>
    <cellStyle name="Normal 11 10" xfId="10223"/>
    <cellStyle name="Normal 11 2" xfId="2889"/>
    <cellStyle name="Normal 11 2 2" xfId="2890"/>
    <cellStyle name="Normal 11 2 2 2" xfId="2891"/>
    <cellStyle name="Normal 11 2 2 2 2" xfId="10224"/>
    <cellStyle name="Normal 11 2 2 2 3" xfId="10225"/>
    <cellStyle name="Normal 11 2 2 3" xfId="2892"/>
    <cellStyle name="Normal 11 2 2 4" xfId="10226"/>
    <cellStyle name="Normal 11 2 3" xfId="2893"/>
    <cellStyle name="Normal 11 2 3 2" xfId="2894"/>
    <cellStyle name="Normal 11 2 3 3" xfId="10227"/>
    <cellStyle name="Normal 11 2 4" xfId="2895"/>
    <cellStyle name="Normal 11 2 5" xfId="2896"/>
    <cellStyle name="Normal 11 2_CS Indicators" xfId="2897"/>
    <cellStyle name="Normal 11 3" xfId="2898"/>
    <cellStyle name="Normal 11 3 2" xfId="10228"/>
    <cellStyle name="Normal 11 3 2 2" xfId="10229"/>
    <cellStyle name="Normal 11 3 2 2 2" xfId="10230"/>
    <cellStyle name="Normal 11 3 2 2 3" xfId="10231"/>
    <cellStyle name="Normal 11 3 2 3" xfId="10232"/>
    <cellStyle name="Normal 11 3 2 4" xfId="10233"/>
    <cellStyle name="Normal 11 3 3" xfId="10234"/>
    <cellStyle name="Normal 11 3 3 2" xfId="10235"/>
    <cellStyle name="Normal 11 3 3 3" xfId="10236"/>
    <cellStyle name="Normal 11 3 4" xfId="10237"/>
    <cellStyle name="Normal 11 3 5" xfId="10238"/>
    <cellStyle name="Normal 11 4" xfId="2899"/>
    <cellStyle name="Normal 11 4 2" xfId="2900"/>
    <cellStyle name="Normal 11 4 2 2" xfId="2901"/>
    <cellStyle name="Normal 11 4 2 2 2" xfId="10239"/>
    <cellStyle name="Normal 11 4 2 2 2 2" xfId="10240"/>
    <cellStyle name="Normal 11 4 2 2 2 3" xfId="10241"/>
    <cellStyle name="Normal 11 4 2 2 3" xfId="10242"/>
    <cellStyle name="Normal 11 4 2 2 4" xfId="10243"/>
    <cellStyle name="Normal 11 4 2 3" xfId="2902"/>
    <cellStyle name="Normal 11 4 2 3 2" xfId="10244"/>
    <cellStyle name="Normal 11 4 2 3 3" xfId="10245"/>
    <cellStyle name="Normal 11 4 2 4" xfId="10246"/>
    <cellStyle name="Normal 11 4 2 5" xfId="10247"/>
    <cellStyle name="Normal 11 5" xfId="2903"/>
    <cellStyle name="Normal 11 5 2" xfId="2904"/>
    <cellStyle name="Normal 11 5 2 2" xfId="10248"/>
    <cellStyle name="Normal 11 5 2 2 2" xfId="10249"/>
    <cellStyle name="Normal 11 5 2 2 3" xfId="10250"/>
    <cellStyle name="Normal 11 5 2 3" xfId="10251"/>
    <cellStyle name="Normal 11 5 2 4" xfId="10252"/>
    <cellStyle name="Normal 11 5 3" xfId="2905"/>
    <cellStyle name="Normal 11 5 3 2" xfId="10253"/>
    <cellStyle name="Normal 11 5 3 3" xfId="10254"/>
    <cellStyle name="Normal 11 5 4" xfId="10255"/>
    <cellStyle name="Normal 11 5 5" xfId="10256"/>
    <cellStyle name="Normal 11 6" xfId="10257"/>
    <cellStyle name="Normal 11 7" xfId="10258"/>
    <cellStyle name="Normal 11 7 2" xfId="10259"/>
    <cellStyle name="Normal 11 7 2 2" xfId="10260"/>
    <cellStyle name="Normal 11 7 2 3" xfId="10261"/>
    <cellStyle name="Normal 11 7 3" xfId="10262"/>
    <cellStyle name="Normal 11 7 4" xfId="10263"/>
    <cellStyle name="Normal 11 8" xfId="10264"/>
    <cellStyle name="Normal 11 8 2" xfId="10265"/>
    <cellStyle name="Normal 11 8 3" xfId="10266"/>
    <cellStyle name="Normal 11 9" xfId="10267"/>
    <cellStyle name="Normal 11_DSAT Topic" xfId="2906"/>
    <cellStyle name="Normal 110" xfId="2907"/>
    <cellStyle name="Normal 110 2" xfId="2908"/>
    <cellStyle name="Normal 110 3" xfId="2909"/>
    <cellStyle name="Normal 111" xfId="2910"/>
    <cellStyle name="Normal 111 2" xfId="10268"/>
    <cellStyle name="Normal 112" xfId="2911"/>
    <cellStyle name="Normal 112 2" xfId="10269"/>
    <cellStyle name="Normal 113" xfId="2912"/>
    <cellStyle name="Normal 113 2" xfId="10270"/>
    <cellStyle name="Normal 114" xfId="2913"/>
    <cellStyle name="Normal 114 2" xfId="10271"/>
    <cellStyle name="Normal 115" xfId="2914"/>
    <cellStyle name="Normal 115 2" xfId="10272"/>
    <cellStyle name="Normal 116" xfId="2915"/>
    <cellStyle name="Normal 116 2" xfId="10273"/>
    <cellStyle name="Normal 117" xfId="2916"/>
    <cellStyle name="Normal 117 2" xfId="10274"/>
    <cellStyle name="Normal 118" xfId="2917"/>
    <cellStyle name="Normal 118 2" xfId="10275"/>
    <cellStyle name="Normal 119" xfId="2918"/>
    <cellStyle name="Normal 119 2" xfId="10276"/>
    <cellStyle name="Normal 12" xfId="2919"/>
    <cellStyle name="Normal 12 2" xfId="2920"/>
    <cellStyle name="Normal 12 2 2" xfId="2921"/>
    <cellStyle name="Normal 12 2 2 2" xfId="2922"/>
    <cellStyle name="Normal 12 2 2 3" xfId="2923"/>
    <cellStyle name="Normal 12 2 3" xfId="2924"/>
    <cellStyle name="Normal 12 2 3 2" xfId="2925"/>
    <cellStyle name="Normal 12 2 4" xfId="2926"/>
    <cellStyle name="Normal 12 2 5" xfId="2927"/>
    <cellStyle name="Normal 12 2_CS Indicators" xfId="2928"/>
    <cellStyle name="Normal 12 3" xfId="2929"/>
    <cellStyle name="Normal 12 3 2" xfId="10277"/>
    <cellStyle name="Normal 12 3 2 2" xfId="10278"/>
    <cellStyle name="Normal 12 3 2 2 2" xfId="10279"/>
    <cellStyle name="Normal 12 3 2 2 3" xfId="10280"/>
    <cellStyle name="Normal 12 3 2 3" xfId="10281"/>
    <cellStyle name="Normal 12 3 2 4" xfId="10282"/>
    <cellStyle name="Normal 12 3 3" xfId="10283"/>
    <cellStyle name="Normal 12 3 3 2" xfId="10284"/>
    <cellStyle name="Normal 12 3 3 3" xfId="10285"/>
    <cellStyle name="Normal 12 3 4" xfId="10286"/>
    <cellStyle name="Normal 12 3 5" xfId="10287"/>
    <cellStyle name="Normal 12 4" xfId="10288"/>
    <cellStyle name="Normal 12 4 2" xfId="10289"/>
    <cellStyle name="Normal 12 4 2 2" xfId="10290"/>
    <cellStyle name="Normal 12 4 2 3" xfId="10291"/>
    <cellStyle name="Normal 12 4 3" xfId="10292"/>
    <cellStyle name="Normal 12 4 4" xfId="10293"/>
    <cellStyle name="Normal 12 5" xfId="10294"/>
    <cellStyle name="Normal 12 5 2" xfId="10295"/>
    <cellStyle name="Normal 12 5 3" xfId="10296"/>
    <cellStyle name="Normal 12 6" xfId="10297"/>
    <cellStyle name="Normal 12 7" xfId="10298"/>
    <cellStyle name="Normal 12_DSAT Topic" xfId="2930"/>
    <cellStyle name="Normal 120" xfId="2931"/>
    <cellStyle name="Normal 120 2" xfId="2932"/>
    <cellStyle name="Normal 120 3" xfId="2933"/>
    <cellStyle name="Normal 121" xfId="2934"/>
    <cellStyle name="Normal 121 2" xfId="2935"/>
    <cellStyle name="Normal 121 3" xfId="2936"/>
    <cellStyle name="Normal 122" xfId="2937"/>
    <cellStyle name="Normal 123" xfId="2938"/>
    <cellStyle name="Normal 123 2" xfId="10299"/>
    <cellStyle name="Normal 123 2 2" xfId="10300"/>
    <cellStyle name="Normal 123 2 2 2" xfId="10301"/>
    <cellStyle name="Normal 123 2 2 3" xfId="10302"/>
    <cellStyle name="Normal 123 2 3" xfId="10303"/>
    <cellStyle name="Normal 123 2 4" xfId="10304"/>
    <cellStyle name="Normal 123 3" xfId="10305"/>
    <cellStyle name="Normal 123 3 2" xfId="10306"/>
    <cellStyle name="Normal 123 3 3" xfId="10307"/>
    <cellStyle name="Normal 123 4" xfId="10308"/>
    <cellStyle name="Normal 123 5" xfId="10309"/>
    <cellStyle name="Normal 124" xfId="2939"/>
    <cellStyle name="Normal 124 2" xfId="10310"/>
    <cellStyle name="Normal 124 2 2" xfId="10311"/>
    <cellStyle name="Normal 124 2 2 2" xfId="10312"/>
    <cellStyle name="Normal 124 2 2 3" xfId="10313"/>
    <cellStyle name="Normal 124 2 3" xfId="10314"/>
    <cellStyle name="Normal 124 2 4" xfId="10315"/>
    <cellStyle name="Normal 124 3" xfId="10316"/>
    <cellStyle name="Normal 124 3 2" xfId="10317"/>
    <cellStyle name="Normal 124 3 3" xfId="10318"/>
    <cellStyle name="Normal 124 4" xfId="10319"/>
    <cellStyle name="Normal 124 5" xfId="10320"/>
    <cellStyle name="Normal 125" xfId="2940"/>
    <cellStyle name="Normal 125 2" xfId="10321"/>
    <cellStyle name="Normal 126" xfId="2941"/>
    <cellStyle name="Normal 126 2" xfId="10322"/>
    <cellStyle name="Normal 127" xfId="2942"/>
    <cellStyle name="Normal 127 2" xfId="10323"/>
    <cellStyle name="Normal 128" xfId="2943"/>
    <cellStyle name="Normal 128 2" xfId="10324"/>
    <cellStyle name="Normal 129" xfId="2944"/>
    <cellStyle name="Normal 129 2" xfId="10325"/>
    <cellStyle name="Normal 13" xfId="2945"/>
    <cellStyle name="Normal 13 2" xfId="2946"/>
    <cellStyle name="Normal 13 2 2" xfId="10326"/>
    <cellStyle name="Normal 13 3" xfId="2947"/>
    <cellStyle name="Normal 13 3 2" xfId="2948"/>
    <cellStyle name="Normal 13 3 2 2" xfId="2949"/>
    <cellStyle name="Normal 13 3 2 2 2" xfId="10327"/>
    <cellStyle name="Normal 13 3 2 2 3" xfId="10328"/>
    <cellStyle name="Normal 13 3 2 3" xfId="2950"/>
    <cellStyle name="Normal 13 3 2 4" xfId="10329"/>
    <cellStyle name="Normal 13 3 3" xfId="2951"/>
    <cellStyle name="Normal 13 3 3 2" xfId="2952"/>
    <cellStyle name="Normal 13 3 3 3" xfId="10330"/>
    <cellStyle name="Normal 13 3 4" xfId="2953"/>
    <cellStyle name="Normal 13 3 5" xfId="2954"/>
    <cellStyle name="Normal 13 3_CS Indicators" xfId="2955"/>
    <cellStyle name="Normal 13 4" xfId="10331"/>
    <cellStyle name="Normal 13 5" xfId="10332"/>
    <cellStyle name="Normal 130" xfId="2956"/>
    <cellStyle name="Normal 130 2" xfId="10333"/>
    <cellStyle name="Normal 131" xfId="2957"/>
    <cellStyle name="Normal 131 2" xfId="10334"/>
    <cellStyle name="Normal 132" xfId="2958"/>
    <cellStyle name="Normal 132 2" xfId="10335"/>
    <cellStyle name="Normal 133" xfId="2959"/>
    <cellStyle name="Normal 133 2" xfId="10336"/>
    <cellStyle name="Normal 134" xfId="2960"/>
    <cellStyle name="Normal 134 2" xfId="10337"/>
    <cellStyle name="Normal 135" xfId="2961"/>
    <cellStyle name="Normal 135 2" xfId="10338"/>
    <cellStyle name="Normal 136" xfId="2962"/>
    <cellStyle name="Normal 136 2" xfId="10339"/>
    <cellStyle name="Normal 137" xfId="2963"/>
    <cellStyle name="Normal 137 2" xfId="10340"/>
    <cellStyle name="Normal 138" xfId="2964"/>
    <cellStyle name="Normal 138 2" xfId="10341"/>
    <cellStyle name="Normal 139" xfId="2965"/>
    <cellStyle name="Normal 139 2" xfId="10342"/>
    <cellStyle name="Normal 14" xfId="2966"/>
    <cellStyle name="Normal 14 2" xfId="2967"/>
    <cellStyle name="Normal 14 2 2" xfId="2968"/>
    <cellStyle name="Normal 14 2 2 2" xfId="2969"/>
    <cellStyle name="Normal 14 2 2 3" xfId="2970"/>
    <cellStyle name="Normal 14 2 3" xfId="2971"/>
    <cellStyle name="Normal 14 2 3 2" xfId="2972"/>
    <cellStyle name="Normal 14 2 4" xfId="2973"/>
    <cellStyle name="Normal 14 2 5" xfId="2974"/>
    <cellStyle name="Normal 14 2_CS Indicators" xfId="2975"/>
    <cellStyle name="Normal 14 3" xfId="2976"/>
    <cellStyle name="Normal 14 3 2" xfId="10343"/>
    <cellStyle name="Normal 14 3 2 2" xfId="10344"/>
    <cellStyle name="Normal 14 3 2 2 2" xfId="10345"/>
    <cellStyle name="Normal 14 3 2 2 3" xfId="10346"/>
    <cellStyle name="Normal 14 3 2 3" xfId="10347"/>
    <cellStyle name="Normal 14 3 2 4" xfId="10348"/>
    <cellStyle name="Normal 14 3 3" xfId="10349"/>
    <cellStyle name="Normal 14 3 3 2" xfId="10350"/>
    <cellStyle name="Normal 14 3 3 3" xfId="10351"/>
    <cellStyle name="Normal 14 3 4" xfId="10352"/>
    <cellStyle name="Normal 14 3 5" xfId="10353"/>
    <cellStyle name="Normal 14 4" xfId="10354"/>
    <cellStyle name="Normal 14_DSAT Topic" xfId="2977"/>
    <cellStyle name="Normal 140" xfId="2978"/>
    <cellStyle name="Normal 140 2" xfId="10355"/>
    <cellStyle name="Normal 141" xfId="2979"/>
    <cellStyle name="Normal 141 2" xfId="10356"/>
    <cellStyle name="Normal 142" xfId="2980"/>
    <cellStyle name="Normal 142 2" xfId="2981"/>
    <cellStyle name="Normal 142 3" xfId="2982"/>
    <cellStyle name="Normal 143" xfId="2983"/>
    <cellStyle name="Normal 143 2" xfId="10357"/>
    <cellStyle name="Normal 143 2 2" xfId="10358"/>
    <cellStyle name="Normal 143 2 3" xfId="10359"/>
    <cellStyle name="Normal 143 3" xfId="10360"/>
    <cellStyle name="Normal 143 4" xfId="10361"/>
    <cellStyle name="Normal 144" xfId="2984"/>
    <cellStyle name="Normal 144 2" xfId="10362"/>
    <cellStyle name="Normal 144 2 2" xfId="10363"/>
    <cellStyle name="Normal 144 2 3" xfId="10364"/>
    <cellStyle name="Normal 144 3" xfId="10365"/>
    <cellStyle name="Normal 144 4" xfId="10366"/>
    <cellStyle name="Normal 145" xfId="2985"/>
    <cellStyle name="Normal 145 2" xfId="10367"/>
    <cellStyle name="Normal 145 3" xfId="10368"/>
    <cellStyle name="Normal 146" xfId="2986"/>
    <cellStyle name="Normal 147" xfId="2987"/>
    <cellStyle name="Normal 148" xfId="2988"/>
    <cellStyle name="Normal 149" xfId="2989"/>
    <cellStyle name="Normal 15" xfId="2990"/>
    <cellStyle name="Normal 15 2" xfId="2991"/>
    <cellStyle name="Normal 15 2 2" xfId="2992"/>
    <cellStyle name="Normal 15 2 3" xfId="2993"/>
    <cellStyle name="Normal 15 3" xfId="2994"/>
    <cellStyle name="Normal 15 3 2" xfId="2995"/>
    <cellStyle name="Normal 15 3 2 2" xfId="10369"/>
    <cellStyle name="Normal 15 3 2 2 2" xfId="10370"/>
    <cellStyle name="Normal 15 3 2 2 3" xfId="10371"/>
    <cellStyle name="Normal 15 3 2 3" xfId="10372"/>
    <cellStyle name="Normal 15 3 2 4" xfId="10373"/>
    <cellStyle name="Normal 15 3 3" xfId="2996"/>
    <cellStyle name="Normal 15 3 3 2" xfId="10374"/>
    <cellStyle name="Normal 15 3 3 3" xfId="10375"/>
    <cellStyle name="Normal 15 3 4" xfId="10376"/>
    <cellStyle name="Normal 15 3 5" xfId="10377"/>
    <cellStyle name="Normal 15 4" xfId="2997"/>
    <cellStyle name="Normal 15 5" xfId="2998"/>
    <cellStyle name="Normal 15_CS Indicators" xfId="2999"/>
    <cellStyle name="Normal 150" xfId="3000"/>
    <cellStyle name="Normal 150 2" xfId="10378"/>
    <cellStyle name="Normal 151" xfId="3001"/>
    <cellStyle name="Normal 152" xfId="3002"/>
    <cellStyle name="Normal 153" xfId="3003"/>
    <cellStyle name="Normal 154" xfId="3004"/>
    <cellStyle name="Normal 155" xfId="3005"/>
    <cellStyle name="Normal 156" xfId="3006"/>
    <cellStyle name="Normal 157" xfId="7727"/>
    <cellStyle name="Normal 158" xfId="10379"/>
    <cellStyle name="Normal 159" xfId="10380"/>
    <cellStyle name="Normal 16" xfId="3007"/>
    <cellStyle name="Normal 16 2" xfId="3008"/>
    <cellStyle name="Normal 16 2 2" xfId="3009"/>
    <cellStyle name="Normal 16 2 3" xfId="3010"/>
    <cellStyle name="Normal 16 3" xfId="3011"/>
    <cellStyle name="Normal 16 3 2" xfId="3012"/>
    <cellStyle name="Normal 16 3 2 2" xfId="10381"/>
    <cellStyle name="Normal 16 3 2 2 2" xfId="10382"/>
    <cellStyle name="Normal 16 3 2 2 3" xfId="10383"/>
    <cellStyle name="Normal 16 3 2 3" xfId="10384"/>
    <cellStyle name="Normal 16 3 2 4" xfId="10385"/>
    <cellStyle name="Normal 16 3 3" xfId="3013"/>
    <cellStyle name="Normal 16 3 3 2" xfId="10386"/>
    <cellStyle name="Normal 16 3 3 3" xfId="10387"/>
    <cellStyle name="Normal 16 3 4" xfId="10388"/>
    <cellStyle name="Normal 16 3 5" xfId="10389"/>
    <cellStyle name="Normal 16 4" xfId="3014"/>
    <cellStyle name="Normal 16 5" xfId="3015"/>
    <cellStyle name="Normal 16_CS Indicators" xfId="3016"/>
    <cellStyle name="Normal 160" xfId="10390"/>
    <cellStyle name="Normal 161" xfId="10391"/>
    <cellStyle name="Normal 162" xfId="10392"/>
    <cellStyle name="Normal 163" xfId="10393"/>
    <cellStyle name="Normal 164" xfId="10394"/>
    <cellStyle name="Normal 165" xfId="10395"/>
    <cellStyle name="Normal 166" xfId="10396"/>
    <cellStyle name="Normal 167" xfId="10397"/>
    <cellStyle name="Normal 168" xfId="10398"/>
    <cellStyle name="Normal 169" xfId="10399"/>
    <cellStyle name="Normal 17" xfId="3017"/>
    <cellStyle name="Normal 17 2" xfId="3018"/>
    <cellStyle name="Normal 17 2 2" xfId="3019"/>
    <cellStyle name="Normal 17 2 2 2" xfId="10400"/>
    <cellStyle name="Normal 17 2 2 2 2" xfId="10401"/>
    <cellStyle name="Normal 17 2 2 2 3" xfId="10402"/>
    <cellStyle name="Normal 17 2 2 3" xfId="10403"/>
    <cellStyle name="Normal 17 2 2 4" xfId="10404"/>
    <cellStyle name="Normal 17 2 3" xfId="3020"/>
    <cellStyle name="Normal 17 2 3 2" xfId="10405"/>
    <cellStyle name="Normal 17 2 3 3" xfId="10406"/>
    <cellStyle name="Normal 17 2 4" xfId="10407"/>
    <cellStyle name="Normal 17 2 5" xfId="10408"/>
    <cellStyle name="Normal 17 3" xfId="3021"/>
    <cellStyle name="Normal 17 3 2" xfId="3022"/>
    <cellStyle name="Normal 17 4" xfId="3023"/>
    <cellStyle name="Normal 17 5" xfId="3024"/>
    <cellStyle name="Normal 17_CS Indicators" xfId="3025"/>
    <cellStyle name="Normal 170" xfId="10409"/>
    <cellStyle name="Normal 171" xfId="10410"/>
    <cellStyle name="Normal 172" xfId="10411"/>
    <cellStyle name="Normal 173" xfId="10412"/>
    <cellStyle name="Normal 174" xfId="10413"/>
    <cellStyle name="Normal 175" xfId="10414"/>
    <cellStyle name="Normal 175 2" xfId="10415"/>
    <cellStyle name="Normal 176" xfId="10416"/>
    <cellStyle name="Normal 177" xfId="10417"/>
    <cellStyle name="Normal 177 2" xfId="10418"/>
    <cellStyle name="Normal 178" xfId="10419"/>
    <cellStyle name="Normal 179" xfId="10420"/>
    <cellStyle name="Normal 18" xfId="3026"/>
    <cellStyle name="Normal 18 10" xfId="10421"/>
    <cellStyle name="Normal 18 2" xfId="3027"/>
    <cellStyle name="Normal 18 2 10" xfId="3028"/>
    <cellStyle name="Normal 18 2 10 2" xfId="10422"/>
    <cellStyle name="Normal 18 2 10_Year to Date" xfId="10423"/>
    <cellStyle name="Normal 18 2 11" xfId="3029"/>
    <cellStyle name="Normal 18 2 12" xfId="3030"/>
    <cellStyle name="Normal 18 2 2" xfId="3031"/>
    <cellStyle name="Normal 18 2 2 2" xfId="3032"/>
    <cellStyle name="Normal 18 2 2 2 2" xfId="3033"/>
    <cellStyle name="Normal 18 2 2 2 2 2" xfId="3034"/>
    <cellStyle name="Normal 18 2 2 2 2 2 2" xfId="3035"/>
    <cellStyle name="Normal 18 2 2 2 2 2 2 2" xfId="3036"/>
    <cellStyle name="Normal 18 2 2 2 2 2 2 2 2" xfId="10424"/>
    <cellStyle name="Normal 18 2 2 2 2 2 2 2_Year to Date" xfId="10425"/>
    <cellStyle name="Normal 18 2 2 2 2 2 2 3" xfId="3037"/>
    <cellStyle name="Normal 18 2 2 2 2 2 2 3 2" xfId="10426"/>
    <cellStyle name="Normal 18 2 2 2 2 2 2 3_Year to Date" xfId="10427"/>
    <cellStyle name="Normal 18 2 2 2 2 2 2 4" xfId="10428"/>
    <cellStyle name="Normal 18 2 2 2 2 2 2_CS Indicators" xfId="3038"/>
    <cellStyle name="Normal 18 2 2 2 2 2 3" xfId="3039"/>
    <cellStyle name="Normal 18 2 2 2 2 2 3 2" xfId="10429"/>
    <cellStyle name="Normal 18 2 2 2 2 2 3_Year to Date" xfId="10430"/>
    <cellStyle name="Normal 18 2 2 2 2 2 4" xfId="3040"/>
    <cellStyle name="Normal 18 2 2 2 2 2 4 2" xfId="10431"/>
    <cellStyle name="Normal 18 2 2 2 2 2 4_Year to Date" xfId="10432"/>
    <cellStyle name="Normal 18 2 2 2 2 2 5" xfId="10433"/>
    <cellStyle name="Normal 18 2 2 2 2 2_CS Indicators" xfId="3041"/>
    <cellStyle name="Normal 18 2 2 2 2 3" xfId="3042"/>
    <cellStyle name="Normal 18 2 2 2 2 3 2" xfId="3043"/>
    <cellStyle name="Normal 18 2 2 2 2 3 2 2" xfId="10434"/>
    <cellStyle name="Normal 18 2 2 2 2 3 2_Year to Date" xfId="10435"/>
    <cellStyle name="Normal 18 2 2 2 2 3 3" xfId="3044"/>
    <cellStyle name="Normal 18 2 2 2 2 3 3 2" xfId="10436"/>
    <cellStyle name="Normal 18 2 2 2 2 3 3_Year to Date" xfId="10437"/>
    <cellStyle name="Normal 18 2 2 2 2 3 4" xfId="10438"/>
    <cellStyle name="Normal 18 2 2 2 2 3_CS Indicators" xfId="3045"/>
    <cellStyle name="Normal 18 2 2 2 2 4" xfId="3046"/>
    <cellStyle name="Normal 18 2 2 2 2 4 2" xfId="10439"/>
    <cellStyle name="Normal 18 2 2 2 2 4_Year to Date" xfId="10440"/>
    <cellStyle name="Normal 18 2 2 2 2 5" xfId="3047"/>
    <cellStyle name="Normal 18 2 2 2 2 5 2" xfId="10441"/>
    <cellStyle name="Normal 18 2 2 2 2 5_Year to Date" xfId="10442"/>
    <cellStyle name="Normal 18 2 2 2 2 6" xfId="10443"/>
    <cellStyle name="Normal 18 2 2 2 2_CS Indicators" xfId="3048"/>
    <cellStyle name="Normal 18 2 2 2 3" xfId="3049"/>
    <cellStyle name="Normal 18 2 2 2 3 2" xfId="3050"/>
    <cellStyle name="Normal 18 2 2 2 3 2 2" xfId="3051"/>
    <cellStyle name="Normal 18 2 2 2 3 2 2 2" xfId="10444"/>
    <cellStyle name="Normal 18 2 2 2 3 2 2_Year to Date" xfId="10445"/>
    <cellStyle name="Normal 18 2 2 2 3 2 3" xfId="3052"/>
    <cellStyle name="Normal 18 2 2 2 3 2 3 2" xfId="10446"/>
    <cellStyle name="Normal 18 2 2 2 3 2 3_Year to Date" xfId="10447"/>
    <cellStyle name="Normal 18 2 2 2 3 2 4" xfId="10448"/>
    <cellStyle name="Normal 18 2 2 2 3 2_CS Indicators" xfId="3053"/>
    <cellStyle name="Normal 18 2 2 2 3 3" xfId="3054"/>
    <cellStyle name="Normal 18 2 2 2 3 3 2" xfId="10449"/>
    <cellStyle name="Normal 18 2 2 2 3 3_Year to Date" xfId="10450"/>
    <cellStyle name="Normal 18 2 2 2 3 4" xfId="3055"/>
    <cellStyle name="Normal 18 2 2 2 3 4 2" xfId="10451"/>
    <cellStyle name="Normal 18 2 2 2 3 4_Year to Date" xfId="10452"/>
    <cellStyle name="Normal 18 2 2 2 3 5" xfId="10453"/>
    <cellStyle name="Normal 18 2 2 2 3_CS Indicators" xfId="3056"/>
    <cellStyle name="Normal 18 2 2 2 4" xfId="3057"/>
    <cellStyle name="Normal 18 2 2 2 4 2" xfId="3058"/>
    <cellStyle name="Normal 18 2 2 2 4 2 2" xfId="10454"/>
    <cellStyle name="Normal 18 2 2 2 4 2_Year to Date" xfId="10455"/>
    <cellStyle name="Normal 18 2 2 2 4 3" xfId="3059"/>
    <cellStyle name="Normal 18 2 2 2 4 3 2" xfId="10456"/>
    <cellStyle name="Normal 18 2 2 2 4 3_Year to Date" xfId="10457"/>
    <cellStyle name="Normal 18 2 2 2 4 4" xfId="10458"/>
    <cellStyle name="Normal 18 2 2 2 4_CS Indicators" xfId="3060"/>
    <cellStyle name="Normal 18 2 2 2 5" xfId="3061"/>
    <cellStyle name="Normal 18 2 2 2 5 2" xfId="10459"/>
    <cellStyle name="Normal 18 2 2 2 5_Year to Date" xfId="10460"/>
    <cellStyle name="Normal 18 2 2 2 6" xfId="3062"/>
    <cellStyle name="Normal 18 2 2 2 6 2" xfId="10461"/>
    <cellStyle name="Normal 18 2 2 2 6_Year to Date" xfId="10462"/>
    <cellStyle name="Normal 18 2 2 2 7" xfId="10463"/>
    <cellStyle name="Normal 18 2 2 2_CS Indicators" xfId="3063"/>
    <cellStyle name="Normal 18 2 2 3" xfId="3064"/>
    <cellStyle name="Normal 18 2 2 3 2" xfId="3065"/>
    <cellStyle name="Normal 18 2 2 3 2 2" xfId="3066"/>
    <cellStyle name="Normal 18 2 2 3 2 2 2" xfId="3067"/>
    <cellStyle name="Normal 18 2 2 3 2 2 2 2" xfId="10464"/>
    <cellStyle name="Normal 18 2 2 3 2 2 2_Year to Date" xfId="10465"/>
    <cellStyle name="Normal 18 2 2 3 2 2 3" xfId="3068"/>
    <cellStyle name="Normal 18 2 2 3 2 2 3 2" xfId="10466"/>
    <cellStyle name="Normal 18 2 2 3 2 2 3_Year to Date" xfId="10467"/>
    <cellStyle name="Normal 18 2 2 3 2 2 4" xfId="10468"/>
    <cellStyle name="Normal 18 2 2 3 2 2_CS Indicators" xfId="3069"/>
    <cellStyle name="Normal 18 2 2 3 2 3" xfId="3070"/>
    <cellStyle name="Normal 18 2 2 3 2 3 2" xfId="10469"/>
    <cellStyle name="Normal 18 2 2 3 2 3_Year to Date" xfId="10470"/>
    <cellStyle name="Normal 18 2 2 3 2 4" xfId="3071"/>
    <cellStyle name="Normal 18 2 2 3 2 4 2" xfId="10471"/>
    <cellStyle name="Normal 18 2 2 3 2 4_Year to Date" xfId="10472"/>
    <cellStyle name="Normal 18 2 2 3 2 5" xfId="10473"/>
    <cellStyle name="Normal 18 2 2 3 2_CS Indicators" xfId="3072"/>
    <cellStyle name="Normal 18 2 2 3 3" xfId="3073"/>
    <cellStyle name="Normal 18 2 2 3 3 2" xfId="3074"/>
    <cellStyle name="Normal 18 2 2 3 3 2 2" xfId="10474"/>
    <cellStyle name="Normal 18 2 2 3 3 2_Year to Date" xfId="10475"/>
    <cellStyle name="Normal 18 2 2 3 3 3" xfId="3075"/>
    <cellStyle name="Normal 18 2 2 3 3 3 2" xfId="10476"/>
    <cellStyle name="Normal 18 2 2 3 3 3_Year to Date" xfId="10477"/>
    <cellStyle name="Normal 18 2 2 3 3 4" xfId="10478"/>
    <cellStyle name="Normal 18 2 2 3 3_CS Indicators" xfId="3076"/>
    <cellStyle name="Normal 18 2 2 3 4" xfId="3077"/>
    <cellStyle name="Normal 18 2 2 3 4 2" xfId="10479"/>
    <cellStyle name="Normal 18 2 2 3 4_Year to Date" xfId="10480"/>
    <cellStyle name="Normal 18 2 2 3 5" xfId="3078"/>
    <cellStyle name="Normal 18 2 2 3 5 2" xfId="10481"/>
    <cellStyle name="Normal 18 2 2 3 5_Year to Date" xfId="10482"/>
    <cellStyle name="Normal 18 2 2 3 6" xfId="10483"/>
    <cellStyle name="Normal 18 2 2 3_CS Indicators" xfId="3079"/>
    <cellStyle name="Normal 18 2 2 4" xfId="3080"/>
    <cellStyle name="Normal 18 2 2 4 2" xfId="3081"/>
    <cellStyle name="Normal 18 2 2 4 2 2" xfId="3082"/>
    <cellStyle name="Normal 18 2 2 4 2 2 2" xfId="10484"/>
    <cellStyle name="Normal 18 2 2 4 2 2_Year to Date" xfId="10485"/>
    <cellStyle name="Normal 18 2 2 4 2 3" xfId="3083"/>
    <cellStyle name="Normal 18 2 2 4 2 3 2" xfId="10486"/>
    <cellStyle name="Normal 18 2 2 4 2 3_Year to Date" xfId="10487"/>
    <cellStyle name="Normal 18 2 2 4 2 4" xfId="10488"/>
    <cellStyle name="Normal 18 2 2 4 2_CS Indicators" xfId="3084"/>
    <cellStyle name="Normal 18 2 2 4 3" xfId="3085"/>
    <cellStyle name="Normal 18 2 2 4 3 2" xfId="10489"/>
    <cellStyle name="Normal 18 2 2 4 3_Year to Date" xfId="10490"/>
    <cellStyle name="Normal 18 2 2 4 4" xfId="3086"/>
    <cellStyle name="Normal 18 2 2 4 4 2" xfId="10491"/>
    <cellStyle name="Normal 18 2 2 4 4_Year to Date" xfId="10492"/>
    <cellStyle name="Normal 18 2 2 4 5" xfId="10493"/>
    <cellStyle name="Normal 18 2 2 4_CS Indicators" xfId="3087"/>
    <cellStyle name="Normal 18 2 2 5" xfId="3088"/>
    <cellStyle name="Normal 18 2 2 5 2" xfId="3089"/>
    <cellStyle name="Normal 18 2 2 5 2 2" xfId="10494"/>
    <cellStyle name="Normal 18 2 2 5 2_Year to Date" xfId="10495"/>
    <cellStyle name="Normal 18 2 2 5 3" xfId="3090"/>
    <cellStyle name="Normal 18 2 2 5 3 2" xfId="10496"/>
    <cellStyle name="Normal 18 2 2 5 3_Year to Date" xfId="10497"/>
    <cellStyle name="Normal 18 2 2 5 4" xfId="10498"/>
    <cellStyle name="Normal 18 2 2 5_CS Indicators" xfId="3091"/>
    <cellStyle name="Normal 18 2 2 6" xfId="3092"/>
    <cellStyle name="Normal 18 2 2 6 2" xfId="10499"/>
    <cellStyle name="Normal 18 2 2 6_Year to Date" xfId="10500"/>
    <cellStyle name="Normal 18 2 2 7" xfId="3093"/>
    <cellStyle name="Normal 18 2 2 7 2" xfId="10501"/>
    <cellStyle name="Normal 18 2 2 7_Year to Date" xfId="10502"/>
    <cellStyle name="Normal 18 2 2 8" xfId="10503"/>
    <cellStyle name="Normal 18 2 2_CS Indicators" xfId="3094"/>
    <cellStyle name="Normal 18 2 3" xfId="3095"/>
    <cellStyle name="Normal 18 2 3 2" xfId="3096"/>
    <cellStyle name="Normal 18 2 3 2 2" xfId="3097"/>
    <cellStyle name="Normal 18 2 3 2 2 2" xfId="3098"/>
    <cellStyle name="Normal 18 2 3 2 2 2 2" xfId="3099"/>
    <cellStyle name="Normal 18 2 3 2 2 2 2 2" xfId="3100"/>
    <cellStyle name="Normal 18 2 3 2 2 2 2 2 2" xfId="10504"/>
    <cellStyle name="Normal 18 2 3 2 2 2 2 2_Year to Date" xfId="10505"/>
    <cellStyle name="Normal 18 2 3 2 2 2 2 3" xfId="3101"/>
    <cellStyle name="Normal 18 2 3 2 2 2 2 3 2" xfId="10506"/>
    <cellStyle name="Normal 18 2 3 2 2 2 2 3_Year to Date" xfId="10507"/>
    <cellStyle name="Normal 18 2 3 2 2 2 2 4" xfId="10508"/>
    <cellStyle name="Normal 18 2 3 2 2 2 2_CS Indicators" xfId="3102"/>
    <cellStyle name="Normal 18 2 3 2 2 2 3" xfId="3103"/>
    <cellStyle name="Normal 18 2 3 2 2 2 3 2" xfId="10509"/>
    <cellStyle name="Normal 18 2 3 2 2 2 3_Year to Date" xfId="10510"/>
    <cellStyle name="Normal 18 2 3 2 2 2 4" xfId="3104"/>
    <cellStyle name="Normal 18 2 3 2 2 2 4 2" xfId="10511"/>
    <cellStyle name="Normal 18 2 3 2 2 2 4_Year to Date" xfId="10512"/>
    <cellStyle name="Normal 18 2 3 2 2 2 5" xfId="10513"/>
    <cellStyle name="Normal 18 2 3 2 2 2_CS Indicators" xfId="3105"/>
    <cellStyle name="Normal 18 2 3 2 2 3" xfId="3106"/>
    <cellStyle name="Normal 18 2 3 2 2 3 2" xfId="3107"/>
    <cellStyle name="Normal 18 2 3 2 2 3 2 2" xfId="10514"/>
    <cellStyle name="Normal 18 2 3 2 2 3 2_Year to Date" xfId="10515"/>
    <cellStyle name="Normal 18 2 3 2 2 3 3" xfId="3108"/>
    <cellStyle name="Normal 18 2 3 2 2 3 3 2" xfId="10516"/>
    <cellStyle name="Normal 18 2 3 2 2 3 3_Year to Date" xfId="10517"/>
    <cellStyle name="Normal 18 2 3 2 2 3 4" xfId="10518"/>
    <cellStyle name="Normal 18 2 3 2 2 3_CS Indicators" xfId="3109"/>
    <cellStyle name="Normal 18 2 3 2 2 4" xfId="3110"/>
    <cellStyle name="Normal 18 2 3 2 2 4 2" xfId="10519"/>
    <cellStyle name="Normal 18 2 3 2 2 4_Year to Date" xfId="10520"/>
    <cellStyle name="Normal 18 2 3 2 2 5" xfId="3111"/>
    <cellStyle name="Normal 18 2 3 2 2 5 2" xfId="10521"/>
    <cellStyle name="Normal 18 2 3 2 2 5_Year to Date" xfId="10522"/>
    <cellStyle name="Normal 18 2 3 2 2 6" xfId="10523"/>
    <cellStyle name="Normal 18 2 3 2 2_CS Indicators" xfId="3112"/>
    <cellStyle name="Normal 18 2 3 2 3" xfId="3113"/>
    <cellStyle name="Normal 18 2 3 2 3 2" xfId="3114"/>
    <cellStyle name="Normal 18 2 3 2 3 2 2" xfId="3115"/>
    <cellStyle name="Normal 18 2 3 2 3 2 2 2" xfId="10524"/>
    <cellStyle name="Normal 18 2 3 2 3 2 2_Year to Date" xfId="10525"/>
    <cellStyle name="Normal 18 2 3 2 3 2 3" xfId="3116"/>
    <cellStyle name="Normal 18 2 3 2 3 2 3 2" xfId="10526"/>
    <cellStyle name="Normal 18 2 3 2 3 2 3_Year to Date" xfId="10527"/>
    <cellStyle name="Normal 18 2 3 2 3 2 4" xfId="10528"/>
    <cellStyle name="Normal 18 2 3 2 3 2_CS Indicators" xfId="3117"/>
    <cellStyle name="Normal 18 2 3 2 3 3" xfId="3118"/>
    <cellStyle name="Normal 18 2 3 2 3 3 2" xfId="10529"/>
    <cellStyle name="Normal 18 2 3 2 3 3_Year to Date" xfId="10530"/>
    <cellStyle name="Normal 18 2 3 2 3 4" xfId="3119"/>
    <cellStyle name="Normal 18 2 3 2 3 4 2" xfId="10531"/>
    <cellStyle name="Normal 18 2 3 2 3 4_Year to Date" xfId="10532"/>
    <cellStyle name="Normal 18 2 3 2 3 5" xfId="10533"/>
    <cellStyle name="Normal 18 2 3 2 3_CS Indicators" xfId="3120"/>
    <cellStyle name="Normal 18 2 3 2 4" xfId="3121"/>
    <cellStyle name="Normal 18 2 3 2 4 2" xfId="3122"/>
    <cellStyle name="Normal 18 2 3 2 4 2 2" xfId="10534"/>
    <cellStyle name="Normal 18 2 3 2 4 2_Year to Date" xfId="10535"/>
    <cellStyle name="Normal 18 2 3 2 4 3" xfId="3123"/>
    <cellStyle name="Normal 18 2 3 2 4 3 2" xfId="10536"/>
    <cellStyle name="Normal 18 2 3 2 4 3_Year to Date" xfId="10537"/>
    <cellStyle name="Normal 18 2 3 2 4 4" xfId="10538"/>
    <cellStyle name="Normal 18 2 3 2 4_CS Indicators" xfId="3124"/>
    <cellStyle name="Normal 18 2 3 2 5" xfId="3125"/>
    <cellStyle name="Normal 18 2 3 2 5 2" xfId="10539"/>
    <cellStyle name="Normal 18 2 3 2 5_Year to Date" xfId="10540"/>
    <cellStyle name="Normal 18 2 3 2 6" xfId="3126"/>
    <cellStyle name="Normal 18 2 3 2 6 2" xfId="10541"/>
    <cellStyle name="Normal 18 2 3 2 6_Year to Date" xfId="10542"/>
    <cellStyle name="Normal 18 2 3 2 7" xfId="10543"/>
    <cellStyle name="Normal 18 2 3 2_CS Indicators" xfId="3127"/>
    <cellStyle name="Normal 18 2 3 3" xfId="3128"/>
    <cellStyle name="Normal 18 2 3 3 2" xfId="3129"/>
    <cellStyle name="Normal 18 2 3 3 2 2" xfId="3130"/>
    <cellStyle name="Normal 18 2 3 3 2 2 2" xfId="3131"/>
    <cellStyle name="Normal 18 2 3 3 2 2 2 2" xfId="10544"/>
    <cellStyle name="Normal 18 2 3 3 2 2 2_Year to Date" xfId="10545"/>
    <cellStyle name="Normal 18 2 3 3 2 2 3" xfId="3132"/>
    <cellStyle name="Normal 18 2 3 3 2 2 3 2" xfId="10546"/>
    <cellStyle name="Normal 18 2 3 3 2 2 3_Year to Date" xfId="10547"/>
    <cellStyle name="Normal 18 2 3 3 2 2 4" xfId="10548"/>
    <cellStyle name="Normal 18 2 3 3 2 2_CS Indicators" xfId="3133"/>
    <cellStyle name="Normal 18 2 3 3 2 3" xfId="3134"/>
    <cellStyle name="Normal 18 2 3 3 2 3 2" xfId="10549"/>
    <cellStyle name="Normal 18 2 3 3 2 3_Year to Date" xfId="10550"/>
    <cellStyle name="Normal 18 2 3 3 2 4" xfId="3135"/>
    <cellStyle name="Normal 18 2 3 3 2 4 2" xfId="10551"/>
    <cellStyle name="Normal 18 2 3 3 2 4_Year to Date" xfId="10552"/>
    <cellStyle name="Normal 18 2 3 3 2 5" xfId="10553"/>
    <cellStyle name="Normal 18 2 3 3 2_CS Indicators" xfId="3136"/>
    <cellStyle name="Normal 18 2 3 3 3" xfId="3137"/>
    <cellStyle name="Normal 18 2 3 3 3 2" xfId="3138"/>
    <cellStyle name="Normal 18 2 3 3 3 2 2" xfId="10554"/>
    <cellStyle name="Normal 18 2 3 3 3 2_Year to Date" xfId="10555"/>
    <cellStyle name="Normal 18 2 3 3 3 3" xfId="3139"/>
    <cellStyle name="Normal 18 2 3 3 3 3 2" xfId="10556"/>
    <cellStyle name="Normal 18 2 3 3 3 3_Year to Date" xfId="10557"/>
    <cellStyle name="Normal 18 2 3 3 3 4" xfId="10558"/>
    <cellStyle name="Normal 18 2 3 3 3_CS Indicators" xfId="3140"/>
    <cellStyle name="Normal 18 2 3 3 4" xfId="3141"/>
    <cellStyle name="Normal 18 2 3 3 4 2" xfId="10559"/>
    <cellStyle name="Normal 18 2 3 3 4_Year to Date" xfId="10560"/>
    <cellStyle name="Normal 18 2 3 3 5" xfId="3142"/>
    <cellStyle name="Normal 18 2 3 3 5 2" xfId="10561"/>
    <cellStyle name="Normal 18 2 3 3 5_Year to Date" xfId="10562"/>
    <cellStyle name="Normal 18 2 3 3 6" xfId="10563"/>
    <cellStyle name="Normal 18 2 3 3_CS Indicators" xfId="3143"/>
    <cellStyle name="Normal 18 2 3 4" xfId="3144"/>
    <cellStyle name="Normal 18 2 3 4 2" xfId="3145"/>
    <cellStyle name="Normal 18 2 3 4 2 2" xfId="3146"/>
    <cellStyle name="Normal 18 2 3 4 2 2 2" xfId="10564"/>
    <cellStyle name="Normal 18 2 3 4 2 2_Year to Date" xfId="10565"/>
    <cellStyle name="Normal 18 2 3 4 2 3" xfId="3147"/>
    <cellStyle name="Normal 18 2 3 4 2 3 2" xfId="10566"/>
    <cellStyle name="Normal 18 2 3 4 2 3_Year to Date" xfId="10567"/>
    <cellStyle name="Normal 18 2 3 4 2 4" xfId="10568"/>
    <cellStyle name="Normal 18 2 3 4 2_CS Indicators" xfId="3148"/>
    <cellStyle name="Normal 18 2 3 4 3" xfId="3149"/>
    <cellStyle name="Normal 18 2 3 4 3 2" xfId="10569"/>
    <cellStyle name="Normal 18 2 3 4 3_Year to Date" xfId="10570"/>
    <cellStyle name="Normal 18 2 3 4 4" xfId="3150"/>
    <cellStyle name="Normal 18 2 3 4 4 2" xfId="10571"/>
    <cellStyle name="Normal 18 2 3 4 4_Year to Date" xfId="10572"/>
    <cellStyle name="Normal 18 2 3 4 5" xfId="10573"/>
    <cellStyle name="Normal 18 2 3 4_CS Indicators" xfId="3151"/>
    <cellStyle name="Normal 18 2 3 5" xfId="3152"/>
    <cellStyle name="Normal 18 2 3 5 2" xfId="3153"/>
    <cellStyle name="Normal 18 2 3 5 2 2" xfId="10574"/>
    <cellStyle name="Normal 18 2 3 5 2_Year to Date" xfId="10575"/>
    <cellStyle name="Normal 18 2 3 5 3" xfId="3154"/>
    <cellStyle name="Normal 18 2 3 5 3 2" xfId="10576"/>
    <cellStyle name="Normal 18 2 3 5 3_Year to Date" xfId="10577"/>
    <cellStyle name="Normal 18 2 3 5 4" xfId="10578"/>
    <cellStyle name="Normal 18 2 3 5_CS Indicators" xfId="3155"/>
    <cellStyle name="Normal 18 2 3 6" xfId="3156"/>
    <cellStyle name="Normal 18 2 3 6 2" xfId="10579"/>
    <cellStyle name="Normal 18 2 3 6_Year to Date" xfId="10580"/>
    <cellStyle name="Normal 18 2 3 7" xfId="3157"/>
    <cellStyle name="Normal 18 2 3 7 2" xfId="10581"/>
    <cellStyle name="Normal 18 2 3 7_Year to Date" xfId="10582"/>
    <cellStyle name="Normal 18 2 3 8" xfId="10583"/>
    <cellStyle name="Normal 18 2 3_CS Indicators" xfId="3158"/>
    <cellStyle name="Normal 18 2 4" xfId="3159"/>
    <cellStyle name="Normal 18 2 4 2" xfId="3160"/>
    <cellStyle name="Normal 18 2 4 2 2" xfId="3161"/>
    <cellStyle name="Normal 18 2 4 2 2 2" xfId="3162"/>
    <cellStyle name="Normal 18 2 4 2 2 2 2" xfId="3163"/>
    <cellStyle name="Normal 18 2 4 2 2 2 2 2" xfId="10584"/>
    <cellStyle name="Normal 18 2 4 2 2 2 2_Year to Date" xfId="10585"/>
    <cellStyle name="Normal 18 2 4 2 2 2 3" xfId="3164"/>
    <cellStyle name="Normal 18 2 4 2 2 2 3 2" xfId="10586"/>
    <cellStyle name="Normal 18 2 4 2 2 2 3_Year to Date" xfId="10587"/>
    <cellStyle name="Normal 18 2 4 2 2 2 4" xfId="10588"/>
    <cellStyle name="Normal 18 2 4 2 2 2_CS Indicators" xfId="3165"/>
    <cellStyle name="Normal 18 2 4 2 2 3" xfId="3166"/>
    <cellStyle name="Normal 18 2 4 2 2 3 2" xfId="10589"/>
    <cellStyle name="Normal 18 2 4 2 2 3_Year to Date" xfId="10590"/>
    <cellStyle name="Normal 18 2 4 2 2 4" xfId="3167"/>
    <cellStyle name="Normal 18 2 4 2 2 4 2" xfId="10591"/>
    <cellStyle name="Normal 18 2 4 2 2 4_Year to Date" xfId="10592"/>
    <cellStyle name="Normal 18 2 4 2 2 5" xfId="10593"/>
    <cellStyle name="Normal 18 2 4 2 2_CS Indicators" xfId="3168"/>
    <cellStyle name="Normal 18 2 4 2 3" xfId="3169"/>
    <cellStyle name="Normal 18 2 4 2 3 2" xfId="3170"/>
    <cellStyle name="Normal 18 2 4 2 3 2 2" xfId="10594"/>
    <cellStyle name="Normal 18 2 4 2 3 2_Year to Date" xfId="10595"/>
    <cellStyle name="Normal 18 2 4 2 3 3" xfId="3171"/>
    <cellStyle name="Normal 18 2 4 2 3 3 2" xfId="10596"/>
    <cellStyle name="Normal 18 2 4 2 3 3_Year to Date" xfId="10597"/>
    <cellStyle name="Normal 18 2 4 2 3 4" xfId="10598"/>
    <cellStyle name="Normal 18 2 4 2 3_CS Indicators" xfId="3172"/>
    <cellStyle name="Normal 18 2 4 2 4" xfId="3173"/>
    <cellStyle name="Normal 18 2 4 2 4 2" xfId="10599"/>
    <cellStyle name="Normal 18 2 4 2 4_Year to Date" xfId="10600"/>
    <cellStyle name="Normal 18 2 4 2 5" xfId="3174"/>
    <cellStyle name="Normal 18 2 4 2 5 2" xfId="10601"/>
    <cellStyle name="Normal 18 2 4 2 5_Year to Date" xfId="10602"/>
    <cellStyle name="Normal 18 2 4 2 6" xfId="10603"/>
    <cellStyle name="Normal 18 2 4 2_CS Indicators" xfId="3175"/>
    <cellStyle name="Normal 18 2 4 3" xfId="3176"/>
    <cellStyle name="Normal 18 2 4 3 2" xfId="3177"/>
    <cellStyle name="Normal 18 2 4 3 2 2" xfId="3178"/>
    <cellStyle name="Normal 18 2 4 3 2 2 2" xfId="10604"/>
    <cellStyle name="Normal 18 2 4 3 2 2_Year to Date" xfId="10605"/>
    <cellStyle name="Normal 18 2 4 3 2 3" xfId="3179"/>
    <cellStyle name="Normal 18 2 4 3 2 3 2" xfId="10606"/>
    <cellStyle name="Normal 18 2 4 3 2 3_Year to Date" xfId="10607"/>
    <cellStyle name="Normal 18 2 4 3 2 4" xfId="10608"/>
    <cellStyle name="Normal 18 2 4 3 2_CS Indicators" xfId="3180"/>
    <cellStyle name="Normal 18 2 4 3 3" xfId="3181"/>
    <cellStyle name="Normal 18 2 4 3 3 2" xfId="10609"/>
    <cellStyle name="Normal 18 2 4 3 3_Year to Date" xfId="10610"/>
    <cellStyle name="Normal 18 2 4 3 4" xfId="3182"/>
    <cellStyle name="Normal 18 2 4 3 4 2" xfId="10611"/>
    <cellStyle name="Normal 18 2 4 3 4_Year to Date" xfId="10612"/>
    <cellStyle name="Normal 18 2 4 3 5" xfId="10613"/>
    <cellStyle name="Normal 18 2 4 3_CS Indicators" xfId="3183"/>
    <cellStyle name="Normal 18 2 4 4" xfId="3184"/>
    <cellStyle name="Normal 18 2 4 4 2" xfId="3185"/>
    <cellStyle name="Normal 18 2 4 4 2 2" xfId="10614"/>
    <cellStyle name="Normal 18 2 4 4 2_Year to Date" xfId="10615"/>
    <cellStyle name="Normal 18 2 4 4 3" xfId="3186"/>
    <cellStyle name="Normal 18 2 4 4 3 2" xfId="10616"/>
    <cellStyle name="Normal 18 2 4 4 3_Year to Date" xfId="10617"/>
    <cellStyle name="Normal 18 2 4 4 4" xfId="10618"/>
    <cellStyle name="Normal 18 2 4 4_CS Indicators" xfId="3187"/>
    <cellStyle name="Normal 18 2 4 5" xfId="3188"/>
    <cellStyle name="Normal 18 2 4 5 2" xfId="10619"/>
    <cellStyle name="Normal 18 2 4 5_Year to Date" xfId="10620"/>
    <cellStyle name="Normal 18 2 4 6" xfId="3189"/>
    <cellStyle name="Normal 18 2 4 6 2" xfId="10621"/>
    <cellStyle name="Normal 18 2 4 6_Year to Date" xfId="10622"/>
    <cellStyle name="Normal 18 2 4 7" xfId="10623"/>
    <cellStyle name="Normal 18 2 4_CS Indicators" xfId="3190"/>
    <cellStyle name="Normal 18 2 5" xfId="3191"/>
    <cellStyle name="Normal 18 2 5 2" xfId="3192"/>
    <cellStyle name="Normal 18 2 5 2 2" xfId="3193"/>
    <cellStyle name="Normal 18 2 5 2 2 2" xfId="3194"/>
    <cellStyle name="Normal 18 2 5 2 2 2 2" xfId="10624"/>
    <cellStyle name="Normal 18 2 5 2 2 2_Year to Date" xfId="10625"/>
    <cellStyle name="Normal 18 2 5 2 2 3" xfId="3195"/>
    <cellStyle name="Normal 18 2 5 2 2 3 2" xfId="10626"/>
    <cellStyle name="Normal 18 2 5 2 2 3_Year to Date" xfId="10627"/>
    <cellStyle name="Normal 18 2 5 2 2 4" xfId="10628"/>
    <cellStyle name="Normal 18 2 5 2 2_CS Indicators" xfId="3196"/>
    <cellStyle name="Normal 18 2 5 2 3" xfId="3197"/>
    <cellStyle name="Normal 18 2 5 2 3 2" xfId="10629"/>
    <cellStyle name="Normal 18 2 5 2 3_Year to Date" xfId="10630"/>
    <cellStyle name="Normal 18 2 5 2 4" xfId="3198"/>
    <cellStyle name="Normal 18 2 5 2 4 2" xfId="10631"/>
    <cellStyle name="Normal 18 2 5 2 4_Year to Date" xfId="10632"/>
    <cellStyle name="Normal 18 2 5 2 5" xfId="10633"/>
    <cellStyle name="Normal 18 2 5 2_CS Indicators" xfId="3199"/>
    <cellStyle name="Normal 18 2 5 3" xfId="3200"/>
    <cellStyle name="Normal 18 2 5 3 2" xfId="3201"/>
    <cellStyle name="Normal 18 2 5 3 2 2" xfId="10634"/>
    <cellStyle name="Normal 18 2 5 3 2_Year to Date" xfId="10635"/>
    <cellStyle name="Normal 18 2 5 3 3" xfId="3202"/>
    <cellStyle name="Normal 18 2 5 3 3 2" xfId="10636"/>
    <cellStyle name="Normal 18 2 5 3 3_Year to Date" xfId="10637"/>
    <cellStyle name="Normal 18 2 5 3 4" xfId="10638"/>
    <cellStyle name="Normal 18 2 5 3_CS Indicators" xfId="3203"/>
    <cellStyle name="Normal 18 2 5 4" xfId="3204"/>
    <cellStyle name="Normal 18 2 5 4 2" xfId="10639"/>
    <cellStyle name="Normal 18 2 5 4_Year to Date" xfId="10640"/>
    <cellStyle name="Normal 18 2 5 5" xfId="3205"/>
    <cellStyle name="Normal 18 2 5 5 2" xfId="10641"/>
    <cellStyle name="Normal 18 2 5 5_Year to Date" xfId="10642"/>
    <cellStyle name="Normal 18 2 5 6" xfId="10643"/>
    <cellStyle name="Normal 18 2 5_CS Indicators" xfId="3206"/>
    <cellStyle name="Normal 18 2 6" xfId="3207"/>
    <cellStyle name="Normal 18 2 6 2" xfId="3208"/>
    <cellStyle name="Normal 18 2 6 2 2" xfId="3209"/>
    <cellStyle name="Normal 18 2 6 2 2 2" xfId="10644"/>
    <cellStyle name="Normal 18 2 6 2 2_Year to Date" xfId="10645"/>
    <cellStyle name="Normal 18 2 6 2 3" xfId="3210"/>
    <cellStyle name="Normal 18 2 6 2 3 2" xfId="10646"/>
    <cellStyle name="Normal 18 2 6 2 3_Year to Date" xfId="10647"/>
    <cellStyle name="Normal 18 2 6 2 4" xfId="10648"/>
    <cellStyle name="Normal 18 2 6 2_CS Indicators" xfId="3211"/>
    <cellStyle name="Normal 18 2 6 3" xfId="3212"/>
    <cellStyle name="Normal 18 2 6 3 2" xfId="10649"/>
    <cellStyle name="Normal 18 2 6 3_Year to Date" xfId="10650"/>
    <cellStyle name="Normal 18 2 6 4" xfId="3213"/>
    <cellStyle name="Normal 18 2 6 4 2" xfId="10651"/>
    <cellStyle name="Normal 18 2 6 4_Year to Date" xfId="10652"/>
    <cellStyle name="Normal 18 2 6 5" xfId="10653"/>
    <cellStyle name="Normal 18 2 6_CS Indicators" xfId="3214"/>
    <cellStyle name="Normal 18 2 7" xfId="3215"/>
    <cellStyle name="Normal 18 2 7 2" xfId="3216"/>
    <cellStyle name="Normal 18 2 7 2 2" xfId="10654"/>
    <cellStyle name="Normal 18 2 7 2_Year to Date" xfId="10655"/>
    <cellStyle name="Normal 18 2 7 3" xfId="3217"/>
    <cellStyle name="Normal 18 2 7 3 2" xfId="10656"/>
    <cellStyle name="Normal 18 2 7 3_Year to Date" xfId="10657"/>
    <cellStyle name="Normal 18 2 7 4" xfId="10658"/>
    <cellStyle name="Normal 18 2 7_CS Indicators" xfId="3218"/>
    <cellStyle name="Normal 18 2 8" xfId="3219"/>
    <cellStyle name="Normal 18 2 8 2" xfId="3220"/>
    <cellStyle name="Normal 18 2 8 2 2" xfId="10659"/>
    <cellStyle name="Normal 18 2 8 2_Year to Date" xfId="10660"/>
    <cellStyle name="Normal 18 2 8 3" xfId="3221"/>
    <cellStyle name="Normal 18 2 8 3 2" xfId="10661"/>
    <cellStyle name="Normal 18 2 8 3_Year to Date" xfId="10662"/>
    <cellStyle name="Normal 18 2 8 4" xfId="10663"/>
    <cellStyle name="Normal 18 2 8_CS Indicators" xfId="3222"/>
    <cellStyle name="Normal 18 2 9" xfId="3223"/>
    <cellStyle name="Normal 18 2 9 2" xfId="10664"/>
    <cellStyle name="Normal 18 2 9_Year to Date" xfId="10665"/>
    <cellStyle name="Normal 18 2_CS Indicators" xfId="3224"/>
    <cellStyle name="Normal 18 3" xfId="3225"/>
    <cellStyle name="Normal 18 3 2" xfId="3226"/>
    <cellStyle name="Normal 18 3 2 2" xfId="10666"/>
    <cellStyle name="Normal 18 3 2 2 2" xfId="10667"/>
    <cellStyle name="Normal 18 3 2 2 3" xfId="10668"/>
    <cellStyle name="Normal 18 3 2 3" xfId="10669"/>
    <cellStyle name="Normal 18 3 2 4" xfId="10670"/>
    <cellStyle name="Normal 18 3 3" xfId="3227"/>
    <cellStyle name="Normal 18 3 3 2" xfId="10671"/>
    <cellStyle name="Normal 18 3 3 3" xfId="10672"/>
    <cellStyle name="Normal 18 3 4" xfId="10673"/>
    <cellStyle name="Normal 18 3 5" xfId="10674"/>
    <cellStyle name="Normal 18 4" xfId="3228"/>
    <cellStyle name="Normal 18 4 2" xfId="3229"/>
    <cellStyle name="Normal 18 5" xfId="3230"/>
    <cellStyle name="Normal 18 6" xfId="3231"/>
    <cellStyle name="Normal 18 7" xfId="10675"/>
    <cellStyle name="Normal 18 8" xfId="10676"/>
    <cellStyle name="Normal 18 9" xfId="10677"/>
    <cellStyle name="Normal 18_CS Indicators" xfId="3232"/>
    <cellStyle name="Normal 180" xfId="10678"/>
    <cellStyle name="Normal 181" xfId="10679"/>
    <cellStyle name="Normal 182" xfId="17517"/>
    <cellStyle name="Normal 183" xfId="17518"/>
    <cellStyle name="Normal 184" xfId="17519"/>
    <cellStyle name="Normal 185" xfId="17520"/>
    <cellStyle name="Normal 186" xfId="17521"/>
    <cellStyle name="Normal 187" xfId="17522"/>
    <cellStyle name="Normal 188" xfId="17523"/>
    <cellStyle name="Normal 189" xfId="17524"/>
    <cellStyle name="Normal 19" xfId="3233"/>
    <cellStyle name="Normal 19 2" xfId="3234"/>
    <cellStyle name="Normal 19 2 2" xfId="3235"/>
    <cellStyle name="Normal 19 2 3" xfId="3236"/>
    <cellStyle name="Normal 19 3" xfId="3237"/>
    <cellStyle name="Normal 19 3 2" xfId="3238"/>
    <cellStyle name="Normal 19 4" xfId="3239"/>
    <cellStyle name="Normal 19 5" xfId="3240"/>
    <cellStyle name="Normal 19_CS Indicators" xfId="3241"/>
    <cellStyle name="Normal 190" xfId="17525"/>
    <cellStyle name="Normal 191" xfId="17526"/>
    <cellStyle name="Normal 192" xfId="17527"/>
    <cellStyle name="Normal 193" xfId="17528"/>
    <cellStyle name="Normal 194" xfId="17529"/>
    <cellStyle name="Normal 195" xfId="17530"/>
    <cellStyle name="Normal 196" xfId="17531"/>
    <cellStyle name="Normal 197" xfId="17532"/>
    <cellStyle name="Normal 198" xfId="17533"/>
    <cellStyle name="Normal 199" xfId="17534"/>
    <cellStyle name="Normal 2" xfId="3"/>
    <cellStyle name="Normal 2 10" xfId="10680"/>
    <cellStyle name="Normal 2 2" xfId="3242"/>
    <cellStyle name="Normal 2 2 2" xfId="3243"/>
    <cellStyle name="Normal 2 2 2 2" xfId="10681"/>
    <cellStyle name="Normal 2 2 3" xfId="3244"/>
    <cellStyle name="Normal 2 2 3 2" xfId="10682"/>
    <cellStyle name="Normal 2 2 4" xfId="3245"/>
    <cellStyle name="Normal 2 2 4 2" xfId="10683"/>
    <cellStyle name="Normal 2 2 5" xfId="3246"/>
    <cellStyle name="Normal 2 2 6" xfId="3247"/>
    <cellStyle name="Normal 2 2 7" xfId="10684"/>
    <cellStyle name="Normal 2 3" xfId="3248"/>
    <cellStyle name="Normal 2 3 2" xfId="3249"/>
    <cellStyle name="Normal 2 3 2 2" xfId="3250"/>
    <cellStyle name="Normal 2 3 2 2 2" xfId="3251"/>
    <cellStyle name="Normal 2 3 2 2 2 2" xfId="10685"/>
    <cellStyle name="Normal 2 3 2 2 2 2 2" xfId="10686"/>
    <cellStyle name="Normal 2 3 2 2 2 2 3" xfId="10687"/>
    <cellStyle name="Normal 2 3 2 2 2 3" xfId="10688"/>
    <cellStyle name="Normal 2 3 2 2 2 4" xfId="10689"/>
    <cellStyle name="Normal 2 3 2 2 3" xfId="3252"/>
    <cellStyle name="Normal 2 3 2 2 3 2" xfId="10690"/>
    <cellStyle name="Normal 2 3 2 2 3 3" xfId="10691"/>
    <cellStyle name="Normal 2 3 2 2 4" xfId="10692"/>
    <cellStyle name="Normal 2 3 2 2 5" xfId="10693"/>
    <cellStyle name="Normal 2 3 3" xfId="3253"/>
    <cellStyle name="Normal 2 3 3 2" xfId="3254"/>
    <cellStyle name="Normal 2 3 3 3" xfId="3255"/>
    <cellStyle name="Normal 2 3 3 3 2" xfId="10694"/>
    <cellStyle name="Normal 2 3 3 3 2 2" xfId="10695"/>
    <cellStyle name="Normal 2 3 3 3 2 3" xfId="10696"/>
    <cellStyle name="Normal 2 3 3 3 3" xfId="10697"/>
    <cellStyle name="Normal 2 3 3 3 4" xfId="10698"/>
    <cellStyle name="Normal 2 3 3 4" xfId="3256"/>
    <cellStyle name="Normal 2 3 3 4 2" xfId="10699"/>
    <cellStyle name="Normal 2 3 3 4 3" xfId="10700"/>
    <cellStyle name="Normal 2 3 3 5" xfId="10701"/>
    <cellStyle name="Normal 2 3 3 6" xfId="10702"/>
    <cellStyle name="Normal 2 3 3_CS Indicators" xfId="3257"/>
    <cellStyle name="Normal 2 3 4" xfId="3258"/>
    <cellStyle name="Normal 2 3 5" xfId="10703"/>
    <cellStyle name="Normal 2 4" xfId="3259"/>
    <cellStyle name="Normal 2 4 2" xfId="3260"/>
    <cellStyle name="Normal 2 4 2 2" xfId="3261"/>
    <cellStyle name="Normal 2 4 2 2 2" xfId="10704"/>
    <cellStyle name="Normal 2 4 2 2 2 2" xfId="10705"/>
    <cellStyle name="Normal 2 4 2 2 2 3" xfId="10706"/>
    <cellStyle name="Normal 2 4 2 2 3" xfId="10707"/>
    <cellStyle name="Normal 2 4 2 2 4" xfId="10708"/>
    <cellStyle name="Normal 2 4 2 3" xfId="3262"/>
    <cellStyle name="Normal 2 4 2 3 2" xfId="10709"/>
    <cellStyle name="Normal 2 4 2 3 3" xfId="10710"/>
    <cellStyle name="Normal 2 4 2 4" xfId="10711"/>
    <cellStyle name="Normal 2 4 2 5" xfId="10712"/>
    <cellStyle name="Normal 2 4 3" xfId="10713"/>
    <cellStyle name="Normal 2 5" xfId="3263"/>
    <cellStyle name="Normal 2 5 2" xfId="17535"/>
    <cellStyle name="Normal 2 6" xfId="10714"/>
    <cellStyle name="Normal 2 7" xfId="10715"/>
    <cellStyle name="Normal 2 8" xfId="10716"/>
    <cellStyle name="Normal 2 9" xfId="10717"/>
    <cellStyle name="Normal 2_(attorney work product) Final Participation" xfId="17536"/>
    <cellStyle name="Normal 20" xfId="3264"/>
    <cellStyle name="Normal 20 2" xfId="3265"/>
    <cellStyle name="Normal 20 2 2" xfId="3266"/>
    <cellStyle name="Normal 20 2 3" xfId="3267"/>
    <cellStyle name="Normal 20 3" xfId="3268"/>
    <cellStyle name="Normal 20 3 2" xfId="3269"/>
    <cellStyle name="Normal 20 4" xfId="3270"/>
    <cellStyle name="Normal 20 5" xfId="3271"/>
    <cellStyle name="Normal 20_CS Indicators" xfId="3272"/>
    <cellStyle name="Normal 200" xfId="17537"/>
    <cellStyle name="Normal 201" xfId="17538"/>
    <cellStyle name="Normal 202" xfId="17539"/>
    <cellStyle name="Normal 203" xfId="17540"/>
    <cellStyle name="Normal 204" xfId="17541"/>
    <cellStyle name="Normal 205" xfId="17542"/>
    <cellStyle name="Normal 206" xfId="17543"/>
    <cellStyle name="Normal 207" xfId="17544"/>
    <cellStyle name="Normal 208" xfId="17545"/>
    <cellStyle name="Normal 209" xfId="17546"/>
    <cellStyle name="Normal 21" xfId="3273"/>
    <cellStyle name="Normal 21 2" xfId="3274"/>
    <cellStyle name="Normal 21 2 2" xfId="3275"/>
    <cellStyle name="Normal 21 2 3" xfId="3276"/>
    <cellStyle name="Normal 21 3" xfId="3277"/>
    <cellStyle name="Normal 21 3 2" xfId="3278"/>
    <cellStyle name="Normal 21 4" xfId="3279"/>
    <cellStyle name="Normal 21 5" xfId="3280"/>
    <cellStyle name="Normal 21_CS Indicators" xfId="3281"/>
    <cellStyle name="Normal 210" xfId="17547"/>
    <cellStyle name="Normal 211" xfId="17548"/>
    <cellStyle name="Normal 212" xfId="17549"/>
    <cellStyle name="Normal 213" xfId="17550"/>
    <cellStyle name="Normal 214" xfId="17551"/>
    <cellStyle name="Normal 215" xfId="17552"/>
    <cellStyle name="Normal 216" xfId="17553"/>
    <cellStyle name="Normal 217" xfId="17554"/>
    <cellStyle name="Normal 218" xfId="17555"/>
    <cellStyle name="Normal 219" xfId="17556"/>
    <cellStyle name="Normal 22" xfId="3282"/>
    <cellStyle name="Normal 22 10" xfId="3283"/>
    <cellStyle name="Normal 22 10 2" xfId="10718"/>
    <cellStyle name="Normal 22 10_Year to Date" xfId="10719"/>
    <cellStyle name="Normal 22 11" xfId="3284"/>
    <cellStyle name="Normal 22 11 2" xfId="3285"/>
    <cellStyle name="Normal 22 12" xfId="3286"/>
    <cellStyle name="Normal 22 13" xfId="3287"/>
    <cellStyle name="Normal 22 2" xfId="3288"/>
    <cellStyle name="Normal 22 2 2" xfId="3289"/>
    <cellStyle name="Normal 22 2 2 2" xfId="3290"/>
    <cellStyle name="Normal 22 2 2 2 2" xfId="3291"/>
    <cellStyle name="Normal 22 2 2 2 2 2" xfId="3292"/>
    <cellStyle name="Normal 22 2 2 2 2 2 2" xfId="3293"/>
    <cellStyle name="Normal 22 2 2 2 2 2 2 2" xfId="10720"/>
    <cellStyle name="Normal 22 2 2 2 2 2 2_Year to Date" xfId="10721"/>
    <cellStyle name="Normal 22 2 2 2 2 2 3" xfId="3294"/>
    <cellStyle name="Normal 22 2 2 2 2 2 3 2" xfId="10722"/>
    <cellStyle name="Normal 22 2 2 2 2 2 3_Year to Date" xfId="10723"/>
    <cellStyle name="Normal 22 2 2 2 2 2 4" xfId="10724"/>
    <cellStyle name="Normal 22 2 2 2 2 2_CS Indicators" xfId="3295"/>
    <cellStyle name="Normal 22 2 2 2 2 3" xfId="3296"/>
    <cellStyle name="Normal 22 2 2 2 2 3 2" xfId="10725"/>
    <cellStyle name="Normal 22 2 2 2 2 3_Year to Date" xfId="10726"/>
    <cellStyle name="Normal 22 2 2 2 2 4" xfId="3297"/>
    <cellStyle name="Normal 22 2 2 2 2 4 2" xfId="10727"/>
    <cellStyle name="Normal 22 2 2 2 2 4_Year to Date" xfId="10728"/>
    <cellStyle name="Normal 22 2 2 2 2 5" xfId="10729"/>
    <cellStyle name="Normal 22 2 2 2 2_CS Indicators" xfId="3298"/>
    <cellStyle name="Normal 22 2 2 2 3" xfId="3299"/>
    <cellStyle name="Normal 22 2 2 2 3 2" xfId="3300"/>
    <cellStyle name="Normal 22 2 2 2 3 2 2" xfId="10730"/>
    <cellStyle name="Normal 22 2 2 2 3 2_Year to Date" xfId="10731"/>
    <cellStyle name="Normal 22 2 2 2 3 3" xfId="3301"/>
    <cellStyle name="Normal 22 2 2 2 3 3 2" xfId="10732"/>
    <cellStyle name="Normal 22 2 2 2 3 3_Year to Date" xfId="10733"/>
    <cellStyle name="Normal 22 2 2 2 3 4" xfId="10734"/>
    <cellStyle name="Normal 22 2 2 2 3_CS Indicators" xfId="3302"/>
    <cellStyle name="Normal 22 2 2 2 4" xfId="3303"/>
    <cellStyle name="Normal 22 2 2 2 4 2" xfId="10735"/>
    <cellStyle name="Normal 22 2 2 2 4_Year to Date" xfId="10736"/>
    <cellStyle name="Normal 22 2 2 2 5" xfId="3304"/>
    <cellStyle name="Normal 22 2 2 2 5 2" xfId="10737"/>
    <cellStyle name="Normal 22 2 2 2 5_Year to Date" xfId="10738"/>
    <cellStyle name="Normal 22 2 2 2 6" xfId="10739"/>
    <cellStyle name="Normal 22 2 2 2_CS Indicators" xfId="3305"/>
    <cellStyle name="Normal 22 2 2 3" xfId="3306"/>
    <cellStyle name="Normal 22 2 2 3 2" xfId="3307"/>
    <cellStyle name="Normal 22 2 2 3 2 2" xfId="3308"/>
    <cellStyle name="Normal 22 2 2 3 2 2 2" xfId="10740"/>
    <cellStyle name="Normal 22 2 2 3 2 2_Year to Date" xfId="10741"/>
    <cellStyle name="Normal 22 2 2 3 2 3" xfId="3309"/>
    <cellStyle name="Normal 22 2 2 3 2 3 2" xfId="10742"/>
    <cellStyle name="Normal 22 2 2 3 2 3_Year to Date" xfId="10743"/>
    <cellStyle name="Normal 22 2 2 3 2 4" xfId="10744"/>
    <cellStyle name="Normal 22 2 2 3 2_CS Indicators" xfId="3310"/>
    <cellStyle name="Normal 22 2 2 3 3" xfId="3311"/>
    <cellStyle name="Normal 22 2 2 3 3 2" xfId="10745"/>
    <cellStyle name="Normal 22 2 2 3 3_Year to Date" xfId="10746"/>
    <cellStyle name="Normal 22 2 2 3 4" xfId="3312"/>
    <cellStyle name="Normal 22 2 2 3 4 2" xfId="10747"/>
    <cellStyle name="Normal 22 2 2 3 4_Year to Date" xfId="10748"/>
    <cellStyle name="Normal 22 2 2 3 5" xfId="10749"/>
    <cellStyle name="Normal 22 2 2 3_CS Indicators" xfId="3313"/>
    <cellStyle name="Normal 22 2 2 4" xfId="3314"/>
    <cellStyle name="Normal 22 2 2 4 2" xfId="3315"/>
    <cellStyle name="Normal 22 2 2 4 2 2" xfId="10750"/>
    <cellStyle name="Normal 22 2 2 4 2_Year to Date" xfId="10751"/>
    <cellStyle name="Normal 22 2 2 4 3" xfId="3316"/>
    <cellStyle name="Normal 22 2 2 4 3 2" xfId="10752"/>
    <cellStyle name="Normal 22 2 2 4 3_Year to Date" xfId="10753"/>
    <cellStyle name="Normal 22 2 2 4 4" xfId="10754"/>
    <cellStyle name="Normal 22 2 2 4_CS Indicators" xfId="3317"/>
    <cellStyle name="Normal 22 2 2 5" xfId="3318"/>
    <cellStyle name="Normal 22 2 2 5 2" xfId="10755"/>
    <cellStyle name="Normal 22 2 2 5_Year to Date" xfId="10756"/>
    <cellStyle name="Normal 22 2 2 6" xfId="3319"/>
    <cellStyle name="Normal 22 2 2 6 2" xfId="10757"/>
    <cellStyle name="Normal 22 2 2 6_Year to Date" xfId="10758"/>
    <cellStyle name="Normal 22 2 2 7" xfId="10759"/>
    <cellStyle name="Normal 22 2 2_CS Indicators" xfId="3320"/>
    <cellStyle name="Normal 22 2 3" xfId="3321"/>
    <cellStyle name="Normal 22 2 3 2" xfId="3322"/>
    <cellStyle name="Normal 22 2 3 2 2" xfId="3323"/>
    <cellStyle name="Normal 22 2 3 2 2 2" xfId="3324"/>
    <cellStyle name="Normal 22 2 3 2 2 2 2" xfId="10760"/>
    <cellStyle name="Normal 22 2 3 2 2 2_Year to Date" xfId="10761"/>
    <cellStyle name="Normal 22 2 3 2 2 3" xfId="3325"/>
    <cellStyle name="Normal 22 2 3 2 2 3 2" xfId="10762"/>
    <cellStyle name="Normal 22 2 3 2 2 3_Year to Date" xfId="10763"/>
    <cellStyle name="Normal 22 2 3 2 2 4" xfId="10764"/>
    <cellStyle name="Normal 22 2 3 2 2_CS Indicators" xfId="3326"/>
    <cellStyle name="Normal 22 2 3 2 3" xfId="3327"/>
    <cellStyle name="Normal 22 2 3 2 3 2" xfId="10765"/>
    <cellStyle name="Normal 22 2 3 2 3_Year to Date" xfId="10766"/>
    <cellStyle name="Normal 22 2 3 2 4" xfId="3328"/>
    <cellStyle name="Normal 22 2 3 2 4 2" xfId="10767"/>
    <cellStyle name="Normal 22 2 3 2 4_Year to Date" xfId="10768"/>
    <cellStyle name="Normal 22 2 3 2 5" xfId="10769"/>
    <cellStyle name="Normal 22 2 3 2_CS Indicators" xfId="3329"/>
    <cellStyle name="Normal 22 2 3 3" xfId="3330"/>
    <cellStyle name="Normal 22 2 3 3 2" xfId="3331"/>
    <cellStyle name="Normal 22 2 3 3 2 2" xfId="10770"/>
    <cellStyle name="Normal 22 2 3 3 2_Year to Date" xfId="10771"/>
    <cellStyle name="Normal 22 2 3 3 3" xfId="3332"/>
    <cellStyle name="Normal 22 2 3 3 3 2" xfId="10772"/>
    <cellStyle name="Normal 22 2 3 3 3_Year to Date" xfId="10773"/>
    <cellStyle name="Normal 22 2 3 3 4" xfId="10774"/>
    <cellStyle name="Normal 22 2 3 3_CS Indicators" xfId="3333"/>
    <cellStyle name="Normal 22 2 3 4" xfId="3334"/>
    <cellStyle name="Normal 22 2 3 4 2" xfId="10775"/>
    <cellStyle name="Normal 22 2 3 4_Year to Date" xfId="10776"/>
    <cellStyle name="Normal 22 2 3 5" xfId="3335"/>
    <cellStyle name="Normal 22 2 3 5 2" xfId="10777"/>
    <cellStyle name="Normal 22 2 3 5_Year to Date" xfId="10778"/>
    <cellStyle name="Normal 22 2 3 6" xfId="10779"/>
    <cellStyle name="Normal 22 2 3_CS Indicators" xfId="3336"/>
    <cellStyle name="Normal 22 2 4" xfId="3337"/>
    <cellStyle name="Normal 22 2 4 2" xfId="3338"/>
    <cellStyle name="Normal 22 2 4 2 2" xfId="3339"/>
    <cellStyle name="Normal 22 2 4 2 2 2" xfId="10780"/>
    <cellStyle name="Normal 22 2 4 2 2_Year to Date" xfId="10781"/>
    <cellStyle name="Normal 22 2 4 2 3" xfId="3340"/>
    <cellStyle name="Normal 22 2 4 2 3 2" xfId="10782"/>
    <cellStyle name="Normal 22 2 4 2 3_Year to Date" xfId="10783"/>
    <cellStyle name="Normal 22 2 4 2 4" xfId="10784"/>
    <cellStyle name="Normal 22 2 4 2_CS Indicators" xfId="3341"/>
    <cellStyle name="Normal 22 2 4 3" xfId="3342"/>
    <cellStyle name="Normal 22 2 4 3 2" xfId="10785"/>
    <cellStyle name="Normal 22 2 4 3_Year to Date" xfId="10786"/>
    <cellStyle name="Normal 22 2 4 4" xfId="3343"/>
    <cellStyle name="Normal 22 2 4 4 2" xfId="10787"/>
    <cellStyle name="Normal 22 2 4 4_Year to Date" xfId="10788"/>
    <cellStyle name="Normal 22 2 4 5" xfId="10789"/>
    <cellStyle name="Normal 22 2 4_CS Indicators" xfId="3344"/>
    <cellStyle name="Normal 22 2 5" xfId="3345"/>
    <cellStyle name="Normal 22 2 5 2" xfId="3346"/>
    <cellStyle name="Normal 22 2 5 2 2" xfId="10790"/>
    <cellStyle name="Normal 22 2 5 2_Year to Date" xfId="10791"/>
    <cellStyle name="Normal 22 2 5 3" xfId="3347"/>
    <cellStyle name="Normal 22 2 5 3 2" xfId="10792"/>
    <cellStyle name="Normal 22 2 5 3_Year to Date" xfId="10793"/>
    <cellStyle name="Normal 22 2 5 4" xfId="10794"/>
    <cellStyle name="Normal 22 2 5_CS Indicators" xfId="3348"/>
    <cellStyle name="Normal 22 2 6" xfId="3349"/>
    <cellStyle name="Normal 22 2 6 2" xfId="10795"/>
    <cellStyle name="Normal 22 2 6_Year to Date" xfId="10796"/>
    <cellStyle name="Normal 22 2 7" xfId="3350"/>
    <cellStyle name="Normal 22 2 7 2" xfId="10797"/>
    <cellStyle name="Normal 22 2 7_Year to Date" xfId="10798"/>
    <cellStyle name="Normal 22 2 8" xfId="3351"/>
    <cellStyle name="Normal 22 2 9" xfId="3352"/>
    <cellStyle name="Normal 22 2_CS Indicators" xfId="3353"/>
    <cellStyle name="Normal 22 3" xfId="3354"/>
    <cellStyle name="Normal 22 3 2" xfId="3355"/>
    <cellStyle name="Normal 22 3 2 2" xfId="3356"/>
    <cellStyle name="Normal 22 3 2 2 2" xfId="3357"/>
    <cellStyle name="Normal 22 3 2 2 2 2" xfId="3358"/>
    <cellStyle name="Normal 22 3 2 2 2 2 2" xfId="3359"/>
    <cellStyle name="Normal 22 3 2 2 2 2 2 2" xfId="10799"/>
    <cellStyle name="Normal 22 3 2 2 2 2 2_Year to Date" xfId="10800"/>
    <cellStyle name="Normal 22 3 2 2 2 2 3" xfId="3360"/>
    <cellStyle name="Normal 22 3 2 2 2 2 3 2" xfId="10801"/>
    <cellStyle name="Normal 22 3 2 2 2 2 3_Year to Date" xfId="10802"/>
    <cellStyle name="Normal 22 3 2 2 2 2 4" xfId="10803"/>
    <cellStyle name="Normal 22 3 2 2 2 2_CS Indicators" xfId="3361"/>
    <cellStyle name="Normal 22 3 2 2 2 3" xfId="3362"/>
    <cellStyle name="Normal 22 3 2 2 2 3 2" xfId="10804"/>
    <cellStyle name="Normal 22 3 2 2 2 3_Year to Date" xfId="10805"/>
    <cellStyle name="Normal 22 3 2 2 2 4" xfId="3363"/>
    <cellStyle name="Normal 22 3 2 2 2 4 2" xfId="10806"/>
    <cellStyle name="Normal 22 3 2 2 2 4_Year to Date" xfId="10807"/>
    <cellStyle name="Normal 22 3 2 2 2 5" xfId="10808"/>
    <cellStyle name="Normal 22 3 2 2 2_CS Indicators" xfId="3364"/>
    <cellStyle name="Normal 22 3 2 2 3" xfId="3365"/>
    <cellStyle name="Normal 22 3 2 2 3 2" xfId="3366"/>
    <cellStyle name="Normal 22 3 2 2 3 2 2" xfId="10809"/>
    <cellStyle name="Normal 22 3 2 2 3 2_Year to Date" xfId="10810"/>
    <cellStyle name="Normal 22 3 2 2 3 3" xfId="3367"/>
    <cellStyle name="Normal 22 3 2 2 3 3 2" xfId="10811"/>
    <cellStyle name="Normal 22 3 2 2 3 3_Year to Date" xfId="10812"/>
    <cellStyle name="Normal 22 3 2 2 3 4" xfId="10813"/>
    <cellStyle name="Normal 22 3 2 2 3_CS Indicators" xfId="3368"/>
    <cellStyle name="Normal 22 3 2 2 4" xfId="3369"/>
    <cellStyle name="Normal 22 3 2 2 4 2" xfId="10814"/>
    <cellStyle name="Normal 22 3 2 2 4_Year to Date" xfId="10815"/>
    <cellStyle name="Normal 22 3 2 2 5" xfId="3370"/>
    <cellStyle name="Normal 22 3 2 2 5 2" xfId="10816"/>
    <cellStyle name="Normal 22 3 2 2 5_Year to Date" xfId="10817"/>
    <cellStyle name="Normal 22 3 2 2 6" xfId="10818"/>
    <cellStyle name="Normal 22 3 2 2_CS Indicators" xfId="3371"/>
    <cellStyle name="Normal 22 3 2 3" xfId="3372"/>
    <cellStyle name="Normal 22 3 2 3 2" xfId="3373"/>
    <cellStyle name="Normal 22 3 2 3 2 2" xfId="3374"/>
    <cellStyle name="Normal 22 3 2 3 2 2 2" xfId="10819"/>
    <cellStyle name="Normal 22 3 2 3 2 2_Year to Date" xfId="10820"/>
    <cellStyle name="Normal 22 3 2 3 2 3" xfId="3375"/>
    <cellStyle name="Normal 22 3 2 3 2 3 2" xfId="10821"/>
    <cellStyle name="Normal 22 3 2 3 2 3_Year to Date" xfId="10822"/>
    <cellStyle name="Normal 22 3 2 3 2 4" xfId="10823"/>
    <cellStyle name="Normal 22 3 2 3 2_CS Indicators" xfId="3376"/>
    <cellStyle name="Normal 22 3 2 3 3" xfId="3377"/>
    <cellStyle name="Normal 22 3 2 3 3 2" xfId="10824"/>
    <cellStyle name="Normal 22 3 2 3 3_Year to Date" xfId="10825"/>
    <cellStyle name="Normal 22 3 2 3 4" xfId="3378"/>
    <cellStyle name="Normal 22 3 2 3 4 2" xfId="10826"/>
    <cellStyle name="Normal 22 3 2 3 4_Year to Date" xfId="10827"/>
    <cellStyle name="Normal 22 3 2 3 5" xfId="10828"/>
    <cellStyle name="Normal 22 3 2 3_CS Indicators" xfId="3379"/>
    <cellStyle name="Normal 22 3 2 4" xfId="3380"/>
    <cellStyle name="Normal 22 3 2 4 2" xfId="3381"/>
    <cellStyle name="Normal 22 3 2 4 2 2" xfId="10829"/>
    <cellStyle name="Normal 22 3 2 4 2_Year to Date" xfId="10830"/>
    <cellStyle name="Normal 22 3 2 4 3" xfId="3382"/>
    <cellStyle name="Normal 22 3 2 4 3 2" xfId="10831"/>
    <cellStyle name="Normal 22 3 2 4 3_Year to Date" xfId="10832"/>
    <cellStyle name="Normal 22 3 2 4 4" xfId="10833"/>
    <cellStyle name="Normal 22 3 2 4_CS Indicators" xfId="3383"/>
    <cellStyle name="Normal 22 3 2 5" xfId="3384"/>
    <cellStyle name="Normal 22 3 2 5 2" xfId="10834"/>
    <cellStyle name="Normal 22 3 2 5_Year to Date" xfId="10835"/>
    <cellStyle name="Normal 22 3 2 6" xfId="3385"/>
    <cellStyle name="Normal 22 3 2 6 2" xfId="10836"/>
    <cellStyle name="Normal 22 3 2 6_Year to Date" xfId="10837"/>
    <cellStyle name="Normal 22 3 2 7" xfId="10838"/>
    <cellStyle name="Normal 22 3 2_CS Indicators" xfId="3386"/>
    <cellStyle name="Normal 22 3 3" xfId="3387"/>
    <cellStyle name="Normal 22 3 3 2" xfId="3388"/>
    <cellStyle name="Normal 22 3 3 2 2" xfId="3389"/>
    <cellStyle name="Normal 22 3 3 2 2 2" xfId="3390"/>
    <cellStyle name="Normal 22 3 3 2 2 2 2" xfId="10839"/>
    <cellStyle name="Normal 22 3 3 2 2 2_Year to Date" xfId="10840"/>
    <cellStyle name="Normal 22 3 3 2 2 3" xfId="3391"/>
    <cellStyle name="Normal 22 3 3 2 2 3 2" xfId="10841"/>
    <cellStyle name="Normal 22 3 3 2 2 3_Year to Date" xfId="10842"/>
    <cellStyle name="Normal 22 3 3 2 2 4" xfId="10843"/>
    <cellStyle name="Normal 22 3 3 2 2_CS Indicators" xfId="3392"/>
    <cellStyle name="Normal 22 3 3 2 3" xfId="3393"/>
    <cellStyle name="Normal 22 3 3 2 3 2" xfId="10844"/>
    <cellStyle name="Normal 22 3 3 2 3_Year to Date" xfId="10845"/>
    <cellStyle name="Normal 22 3 3 2 4" xfId="3394"/>
    <cellStyle name="Normal 22 3 3 2 4 2" xfId="10846"/>
    <cellStyle name="Normal 22 3 3 2 4_Year to Date" xfId="10847"/>
    <cellStyle name="Normal 22 3 3 2 5" xfId="10848"/>
    <cellStyle name="Normal 22 3 3 2_CS Indicators" xfId="3395"/>
    <cellStyle name="Normal 22 3 3 3" xfId="3396"/>
    <cellStyle name="Normal 22 3 3 3 2" xfId="3397"/>
    <cellStyle name="Normal 22 3 3 3 2 2" xfId="10849"/>
    <cellStyle name="Normal 22 3 3 3 2_Year to Date" xfId="10850"/>
    <cellStyle name="Normal 22 3 3 3 3" xfId="3398"/>
    <cellStyle name="Normal 22 3 3 3 3 2" xfId="10851"/>
    <cellStyle name="Normal 22 3 3 3 3_Year to Date" xfId="10852"/>
    <cellStyle name="Normal 22 3 3 3 4" xfId="10853"/>
    <cellStyle name="Normal 22 3 3 3_CS Indicators" xfId="3399"/>
    <cellStyle name="Normal 22 3 3 4" xfId="3400"/>
    <cellStyle name="Normal 22 3 3 4 2" xfId="10854"/>
    <cellStyle name="Normal 22 3 3 4_Year to Date" xfId="10855"/>
    <cellStyle name="Normal 22 3 3 5" xfId="3401"/>
    <cellStyle name="Normal 22 3 3 5 2" xfId="10856"/>
    <cellStyle name="Normal 22 3 3 5_Year to Date" xfId="10857"/>
    <cellStyle name="Normal 22 3 3 6" xfId="10858"/>
    <cellStyle name="Normal 22 3 3_CS Indicators" xfId="3402"/>
    <cellStyle name="Normal 22 3 4" xfId="3403"/>
    <cellStyle name="Normal 22 3 4 2" xfId="3404"/>
    <cellStyle name="Normal 22 3 4 2 2" xfId="3405"/>
    <cellStyle name="Normal 22 3 4 2 2 2" xfId="10859"/>
    <cellStyle name="Normal 22 3 4 2 2_Year to Date" xfId="10860"/>
    <cellStyle name="Normal 22 3 4 2 3" xfId="3406"/>
    <cellStyle name="Normal 22 3 4 2 3 2" xfId="10861"/>
    <cellStyle name="Normal 22 3 4 2 3_Year to Date" xfId="10862"/>
    <cellStyle name="Normal 22 3 4 2 4" xfId="10863"/>
    <cellStyle name="Normal 22 3 4 2_CS Indicators" xfId="3407"/>
    <cellStyle name="Normal 22 3 4 3" xfId="3408"/>
    <cellStyle name="Normal 22 3 4 3 2" xfId="10864"/>
    <cellStyle name="Normal 22 3 4 3_Year to Date" xfId="10865"/>
    <cellStyle name="Normal 22 3 4 4" xfId="3409"/>
    <cellStyle name="Normal 22 3 4 4 2" xfId="10866"/>
    <cellStyle name="Normal 22 3 4 4_Year to Date" xfId="10867"/>
    <cellStyle name="Normal 22 3 4 5" xfId="10868"/>
    <cellStyle name="Normal 22 3 4_CS Indicators" xfId="3410"/>
    <cellStyle name="Normal 22 3 5" xfId="3411"/>
    <cellStyle name="Normal 22 3 5 2" xfId="3412"/>
    <cellStyle name="Normal 22 3 5 2 2" xfId="10869"/>
    <cellStyle name="Normal 22 3 5 2_Year to Date" xfId="10870"/>
    <cellStyle name="Normal 22 3 5 3" xfId="3413"/>
    <cellStyle name="Normal 22 3 5 3 2" xfId="10871"/>
    <cellStyle name="Normal 22 3 5 3_Year to Date" xfId="10872"/>
    <cellStyle name="Normal 22 3 5 4" xfId="10873"/>
    <cellStyle name="Normal 22 3 5_CS Indicators" xfId="3414"/>
    <cellStyle name="Normal 22 3 6" xfId="3415"/>
    <cellStyle name="Normal 22 3 6 2" xfId="10874"/>
    <cellStyle name="Normal 22 3 6_Year to Date" xfId="10875"/>
    <cellStyle name="Normal 22 3 7" xfId="3416"/>
    <cellStyle name="Normal 22 3 7 2" xfId="10876"/>
    <cellStyle name="Normal 22 3 7_Year to Date" xfId="10877"/>
    <cellStyle name="Normal 22 3 8" xfId="10878"/>
    <cellStyle name="Normal 22 3_CS Indicators" xfId="3417"/>
    <cellStyle name="Normal 22 4" xfId="3418"/>
    <cellStyle name="Normal 22 4 2" xfId="3419"/>
    <cellStyle name="Normal 22 4 2 2" xfId="3420"/>
    <cellStyle name="Normal 22 4 2 2 2" xfId="3421"/>
    <cellStyle name="Normal 22 4 2 2 2 2" xfId="3422"/>
    <cellStyle name="Normal 22 4 2 2 2 2 2" xfId="3423"/>
    <cellStyle name="Normal 22 4 2 2 2 2 2 2" xfId="10879"/>
    <cellStyle name="Normal 22 4 2 2 2 2 2_Year to Date" xfId="10880"/>
    <cellStyle name="Normal 22 4 2 2 2 2 3" xfId="3424"/>
    <cellStyle name="Normal 22 4 2 2 2 2 3 2" xfId="10881"/>
    <cellStyle name="Normal 22 4 2 2 2 2 3_Year to Date" xfId="10882"/>
    <cellStyle name="Normal 22 4 2 2 2 2 4" xfId="10883"/>
    <cellStyle name="Normal 22 4 2 2 2 2_CS Indicators" xfId="3425"/>
    <cellStyle name="Normal 22 4 2 2 2 3" xfId="3426"/>
    <cellStyle name="Normal 22 4 2 2 2 3 2" xfId="10884"/>
    <cellStyle name="Normal 22 4 2 2 2 3_Year to Date" xfId="10885"/>
    <cellStyle name="Normal 22 4 2 2 2 4" xfId="3427"/>
    <cellStyle name="Normal 22 4 2 2 2 4 2" xfId="10886"/>
    <cellStyle name="Normal 22 4 2 2 2 4_Year to Date" xfId="10887"/>
    <cellStyle name="Normal 22 4 2 2 2 5" xfId="10888"/>
    <cellStyle name="Normal 22 4 2 2 2_CS Indicators" xfId="3428"/>
    <cellStyle name="Normal 22 4 2 2 3" xfId="3429"/>
    <cellStyle name="Normal 22 4 2 2 3 2" xfId="3430"/>
    <cellStyle name="Normal 22 4 2 2 3 2 2" xfId="10889"/>
    <cellStyle name="Normal 22 4 2 2 3 2_Year to Date" xfId="10890"/>
    <cellStyle name="Normal 22 4 2 2 3 3" xfId="3431"/>
    <cellStyle name="Normal 22 4 2 2 3 3 2" xfId="10891"/>
    <cellStyle name="Normal 22 4 2 2 3 3_Year to Date" xfId="10892"/>
    <cellStyle name="Normal 22 4 2 2 3 4" xfId="10893"/>
    <cellStyle name="Normal 22 4 2 2 3_CS Indicators" xfId="3432"/>
    <cellStyle name="Normal 22 4 2 2 4" xfId="3433"/>
    <cellStyle name="Normal 22 4 2 2 4 2" xfId="10894"/>
    <cellStyle name="Normal 22 4 2 2 4_Year to Date" xfId="10895"/>
    <cellStyle name="Normal 22 4 2 2 5" xfId="3434"/>
    <cellStyle name="Normal 22 4 2 2 5 2" xfId="10896"/>
    <cellStyle name="Normal 22 4 2 2 5_Year to Date" xfId="10897"/>
    <cellStyle name="Normal 22 4 2 2 6" xfId="10898"/>
    <cellStyle name="Normal 22 4 2 2_CS Indicators" xfId="3435"/>
    <cellStyle name="Normal 22 4 2 3" xfId="3436"/>
    <cellStyle name="Normal 22 4 2 3 2" xfId="3437"/>
    <cellStyle name="Normal 22 4 2 3 2 2" xfId="3438"/>
    <cellStyle name="Normal 22 4 2 3 2 2 2" xfId="10899"/>
    <cellStyle name="Normal 22 4 2 3 2 2_Year to Date" xfId="10900"/>
    <cellStyle name="Normal 22 4 2 3 2 3" xfId="3439"/>
    <cellStyle name="Normal 22 4 2 3 2 3 2" xfId="10901"/>
    <cellStyle name="Normal 22 4 2 3 2 3_Year to Date" xfId="10902"/>
    <cellStyle name="Normal 22 4 2 3 2 4" xfId="10903"/>
    <cellStyle name="Normal 22 4 2 3 2_CS Indicators" xfId="3440"/>
    <cellStyle name="Normal 22 4 2 3 3" xfId="3441"/>
    <cellStyle name="Normal 22 4 2 3 3 2" xfId="10904"/>
    <cellStyle name="Normal 22 4 2 3 3_Year to Date" xfId="10905"/>
    <cellStyle name="Normal 22 4 2 3 4" xfId="3442"/>
    <cellStyle name="Normal 22 4 2 3 4 2" xfId="10906"/>
    <cellStyle name="Normal 22 4 2 3 4_Year to Date" xfId="10907"/>
    <cellStyle name="Normal 22 4 2 3 5" xfId="10908"/>
    <cellStyle name="Normal 22 4 2 3_CS Indicators" xfId="3443"/>
    <cellStyle name="Normal 22 4 2 4" xfId="3444"/>
    <cellStyle name="Normal 22 4 2 4 2" xfId="3445"/>
    <cellStyle name="Normal 22 4 2 4 2 2" xfId="10909"/>
    <cellStyle name="Normal 22 4 2 4 2_Year to Date" xfId="10910"/>
    <cellStyle name="Normal 22 4 2 4 3" xfId="3446"/>
    <cellStyle name="Normal 22 4 2 4 3 2" xfId="10911"/>
    <cellStyle name="Normal 22 4 2 4 3_Year to Date" xfId="10912"/>
    <cellStyle name="Normal 22 4 2 4 4" xfId="10913"/>
    <cellStyle name="Normal 22 4 2 4_CS Indicators" xfId="3447"/>
    <cellStyle name="Normal 22 4 2 5" xfId="3448"/>
    <cellStyle name="Normal 22 4 2 5 2" xfId="10914"/>
    <cellStyle name="Normal 22 4 2 5_Year to Date" xfId="10915"/>
    <cellStyle name="Normal 22 4 2 6" xfId="3449"/>
    <cellStyle name="Normal 22 4 2 6 2" xfId="10916"/>
    <cellStyle name="Normal 22 4 2 6_Year to Date" xfId="10917"/>
    <cellStyle name="Normal 22 4 2 7" xfId="10918"/>
    <cellStyle name="Normal 22 4 2_CS Indicators" xfId="3450"/>
    <cellStyle name="Normal 22 4 3" xfId="3451"/>
    <cellStyle name="Normal 22 4 3 2" xfId="3452"/>
    <cellStyle name="Normal 22 4 3 2 2" xfId="3453"/>
    <cellStyle name="Normal 22 4 3 2 2 2" xfId="3454"/>
    <cellStyle name="Normal 22 4 3 2 2 2 2" xfId="10919"/>
    <cellStyle name="Normal 22 4 3 2 2 2_Year to Date" xfId="10920"/>
    <cellStyle name="Normal 22 4 3 2 2 3" xfId="3455"/>
    <cellStyle name="Normal 22 4 3 2 2 3 2" xfId="10921"/>
    <cellStyle name="Normal 22 4 3 2 2 3_Year to Date" xfId="10922"/>
    <cellStyle name="Normal 22 4 3 2 2 4" xfId="10923"/>
    <cellStyle name="Normal 22 4 3 2 2_CS Indicators" xfId="3456"/>
    <cellStyle name="Normal 22 4 3 2 3" xfId="3457"/>
    <cellStyle name="Normal 22 4 3 2 3 2" xfId="10924"/>
    <cellStyle name="Normal 22 4 3 2 3_Year to Date" xfId="10925"/>
    <cellStyle name="Normal 22 4 3 2 4" xfId="3458"/>
    <cellStyle name="Normal 22 4 3 2 4 2" xfId="10926"/>
    <cellStyle name="Normal 22 4 3 2 4_Year to Date" xfId="10927"/>
    <cellStyle name="Normal 22 4 3 2 5" xfId="10928"/>
    <cellStyle name="Normal 22 4 3 2_CS Indicators" xfId="3459"/>
    <cellStyle name="Normal 22 4 3 3" xfId="3460"/>
    <cellStyle name="Normal 22 4 3 3 2" xfId="3461"/>
    <cellStyle name="Normal 22 4 3 3 2 2" xfId="10929"/>
    <cellStyle name="Normal 22 4 3 3 2_Year to Date" xfId="10930"/>
    <cellStyle name="Normal 22 4 3 3 3" xfId="3462"/>
    <cellStyle name="Normal 22 4 3 3 3 2" xfId="10931"/>
    <cellStyle name="Normal 22 4 3 3 3_Year to Date" xfId="10932"/>
    <cellStyle name="Normal 22 4 3 3 4" xfId="10933"/>
    <cellStyle name="Normal 22 4 3 3_CS Indicators" xfId="3463"/>
    <cellStyle name="Normal 22 4 3 4" xfId="3464"/>
    <cellStyle name="Normal 22 4 3 4 2" xfId="10934"/>
    <cellStyle name="Normal 22 4 3 4_Year to Date" xfId="10935"/>
    <cellStyle name="Normal 22 4 3 5" xfId="3465"/>
    <cellStyle name="Normal 22 4 3 5 2" xfId="10936"/>
    <cellStyle name="Normal 22 4 3 5_Year to Date" xfId="10937"/>
    <cellStyle name="Normal 22 4 3 6" xfId="10938"/>
    <cellStyle name="Normal 22 4 3_CS Indicators" xfId="3466"/>
    <cellStyle name="Normal 22 4 4" xfId="3467"/>
    <cellStyle name="Normal 22 4 4 2" xfId="3468"/>
    <cellStyle name="Normal 22 4 4 2 2" xfId="3469"/>
    <cellStyle name="Normal 22 4 4 2 2 2" xfId="10939"/>
    <cellStyle name="Normal 22 4 4 2 2_Year to Date" xfId="10940"/>
    <cellStyle name="Normal 22 4 4 2 3" xfId="3470"/>
    <cellStyle name="Normal 22 4 4 2 3 2" xfId="10941"/>
    <cellStyle name="Normal 22 4 4 2 3_Year to Date" xfId="10942"/>
    <cellStyle name="Normal 22 4 4 2 4" xfId="10943"/>
    <cellStyle name="Normal 22 4 4 2_CS Indicators" xfId="3471"/>
    <cellStyle name="Normal 22 4 4 3" xfId="3472"/>
    <cellStyle name="Normal 22 4 4 3 2" xfId="10944"/>
    <cellStyle name="Normal 22 4 4 3_Year to Date" xfId="10945"/>
    <cellStyle name="Normal 22 4 4 4" xfId="3473"/>
    <cellStyle name="Normal 22 4 4 4 2" xfId="10946"/>
    <cellStyle name="Normal 22 4 4 4_Year to Date" xfId="10947"/>
    <cellStyle name="Normal 22 4 4 5" xfId="10948"/>
    <cellStyle name="Normal 22 4 4_CS Indicators" xfId="3474"/>
    <cellStyle name="Normal 22 4 5" xfId="3475"/>
    <cellStyle name="Normal 22 4 5 2" xfId="3476"/>
    <cellStyle name="Normal 22 4 5 2 2" xfId="10949"/>
    <cellStyle name="Normal 22 4 5 2_Year to Date" xfId="10950"/>
    <cellStyle name="Normal 22 4 5 3" xfId="3477"/>
    <cellStyle name="Normal 22 4 5 3 2" xfId="10951"/>
    <cellStyle name="Normal 22 4 5 3_Year to Date" xfId="10952"/>
    <cellStyle name="Normal 22 4 5 4" xfId="10953"/>
    <cellStyle name="Normal 22 4 5_CS Indicators" xfId="3478"/>
    <cellStyle name="Normal 22 4 6" xfId="3479"/>
    <cellStyle name="Normal 22 4 6 2" xfId="10954"/>
    <cellStyle name="Normal 22 4 6_Year to Date" xfId="10955"/>
    <cellStyle name="Normal 22 4 7" xfId="3480"/>
    <cellStyle name="Normal 22 4 7 2" xfId="10956"/>
    <cellStyle name="Normal 22 4 7_Year to Date" xfId="10957"/>
    <cellStyle name="Normal 22 4 8" xfId="10958"/>
    <cellStyle name="Normal 22 4_CS Indicators" xfId="3481"/>
    <cellStyle name="Normal 22 5" xfId="3482"/>
    <cellStyle name="Normal 22 5 2" xfId="3483"/>
    <cellStyle name="Normal 22 5 2 2" xfId="3484"/>
    <cellStyle name="Normal 22 5 2 2 2" xfId="3485"/>
    <cellStyle name="Normal 22 5 2 2 2 2" xfId="3486"/>
    <cellStyle name="Normal 22 5 2 2 2 2 2" xfId="10959"/>
    <cellStyle name="Normal 22 5 2 2 2 2_Year to Date" xfId="10960"/>
    <cellStyle name="Normal 22 5 2 2 2 3" xfId="3487"/>
    <cellStyle name="Normal 22 5 2 2 2 3 2" xfId="10961"/>
    <cellStyle name="Normal 22 5 2 2 2 3_Year to Date" xfId="10962"/>
    <cellStyle name="Normal 22 5 2 2 2 4" xfId="10963"/>
    <cellStyle name="Normal 22 5 2 2 2_CS Indicators" xfId="3488"/>
    <cellStyle name="Normal 22 5 2 2 3" xfId="3489"/>
    <cellStyle name="Normal 22 5 2 2 3 2" xfId="10964"/>
    <cellStyle name="Normal 22 5 2 2 3_Year to Date" xfId="10965"/>
    <cellStyle name="Normal 22 5 2 2 4" xfId="3490"/>
    <cellStyle name="Normal 22 5 2 2 4 2" xfId="10966"/>
    <cellStyle name="Normal 22 5 2 2 4_Year to Date" xfId="10967"/>
    <cellStyle name="Normal 22 5 2 2 5" xfId="10968"/>
    <cellStyle name="Normal 22 5 2 2_CS Indicators" xfId="3491"/>
    <cellStyle name="Normal 22 5 2 3" xfId="3492"/>
    <cellStyle name="Normal 22 5 2 3 2" xfId="3493"/>
    <cellStyle name="Normal 22 5 2 3 2 2" xfId="10969"/>
    <cellStyle name="Normal 22 5 2 3 2_Year to Date" xfId="10970"/>
    <cellStyle name="Normal 22 5 2 3 3" xfId="3494"/>
    <cellStyle name="Normal 22 5 2 3 3 2" xfId="10971"/>
    <cellStyle name="Normal 22 5 2 3 3_Year to Date" xfId="10972"/>
    <cellStyle name="Normal 22 5 2 3 4" xfId="10973"/>
    <cellStyle name="Normal 22 5 2 3_CS Indicators" xfId="3495"/>
    <cellStyle name="Normal 22 5 2 4" xfId="3496"/>
    <cellStyle name="Normal 22 5 2 4 2" xfId="10974"/>
    <cellStyle name="Normal 22 5 2 4_Year to Date" xfId="10975"/>
    <cellStyle name="Normal 22 5 2 5" xfId="3497"/>
    <cellStyle name="Normal 22 5 2 5 2" xfId="10976"/>
    <cellStyle name="Normal 22 5 2 5_Year to Date" xfId="10977"/>
    <cellStyle name="Normal 22 5 2 6" xfId="10978"/>
    <cellStyle name="Normal 22 5 2_CS Indicators" xfId="3498"/>
    <cellStyle name="Normal 22 5 3" xfId="3499"/>
    <cellStyle name="Normal 22 5 3 2" xfId="3500"/>
    <cellStyle name="Normal 22 5 3 2 2" xfId="3501"/>
    <cellStyle name="Normal 22 5 3 2 2 2" xfId="10979"/>
    <cellStyle name="Normal 22 5 3 2 2_Year to Date" xfId="10980"/>
    <cellStyle name="Normal 22 5 3 2 3" xfId="3502"/>
    <cellStyle name="Normal 22 5 3 2 3 2" xfId="10981"/>
    <cellStyle name="Normal 22 5 3 2 3_Year to Date" xfId="10982"/>
    <cellStyle name="Normal 22 5 3 2 4" xfId="10983"/>
    <cellStyle name="Normal 22 5 3 2_CS Indicators" xfId="3503"/>
    <cellStyle name="Normal 22 5 3 3" xfId="3504"/>
    <cellStyle name="Normal 22 5 3 3 2" xfId="10984"/>
    <cellStyle name="Normal 22 5 3 3_Year to Date" xfId="10985"/>
    <cellStyle name="Normal 22 5 3 4" xfId="3505"/>
    <cellStyle name="Normal 22 5 3 4 2" xfId="10986"/>
    <cellStyle name="Normal 22 5 3 4_Year to Date" xfId="10987"/>
    <cellStyle name="Normal 22 5 3 5" xfId="10988"/>
    <cellStyle name="Normal 22 5 3_CS Indicators" xfId="3506"/>
    <cellStyle name="Normal 22 5 4" xfId="3507"/>
    <cellStyle name="Normal 22 5 4 2" xfId="3508"/>
    <cellStyle name="Normal 22 5 4 2 2" xfId="10989"/>
    <cellStyle name="Normal 22 5 4 2_Year to Date" xfId="10990"/>
    <cellStyle name="Normal 22 5 4 3" xfId="3509"/>
    <cellStyle name="Normal 22 5 4 3 2" xfId="10991"/>
    <cellStyle name="Normal 22 5 4 3_Year to Date" xfId="10992"/>
    <cellStyle name="Normal 22 5 4 4" xfId="10993"/>
    <cellStyle name="Normal 22 5 4_CS Indicators" xfId="3510"/>
    <cellStyle name="Normal 22 5 5" xfId="3511"/>
    <cellStyle name="Normal 22 5 5 2" xfId="10994"/>
    <cellStyle name="Normal 22 5 5_Year to Date" xfId="10995"/>
    <cellStyle name="Normal 22 5 6" xfId="3512"/>
    <cellStyle name="Normal 22 5 6 2" xfId="10996"/>
    <cellStyle name="Normal 22 5 6_Year to Date" xfId="10997"/>
    <cellStyle name="Normal 22 5 7" xfId="10998"/>
    <cellStyle name="Normal 22 5_CS Indicators" xfId="3513"/>
    <cellStyle name="Normal 22 6" xfId="3514"/>
    <cellStyle name="Normal 22 6 2" xfId="3515"/>
    <cellStyle name="Normal 22 6 2 2" xfId="3516"/>
    <cellStyle name="Normal 22 6 2 2 2" xfId="3517"/>
    <cellStyle name="Normal 22 6 2 2 2 2" xfId="10999"/>
    <cellStyle name="Normal 22 6 2 2 2_Year to Date" xfId="11000"/>
    <cellStyle name="Normal 22 6 2 2 3" xfId="3518"/>
    <cellStyle name="Normal 22 6 2 2 3 2" xfId="11001"/>
    <cellStyle name="Normal 22 6 2 2 3_Year to Date" xfId="11002"/>
    <cellStyle name="Normal 22 6 2 2 4" xfId="11003"/>
    <cellStyle name="Normal 22 6 2 2_CS Indicators" xfId="3519"/>
    <cellStyle name="Normal 22 6 2 3" xfId="3520"/>
    <cellStyle name="Normal 22 6 2 3 2" xfId="11004"/>
    <cellStyle name="Normal 22 6 2 3_Year to Date" xfId="11005"/>
    <cellStyle name="Normal 22 6 2 4" xfId="3521"/>
    <cellStyle name="Normal 22 6 2 4 2" xfId="11006"/>
    <cellStyle name="Normal 22 6 2 4_Year to Date" xfId="11007"/>
    <cellStyle name="Normal 22 6 2 5" xfId="11008"/>
    <cellStyle name="Normal 22 6 2_CS Indicators" xfId="3522"/>
    <cellStyle name="Normal 22 6 3" xfId="3523"/>
    <cellStyle name="Normal 22 6 3 2" xfId="3524"/>
    <cellStyle name="Normal 22 6 3 2 2" xfId="11009"/>
    <cellStyle name="Normal 22 6 3 2_Year to Date" xfId="11010"/>
    <cellStyle name="Normal 22 6 3 3" xfId="3525"/>
    <cellStyle name="Normal 22 6 3 3 2" xfId="11011"/>
    <cellStyle name="Normal 22 6 3 3_Year to Date" xfId="11012"/>
    <cellStyle name="Normal 22 6 3 4" xfId="11013"/>
    <cellStyle name="Normal 22 6 3_CS Indicators" xfId="3526"/>
    <cellStyle name="Normal 22 6 4" xfId="3527"/>
    <cellStyle name="Normal 22 6 4 2" xfId="11014"/>
    <cellStyle name="Normal 22 6 4_Year to Date" xfId="11015"/>
    <cellStyle name="Normal 22 6 5" xfId="3528"/>
    <cellStyle name="Normal 22 6 5 2" xfId="11016"/>
    <cellStyle name="Normal 22 6 5_Year to Date" xfId="11017"/>
    <cellStyle name="Normal 22 6 6" xfId="11018"/>
    <cellStyle name="Normal 22 6_CS Indicators" xfId="3529"/>
    <cellStyle name="Normal 22 7" xfId="3530"/>
    <cellStyle name="Normal 22 7 2" xfId="3531"/>
    <cellStyle name="Normal 22 7 2 2" xfId="3532"/>
    <cellStyle name="Normal 22 7 2 2 2" xfId="11019"/>
    <cellStyle name="Normal 22 7 2 2_Year to Date" xfId="11020"/>
    <cellStyle name="Normal 22 7 2 3" xfId="3533"/>
    <cellStyle name="Normal 22 7 2 3 2" xfId="11021"/>
    <cellStyle name="Normal 22 7 2 3_Year to Date" xfId="11022"/>
    <cellStyle name="Normal 22 7 2 4" xfId="11023"/>
    <cellStyle name="Normal 22 7 2_CS Indicators" xfId="3534"/>
    <cellStyle name="Normal 22 7 3" xfId="3535"/>
    <cellStyle name="Normal 22 7 3 2" xfId="11024"/>
    <cellStyle name="Normal 22 7 3_Year to Date" xfId="11025"/>
    <cellStyle name="Normal 22 7 4" xfId="3536"/>
    <cellStyle name="Normal 22 7 4 2" xfId="11026"/>
    <cellStyle name="Normal 22 7 4_Year to Date" xfId="11027"/>
    <cellStyle name="Normal 22 7 5" xfId="11028"/>
    <cellStyle name="Normal 22 7_CS Indicators" xfId="3537"/>
    <cellStyle name="Normal 22 8" xfId="3538"/>
    <cellStyle name="Normal 22 8 2" xfId="3539"/>
    <cellStyle name="Normal 22 8 2 2" xfId="11029"/>
    <cellStyle name="Normal 22 8 2_Year to Date" xfId="11030"/>
    <cellStyle name="Normal 22 8 3" xfId="3540"/>
    <cellStyle name="Normal 22 8 3 2" xfId="11031"/>
    <cellStyle name="Normal 22 8 3_Year to Date" xfId="11032"/>
    <cellStyle name="Normal 22 8 4" xfId="11033"/>
    <cellStyle name="Normal 22 8_CS Indicators" xfId="3541"/>
    <cellStyle name="Normal 22 9" xfId="3542"/>
    <cellStyle name="Normal 22 9 2" xfId="11034"/>
    <cellStyle name="Normal 22 9_Year to Date" xfId="11035"/>
    <cellStyle name="Normal 22_CS Indicators" xfId="3543"/>
    <cellStyle name="Normal 220" xfId="17557"/>
    <cellStyle name="Normal 221" xfId="17558"/>
    <cellStyle name="Normal 222" xfId="17559"/>
    <cellStyle name="Normal 223" xfId="17560"/>
    <cellStyle name="Normal 224" xfId="17561"/>
    <cellStyle name="Normal 225" xfId="17562"/>
    <cellStyle name="Normal 226" xfId="17563"/>
    <cellStyle name="Normal 227" xfId="17564"/>
    <cellStyle name="Normal 228" xfId="17565"/>
    <cellStyle name="Normal 229" xfId="17566"/>
    <cellStyle name="Normal 23" xfId="3544"/>
    <cellStyle name="Normal 23 10" xfId="3545"/>
    <cellStyle name="Normal 23 10 2" xfId="11036"/>
    <cellStyle name="Normal 23 10_Year to Date" xfId="11037"/>
    <cellStyle name="Normal 23 11" xfId="3546"/>
    <cellStyle name="Normal 23 11 2" xfId="3547"/>
    <cellStyle name="Normal 23 12" xfId="3548"/>
    <cellStyle name="Normal 23 13" xfId="3549"/>
    <cellStyle name="Normal 23 2" xfId="3550"/>
    <cellStyle name="Normal 23 2 2" xfId="3551"/>
    <cellStyle name="Normal 23 2 2 2" xfId="3552"/>
    <cellStyle name="Normal 23 2 2 2 2" xfId="3553"/>
    <cellStyle name="Normal 23 2 2 2 2 2" xfId="3554"/>
    <cellStyle name="Normal 23 2 2 2 2 2 2" xfId="3555"/>
    <cellStyle name="Normal 23 2 2 2 2 2 2 2" xfId="11038"/>
    <cellStyle name="Normal 23 2 2 2 2 2 2_Year to Date" xfId="11039"/>
    <cellStyle name="Normal 23 2 2 2 2 2 3" xfId="3556"/>
    <cellStyle name="Normal 23 2 2 2 2 2 3 2" xfId="11040"/>
    <cellStyle name="Normal 23 2 2 2 2 2 3_Year to Date" xfId="11041"/>
    <cellStyle name="Normal 23 2 2 2 2 2 4" xfId="11042"/>
    <cellStyle name="Normal 23 2 2 2 2 2_CS Indicators" xfId="3557"/>
    <cellStyle name="Normal 23 2 2 2 2 3" xfId="3558"/>
    <cellStyle name="Normal 23 2 2 2 2 3 2" xfId="11043"/>
    <cellStyle name="Normal 23 2 2 2 2 3_Year to Date" xfId="11044"/>
    <cellStyle name="Normal 23 2 2 2 2 4" xfId="3559"/>
    <cellStyle name="Normal 23 2 2 2 2 4 2" xfId="11045"/>
    <cellStyle name="Normal 23 2 2 2 2 4_Year to Date" xfId="11046"/>
    <cellStyle name="Normal 23 2 2 2 2 5" xfId="11047"/>
    <cellStyle name="Normal 23 2 2 2 2_CS Indicators" xfId="3560"/>
    <cellStyle name="Normal 23 2 2 2 3" xfId="3561"/>
    <cellStyle name="Normal 23 2 2 2 3 2" xfId="3562"/>
    <cellStyle name="Normal 23 2 2 2 3 2 2" xfId="11048"/>
    <cellStyle name="Normal 23 2 2 2 3 2_Year to Date" xfId="11049"/>
    <cellStyle name="Normal 23 2 2 2 3 3" xfId="3563"/>
    <cellStyle name="Normal 23 2 2 2 3 3 2" xfId="11050"/>
    <cellStyle name="Normal 23 2 2 2 3 3_Year to Date" xfId="11051"/>
    <cellStyle name="Normal 23 2 2 2 3 4" xfId="11052"/>
    <cellStyle name="Normal 23 2 2 2 3_CS Indicators" xfId="3564"/>
    <cellStyle name="Normal 23 2 2 2 4" xfId="3565"/>
    <cellStyle name="Normal 23 2 2 2 4 2" xfId="11053"/>
    <cellStyle name="Normal 23 2 2 2 4_Year to Date" xfId="11054"/>
    <cellStyle name="Normal 23 2 2 2 5" xfId="3566"/>
    <cellStyle name="Normal 23 2 2 2 5 2" xfId="11055"/>
    <cellStyle name="Normal 23 2 2 2 5_Year to Date" xfId="11056"/>
    <cellStyle name="Normal 23 2 2 2 6" xfId="11057"/>
    <cellStyle name="Normal 23 2 2 2_CS Indicators" xfId="3567"/>
    <cellStyle name="Normal 23 2 2 3" xfId="3568"/>
    <cellStyle name="Normal 23 2 2 3 2" xfId="3569"/>
    <cellStyle name="Normal 23 2 2 3 2 2" xfId="3570"/>
    <cellStyle name="Normal 23 2 2 3 2 2 2" xfId="11058"/>
    <cellStyle name="Normal 23 2 2 3 2 2_Year to Date" xfId="11059"/>
    <cellStyle name="Normal 23 2 2 3 2 3" xfId="3571"/>
    <cellStyle name="Normal 23 2 2 3 2 3 2" xfId="11060"/>
    <cellStyle name="Normal 23 2 2 3 2 3_Year to Date" xfId="11061"/>
    <cellStyle name="Normal 23 2 2 3 2 4" xfId="11062"/>
    <cellStyle name="Normal 23 2 2 3 2_CS Indicators" xfId="3572"/>
    <cellStyle name="Normal 23 2 2 3 3" xfId="3573"/>
    <cellStyle name="Normal 23 2 2 3 3 2" xfId="11063"/>
    <cellStyle name="Normal 23 2 2 3 3_Year to Date" xfId="11064"/>
    <cellStyle name="Normal 23 2 2 3 4" xfId="3574"/>
    <cellStyle name="Normal 23 2 2 3 4 2" xfId="11065"/>
    <cellStyle name="Normal 23 2 2 3 4_Year to Date" xfId="11066"/>
    <cellStyle name="Normal 23 2 2 3 5" xfId="11067"/>
    <cellStyle name="Normal 23 2 2 3_CS Indicators" xfId="3575"/>
    <cellStyle name="Normal 23 2 2 4" xfId="3576"/>
    <cellStyle name="Normal 23 2 2 4 2" xfId="3577"/>
    <cellStyle name="Normal 23 2 2 4 2 2" xfId="11068"/>
    <cellStyle name="Normal 23 2 2 4 2_Year to Date" xfId="11069"/>
    <cellStyle name="Normal 23 2 2 4 3" xfId="3578"/>
    <cellStyle name="Normal 23 2 2 4 3 2" xfId="11070"/>
    <cellStyle name="Normal 23 2 2 4 3_Year to Date" xfId="11071"/>
    <cellStyle name="Normal 23 2 2 4 4" xfId="11072"/>
    <cellStyle name="Normal 23 2 2 4_CS Indicators" xfId="3579"/>
    <cellStyle name="Normal 23 2 2 5" xfId="3580"/>
    <cellStyle name="Normal 23 2 2 5 2" xfId="11073"/>
    <cellStyle name="Normal 23 2 2 5_Year to Date" xfId="11074"/>
    <cellStyle name="Normal 23 2 2 6" xfId="3581"/>
    <cellStyle name="Normal 23 2 2 6 2" xfId="11075"/>
    <cellStyle name="Normal 23 2 2 6_Year to Date" xfId="11076"/>
    <cellStyle name="Normal 23 2 2 7" xfId="11077"/>
    <cellStyle name="Normal 23 2 2_CS Indicators" xfId="3582"/>
    <cellStyle name="Normal 23 2 3" xfId="3583"/>
    <cellStyle name="Normal 23 2 3 2" xfId="3584"/>
    <cellStyle name="Normal 23 2 3 2 2" xfId="3585"/>
    <cellStyle name="Normal 23 2 3 2 2 2" xfId="3586"/>
    <cellStyle name="Normal 23 2 3 2 2 2 2" xfId="11078"/>
    <cellStyle name="Normal 23 2 3 2 2 2_Year to Date" xfId="11079"/>
    <cellStyle name="Normal 23 2 3 2 2 3" xfId="3587"/>
    <cellStyle name="Normal 23 2 3 2 2 3 2" xfId="11080"/>
    <cellStyle name="Normal 23 2 3 2 2 3_Year to Date" xfId="11081"/>
    <cellStyle name="Normal 23 2 3 2 2 4" xfId="11082"/>
    <cellStyle name="Normal 23 2 3 2 2_CS Indicators" xfId="3588"/>
    <cellStyle name="Normal 23 2 3 2 3" xfId="3589"/>
    <cellStyle name="Normal 23 2 3 2 3 2" xfId="11083"/>
    <cellStyle name="Normal 23 2 3 2 3_Year to Date" xfId="11084"/>
    <cellStyle name="Normal 23 2 3 2 4" xfId="3590"/>
    <cellStyle name="Normal 23 2 3 2 4 2" xfId="11085"/>
    <cellStyle name="Normal 23 2 3 2 4_Year to Date" xfId="11086"/>
    <cellStyle name="Normal 23 2 3 2 5" xfId="11087"/>
    <cellStyle name="Normal 23 2 3 2_CS Indicators" xfId="3591"/>
    <cellStyle name="Normal 23 2 3 3" xfId="3592"/>
    <cellStyle name="Normal 23 2 3 3 2" xfId="3593"/>
    <cellStyle name="Normal 23 2 3 3 2 2" xfId="11088"/>
    <cellStyle name="Normal 23 2 3 3 2_Year to Date" xfId="11089"/>
    <cellStyle name="Normal 23 2 3 3 3" xfId="3594"/>
    <cellStyle name="Normal 23 2 3 3 3 2" xfId="11090"/>
    <cellStyle name="Normal 23 2 3 3 3_Year to Date" xfId="11091"/>
    <cellStyle name="Normal 23 2 3 3 4" xfId="11092"/>
    <cellStyle name="Normal 23 2 3 3_CS Indicators" xfId="3595"/>
    <cellStyle name="Normal 23 2 3 4" xfId="3596"/>
    <cellStyle name="Normal 23 2 3 4 2" xfId="11093"/>
    <cellStyle name="Normal 23 2 3 4_Year to Date" xfId="11094"/>
    <cellStyle name="Normal 23 2 3 5" xfId="3597"/>
    <cellStyle name="Normal 23 2 3 5 2" xfId="11095"/>
    <cellStyle name="Normal 23 2 3 5_Year to Date" xfId="11096"/>
    <cellStyle name="Normal 23 2 3 6" xfId="11097"/>
    <cellStyle name="Normal 23 2 3_CS Indicators" xfId="3598"/>
    <cellStyle name="Normal 23 2 4" xfId="3599"/>
    <cellStyle name="Normal 23 2 4 2" xfId="3600"/>
    <cellStyle name="Normal 23 2 4 2 2" xfId="3601"/>
    <cellStyle name="Normal 23 2 4 2 2 2" xfId="11098"/>
    <cellStyle name="Normal 23 2 4 2 2_Year to Date" xfId="11099"/>
    <cellStyle name="Normal 23 2 4 2 3" xfId="3602"/>
    <cellStyle name="Normal 23 2 4 2 3 2" xfId="11100"/>
    <cellStyle name="Normal 23 2 4 2 3_Year to Date" xfId="11101"/>
    <cellStyle name="Normal 23 2 4 2 4" xfId="11102"/>
    <cellStyle name="Normal 23 2 4 2_CS Indicators" xfId="3603"/>
    <cellStyle name="Normal 23 2 4 3" xfId="3604"/>
    <cellStyle name="Normal 23 2 4 3 2" xfId="11103"/>
    <cellStyle name="Normal 23 2 4 3_Year to Date" xfId="11104"/>
    <cellStyle name="Normal 23 2 4 4" xfId="3605"/>
    <cellStyle name="Normal 23 2 4 4 2" xfId="11105"/>
    <cellStyle name="Normal 23 2 4 4_Year to Date" xfId="11106"/>
    <cellStyle name="Normal 23 2 4 5" xfId="11107"/>
    <cellStyle name="Normal 23 2 4_CS Indicators" xfId="3606"/>
    <cellStyle name="Normal 23 2 5" xfId="3607"/>
    <cellStyle name="Normal 23 2 5 2" xfId="3608"/>
    <cellStyle name="Normal 23 2 5 2 2" xfId="11108"/>
    <cellStyle name="Normal 23 2 5 2_Year to Date" xfId="11109"/>
    <cellStyle name="Normal 23 2 5 3" xfId="3609"/>
    <cellStyle name="Normal 23 2 5 3 2" xfId="11110"/>
    <cellStyle name="Normal 23 2 5 3_Year to Date" xfId="11111"/>
    <cellStyle name="Normal 23 2 5 4" xfId="11112"/>
    <cellStyle name="Normal 23 2 5_CS Indicators" xfId="3610"/>
    <cellStyle name="Normal 23 2 6" xfId="3611"/>
    <cellStyle name="Normal 23 2 6 2" xfId="11113"/>
    <cellStyle name="Normal 23 2 6_Year to Date" xfId="11114"/>
    <cellStyle name="Normal 23 2 7" xfId="3612"/>
    <cellStyle name="Normal 23 2 7 2" xfId="11115"/>
    <cellStyle name="Normal 23 2 7_Year to Date" xfId="11116"/>
    <cellStyle name="Normal 23 2 8" xfId="3613"/>
    <cellStyle name="Normal 23 2 9" xfId="3614"/>
    <cellStyle name="Normal 23 2_CS Indicators" xfId="3615"/>
    <cellStyle name="Normal 23 3" xfId="3616"/>
    <cellStyle name="Normal 23 3 2" xfId="3617"/>
    <cellStyle name="Normal 23 3 2 2" xfId="3618"/>
    <cellStyle name="Normal 23 3 2 2 2" xfId="3619"/>
    <cellStyle name="Normal 23 3 2 2 2 2" xfId="3620"/>
    <cellStyle name="Normal 23 3 2 2 2 2 2" xfId="3621"/>
    <cellStyle name="Normal 23 3 2 2 2 2 2 2" xfId="11117"/>
    <cellStyle name="Normal 23 3 2 2 2 2 2_Year to Date" xfId="11118"/>
    <cellStyle name="Normal 23 3 2 2 2 2 3" xfId="3622"/>
    <cellStyle name="Normal 23 3 2 2 2 2 3 2" xfId="11119"/>
    <cellStyle name="Normal 23 3 2 2 2 2 3_Year to Date" xfId="11120"/>
    <cellStyle name="Normal 23 3 2 2 2 2 4" xfId="11121"/>
    <cellStyle name="Normal 23 3 2 2 2 2_CS Indicators" xfId="3623"/>
    <cellStyle name="Normal 23 3 2 2 2 3" xfId="3624"/>
    <cellStyle name="Normal 23 3 2 2 2 3 2" xfId="11122"/>
    <cellStyle name="Normal 23 3 2 2 2 3_Year to Date" xfId="11123"/>
    <cellStyle name="Normal 23 3 2 2 2 4" xfId="3625"/>
    <cellStyle name="Normal 23 3 2 2 2 4 2" xfId="11124"/>
    <cellStyle name="Normal 23 3 2 2 2 4_Year to Date" xfId="11125"/>
    <cellStyle name="Normal 23 3 2 2 2 5" xfId="11126"/>
    <cellStyle name="Normal 23 3 2 2 2_CS Indicators" xfId="3626"/>
    <cellStyle name="Normal 23 3 2 2 3" xfId="3627"/>
    <cellStyle name="Normal 23 3 2 2 3 2" xfId="3628"/>
    <cellStyle name="Normal 23 3 2 2 3 2 2" xfId="11127"/>
    <cellStyle name="Normal 23 3 2 2 3 2_Year to Date" xfId="11128"/>
    <cellStyle name="Normal 23 3 2 2 3 3" xfId="3629"/>
    <cellStyle name="Normal 23 3 2 2 3 3 2" xfId="11129"/>
    <cellStyle name="Normal 23 3 2 2 3 3_Year to Date" xfId="11130"/>
    <cellStyle name="Normal 23 3 2 2 3 4" xfId="11131"/>
    <cellStyle name="Normal 23 3 2 2 3_CS Indicators" xfId="3630"/>
    <cellStyle name="Normal 23 3 2 2 4" xfId="3631"/>
    <cellStyle name="Normal 23 3 2 2 4 2" xfId="11132"/>
    <cellStyle name="Normal 23 3 2 2 4_Year to Date" xfId="11133"/>
    <cellStyle name="Normal 23 3 2 2 5" xfId="3632"/>
    <cellStyle name="Normal 23 3 2 2 5 2" xfId="11134"/>
    <cellStyle name="Normal 23 3 2 2 5_Year to Date" xfId="11135"/>
    <cellStyle name="Normal 23 3 2 2 6" xfId="11136"/>
    <cellStyle name="Normal 23 3 2 2_CS Indicators" xfId="3633"/>
    <cellStyle name="Normal 23 3 2 3" xfId="3634"/>
    <cellStyle name="Normal 23 3 2 3 2" xfId="3635"/>
    <cellStyle name="Normal 23 3 2 3 2 2" xfId="3636"/>
    <cellStyle name="Normal 23 3 2 3 2 2 2" xfId="11137"/>
    <cellStyle name="Normal 23 3 2 3 2 2_Year to Date" xfId="11138"/>
    <cellStyle name="Normal 23 3 2 3 2 3" xfId="3637"/>
    <cellStyle name="Normal 23 3 2 3 2 3 2" xfId="11139"/>
    <cellStyle name="Normal 23 3 2 3 2 3_Year to Date" xfId="11140"/>
    <cellStyle name="Normal 23 3 2 3 2 4" xfId="11141"/>
    <cellStyle name="Normal 23 3 2 3 2_CS Indicators" xfId="3638"/>
    <cellStyle name="Normal 23 3 2 3 3" xfId="3639"/>
    <cellStyle name="Normal 23 3 2 3 3 2" xfId="11142"/>
    <cellStyle name="Normal 23 3 2 3 3_Year to Date" xfId="11143"/>
    <cellStyle name="Normal 23 3 2 3 4" xfId="3640"/>
    <cellStyle name="Normal 23 3 2 3 4 2" xfId="11144"/>
    <cellStyle name="Normal 23 3 2 3 4_Year to Date" xfId="11145"/>
    <cellStyle name="Normal 23 3 2 3 5" xfId="11146"/>
    <cellStyle name="Normal 23 3 2 3_CS Indicators" xfId="3641"/>
    <cellStyle name="Normal 23 3 2 4" xfId="3642"/>
    <cellStyle name="Normal 23 3 2 4 2" xfId="3643"/>
    <cellStyle name="Normal 23 3 2 4 2 2" xfId="11147"/>
    <cellStyle name="Normal 23 3 2 4 2_Year to Date" xfId="11148"/>
    <cellStyle name="Normal 23 3 2 4 3" xfId="3644"/>
    <cellStyle name="Normal 23 3 2 4 3 2" xfId="11149"/>
    <cellStyle name="Normal 23 3 2 4 3_Year to Date" xfId="11150"/>
    <cellStyle name="Normal 23 3 2 4 4" xfId="11151"/>
    <cellStyle name="Normal 23 3 2 4_CS Indicators" xfId="3645"/>
    <cellStyle name="Normal 23 3 2 5" xfId="3646"/>
    <cellStyle name="Normal 23 3 2 5 2" xfId="11152"/>
    <cellStyle name="Normal 23 3 2 5_Year to Date" xfId="11153"/>
    <cellStyle name="Normal 23 3 2 6" xfId="3647"/>
    <cellStyle name="Normal 23 3 2 6 2" xfId="11154"/>
    <cellStyle name="Normal 23 3 2 6_Year to Date" xfId="11155"/>
    <cellStyle name="Normal 23 3 2 7" xfId="11156"/>
    <cellStyle name="Normal 23 3 2_CS Indicators" xfId="3648"/>
    <cellStyle name="Normal 23 3 3" xfId="3649"/>
    <cellStyle name="Normal 23 3 3 2" xfId="3650"/>
    <cellStyle name="Normal 23 3 3 2 2" xfId="3651"/>
    <cellStyle name="Normal 23 3 3 2 2 2" xfId="3652"/>
    <cellStyle name="Normal 23 3 3 2 2 2 2" xfId="11157"/>
    <cellStyle name="Normal 23 3 3 2 2 2_Year to Date" xfId="11158"/>
    <cellStyle name="Normal 23 3 3 2 2 3" xfId="3653"/>
    <cellStyle name="Normal 23 3 3 2 2 3 2" xfId="11159"/>
    <cellStyle name="Normal 23 3 3 2 2 3_Year to Date" xfId="11160"/>
    <cellStyle name="Normal 23 3 3 2 2 4" xfId="11161"/>
    <cellStyle name="Normal 23 3 3 2 2_CS Indicators" xfId="3654"/>
    <cellStyle name="Normal 23 3 3 2 3" xfId="3655"/>
    <cellStyle name="Normal 23 3 3 2 3 2" xfId="11162"/>
    <cellStyle name="Normal 23 3 3 2 3_Year to Date" xfId="11163"/>
    <cellStyle name="Normal 23 3 3 2 4" xfId="3656"/>
    <cellStyle name="Normal 23 3 3 2 4 2" xfId="11164"/>
    <cellStyle name="Normal 23 3 3 2 4_Year to Date" xfId="11165"/>
    <cellStyle name="Normal 23 3 3 2 5" xfId="11166"/>
    <cellStyle name="Normal 23 3 3 2_CS Indicators" xfId="3657"/>
    <cellStyle name="Normal 23 3 3 3" xfId="3658"/>
    <cellStyle name="Normal 23 3 3 3 2" xfId="3659"/>
    <cellStyle name="Normal 23 3 3 3 2 2" xfId="11167"/>
    <cellStyle name="Normal 23 3 3 3 2_Year to Date" xfId="11168"/>
    <cellStyle name="Normal 23 3 3 3 3" xfId="3660"/>
    <cellStyle name="Normal 23 3 3 3 3 2" xfId="11169"/>
    <cellStyle name="Normal 23 3 3 3 3_Year to Date" xfId="11170"/>
    <cellStyle name="Normal 23 3 3 3 4" xfId="11171"/>
    <cellStyle name="Normal 23 3 3 3_CS Indicators" xfId="3661"/>
    <cellStyle name="Normal 23 3 3 4" xfId="3662"/>
    <cellStyle name="Normal 23 3 3 4 2" xfId="11172"/>
    <cellStyle name="Normal 23 3 3 4_Year to Date" xfId="11173"/>
    <cellStyle name="Normal 23 3 3 5" xfId="3663"/>
    <cellStyle name="Normal 23 3 3 5 2" xfId="11174"/>
    <cellStyle name="Normal 23 3 3 5_Year to Date" xfId="11175"/>
    <cellStyle name="Normal 23 3 3 6" xfId="11176"/>
    <cellStyle name="Normal 23 3 3_CS Indicators" xfId="3664"/>
    <cellStyle name="Normal 23 3 4" xfId="3665"/>
    <cellStyle name="Normal 23 3 4 2" xfId="3666"/>
    <cellStyle name="Normal 23 3 4 2 2" xfId="3667"/>
    <cellStyle name="Normal 23 3 4 2 2 2" xfId="11177"/>
    <cellStyle name="Normal 23 3 4 2 2_Year to Date" xfId="11178"/>
    <cellStyle name="Normal 23 3 4 2 3" xfId="3668"/>
    <cellStyle name="Normal 23 3 4 2 3 2" xfId="11179"/>
    <cellStyle name="Normal 23 3 4 2 3_Year to Date" xfId="11180"/>
    <cellStyle name="Normal 23 3 4 2 4" xfId="11181"/>
    <cellStyle name="Normal 23 3 4 2_CS Indicators" xfId="3669"/>
    <cellStyle name="Normal 23 3 4 3" xfId="3670"/>
    <cellStyle name="Normal 23 3 4 3 2" xfId="11182"/>
    <cellStyle name="Normal 23 3 4 3_Year to Date" xfId="11183"/>
    <cellStyle name="Normal 23 3 4 4" xfId="3671"/>
    <cellStyle name="Normal 23 3 4 4 2" xfId="11184"/>
    <cellStyle name="Normal 23 3 4 4_Year to Date" xfId="11185"/>
    <cellStyle name="Normal 23 3 4 5" xfId="11186"/>
    <cellStyle name="Normal 23 3 4_CS Indicators" xfId="3672"/>
    <cellStyle name="Normal 23 3 5" xfId="3673"/>
    <cellStyle name="Normal 23 3 5 2" xfId="3674"/>
    <cellStyle name="Normal 23 3 5 2 2" xfId="11187"/>
    <cellStyle name="Normal 23 3 5 2_Year to Date" xfId="11188"/>
    <cellStyle name="Normal 23 3 5 3" xfId="3675"/>
    <cellStyle name="Normal 23 3 5 3 2" xfId="11189"/>
    <cellStyle name="Normal 23 3 5 3_Year to Date" xfId="11190"/>
    <cellStyle name="Normal 23 3 5 4" xfId="11191"/>
    <cellStyle name="Normal 23 3 5_CS Indicators" xfId="3676"/>
    <cellStyle name="Normal 23 3 6" xfId="3677"/>
    <cellStyle name="Normal 23 3 6 2" xfId="11192"/>
    <cellStyle name="Normal 23 3 6_Year to Date" xfId="11193"/>
    <cellStyle name="Normal 23 3 7" xfId="3678"/>
    <cellStyle name="Normal 23 3 7 2" xfId="11194"/>
    <cellStyle name="Normal 23 3 7_Year to Date" xfId="11195"/>
    <cellStyle name="Normal 23 3 8" xfId="11196"/>
    <cellStyle name="Normal 23 3_CS Indicators" xfId="3679"/>
    <cellStyle name="Normal 23 4" xfId="3680"/>
    <cellStyle name="Normal 23 4 2" xfId="3681"/>
    <cellStyle name="Normal 23 4 2 2" xfId="3682"/>
    <cellStyle name="Normal 23 4 2 2 2" xfId="3683"/>
    <cellStyle name="Normal 23 4 2 2 2 2" xfId="3684"/>
    <cellStyle name="Normal 23 4 2 2 2 2 2" xfId="3685"/>
    <cellStyle name="Normal 23 4 2 2 2 2 2 2" xfId="11197"/>
    <cellStyle name="Normal 23 4 2 2 2 2 2_Year to Date" xfId="11198"/>
    <cellStyle name="Normal 23 4 2 2 2 2 3" xfId="3686"/>
    <cellStyle name="Normal 23 4 2 2 2 2 3 2" xfId="11199"/>
    <cellStyle name="Normal 23 4 2 2 2 2 3_Year to Date" xfId="11200"/>
    <cellStyle name="Normal 23 4 2 2 2 2 4" xfId="11201"/>
    <cellStyle name="Normal 23 4 2 2 2 2_CS Indicators" xfId="3687"/>
    <cellStyle name="Normal 23 4 2 2 2 3" xfId="3688"/>
    <cellStyle name="Normal 23 4 2 2 2 3 2" xfId="11202"/>
    <cellStyle name="Normal 23 4 2 2 2 3_Year to Date" xfId="11203"/>
    <cellStyle name="Normal 23 4 2 2 2 4" xfId="3689"/>
    <cellStyle name="Normal 23 4 2 2 2 4 2" xfId="11204"/>
    <cellStyle name="Normal 23 4 2 2 2 4_Year to Date" xfId="11205"/>
    <cellStyle name="Normal 23 4 2 2 2 5" xfId="11206"/>
    <cellStyle name="Normal 23 4 2 2 2_CS Indicators" xfId="3690"/>
    <cellStyle name="Normal 23 4 2 2 3" xfId="3691"/>
    <cellStyle name="Normal 23 4 2 2 3 2" xfId="3692"/>
    <cellStyle name="Normal 23 4 2 2 3 2 2" xfId="11207"/>
    <cellStyle name="Normal 23 4 2 2 3 2_Year to Date" xfId="11208"/>
    <cellStyle name="Normal 23 4 2 2 3 3" xfId="3693"/>
    <cellStyle name="Normal 23 4 2 2 3 3 2" xfId="11209"/>
    <cellStyle name="Normal 23 4 2 2 3 3_Year to Date" xfId="11210"/>
    <cellStyle name="Normal 23 4 2 2 3 4" xfId="11211"/>
    <cellStyle name="Normal 23 4 2 2 3_CS Indicators" xfId="3694"/>
    <cellStyle name="Normal 23 4 2 2 4" xfId="3695"/>
    <cellStyle name="Normal 23 4 2 2 4 2" xfId="11212"/>
    <cellStyle name="Normal 23 4 2 2 4_Year to Date" xfId="11213"/>
    <cellStyle name="Normal 23 4 2 2 5" xfId="3696"/>
    <cellStyle name="Normal 23 4 2 2 5 2" xfId="11214"/>
    <cellStyle name="Normal 23 4 2 2 5_Year to Date" xfId="11215"/>
    <cellStyle name="Normal 23 4 2 2 6" xfId="11216"/>
    <cellStyle name="Normal 23 4 2 2_CS Indicators" xfId="3697"/>
    <cellStyle name="Normal 23 4 2 3" xfId="3698"/>
    <cellStyle name="Normal 23 4 2 3 2" xfId="3699"/>
    <cellStyle name="Normal 23 4 2 3 2 2" xfId="3700"/>
    <cellStyle name="Normal 23 4 2 3 2 2 2" xfId="11217"/>
    <cellStyle name="Normal 23 4 2 3 2 2_Year to Date" xfId="11218"/>
    <cellStyle name="Normal 23 4 2 3 2 3" xfId="3701"/>
    <cellStyle name="Normal 23 4 2 3 2 3 2" xfId="11219"/>
    <cellStyle name="Normal 23 4 2 3 2 3_Year to Date" xfId="11220"/>
    <cellStyle name="Normal 23 4 2 3 2 4" xfId="11221"/>
    <cellStyle name="Normal 23 4 2 3 2_CS Indicators" xfId="3702"/>
    <cellStyle name="Normal 23 4 2 3 3" xfId="3703"/>
    <cellStyle name="Normal 23 4 2 3 3 2" xfId="11222"/>
    <cellStyle name="Normal 23 4 2 3 3_Year to Date" xfId="11223"/>
    <cellStyle name="Normal 23 4 2 3 4" xfId="3704"/>
    <cellStyle name="Normal 23 4 2 3 4 2" xfId="11224"/>
    <cellStyle name="Normal 23 4 2 3 4_Year to Date" xfId="11225"/>
    <cellStyle name="Normal 23 4 2 3 5" xfId="11226"/>
    <cellStyle name="Normal 23 4 2 3_CS Indicators" xfId="3705"/>
    <cellStyle name="Normal 23 4 2 4" xfId="3706"/>
    <cellStyle name="Normal 23 4 2 4 2" xfId="3707"/>
    <cellStyle name="Normal 23 4 2 4 2 2" xfId="11227"/>
    <cellStyle name="Normal 23 4 2 4 2_Year to Date" xfId="11228"/>
    <cellStyle name="Normal 23 4 2 4 3" xfId="3708"/>
    <cellStyle name="Normal 23 4 2 4 3 2" xfId="11229"/>
    <cellStyle name="Normal 23 4 2 4 3_Year to Date" xfId="11230"/>
    <cellStyle name="Normal 23 4 2 4 4" xfId="11231"/>
    <cellStyle name="Normal 23 4 2 4_CS Indicators" xfId="3709"/>
    <cellStyle name="Normal 23 4 2 5" xfId="3710"/>
    <cellStyle name="Normal 23 4 2 5 2" xfId="11232"/>
    <cellStyle name="Normal 23 4 2 5_Year to Date" xfId="11233"/>
    <cellStyle name="Normal 23 4 2 6" xfId="3711"/>
    <cellStyle name="Normal 23 4 2 6 2" xfId="11234"/>
    <cellStyle name="Normal 23 4 2 6_Year to Date" xfId="11235"/>
    <cellStyle name="Normal 23 4 2 7" xfId="11236"/>
    <cellStyle name="Normal 23 4 2_CS Indicators" xfId="3712"/>
    <cellStyle name="Normal 23 4 3" xfId="3713"/>
    <cellStyle name="Normal 23 4 3 2" xfId="3714"/>
    <cellStyle name="Normal 23 4 3 2 2" xfId="3715"/>
    <cellStyle name="Normal 23 4 3 2 2 2" xfId="3716"/>
    <cellStyle name="Normal 23 4 3 2 2 2 2" xfId="11237"/>
    <cellStyle name="Normal 23 4 3 2 2 2_Year to Date" xfId="11238"/>
    <cellStyle name="Normal 23 4 3 2 2 3" xfId="3717"/>
    <cellStyle name="Normal 23 4 3 2 2 3 2" xfId="11239"/>
    <cellStyle name="Normal 23 4 3 2 2 3_Year to Date" xfId="11240"/>
    <cellStyle name="Normal 23 4 3 2 2 4" xfId="11241"/>
    <cellStyle name="Normal 23 4 3 2 2_CS Indicators" xfId="3718"/>
    <cellStyle name="Normal 23 4 3 2 3" xfId="3719"/>
    <cellStyle name="Normal 23 4 3 2 3 2" xfId="11242"/>
    <cellStyle name="Normal 23 4 3 2 3_Year to Date" xfId="11243"/>
    <cellStyle name="Normal 23 4 3 2 4" xfId="3720"/>
    <cellStyle name="Normal 23 4 3 2 4 2" xfId="11244"/>
    <cellStyle name="Normal 23 4 3 2 4_Year to Date" xfId="11245"/>
    <cellStyle name="Normal 23 4 3 2 5" xfId="11246"/>
    <cellStyle name="Normal 23 4 3 2_CS Indicators" xfId="3721"/>
    <cellStyle name="Normal 23 4 3 3" xfId="3722"/>
    <cellStyle name="Normal 23 4 3 3 2" xfId="3723"/>
    <cellStyle name="Normal 23 4 3 3 2 2" xfId="11247"/>
    <cellStyle name="Normal 23 4 3 3 2_Year to Date" xfId="11248"/>
    <cellStyle name="Normal 23 4 3 3 3" xfId="3724"/>
    <cellStyle name="Normal 23 4 3 3 3 2" xfId="11249"/>
    <cellStyle name="Normal 23 4 3 3 3_Year to Date" xfId="11250"/>
    <cellStyle name="Normal 23 4 3 3 4" xfId="11251"/>
    <cellStyle name="Normal 23 4 3 3_CS Indicators" xfId="3725"/>
    <cellStyle name="Normal 23 4 3 4" xfId="3726"/>
    <cellStyle name="Normal 23 4 3 4 2" xfId="11252"/>
    <cellStyle name="Normal 23 4 3 4_Year to Date" xfId="11253"/>
    <cellStyle name="Normal 23 4 3 5" xfId="3727"/>
    <cellStyle name="Normal 23 4 3 5 2" xfId="11254"/>
    <cellStyle name="Normal 23 4 3 5_Year to Date" xfId="11255"/>
    <cellStyle name="Normal 23 4 3 6" xfId="11256"/>
    <cellStyle name="Normal 23 4 3_CS Indicators" xfId="3728"/>
    <cellStyle name="Normal 23 4 4" xfId="3729"/>
    <cellStyle name="Normal 23 4 4 2" xfId="3730"/>
    <cellStyle name="Normal 23 4 4 2 2" xfId="3731"/>
    <cellStyle name="Normal 23 4 4 2 2 2" xfId="11257"/>
    <cellStyle name="Normal 23 4 4 2 2_Year to Date" xfId="11258"/>
    <cellStyle name="Normal 23 4 4 2 3" xfId="3732"/>
    <cellStyle name="Normal 23 4 4 2 3 2" xfId="11259"/>
    <cellStyle name="Normal 23 4 4 2 3_Year to Date" xfId="11260"/>
    <cellStyle name="Normal 23 4 4 2 4" xfId="11261"/>
    <cellStyle name="Normal 23 4 4 2_CS Indicators" xfId="3733"/>
    <cellStyle name="Normal 23 4 4 3" xfId="3734"/>
    <cellStyle name="Normal 23 4 4 3 2" xfId="11262"/>
    <cellStyle name="Normal 23 4 4 3_Year to Date" xfId="11263"/>
    <cellStyle name="Normal 23 4 4 4" xfId="3735"/>
    <cellStyle name="Normal 23 4 4 4 2" xfId="11264"/>
    <cellStyle name="Normal 23 4 4 4_Year to Date" xfId="11265"/>
    <cellStyle name="Normal 23 4 4 5" xfId="11266"/>
    <cellStyle name="Normal 23 4 4_CS Indicators" xfId="3736"/>
    <cellStyle name="Normal 23 4 5" xfId="3737"/>
    <cellStyle name="Normal 23 4 5 2" xfId="3738"/>
    <cellStyle name="Normal 23 4 5 2 2" xfId="11267"/>
    <cellStyle name="Normal 23 4 5 2_Year to Date" xfId="11268"/>
    <cellStyle name="Normal 23 4 5 3" xfId="3739"/>
    <cellStyle name="Normal 23 4 5 3 2" xfId="11269"/>
    <cellStyle name="Normal 23 4 5 3_Year to Date" xfId="11270"/>
    <cellStyle name="Normal 23 4 5 4" xfId="11271"/>
    <cellStyle name="Normal 23 4 5_CS Indicators" xfId="3740"/>
    <cellStyle name="Normal 23 4 6" xfId="3741"/>
    <cellStyle name="Normal 23 4 6 2" xfId="11272"/>
    <cellStyle name="Normal 23 4 6_Year to Date" xfId="11273"/>
    <cellStyle name="Normal 23 4 7" xfId="3742"/>
    <cellStyle name="Normal 23 4 7 2" xfId="11274"/>
    <cellStyle name="Normal 23 4 7_Year to Date" xfId="11275"/>
    <cellStyle name="Normal 23 4 8" xfId="11276"/>
    <cellStyle name="Normal 23 4_CS Indicators" xfId="3743"/>
    <cellStyle name="Normal 23 5" xfId="3744"/>
    <cellStyle name="Normal 23 5 2" xfId="3745"/>
    <cellStyle name="Normal 23 5 2 2" xfId="3746"/>
    <cellStyle name="Normal 23 5 2 2 2" xfId="3747"/>
    <cellStyle name="Normal 23 5 2 2 2 2" xfId="3748"/>
    <cellStyle name="Normal 23 5 2 2 2 2 2" xfId="11277"/>
    <cellStyle name="Normal 23 5 2 2 2 2_Year to Date" xfId="11278"/>
    <cellStyle name="Normal 23 5 2 2 2 3" xfId="3749"/>
    <cellStyle name="Normal 23 5 2 2 2 3 2" xfId="11279"/>
    <cellStyle name="Normal 23 5 2 2 2 3_Year to Date" xfId="11280"/>
    <cellStyle name="Normal 23 5 2 2 2 4" xfId="11281"/>
    <cellStyle name="Normal 23 5 2 2 2_CS Indicators" xfId="3750"/>
    <cellStyle name="Normal 23 5 2 2 3" xfId="3751"/>
    <cellStyle name="Normal 23 5 2 2 3 2" xfId="11282"/>
    <cellStyle name="Normal 23 5 2 2 3_Year to Date" xfId="11283"/>
    <cellStyle name="Normal 23 5 2 2 4" xfId="3752"/>
    <cellStyle name="Normal 23 5 2 2 4 2" xfId="11284"/>
    <cellStyle name="Normal 23 5 2 2 4_Year to Date" xfId="11285"/>
    <cellStyle name="Normal 23 5 2 2 5" xfId="11286"/>
    <cellStyle name="Normal 23 5 2 2_CS Indicators" xfId="3753"/>
    <cellStyle name="Normal 23 5 2 3" xfId="3754"/>
    <cellStyle name="Normal 23 5 2 3 2" xfId="3755"/>
    <cellStyle name="Normal 23 5 2 3 2 2" xfId="11287"/>
    <cellStyle name="Normal 23 5 2 3 2_Year to Date" xfId="11288"/>
    <cellStyle name="Normal 23 5 2 3 3" xfId="3756"/>
    <cellStyle name="Normal 23 5 2 3 3 2" xfId="11289"/>
    <cellStyle name="Normal 23 5 2 3 3_Year to Date" xfId="11290"/>
    <cellStyle name="Normal 23 5 2 3 4" xfId="11291"/>
    <cellStyle name="Normal 23 5 2 3_CS Indicators" xfId="3757"/>
    <cellStyle name="Normal 23 5 2 4" xfId="3758"/>
    <cellStyle name="Normal 23 5 2 4 2" xfId="11292"/>
    <cellStyle name="Normal 23 5 2 4_Year to Date" xfId="11293"/>
    <cellStyle name="Normal 23 5 2 5" xfId="3759"/>
    <cellStyle name="Normal 23 5 2 5 2" xfId="11294"/>
    <cellStyle name="Normal 23 5 2 5_Year to Date" xfId="11295"/>
    <cellStyle name="Normal 23 5 2 6" xfId="11296"/>
    <cellStyle name="Normal 23 5 2_CS Indicators" xfId="3760"/>
    <cellStyle name="Normal 23 5 3" xfId="3761"/>
    <cellStyle name="Normal 23 5 3 2" xfId="3762"/>
    <cellStyle name="Normal 23 5 3 2 2" xfId="3763"/>
    <cellStyle name="Normal 23 5 3 2 2 2" xfId="11297"/>
    <cellStyle name="Normal 23 5 3 2 2_Year to Date" xfId="11298"/>
    <cellStyle name="Normal 23 5 3 2 3" xfId="3764"/>
    <cellStyle name="Normal 23 5 3 2 3 2" xfId="11299"/>
    <cellStyle name="Normal 23 5 3 2 3_Year to Date" xfId="11300"/>
    <cellStyle name="Normal 23 5 3 2 4" xfId="11301"/>
    <cellStyle name="Normal 23 5 3 2_CS Indicators" xfId="3765"/>
    <cellStyle name="Normal 23 5 3 3" xfId="3766"/>
    <cellStyle name="Normal 23 5 3 3 2" xfId="11302"/>
    <cellStyle name="Normal 23 5 3 3_Year to Date" xfId="11303"/>
    <cellStyle name="Normal 23 5 3 4" xfId="3767"/>
    <cellStyle name="Normal 23 5 3 4 2" xfId="11304"/>
    <cellStyle name="Normal 23 5 3 4_Year to Date" xfId="11305"/>
    <cellStyle name="Normal 23 5 3 5" xfId="11306"/>
    <cellStyle name="Normal 23 5 3_CS Indicators" xfId="3768"/>
    <cellStyle name="Normal 23 5 4" xfId="3769"/>
    <cellStyle name="Normal 23 5 4 2" xfId="3770"/>
    <cellStyle name="Normal 23 5 4 2 2" xfId="11307"/>
    <cellStyle name="Normal 23 5 4 2_Year to Date" xfId="11308"/>
    <cellStyle name="Normal 23 5 4 3" xfId="3771"/>
    <cellStyle name="Normal 23 5 4 3 2" xfId="11309"/>
    <cellStyle name="Normal 23 5 4 3_Year to Date" xfId="11310"/>
    <cellStyle name="Normal 23 5 4 4" xfId="11311"/>
    <cellStyle name="Normal 23 5 4_CS Indicators" xfId="3772"/>
    <cellStyle name="Normal 23 5 5" xfId="3773"/>
    <cellStyle name="Normal 23 5 5 2" xfId="11312"/>
    <cellStyle name="Normal 23 5 5_Year to Date" xfId="11313"/>
    <cellStyle name="Normal 23 5 6" xfId="3774"/>
    <cellStyle name="Normal 23 5 6 2" xfId="11314"/>
    <cellStyle name="Normal 23 5 6_Year to Date" xfId="11315"/>
    <cellStyle name="Normal 23 5 7" xfId="11316"/>
    <cellStyle name="Normal 23 5_CS Indicators" xfId="3775"/>
    <cellStyle name="Normal 23 6" xfId="3776"/>
    <cellStyle name="Normal 23 6 2" xfId="3777"/>
    <cellStyle name="Normal 23 6 2 2" xfId="3778"/>
    <cellStyle name="Normal 23 6 2 2 2" xfId="3779"/>
    <cellStyle name="Normal 23 6 2 2 2 2" xfId="11317"/>
    <cellStyle name="Normal 23 6 2 2 2_Year to Date" xfId="11318"/>
    <cellStyle name="Normal 23 6 2 2 3" xfId="3780"/>
    <cellStyle name="Normal 23 6 2 2 3 2" xfId="11319"/>
    <cellStyle name="Normal 23 6 2 2 3_Year to Date" xfId="11320"/>
    <cellStyle name="Normal 23 6 2 2 4" xfId="11321"/>
    <cellStyle name="Normal 23 6 2 2_CS Indicators" xfId="3781"/>
    <cellStyle name="Normal 23 6 2 3" xfId="3782"/>
    <cellStyle name="Normal 23 6 2 3 2" xfId="11322"/>
    <cellStyle name="Normal 23 6 2 3_Year to Date" xfId="11323"/>
    <cellStyle name="Normal 23 6 2 4" xfId="3783"/>
    <cellStyle name="Normal 23 6 2 4 2" xfId="11324"/>
    <cellStyle name="Normal 23 6 2 4_Year to Date" xfId="11325"/>
    <cellStyle name="Normal 23 6 2 5" xfId="11326"/>
    <cellStyle name="Normal 23 6 2_CS Indicators" xfId="3784"/>
    <cellStyle name="Normal 23 6 3" xfId="3785"/>
    <cellStyle name="Normal 23 6 3 2" xfId="3786"/>
    <cellStyle name="Normal 23 6 3 2 2" xfId="11327"/>
    <cellStyle name="Normal 23 6 3 2_Year to Date" xfId="11328"/>
    <cellStyle name="Normal 23 6 3 3" xfId="3787"/>
    <cellStyle name="Normal 23 6 3 3 2" xfId="11329"/>
    <cellStyle name="Normal 23 6 3 3_Year to Date" xfId="11330"/>
    <cellStyle name="Normal 23 6 3 4" xfId="11331"/>
    <cellStyle name="Normal 23 6 3_CS Indicators" xfId="3788"/>
    <cellStyle name="Normal 23 6 4" xfId="3789"/>
    <cellStyle name="Normal 23 6 4 2" xfId="11332"/>
    <cellStyle name="Normal 23 6 4_Year to Date" xfId="11333"/>
    <cellStyle name="Normal 23 6 5" xfId="3790"/>
    <cellStyle name="Normal 23 6 5 2" xfId="11334"/>
    <cellStyle name="Normal 23 6 5_Year to Date" xfId="11335"/>
    <cellStyle name="Normal 23 6 6" xfId="11336"/>
    <cellStyle name="Normal 23 6_CS Indicators" xfId="3791"/>
    <cellStyle name="Normal 23 7" xfId="3792"/>
    <cellStyle name="Normal 23 7 2" xfId="3793"/>
    <cellStyle name="Normal 23 7 2 2" xfId="3794"/>
    <cellStyle name="Normal 23 7 2 2 2" xfId="11337"/>
    <cellStyle name="Normal 23 7 2 2_Year to Date" xfId="11338"/>
    <cellStyle name="Normal 23 7 2 3" xfId="3795"/>
    <cellStyle name="Normal 23 7 2 3 2" xfId="11339"/>
    <cellStyle name="Normal 23 7 2 3_Year to Date" xfId="11340"/>
    <cellStyle name="Normal 23 7 2 4" xfId="11341"/>
    <cellStyle name="Normal 23 7 2_CS Indicators" xfId="3796"/>
    <cellStyle name="Normal 23 7 3" xfId="3797"/>
    <cellStyle name="Normal 23 7 3 2" xfId="11342"/>
    <cellStyle name="Normal 23 7 3_Year to Date" xfId="11343"/>
    <cellStyle name="Normal 23 7 4" xfId="3798"/>
    <cellStyle name="Normal 23 7 4 2" xfId="11344"/>
    <cellStyle name="Normal 23 7 4_Year to Date" xfId="11345"/>
    <cellStyle name="Normal 23 7 5" xfId="11346"/>
    <cellStyle name="Normal 23 7_CS Indicators" xfId="3799"/>
    <cellStyle name="Normal 23 8" xfId="3800"/>
    <cellStyle name="Normal 23 8 2" xfId="3801"/>
    <cellStyle name="Normal 23 8 2 2" xfId="11347"/>
    <cellStyle name="Normal 23 8 2_Year to Date" xfId="11348"/>
    <cellStyle name="Normal 23 8 3" xfId="3802"/>
    <cellStyle name="Normal 23 8 3 2" xfId="11349"/>
    <cellStyle name="Normal 23 8 3_Year to Date" xfId="11350"/>
    <cellStyle name="Normal 23 8 4" xfId="11351"/>
    <cellStyle name="Normal 23 8_CS Indicators" xfId="3803"/>
    <cellStyle name="Normal 23 9" xfId="3804"/>
    <cellStyle name="Normal 23 9 2" xfId="11352"/>
    <cellStyle name="Normal 23 9_Year to Date" xfId="11353"/>
    <cellStyle name="Normal 23_CS Indicators" xfId="3805"/>
    <cellStyle name="Normal 230" xfId="17567"/>
    <cellStyle name="Normal 231" xfId="17568"/>
    <cellStyle name="Normal 232" xfId="17569"/>
    <cellStyle name="Normal 233" xfId="17570"/>
    <cellStyle name="Normal 234" xfId="17571"/>
    <cellStyle name="Normal 235" xfId="17572"/>
    <cellStyle name="Normal 236" xfId="17573"/>
    <cellStyle name="Normal 237" xfId="17574"/>
    <cellStyle name="Normal 238" xfId="17575"/>
    <cellStyle name="Normal 239" xfId="17576"/>
    <cellStyle name="Normal 24" xfId="3806"/>
    <cellStyle name="Normal 24 10" xfId="3807"/>
    <cellStyle name="Normal 24 10 2" xfId="11354"/>
    <cellStyle name="Normal 24 10_Year to Date" xfId="11355"/>
    <cellStyle name="Normal 24 11" xfId="3808"/>
    <cellStyle name="Normal 24 11 2" xfId="3809"/>
    <cellStyle name="Normal 24 12" xfId="3810"/>
    <cellStyle name="Normal 24 13" xfId="3811"/>
    <cellStyle name="Normal 24 2" xfId="3812"/>
    <cellStyle name="Normal 24 2 2" xfId="3813"/>
    <cellStyle name="Normal 24 2 2 2" xfId="3814"/>
    <cellStyle name="Normal 24 2 2 2 2" xfId="3815"/>
    <cellStyle name="Normal 24 2 2 2 2 2" xfId="3816"/>
    <cellStyle name="Normal 24 2 2 2 2 2 2" xfId="3817"/>
    <cellStyle name="Normal 24 2 2 2 2 2 2 2" xfId="11356"/>
    <cellStyle name="Normal 24 2 2 2 2 2 2_Year to Date" xfId="11357"/>
    <cellStyle name="Normal 24 2 2 2 2 2 3" xfId="3818"/>
    <cellStyle name="Normal 24 2 2 2 2 2 3 2" xfId="11358"/>
    <cellStyle name="Normal 24 2 2 2 2 2 3_Year to Date" xfId="11359"/>
    <cellStyle name="Normal 24 2 2 2 2 2 4" xfId="11360"/>
    <cellStyle name="Normal 24 2 2 2 2 2_CS Indicators" xfId="3819"/>
    <cellStyle name="Normal 24 2 2 2 2 3" xfId="3820"/>
    <cellStyle name="Normal 24 2 2 2 2 3 2" xfId="11361"/>
    <cellStyle name="Normal 24 2 2 2 2 3_Year to Date" xfId="11362"/>
    <cellStyle name="Normal 24 2 2 2 2 4" xfId="3821"/>
    <cellStyle name="Normal 24 2 2 2 2 4 2" xfId="11363"/>
    <cellStyle name="Normal 24 2 2 2 2 4_Year to Date" xfId="11364"/>
    <cellStyle name="Normal 24 2 2 2 2 5" xfId="11365"/>
    <cellStyle name="Normal 24 2 2 2 2_CS Indicators" xfId="3822"/>
    <cellStyle name="Normal 24 2 2 2 3" xfId="3823"/>
    <cellStyle name="Normal 24 2 2 2 3 2" xfId="3824"/>
    <cellStyle name="Normal 24 2 2 2 3 2 2" xfId="11366"/>
    <cellStyle name="Normal 24 2 2 2 3 2_Year to Date" xfId="11367"/>
    <cellStyle name="Normal 24 2 2 2 3 3" xfId="3825"/>
    <cellStyle name="Normal 24 2 2 2 3 3 2" xfId="11368"/>
    <cellStyle name="Normal 24 2 2 2 3 3_Year to Date" xfId="11369"/>
    <cellStyle name="Normal 24 2 2 2 3 4" xfId="11370"/>
    <cellStyle name="Normal 24 2 2 2 3_CS Indicators" xfId="3826"/>
    <cellStyle name="Normal 24 2 2 2 4" xfId="3827"/>
    <cellStyle name="Normal 24 2 2 2 4 2" xfId="11371"/>
    <cellStyle name="Normal 24 2 2 2 4_Year to Date" xfId="11372"/>
    <cellStyle name="Normal 24 2 2 2 5" xfId="3828"/>
    <cellStyle name="Normal 24 2 2 2 5 2" xfId="11373"/>
    <cellStyle name="Normal 24 2 2 2 5_Year to Date" xfId="11374"/>
    <cellStyle name="Normal 24 2 2 2 6" xfId="11375"/>
    <cellStyle name="Normal 24 2 2 2_CS Indicators" xfId="3829"/>
    <cellStyle name="Normal 24 2 2 3" xfId="3830"/>
    <cellStyle name="Normal 24 2 2 3 2" xfId="3831"/>
    <cellStyle name="Normal 24 2 2 3 2 2" xfId="3832"/>
    <cellStyle name="Normal 24 2 2 3 2 2 2" xfId="11376"/>
    <cellStyle name="Normal 24 2 2 3 2 2_Year to Date" xfId="11377"/>
    <cellStyle name="Normal 24 2 2 3 2 3" xfId="3833"/>
    <cellStyle name="Normal 24 2 2 3 2 3 2" xfId="11378"/>
    <cellStyle name="Normal 24 2 2 3 2 3_Year to Date" xfId="11379"/>
    <cellStyle name="Normal 24 2 2 3 2 4" xfId="11380"/>
    <cellStyle name="Normal 24 2 2 3 2_CS Indicators" xfId="3834"/>
    <cellStyle name="Normal 24 2 2 3 3" xfId="3835"/>
    <cellStyle name="Normal 24 2 2 3 3 2" xfId="11381"/>
    <cellStyle name="Normal 24 2 2 3 3_Year to Date" xfId="11382"/>
    <cellStyle name="Normal 24 2 2 3 4" xfId="3836"/>
    <cellStyle name="Normal 24 2 2 3 4 2" xfId="11383"/>
    <cellStyle name="Normal 24 2 2 3 4_Year to Date" xfId="11384"/>
    <cellStyle name="Normal 24 2 2 3 5" xfId="11385"/>
    <cellStyle name="Normal 24 2 2 3_CS Indicators" xfId="3837"/>
    <cellStyle name="Normal 24 2 2 4" xfId="3838"/>
    <cellStyle name="Normal 24 2 2 4 2" xfId="3839"/>
    <cellStyle name="Normal 24 2 2 4 2 2" xfId="11386"/>
    <cellStyle name="Normal 24 2 2 4 2_Year to Date" xfId="11387"/>
    <cellStyle name="Normal 24 2 2 4 3" xfId="3840"/>
    <cellStyle name="Normal 24 2 2 4 3 2" xfId="11388"/>
    <cellStyle name="Normal 24 2 2 4 3_Year to Date" xfId="11389"/>
    <cellStyle name="Normal 24 2 2 4 4" xfId="11390"/>
    <cellStyle name="Normal 24 2 2 4_CS Indicators" xfId="3841"/>
    <cellStyle name="Normal 24 2 2 5" xfId="3842"/>
    <cellStyle name="Normal 24 2 2 5 2" xfId="11391"/>
    <cellStyle name="Normal 24 2 2 5_Year to Date" xfId="11392"/>
    <cellStyle name="Normal 24 2 2 6" xfId="3843"/>
    <cellStyle name="Normal 24 2 2 6 2" xfId="11393"/>
    <cellStyle name="Normal 24 2 2 6_Year to Date" xfId="11394"/>
    <cellStyle name="Normal 24 2 2 7" xfId="11395"/>
    <cellStyle name="Normal 24 2 2_CS Indicators" xfId="3844"/>
    <cellStyle name="Normal 24 2 3" xfId="3845"/>
    <cellStyle name="Normal 24 2 3 2" xfId="3846"/>
    <cellStyle name="Normal 24 2 3 2 2" xfId="3847"/>
    <cellStyle name="Normal 24 2 3 2 2 2" xfId="3848"/>
    <cellStyle name="Normal 24 2 3 2 2 2 2" xfId="11396"/>
    <cellStyle name="Normal 24 2 3 2 2 2_Year to Date" xfId="11397"/>
    <cellStyle name="Normal 24 2 3 2 2 3" xfId="3849"/>
    <cellStyle name="Normal 24 2 3 2 2 3 2" xfId="11398"/>
    <cellStyle name="Normal 24 2 3 2 2 3_Year to Date" xfId="11399"/>
    <cellStyle name="Normal 24 2 3 2 2 4" xfId="11400"/>
    <cellStyle name="Normal 24 2 3 2 2_CS Indicators" xfId="3850"/>
    <cellStyle name="Normal 24 2 3 2 3" xfId="3851"/>
    <cellStyle name="Normal 24 2 3 2 3 2" xfId="11401"/>
    <cellStyle name="Normal 24 2 3 2 3_Year to Date" xfId="11402"/>
    <cellStyle name="Normal 24 2 3 2 4" xfId="3852"/>
    <cellStyle name="Normal 24 2 3 2 4 2" xfId="11403"/>
    <cellStyle name="Normal 24 2 3 2 4_Year to Date" xfId="11404"/>
    <cellStyle name="Normal 24 2 3 2 5" xfId="11405"/>
    <cellStyle name="Normal 24 2 3 2_CS Indicators" xfId="3853"/>
    <cellStyle name="Normal 24 2 3 3" xfId="3854"/>
    <cellStyle name="Normal 24 2 3 3 2" xfId="3855"/>
    <cellStyle name="Normal 24 2 3 3 2 2" xfId="11406"/>
    <cellStyle name="Normal 24 2 3 3 2_Year to Date" xfId="11407"/>
    <cellStyle name="Normal 24 2 3 3 3" xfId="3856"/>
    <cellStyle name="Normal 24 2 3 3 3 2" xfId="11408"/>
    <cellStyle name="Normal 24 2 3 3 3_Year to Date" xfId="11409"/>
    <cellStyle name="Normal 24 2 3 3 4" xfId="11410"/>
    <cellStyle name="Normal 24 2 3 3_CS Indicators" xfId="3857"/>
    <cellStyle name="Normal 24 2 3 4" xfId="3858"/>
    <cellStyle name="Normal 24 2 3 4 2" xfId="11411"/>
    <cellStyle name="Normal 24 2 3 4_Year to Date" xfId="11412"/>
    <cellStyle name="Normal 24 2 3 5" xfId="3859"/>
    <cellStyle name="Normal 24 2 3 5 2" xfId="11413"/>
    <cellStyle name="Normal 24 2 3 5_Year to Date" xfId="11414"/>
    <cellStyle name="Normal 24 2 3 6" xfId="11415"/>
    <cellStyle name="Normal 24 2 3_CS Indicators" xfId="3860"/>
    <cellStyle name="Normal 24 2 4" xfId="3861"/>
    <cellStyle name="Normal 24 2 4 2" xfId="3862"/>
    <cellStyle name="Normal 24 2 4 2 2" xfId="3863"/>
    <cellStyle name="Normal 24 2 4 2 2 2" xfId="11416"/>
    <cellStyle name="Normal 24 2 4 2 2_Year to Date" xfId="11417"/>
    <cellStyle name="Normal 24 2 4 2 3" xfId="3864"/>
    <cellStyle name="Normal 24 2 4 2 3 2" xfId="11418"/>
    <cellStyle name="Normal 24 2 4 2 3_Year to Date" xfId="11419"/>
    <cellStyle name="Normal 24 2 4 2 4" xfId="11420"/>
    <cellStyle name="Normal 24 2 4 2_CS Indicators" xfId="3865"/>
    <cellStyle name="Normal 24 2 4 3" xfId="3866"/>
    <cellStyle name="Normal 24 2 4 3 2" xfId="11421"/>
    <cellStyle name="Normal 24 2 4 3_Year to Date" xfId="11422"/>
    <cellStyle name="Normal 24 2 4 4" xfId="3867"/>
    <cellStyle name="Normal 24 2 4 4 2" xfId="11423"/>
    <cellStyle name="Normal 24 2 4 4_Year to Date" xfId="11424"/>
    <cellStyle name="Normal 24 2 4 5" xfId="11425"/>
    <cellStyle name="Normal 24 2 4_CS Indicators" xfId="3868"/>
    <cellStyle name="Normal 24 2 5" xfId="3869"/>
    <cellStyle name="Normal 24 2 5 2" xfId="3870"/>
    <cellStyle name="Normal 24 2 5 2 2" xfId="11426"/>
    <cellStyle name="Normal 24 2 5 2_Year to Date" xfId="11427"/>
    <cellStyle name="Normal 24 2 5 3" xfId="3871"/>
    <cellStyle name="Normal 24 2 5 3 2" xfId="11428"/>
    <cellStyle name="Normal 24 2 5 3_Year to Date" xfId="11429"/>
    <cellStyle name="Normal 24 2 5 4" xfId="11430"/>
    <cellStyle name="Normal 24 2 5_CS Indicators" xfId="3872"/>
    <cellStyle name="Normal 24 2 6" xfId="3873"/>
    <cellStyle name="Normal 24 2 6 2" xfId="11431"/>
    <cellStyle name="Normal 24 2 6_Year to Date" xfId="11432"/>
    <cellStyle name="Normal 24 2 7" xfId="3874"/>
    <cellStyle name="Normal 24 2 7 2" xfId="11433"/>
    <cellStyle name="Normal 24 2 7_Year to Date" xfId="11434"/>
    <cellStyle name="Normal 24 2 8" xfId="3875"/>
    <cellStyle name="Normal 24 2 9" xfId="3876"/>
    <cellStyle name="Normal 24 2_CS Indicators" xfId="3877"/>
    <cellStyle name="Normal 24 3" xfId="3878"/>
    <cellStyle name="Normal 24 3 2" xfId="3879"/>
    <cellStyle name="Normal 24 3 2 2" xfId="3880"/>
    <cellStyle name="Normal 24 3 2 2 2" xfId="3881"/>
    <cellStyle name="Normal 24 3 2 2 2 2" xfId="3882"/>
    <cellStyle name="Normal 24 3 2 2 2 2 2" xfId="3883"/>
    <cellStyle name="Normal 24 3 2 2 2 2 2 2" xfId="11435"/>
    <cellStyle name="Normal 24 3 2 2 2 2 2_Year to Date" xfId="11436"/>
    <cellStyle name="Normal 24 3 2 2 2 2 3" xfId="3884"/>
    <cellStyle name="Normal 24 3 2 2 2 2 3 2" xfId="11437"/>
    <cellStyle name="Normal 24 3 2 2 2 2 3_Year to Date" xfId="11438"/>
    <cellStyle name="Normal 24 3 2 2 2 2 4" xfId="11439"/>
    <cellStyle name="Normal 24 3 2 2 2 2_CS Indicators" xfId="3885"/>
    <cellStyle name="Normal 24 3 2 2 2 3" xfId="3886"/>
    <cellStyle name="Normal 24 3 2 2 2 3 2" xfId="11440"/>
    <cellStyle name="Normal 24 3 2 2 2 3_Year to Date" xfId="11441"/>
    <cellStyle name="Normal 24 3 2 2 2 4" xfId="3887"/>
    <cellStyle name="Normal 24 3 2 2 2 4 2" xfId="11442"/>
    <cellStyle name="Normal 24 3 2 2 2 4_Year to Date" xfId="11443"/>
    <cellStyle name="Normal 24 3 2 2 2 5" xfId="11444"/>
    <cellStyle name="Normal 24 3 2 2 2_CS Indicators" xfId="3888"/>
    <cellStyle name="Normal 24 3 2 2 3" xfId="3889"/>
    <cellStyle name="Normal 24 3 2 2 3 2" xfId="3890"/>
    <cellStyle name="Normal 24 3 2 2 3 2 2" xfId="11445"/>
    <cellStyle name="Normal 24 3 2 2 3 2_Year to Date" xfId="11446"/>
    <cellStyle name="Normal 24 3 2 2 3 3" xfId="3891"/>
    <cellStyle name="Normal 24 3 2 2 3 3 2" xfId="11447"/>
    <cellStyle name="Normal 24 3 2 2 3 3_Year to Date" xfId="11448"/>
    <cellStyle name="Normal 24 3 2 2 3 4" xfId="11449"/>
    <cellStyle name="Normal 24 3 2 2 3_CS Indicators" xfId="3892"/>
    <cellStyle name="Normal 24 3 2 2 4" xfId="3893"/>
    <cellStyle name="Normal 24 3 2 2 4 2" xfId="11450"/>
    <cellStyle name="Normal 24 3 2 2 4_Year to Date" xfId="11451"/>
    <cellStyle name="Normal 24 3 2 2 5" xfId="3894"/>
    <cellStyle name="Normal 24 3 2 2 5 2" xfId="11452"/>
    <cellStyle name="Normal 24 3 2 2 5_Year to Date" xfId="11453"/>
    <cellStyle name="Normal 24 3 2 2 6" xfId="11454"/>
    <cellStyle name="Normal 24 3 2 2_CS Indicators" xfId="3895"/>
    <cellStyle name="Normal 24 3 2 3" xfId="3896"/>
    <cellStyle name="Normal 24 3 2 3 2" xfId="3897"/>
    <cellStyle name="Normal 24 3 2 3 2 2" xfId="3898"/>
    <cellStyle name="Normal 24 3 2 3 2 2 2" xfId="11455"/>
    <cellStyle name="Normal 24 3 2 3 2 2_Year to Date" xfId="11456"/>
    <cellStyle name="Normal 24 3 2 3 2 3" xfId="3899"/>
    <cellStyle name="Normal 24 3 2 3 2 3 2" xfId="11457"/>
    <cellStyle name="Normal 24 3 2 3 2 3_Year to Date" xfId="11458"/>
    <cellStyle name="Normal 24 3 2 3 2 4" xfId="11459"/>
    <cellStyle name="Normal 24 3 2 3 2_CS Indicators" xfId="3900"/>
    <cellStyle name="Normal 24 3 2 3 3" xfId="3901"/>
    <cellStyle name="Normal 24 3 2 3 3 2" xfId="11460"/>
    <cellStyle name="Normal 24 3 2 3 3_Year to Date" xfId="11461"/>
    <cellStyle name="Normal 24 3 2 3 4" xfId="3902"/>
    <cellStyle name="Normal 24 3 2 3 4 2" xfId="11462"/>
    <cellStyle name="Normal 24 3 2 3 4_Year to Date" xfId="11463"/>
    <cellStyle name="Normal 24 3 2 3 5" xfId="11464"/>
    <cellStyle name="Normal 24 3 2 3_CS Indicators" xfId="3903"/>
    <cellStyle name="Normal 24 3 2 4" xfId="3904"/>
    <cellStyle name="Normal 24 3 2 4 2" xfId="3905"/>
    <cellStyle name="Normal 24 3 2 4 2 2" xfId="11465"/>
    <cellStyle name="Normal 24 3 2 4 2_Year to Date" xfId="11466"/>
    <cellStyle name="Normal 24 3 2 4 3" xfId="3906"/>
    <cellStyle name="Normal 24 3 2 4 3 2" xfId="11467"/>
    <cellStyle name="Normal 24 3 2 4 3_Year to Date" xfId="11468"/>
    <cellStyle name="Normal 24 3 2 4 4" xfId="11469"/>
    <cellStyle name="Normal 24 3 2 4_CS Indicators" xfId="3907"/>
    <cellStyle name="Normal 24 3 2 5" xfId="3908"/>
    <cellStyle name="Normal 24 3 2 5 2" xfId="11470"/>
    <cellStyle name="Normal 24 3 2 5_Year to Date" xfId="11471"/>
    <cellStyle name="Normal 24 3 2 6" xfId="3909"/>
    <cellStyle name="Normal 24 3 2 6 2" xfId="11472"/>
    <cellStyle name="Normal 24 3 2 6_Year to Date" xfId="11473"/>
    <cellStyle name="Normal 24 3 2 7" xfId="11474"/>
    <cellStyle name="Normal 24 3 2_CS Indicators" xfId="3910"/>
    <cellStyle name="Normal 24 3 3" xfId="3911"/>
    <cellStyle name="Normal 24 3 3 2" xfId="3912"/>
    <cellStyle name="Normal 24 3 3 2 2" xfId="3913"/>
    <cellStyle name="Normal 24 3 3 2 2 2" xfId="3914"/>
    <cellStyle name="Normal 24 3 3 2 2 2 2" xfId="11475"/>
    <cellStyle name="Normal 24 3 3 2 2 2_Year to Date" xfId="11476"/>
    <cellStyle name="Normal 24 3 3 2 2 3" xfId="3915"/>
    <cellStyle name="Normal 24 3 3 2 2 3 2" xfId="11477"/>
    <cellStyle name="Normal 24 3 3 2 2 3_Year to Date" xfId="11478"/>
    <cellStyle name="Normal 24 3 3 2 2 4" xfId="11479"/>
    <cellStyle name="Normal 24 3 3 2 2_CS Indicators" xfId="3916"/>
    <cellStyle name="Normal 24 3 3 2 3" xfId="3917"/>
    <cellStyle name="Normal 24 3 3 2 3 2" xfId="11480"/>
    <cellStyle name="Normal 24 3 3 2 3_Year to Date" xfId="11481"/>
    <cellStyle name="Normal 24 3 3 2 4" xfId="3918"/>
    <cellStyle name="Normal 24 3 3 2 4 2" xfId="11482"/>
    <cellStyle name="Normal 24 3 3 2 4_Year to Date" xfId="11483"/>
    <cellStyle name="Normal 24 3 3 2 5" xfId="11484"/>
    <cellStyle name="Normal 24 3 3 2_CS Indicators" xfId="3919"/>
    <cellStyle name="Normal 24 3 3 3" xfId="3920"/>
    <cellStyle name="Normal 24 3 3 3 2" xfId="3921"/>
    <cellStyle name="Normal 24 3 3 3 2 2" xfId="11485"/>
    <cellStyle name="Normal 24 3 3 3 2_Year to Date" xfId="11486"/>
    <cellStyle name="Normal 24 3 3 3 3" xfId="3922"/>
    <cellStyle name="Normal 24 3 3 3 3 2" xfId="11487"/>
    <cellStyle name="Normal 24 3 3 3 3_Year to Date" xfId="11488"/>
    <cellStyle name="Normal 24 3 3 3 4" xfId="11489"/>
    <cellStyle name="Normal 24 3 3 3_CS Indicators" xfId="3923"/>
    <cellStyle name="Normal 24 3 3 4" xfId="3924"/>
    <cellStyle name="Normal 24 3 3 4 2" xfId="11490"/>
    <cellStyle name="Normal 24 3 3 4_Year to Date" xfId="11491"/>
    <cellStyle name="Normal 24 3 3 5" xfId="3925"/>
    <cellStyle name="Normal 24 3 3 5 2" xfId="11492"/>
    <cellStyle name="Normal 24 3 3 5_Year to Date" xfId="11493"/>
    <cellStyle name="Normal 24 3 3 6" xfId="11494"/>
    <cellStyle name="Normal 24 3 3_CS Indicators" xfId="3926"/>
    <cellStyle name="Normal 24 3 4" xfId="3927"/>
    <cellStyle name="Normal 24 3 4 2" xfId="3928"/>
    <cellStyle name="Normal 24 3 4 2 2" xfId="3929"/>
    <cellStyle name="Normal 24 3 4 2 2 2" xfId="11495"/>
    <cellStyle name="Normal 24 3 4 2 2_Year to Date" xfId="11496"/>
    <cellStyle name="Normal 24 3 4 2 3" xfId="3930"/>
    <cellStyle name="Normal 24 3 4 2 3 2" xfId="11497"/>
    <cellStyle name="Normal 24 3 4 2 3_Year to Date" xfId="11498"/>
    <cellStyle name="Normal 24 3 4 2 4" xfId="11499"/>
    <cellStyle name="Normal 24 3 4 2_CS Indicators" xfId="3931"/>
    <cellStyle name="Normal 24 3 4 3" xfId="3932"/>
    <cellStyle name="Normal 24 3 4 3 2" xfId="11500"/>
    <cellStyle name="Normal 24 3 4 3_Year to Date" xfId="11501"/>
    <cellStyle name="Normal 24 3 4 4" xfId="3933"/>
    <cellStyle name="Normal 24 3 4 4 2" xfId="11502"/>
    <cellStyle name="Normal 24 3 4 4_Year to Date" xfId="11503"/>
    <cellStyle name="Normal 24 3 4 5" xfId="11504"/>
    <cellStyle name="Normal 24 3 4_CS Indicators" xfId="3934"/>
    <cellStyle name="Normal 24 3 5" xfId="3935"/>
    <cellStyle name="Normal 24 3 5 2" xfId="3936"/>
    <cellStyle name="Normal 24 3 5 2 2" xfId="11505"/>
    <cellStyle name="Normal 24 3 5 2_Year to Date" xfId="11506"/>
    <cellStyle name="Normal 24 3 5 3" xfId="3937"/>
    <cellStyle name="Normal 24 3 5 3 2" xfId="11507"/>
    <cellStyle name="Normal 24 3 5 3_Year to Date" xfId="11508"/>
    <cellStyle name="Normal 24 3 5 4" xfId="11509"/>
    <cellStyle name="Normal 24 3 5_CS Indicators" xfId="3938"/>
    <cellStyle name="Normal 24 3 6" xfId="3939"/>
    <cellStyle name="Normal 24 3 6 2" xfId="11510"/>
    <cellStyle name="Normal 24 3 6_Year to Date" xfId="11511"/>
    <cellStyle name="Normal 24 3 7" xfId="3940"/>
    <cellStyle name="Normal 24 3 7 2" xfId="11512"/>
    <cellStyle name="Normal 24 3 7_Year to Date" xfId="11513"/>
    <cellStyle name="Normal 24 3 8" xfId="11514"/>
    <cellStyle name="Normal 24 3_CS Indicators" xfId="3941"/>
    <cellStyle name="Normal 24 4" xfId="3942"/>
    <cellStyle name="Normal 24 4 2" xfId="3943"/>
    <cellStyle name="Normal 24 4 2 2" xfId="3944"/>
    <cellStyle name="Normal 24 4 2 2 2" xfId="3945"/>
    <cellStyle name="Normal 24 4 2 2 2 2" xfId="3946"/>
    <cellStyle name="Normal 24 4 2 2 2 2 2" xfId="3947"/>
    <cellStyle name="Normal 24 4 2 2 2 2 2 2" xfId="11515"/>
    <cellStyle name="Normal 24 4 2 2 2 2 2_Year to Date" xfId="11516"/>
    <cellStyle name="Normal 24 4 2 2 2 2 3" xfId="3948"/>
    <cellStyle name="Normal 24 4 2 2 2 2 3 2" xfId="11517"/>
    <cellStyle name="Normal 24 4 2 2 2 2 3_Year to Date" xfId="11518"/>
    <cellStyle name="Normal 24 4 2 2 2 2 4" xfId="11519"/>
    <cellStyle name="Normal 24 4 2 2 2 2_CS Indicators" xfId="3949"/>
    <cellStyle name="Normal 24 4 2 2 2 3" xfId="3950"/>
    <cellStyle name="Normal 24 4 2 2 2 3 2" xfId="11520"/>
    <cellStyle name="Normal 24 4 2 2 2 3_Year to Date" xfId="11521"/>
    <cellStyle name="Normal 24 4 2 2 2 4" xfId="3951"/>
    <cellStyle name="Normal 24 4 2 2 2 4 2" xfId="11522"/>
    <cellStyle name="Normal 24 4 2 2 2 4_Year to Date" xfId="11523"/>
    <cellStyle name="Normal 24 4 2 2 2 5" xfId="11524"/>
    <cellStyle name="Normal 24 4 2 2 2_CS Indicators" xfId="3952"/>
    <cellStyle name="Normal 24 4 2 2 3" xfId="3953"/>
    <cellStyle name="Normal 24 4 2 2 3 2" xfId="3954"/>
    <cellStyle name="Normal 24 4 2 2 3 2 2" xfId="11525"/>
    <cellStyle name="Normal 24 4 2 2 3 2_Year to Date" xfId="11526"/>
    <cellStyle name="Normal 24 4 2 2 3 3" xfId="3955"/>
    <cellStyle name="Normal 24 4 2 2 3 3 2" xfId="11527"/>
    <cellStyle name="Normal 24 4 2 2 3 3_Year to Date" xfId="11528"/>
    <cellStyle name="Normal 24 4 2 2 3 4" xfId="11529"/>
    <cellStyle name="Normal 24 4 2 2 3_CS Indicators" xfId="3956"/>
    <cellStyle name="Normal 24 4 2 2 4" xfId="3957"/>
    <cellStyle name="Normal 24 4 2 2 4 2" xfId="11530"/>
    <cellStyle name="Normal 24 4 2 2 4_Year to Date" xfId="11531"/>
    <cellStyle name="Normal 24 4 2 2 5" xfId="3958"/>
    <cellStyle name="Normal 24 4 2 2 5 2" xfId="11532"/>
    <cellStyle name="Normal 24 4 2 2 5_Year to Date" xfId="11533"/>
    <cellStyle name="Normal 24 4 2 2 6" xfId="11534"/>
    <cellStyle name="Normal 24 4 2 2_CS Indicators" xfId="3959"/>
    <cellStyle name="Normal 24 4 2 3" xfId="3960"/>
    <cellStyle name="Normal 24 4 2 3 2" xfId="3961"/>
    <cellStyle name="Normal 24 4 2 3 2 2" xfId="3962"/>
    <cellStyle name="Normal 24 4 2 3 2 2 2" xfId="11535"/>
    <cellStyle name="Normal 24 4 2 3 2 2_Year to Date" xfId="11536"/>
    <cellStyle name="Normal 24 4 2 3 2 3" xfId="3963"/>
    <cellStyle name="Normal 24 4 2 3 2 3 2" xfId="11537"/>
    <cellStyle name="Normal 24 4 2 3 2 3_Year to Date" xfId="11538"/>
    <cellStyle name="Normal 24 4 2 3 2 4" xfId="11539"/>
    <cellStyle name="Normal 24 4 2 3 2_CS Indicators" xfId="3964"/>
    <cellStyle name="Normal 24 4 2 3 3" xfId="3965"/>
    <cellStyle name="Normal 24 4 2 3 3 2" xfId="11540"/>
    <cellStyle name="Normal 24 4 2 3 3_Year to Date" xfId="11541"/>
    <cellStyle name="Normal 24 4 2 3 4" xfId="3966"/>
    <cellStyle name="Normal 24 4 2 3 4 2" xfId="11542"/>
    <cellStyle name="Normal 24 4 2 3 4_Year to Date" xfId="11543"/>
    <cellStyle name="Normal 24 4 2 3 5" xfId="11544"/>
    <cellStyle name="Normal 24 4 2 3_CS Indicators" xfId="3967"/>
    <cellStyle name="Normal 24 4 2 4" xfId="3968"/>
    <cellStyle name="Normal 24 4 2 4 2" xfId="3969"/>
    <cellStyle name="Normal 24 4 2 4 2 2" xfId="11545"/>
    <cellStyle name="Normal 24 4 2 4 2_Year to Date" xfId="11546"/>
    <cellStyle name="Normal 24 4 2 4 3" xfId="3970"/>
    <cellStyle name="Normal 24 4 2 4 3 2" xfId="11547"/>
    <cellStyle name="Normal 24 4 2 4 3_Year to Date" xfId="11548"/>
    <cellStyle name="Normal 24 4 2 4 4" xfId="11549"/>
    <cellStyle name="Normal 24 4 2 4_CS Indicators" xfId="3971"/>
    <cellStyle name="Normal 24 4 2 5" xfId="3972"/>
    <cellStyle name="Normal 24 4 2 5 2" xfId="11550"/>
    <cellStyle name="Normal 24 4 2 5_Year to Date" xfId="11551"/>
    <cellStyle name="Normal 24 4 2 6" xfId="3973"/>
    <cellStyle name="Normal 24 4 2 6 2" xfId="11552"/>
    <cellStyle name="Normal 24 4 2 6_Year to Date" xfId="11553"/>
    <cellStyle name="Normal 24 4 2 7" xfId="11554"/>
    <cellStyle name="Normal 24 4 2_CS Indicators" xfId="3974"/>
    <cellStyle name="Normal 24 4 3" xfId="3975"/>
    <cellStyle name="Normal 24 4 3 2" xfId="3976"/>
    <cellStyle name="Normal 24 4 3 2 2" xfId="3977"/>
    <cellStyle name="Normal 24 4 3 2 2 2" xfId="3978"/>
    <cellStyle name="Normal 24 4 3 2 2 2 2" xfId="11555"/>
    <cellStyle name="Normal 24 4 3 2 2 2_Year to Date" xfId="11556"/>
    <cellStyle name="Normal 24 4 3 2 2 3" xfId="3979"/>
    <cellStyle name="Normal 24 4 3 2 2 3 2" xfId="11557"/>
    <cellStyle name="Normal 24 4 3 2 2 3_Year to Date" xfId="11558"/>
    <cellStyle name="Normal 24 4 3 2 2 4" xfId="11559"/>
    <cellStyle name="Normal 24 4 3 2 2_CS Indicators" xfId="3980"/>
    <cellStyle name="Normal 24 4 3 2 3" xfId="3981"/>
    <cellStyle name="Normal 24 4 3 2 3 2" xfId="11560"/>
    <cellStyle name="Normal 24 4 3 2 3_Year to Date" xfId="11561"/>
    <cellStyle name="Normal 24 4 3 2 4" xfId="3982"/>
    <cellStyle name="Normal 24 4 3 2 4 2" xfId="11562"/>
    <cellStyle name="Normal 24 4 3 2 4_Year to Date" xfId="11563"/>
    <cellStyle name="Normal 24 4 3 2 5" xfId="11564"/>
    <cellStyle name="Normal 24 4 3 2_CS Indicators" xfId="3983"/>
    <cellStyle name="Normal 24 4 3 3" xfId="3984"/>
    <cellStyle name="Normal 24 4 3 3 2" xfId="3985"/>
    <cellStyle name="Normal 24 4 3 3 2 2" xfId="11565"/>
    <cellStyle name="Normal 24 4 3 3 2_Year to Date" xfId="11566"/>
    <cellStyle name="Normal 24 4 3 3 3" xfId="3986"/>
    <cellStyle name="Normal 24 4 3 3 3 2" xfId="11567"/>
    <cellStyle name="Normal 24 4 3 3 3_Year to Date" xfId="11568"/>
    <cellStyle name="Normal 24 4 3 3 4" xfId="11569"/>
    <cellStyle name="Normal 24 4 3 3_CS Indicators" xfId="3987"/>
    <cellStyle name="Normal 24 4 3 4" xfId="3988"/>
    <cellStyle name="Normal 24 4 3 4 2" xfId="11570"/>
    <cellStyle name="Normal 24 4 3 4_Year to Date" xfId="11571"/>
    <cellStyle name="Normal 24 4 3 5" xfId="3989"/>
    <cellStyle name="Normal 24 4 3 5 2" xfId="11572"/>
    <cellStyle name="Normal 24 4 3 5_Year to Date" xfId="11573"/>
    <cellStyle name="Normal 24 4 3 6" xfId="11574"/>
    <cellStyle name="Normal 24 4 3_CS Indicators" xfId="3990"/>
    <cellStyle name="Normal 24 4 4" xfId="3991"/>
    <cellStyle name="Normal 24 4 4 2" xfId="3992"/>
    <cellStyle name="Normal 24 4 4 2 2" xfId="3993"/>
    <cellStyle name="Normal 24 4 4 2 2 2" xfId="11575"/>
    <cellStyle name="Normal 24 4 4 2 2_Year to Date" xfId="11576"/>
    <cellStyle name="Normal 24 4 4 2 3" xfId="3994"/>
    <cellStyle name="Normal 24 4 4 2 3 2" xfId="11577"/>
    <cellStyle name="Normal 24 4 4 2 3_Year to Date" xfId="11578"/>
    <cellStyle name="Normal 24 4 4 2 4" xfId="11579"/>
    <cellStyle name="Normal 24 4 4 2_CS Indicators" xfId="3995"/>
    <cellStyle name="Normal 24 4 4 3" xfId="3996"/>
    <cellStyle name="Normal 24 4 4 3 2" xfId="11580"/>
    <cellStyle name="Normal 24 4 4 3_Year to Date" xfId="11581"/>
    <cellStyle name="Normal 24 4 4 4" xfId="3997"/>
    <cellStyle name="Normal 24 4 4 4 2" xfId="11582"/>
    <cellStyle name="Normal 24 4 4 4_Year to Date" xfId="11583"/>
    <cellStyle name="Normal 24 4 4 5" xfId="11584"/>
    <cellStyle name="Normal 24 4 4_CS Indicators" xfId="3998"/>
    <cellStyle name="Normal 24 4 5" xfId="3999"/>
    <cellStyle name="Normal 24 4 5 2" xfId="4000"/>
    <cellStyle name="Normal 24 4 5 2 2" xfId="11585"/>
    <cellStyle name="Normal 24 4 5 2_Year to Date" xfId="11586"/>
    <cellStyle name="Normal 24 4 5 3" xfId="4001"/>
    <cellStyle name="Normal 24 4 5 3 2" xfId="11587"/>
    <cellStyle name="Normal 24 4 5 3_Year to Date" xfId="11588"/>
    <cellStyle name="Normal 24 4 5 4" xfId="11589"/>
    <cellStyle name="Normal 24 4 5_CS Indicators" xfId="4002"/>
    <cellStyle name="Normal 24 4 6" xfId="4003"/>
    <cellStyle name="Normal 24 4 6 2" xfId="11590"/>
    <cellStyle name="Normal 24 4 6_Year to Date" xfId="11591"/>
    <cellStyle name="Normal 24 4 7" xfId="4004"/>
    <cellStyle name="Normal 24 4 7 2" xfId="11592"/>
    <cellStyle name="Normal 24 4 7_Year to Date" xfId="11593"/>
    <cellStyle name="Normal 24 4 8" xfId="11594"/>
    <cellStyle name="Normal 24 4_CS Indicators" xfId="4005"/>
    <cellStyle name="Normal 24 5" xfId="4006"/>
    <cellStyle name="Normal 24 5 2" xfId="4007"/>
    <cellStyle name="Normal 24 5 2 2" xfId="4008"/>
    <cellStyle name="Normal 24 5 2 2 2" xfId="4009"/>
    <cellStyle name="Normal 24 5 2 2 2 2" xfId="4010"/>
    <cellStyle name="Normal 24 5 2 2 2 2 2" xfId="11595"/>
    <cellStyle name="Normal 24 5 2 2 2 2_Year to Date" xfId="11596"/>
    <cellStyle name="Normal 24 5 2 2 2 3" xfId="4011"/>
    <cellStyle name="Normal 24 5 2 2 2 3 2" xfId="11597"/>
    <cellStyle name="Normal 24 5 2 2 2 3_Year to Date" xfId="11598"/>
    <cellStyle name="Normal 24 5 2 2 2 4" xfId="11599"/>
    <cellStyle name="Normal 24 5 2 2 2_CS Indicators" xfId="4012"/>
    <cellStyle name="Normal 24 5 2 2 3" xfId="4013"/>
    <cellStyle name="Normal 24 5 2 2 3 2" xfId="11600"/>
    <cellStyle name="Normal 24 5 2 2 3_Year to Date" xfId="11601"/>
    <cellStyle name="Normal 24 5 2 2 4" xfId="4014"/>
    <cellStyle name="Normal 24 5 2 2 4 2" xfId="11602"/>
    <cellStyle name="Normal 24 5 2 2 4_Year to Date" xfId="11603"/>
    <cellStyle name="Normal 24 5 2 2 5" xfId="11604"/>
    <cellStyle name="Normal 24 5 2 2_CS Indicators" xfId="4015"/>
    <cellStyle name="Normal 24 5 2 3" xfId="4016"/>
    <cellStyle name="Normal 24 5 2 3 2" xfId="4017"/>
    <cellStyle name="Normal 24 5 2 3 2 2" xfId="11605"/>
    <cellStyle name="Normal 24 5 2 3 2_Year to Date" xfId="11606"/>
    <cellStyle name="Normal 24 5 2 3 3" xfId="4018"/>
    <cellStyle name="Normal 24 5 2 3 3 2" xfId="11607"/>
    <cellStyle name="Normal 24 5 2 3 3_Year to Date" xfId="11608"/>
    <cellStyle name="Normal 24 5 2 3 4" xfId="11609"/>
    <cellStyle name="Normal 24 5 2 3_CS Indicators" xfId="4019"/>
    <cellStyle name="Normal 24 5 2 4" xfId="4020"/>
    <cellStyle name="Normal 24 5 2 4 2" xfId="11610"/>
    <cellStyle name="Normal 24 5 2 4_Year to Date" xfId="11611"/>
    <cellStyle name="Normal 24 5 2 5" xfId="4021"/>
    <cellStyle name="Normal 24 5 2 5 2" xfId="11612"/>
    <cellStyle name="Normal 24 5 2 5_Year to Date" xfId="11613"/>
    <cellStyle name="Normal 24 5 2 6" xfId="11614"/>
    <cellStyle name="Normal 24 5 2_CS Indicators" xfId="4022"/>
    <cellStyle name="Normal 24 5 3" xfId="4023"/>
    <cellStyle name="Normal 24 5 3 2" xfId="4024"/>
    <cellStyle name="Normal 24 5 3 2 2" xfId="4025"/>
    <cellStyle name="Normal 24 5 3 2 2 2" xfId="11615"/>
    <cellStyle name="Normal 24 5 3 2 2_Year to Date" xfId="11616"/>
    <cellStyle name="Normal 24 5 3 2 3" xfId="4026"/>
    <cellStyle name="Normal 24 5 3 2 3 2" xfId="11617"/>
    <cellStyle name="Normal 24 5 3 2 3_Year to Date" xfId="11618"/>
    <cellStyle name="Normal 24 5 3 2 4" xfId="11619"/>
    <cellStyle name="Normal 24 5 3 2_CS Indicators" xfId="4027"/>
    <cellStyle name="Normal 24 5 3 3" xfId="4028"/>
    <cellStyle name="Normal 24 5 3 3 2" xfId="11620"/>
    <cellStyle name="Normal 24 5 3 3_Year to Date" xfId="11621"/>
    <cellStyle name="Normal 24 5 3 4" xfId="4029"/>
    <cellStyle name="Normal 24 5 3 4 2" xfId="11622"/>
    <cellStyle name="Normal 24 5 3 4_Year to Date" xfId="11623"/>
    <cellStyle name="Normal 24 5 3 5" xfId="11624"/>
    <cellStyle name="Normal 24 5 3_CS Indicators" xfId="4030"/>
    <cellStyle name="Normal 24 5 4" xfId="4031"/>
    <cellStyle name="Normal 24 5 4 2" xfId="4032"/>
    <cellStyle name="Normal 24 5 4 2 2" xfId="11625"/>
    <cellStyle name="Normal 24 5 4 2_Year to Date" xfId="11626"/>
    <cellStyle name="Normal 24 5 4 3" xfId="4033"/>
    <cellStyle name="Normal 24 5 4 3 2" xfId="11627"/>
    <cellStyle name="Normal 24 5 4 3_Year to Date" xfId="11628"/>
    <cellStyle name="Normal 24 5 4 4" xfId="11629"/>
    <cellStyle name="Normal 24 5 4_CS Indicators" xfId="4034"/>
    <cellStyle name="Normal 24 5 5" xfId="4035"/>
    <cellStyle name="Normal 24 5 5 2" xfId="11630"/>
    <cellStyle name="Normal 24 5 5_Year to Date" xfId="11631"/>
    <cellStyle name="Normal 24 5 6" xfId="4036"/>
    <cellStyle name="Normal 24 5 6 2" xfId="11632"/>
    <cellStyle name="Normal 24 5 6_Year to Date" xfId="11633"/>
    <cellStyle name="Normal 24 5 7" xfId="11634"/>
    <cellStyle name="Normal 24 5_CS Indicators" xfId="4037"/>
    <cellStyle name="Normal 24 6" xfId="4038"/>
    <cellStyle name="Normal 24 6 2" xfId="4039"/>
    <cellStyle name="Normal 24 6 2 2" xfId="4040"/>
    <cellStyle name="Normal 24 6 2 2 2" xfId="4041"/>
    <cellStyle name="Normal 24 6 2 2 2 2" xfId="11635"/>
    <cellStyle name="Normal 24 6 2 2 2_Year to Date" xfId="11636"/>
    <cellStyle name="Normal 24 6 2 2 3" xfId="4042"/>
    <cellStyle name="Normal 24 6 2 2 3 2" xfId="11637"/>
    <cellStyle name="Normal 24 6 2 2 3_Year to Date" xfId="11638"/>
    <cellStyle name="Normal 24 6 2 2 4" xfId="11639"/>
    <cellStyle name="Normal 24 6 2 2_CS Indicators" xfId="4043"/>
    <cellStyle name="Normal 24 6 2 3" xfId="4044"/>
    <cellStyle name="Normal 24 6 2 3 2" xfId="11640"/>
    <cellStyle name="Normal 24 6 2 3_Year to Date" xfId="11641"/>
    <cellStyle name="Normal 24 6 2 4" xfId="4045"/>
    <cellStyle name="Normal 24 6 2 4 2" xfId="11642"/>
    <cellStyle name="Normal 24 6 2 4_Year to Date" xfId="11643"/>
    <cellStyle name="Normal 24 6 2 5" xfId="11644"/>
    <cellStyle name="Normal 24 6 2_CS Indicators" xfId="4046"/>
    <cellStyle name="Normal 24 6 3" xfId="4047"/>
    <cellStyle name="Normal 24 6 3 2" xfId="4048"/>
    <cellStyle name="Normal 24 6 3 2 2" xfId="11645"/>
    <cellStyle name="Normal 24 6 3 2_Year to Date" xfId="11646"/>
    <cellStyle name="Normal 24 6 3 3" xfId="4049"/>
    <cellStyle name="Normal 24 6 3 3 2" xfId="11647"/>
    <cellStyle name="Normal 24 6 3 3_Year to Date" xfId="11648"/>
    <cellStyle name="Normal 24 6 3 4" xfId="11649"/>
    <cellStyle name="Normal 24 6 3_CS Indicators" xfId="4050"/>
    <cellStyle name="Normal 24 6 4" xfId="4051"/>
    <cellStyle name="Normal 24 6 4 2" xfId="11650"/>
    <cellStyle name="Normal 24 6 4_Year to Date" xfId="11651"/>
    <cellStyle name="Normal 24 6 5" xfId="4052"/>
    <cellStyle name="Normal 24 6 5 2" xfId="11652"/>
    <cellStyle name="Normal 24 6 5_Year to Date" xfId="11653"/>
    <cellStyle name="Normal 24 6 6" xfId="11654"/>
    <cellStyle name="Normal 24 6_CS Indicators" xfId="4053"/>
    <cellStyle name="Normal 24 7" xfId="4054"/>
    <cellStyle name="Normal 24 7 2" xfId="4055"/>
    <cellStyle name="Normal 24 7 2 2" xfId="4056"/>
    <cellStyle name="Normal 24 7 2 2 2" xfId="11655"/>
    <cellStyle name="Normal 24 7 2 2_Year to Date" xfId="11656"/>
    <cellStyle name="Normal 24 7 2 3" xfId="4057"/>
    <cellStyle name="Normal 24 7 2 3 2" xfId="11657"/>
    <cellStyle name="Normal 24 7 2 3_Year to Date" xfId="11658"/>
    <cellStyle name="Normal 24 7 2 4" xfId="11659"/>
    <cellStyle name="Normal 24 7 2_CS Indicators" xfId="4058"/>
    <cellStyle name="Normal 24 7 3" xfId="4059"/>
    <cellStyle name="Normal 24 7 3 2" xfId="11660"/>
    <cellStyle name="Normal 24 7 3_Year to Date" xfId="11661"/>
    <cellStyle name="Normal 24 7 4" xfId="4060"/>
    <cellStyle name="Normal 24 7 4 2" xfId="11662"/>
    <cellStyle name="Normal 24 7 4_Year to Date" xfId="11663"/>
    <cellStyle name="Normal 24 7 5" xfId="11664"/>
    <cellStyle name="Normal 24 7_CS Indicators" xfId="4061"/>
    <cellStyle name="Normal 24 8" xfId="4062"/>
    <cellStyle name="Normal 24 8 2" xfId="4063"/>
    <cellStyle name="Normal 24 8 2 2" xfId="11665"/>
    <cellStyle name="Normal 24 8 2_Year to Date" xfId="11666"/>
    <cellStyle name="Normal 24 8 3" xfId="4064"/>
    <cellStyle name="Normal 24 8 3 2" xfId="11667"/>
    <cellStyle name="Normal 24 8 3_Year to Date" xfId="11668"/>
    <cellStyle name="Normal 24 8 4" xfId="11669"/>
    <cellStyle name="Normal 24 8_CS Indicators" xfId="4065"/>
    <cellStyle name="Normal 24 9" xfId="4066"/>
    <cellStyle name="Normal 24 9 2" xfId="11670"/>
    <cellStyle name="Normal 24 9_Year to Date" xfId="11671"/>
    <cellStyle name="Normal 24_CS Indicators" xfId="4067"/>
    <cellStyle name="Normal 240" xfId="17577"/>
    <cellStyle name="Normal 241" xfId="17578"/>
    <cellStyle name="Normal 242" xfId="17579"/>
    <cellStyle name="Normal 243" xfId="17580"/>
    <cellStyle name="Normal 244" xfId="17581"/>
    <cellStyle name="Normal 245" xfId="17582"/>
    <cellStyle name="Normal 246" xfId="17583"/>
    <cellStyle name="Normal 247" xfId="17584"/>
    <cellStyle name="Normal 248" xfId="17585"/>
    <cellStyle name="Normal 249" xfId="17586"/>
    <cellStyle name="Normal 25" xfId="4068"/>
    <cellStyle name="Normal 25 2" xfId="4069"/>
    <cellStyle name="Normal 25 2 2" xfId="4070"/>
    <cellStyle name="Normal 25 2 3" xfId="4071"/>
    <cellStyle name="Normal 25 3" xfId="4072"/>
    <cellStyle name="Normal 25 3 2" xfId="4073"/>
    <cellStyle name="Normal 25 4" xfId="4074"/>
    <cellStyle name="Normal 25 5" xfId="4075"/>
    <cellStyle name="Normal 25_CS Indicators" xfId="4076"/>
    <cellStyle name="Normal 250" xfId="17587"/>
    <cellStyle name="Normal 251" xfId="17588"/>
    <cellStyle name="Normal 252" xfId="17589"/>
    <cellStyle name="Normal 253" xfId="17590"/>
    <cellStyle name="Normal 254" xfId="17591"/>
    <cellStyle name="Normal 255" xfId="17592"/>
    <cellStyle name="Normal 256" xfId="17593"/>
    <cellStyle name="Normal 257" xfId="17594"/>
    <cellStyle name="Normal 258" xfId="17595"/>
    <cellStyle name="Normal 259" xfId="17596"/>
    <cellStyle name="Normal 26" xfId="4077"/>
    <cellStyle name="Normal 26 2" xfId="4078"/>
    <cellStyle name="Normal 26 2 2" xfId="4079"/>
    <cellStyle name="Normal 26 2 3" xfId="4080"/>
    <cellStyle name="Normal 26 3" xfId="4081"/>
    <cellStyle name="Normal 26 3 2" xfId="4082"/>
    <cellStyle name="Normal 26 4" xfId="4083"/>
    <cellStyle name="Normal 26 5" xfId="4084"/>
    <cellStyle name="Normal 26_CS Indicators" xfId="4085"/>
    <cellStyle name="Normal 260" xfId="17597"/>
    <cellStyle name="Normal 261" xfId="17598"/>
    <cellStyle name="Normal 262" xfId="17599"/>
    <cellStyle name="Normal 263" xfId="17600"/>
    <cellStyle name="Normal 264" xfId="17601"/>
    <cellStyle name="Normal 265" xfId="17602"/>
    <cellStyle name="Normal 266" xfId="17603"/>
    <cellStyle name="Normal 267" xfId="17604"/>
    <cellStyle name="Normal 268" xfId="17605"/>
    <cellStyle name="Normal 269" xfId="17606"/>
    <cellStyle name="Normal 27" xfId="4086"/>
    <cellStyle name="Normal 27 2" xfId="4087"/>
    <cellStyle name="Normal 27 2 2" xfId="4088"/>
    <cellStyle name="Normal 27 2 3" xfId="4089"/>
    <cellStyle name="Normal 27 3" xfId="4090"/>
    <cellStyle name="Normal 27 3 2" xfId="4091"/>
    <cellStyle name="Normal 27 3 2 2" xfId="11672"/>
    <cellStyle name="Normal 27 3 2 3" xfId="11673"/>
    <cellStyle name="Normal 27 3 3" xfId="11674"/>
    <cellStyle name="Normal 27 3 4" xfId="11675"/>
    <cellStyle name="Normal 27 4" xfId="4092"/>
    <cellStyle name="Normal 27 4 2" xfId="11676"/>
    <cellStyle name="Normal 27 4 3" xfId="11677"/>
    <cellStyle name="Normal 27 5" xfId="4093"/>
    <cellStyle name="Normal 27 6" xfId="11678"/>
    <cellStyle name="Normal 27_CS Indicators" xfId="4094"/>
    <cellStyle name="Normal 270" xfId="17607"/>
    <cellStyle name="Normal 271" xfId="17608"/>
    <cellStyle name="Normal 272" xfId="17609"/>
    <cellStyle name="Normal 273" xfId="17610"/>
    <cellStyle name="Normal 274" xfId="17611"/>
    <cellStyle name="Normal 275" xfId="17612"/>
    <cellStyle name="Normal 276" xfId="17613"/>
    <cellStyle name="Normal 277" xfId="17614"/>
    <cellStyle name="Normal 278" xfId="17615"/>
    <cellStyle name="Normal 279" xfId="17616"/>
    <cellStyle name="Normal 28" xfId="4095"/>
    <cellStyle name="Normal 28 2" xfId="4096"/>
    <cellStyle name="Normal 28 2 2" xfId="4097"/>
    <cellStyle name="Normal 28 2 3" xfId="4098"/>
    <cellStyle name="Normal 28 3" xfId="4099"/>
    <cellStyle name="Normal 28 3 2" xfId="4100"/>
    <cellStyle name="Normal 28 4" xfId="4101"/>
    <cellStyle name="Normal 28 5" xfId="4102"/>
    <cellStyle name="Normal 28_CS Indicators" xfId="4103"/>
    <cellStyle name="Normal 280" xfId="17617"/>
    <cellStyle name="Normal 281" xfId="17618"/>
    <cellStyle name="Normal 282" xfId="17619"/>
    <cellStyle name="Normal 283" xfId="17620"/>
    <cellStyle name="Normal 284" xfId="17621"/>
    <cellStyle name="Normal 285" xfId="17622"/>
    <cellStyle name="Normal 286" xfId="17623"/>
    <cellStyle name="Normal 287" xfId="17624"/>
    <cellStyle name="Normal 288" xfId="17625"/>
    <cellStyle name="Normal 289" xfId="17626"/>
    <cellStyle name="Normal 29" xfId="4104"/>
    <cellStyle name="Normal 29 10" xfId="4105"/>
    <cellStyle name="Normal 29 11" xfId="4106"/>
    <cellStyle name="Normal 29 2" xfId="4107"/>
    <cellStyle name="Normal 29 2 2" xfId="4108"/>
    <cellStyle name="Normal 29 2 3" xfId="4109"/>
    <cellStyle name="Normal 29 3" xfId="4110"/>
    <cellStyle name="Normal 29 3 2" xfId="4111"/>
    <cellStyle name="Normal 29 3 2 2" xfId="4112"/>
    <cellStyle name="Normal 29 3 2 2 2" xfId="4113"/>
    <cellStyle name="Normal 29 3 2 2 2 2" xfId="4114"/>
    <cellStyle name="Normal 29 3 2 2 2 2 2" xfId="11679"/>
    <cellStyle name="Normal 29 3 2 2 2 2_Year to Date" xfId="11680"/>
    <cellStyle name="Normal 29 3 2 2 2 3" xfId="4115"/>
    <cellStyle name="Normal 29 3 2 2 2 3 2" xfId="11681"/>
    <cellStyle name="Normal 29 3 2 2 2 3_Year to Date" xfId="11682"/>
    <cellStyle name="Normal 29 3 2 2 2 4" xfId="11683"/>
    <cellStyle name="Normal 29 3 2 2 2_CS Indicators" xfId="4116"/>
    <cellStyle name="Normal 29 3 2 2 3" xfId="4117"/>
    <cellStyle name="Normal 29 3 2 2 3 2" xfId="11684"/>
    <cellStyle name="Normal 29 3 2 2 3_Year to Date" xfId="11685"/>
    <cellStyle name="Normal 29 3 2 2 4" xfId="4118"/>
    <cellStyle name="Normal 29 3 2 2 4 2" xfId="11686"/>
    <cellStyle name="Normal 29 3 2 2 4_Year to Date" xfId="11687"/>
    <cellStyle name="Normal 29 3 2 2 5" xfId="11688"/>
    <cellStyle name="Normal 29 3 2 2_CS Indicators" xfId="4119"/>
    <cellStyle name="Normal 29 3 2 3" xfId="4120"/>
    <cellStyle name="Normal 29 3 2 3 2" xfId="4121"/>
    <cellStyle name="Normal 29 3 2 3 2 2" xfId="11689"/>
    <cellStyle name="Normal 29 3 2 3 2_Year to Date" xfId="11690"/>
    <cellStyle name="Normal 29 3 2 3 3" xfId="4122"/>
    <cellStyle name="Normal 29 3 2 3 3 2" xfId="11691"/>
    <cellStyle name="Normal 29 3 2 3 3_Year to Date" xfId="11692"/>
    <cellStyle name="Normal 29 3 2 3 4" xfId="11693"/>
    <cellStyle name="Normal 29 3 2 3_CS Indicators" xfId="4123"/>
    <cellStyle name="Normal 29 3 2 4" xfId="4124"/>
    <cellStyle name="Normal 29 3 2 4 2" xfId="11694"/>
    <cellStyle name="Normal 29 3 2 4_Year to Date" xfId="11695"/>
    <cellStyle name="Normal 29 3 2 5" xfId="4125"/>
    <cellStyle name="Normal 29 3 2 5 2" xfId="11696"/>
    <cellStyle name="Normal 29 3 2 5_Year to Date" xfId="11697"/>
    <cellStyle name="Normal 29 3 2 6" xfId="11698"/>
    <cellStyle name="Normal 29 3 2_CS Indicators" xfId="4126"/>
    <cellStyle name="Normal 29 3 3" xfId="4127"/>
    <cellStyle name="Normal 29 3 3 2" xfId="4128"/>
    <cellStyle name="Normal 29 3 3 2 2" xfId="4129"/>
    <cellStyle name="Normal 29 3 3 2 2 2" xfId="11699"/>
    <cellStyle name="Normal 29 3 3 2 2_Year to Date" xfId="11700"/>
    <cellStyle name="Normal 29 3 3 2 3" xfId="4130"/>
    <cellStyle name="Normal 29 3 3 2 3 2" xfId="11701"/>
    <cellStyle name="Normal 29 3 3 2 3_Year to Date" xfId="11702"/>
    <cellStyle name="Normal 29 3 3 2 4" xfId="11703"/>
    <cellStyle name="Normal 29 3 3 2_CS Indicators" xfId="4131"/>
    <cellStyle name="Normal 29 3 3 3" xfId="4132"/>
    <cellStyle name="Normal 29 3 3 3 2" xfId="11704"/>
    <cellStyle name="Normal 29 3 3 3_Year to Date" xfId="11705"/>
    <cellStyle name="Normal 29 3 3 4" xfId="4133"/>
    <cellStyle name="Normal 29 3 3 4 2" xfId="11706"/>
    <cellStyle name="Normal 29 3 3 4_Year to Date" xfId="11707"/>
    <cellStyle name="Normal 29 3 3 5" xfId="11708"/>
    <cellStyle name="Normal 29 3 3_CS Indicators" xfId="4134"/>
    <cellStyle name="Normal 29 3 4" xfId="4135"/>
    <cellStyle name="Normal 29 3 4 2" xfId="4136"/>
    <cellStyle name="Normal 29 3 4 2 2" xfId="11709"/>
    <cellStyle name="Normal 29 3 4 2_Year to Date" xfId="11710"/>
    <cellStyle name="Normal 29 3 4 3" xfId="4137"/>
    <cellStyle name="Normal 29 3 4 3 2" xfId="11711"/>
    <cellStyle name="Normal 29 3 4 3_Year to Date" xfId="11712"/>
    <cellStyle name="Normal 29 3 4 4" xfId="11713"/>
    <cellStyle name="Normal 29 3 4_CS Indicators" xfId="4138"/>
    <cellStyle name="Normal 29 3 5" xfId="4139"/>
    <cellStyle name="Normal 29 3 5 2" xfId="11714"/>
    <cellStyle name="Normal 29 3 5_Year to Date" xfId="11715"/>
    <cellStyle name="Normal 29 3 6" xfId="4140"/>
    <cellStyle name="Normal 29 3 6 2" xfId="11716"/>
    <cellStyle name="Normal 29 3 6_Year to Date" xfId="11717"/>
    <cellStyle name="Normal 29 3 7" xfId="11718"/>
    <cellStyle name="Normal 29 3_CS Indicators" xfId="4141"/>
    <cellStyle name="Normal 29 4" xfId="4142"/>
    <cellStyle name="Normal 29 4 2" xfId="4143"/>
    <cellStyle name="Normal 29 4 2 2" xfId="4144"/>
    <cellStyle name="Normal 29 4 2 2 2" xfId="4145"/>
    <cellStyle name="Normal 29 4 2 2 2 2" xfId="11719"/>
    <cellStyle name="Normal 29 4 2 2 2_Year to Date" xfId="11720"/>
    <cellStyle name="Normal 29 4 2 2 3" xfId="4146"/>
    <cellStyle name="Normal 29 4 2 2 3 2" xfId="11721"/>
    <cellStyle name="Normal 29 4 2 2 3_Year to Date" xfId="11722"/>
    <cellStyle name="Normal 29 4 2 2 4" xfId="11723"/>
    <cellStyle name="Normal 29 4 2 2_CS Indicators" xfId="4147"/>
    <cellStyle name="Normal 29 4 2 3" xfId="4148"/>
    <cellStyle name="Normal 29 4 2 3 2" xfId="11724"/>
    <cellStyle name="Normal 29 4 2 3_Year to Date" xfId="11725"/>
    <cellStyle name="Normal 29 4 2 4" xfId="4149"/>
    <cellStyle name="Normal 29 4 2 4 2" xfId="11726"/>
    <cellStyle name="Normal 29 4 2 4_Year to Date" xfId="11727"/>
    <cellStyle name="Normal 29 4 2 5" xfId="11728"/>
    <cellStyle name="Normal 29 4 2_CS Indicators" xfId="4150"/>
    <cellStyle name="Normal 29 4 3" xfId="4151"/>
    <cellStyle name="Normal 29 4 3 2" xfId="4152"/>
    <cellStyle name="Normal 29 4 3 2 2" xfId="11729"/>
    <cellStyle name="Normal 29 4 3 2_Year to Date" xfId="11730"/>
    <cellStyle name="Normal 29 4 3 3" xfId="4153"/>
    <cellStyle name="Normal 29 4 3 3 2" xfId="11731"/>
    <cellStyle name="Normal 29 4 3 3_Year to Date" xfId="11732"/>
    <cellStyle name="Normal 29 4 3 4" xfId="11733"/>
    <cellStyle name="Normal 29 4 3_CS Indicators" xfId="4154"/>
    <cellStyle name="Normal 29 4 4" xfId="4155"/>
    <cellStyle name="Normal 29 4 4 2" xfId="11734"/>
    <cellStyle name="Normal 29 4 4_Year to Date" xfId="11735"/>
    <cellStyle name="Normal 29 4 5" xfId="4156"/>
    <cellStyle name="Normal 29 4 5 2" xfId="11736"/>
    <cellStyle name="Normal 29 4 5_Year to Date" xfId="11737"/>
    <cellStyle name="Normal 29 4 6" xfId="11738"/>
    <cellStyle name="Normal 29 4_CS Indicators" xfId="4157"/>
    <cellStyle name="Normal 29 5" xfId="4158"/>
    <cellStyle name="Normal 29 5 2" xfId="4159"/>
    <cellStyle name="Normal 29 5 2 2" xfId="4160"/>
    <cellStyle name="Normal 29 5 2 2 2" xfId="11739"/>
    <cellStyle name="Normal 29 5 2 2_Year to Date" xfId="11740"/>
    <cellStyle name="Normal 29 5 2 3" xfId="4161"/>
    <cellStyle name="Normal 29 5 2 3 2" xfId="11741"/>
    <cellStyle name="Normal 29 5 2 3_Year to Date" xfId="11742"/>
    <cellStyle name="Normal 29 5 2 4" xfId="11743"/>
    <cellStyle name="Normal 29 5 2_CS Indicators" xfId="4162"/>
    <cellStyle name="Normal 29 5 3" xfId="4163"/>
    <cellStyle name="Normal 29 5 3 2" xfId="11744"/>
    <cellStyle name="Normal 29 5 3_Year to Date" xfId="11745"/>
    <cellStyle name="Normal 29 5 4" xfId="4164"/>
    <cellStyle name="Normal 29 5 4 2" xfId="11746"/>
    <cellStyle name="Normal 29 5 4_Year to Date" xfId="11747"/>
    <cellStyle name="Normal 29 5 5" xfId="11748"/>
    <cellStyle name="Normal 29 5_CS Indicators" xfId="4165"/>
    <cellStyle name="Normal 29 6" xfId="4166"/>
    <cellStyle name="Normal 29 6 2" xfId="4167"/>
    <cellStyle name="Normal 29 6 2 2" xfId="11749"/>
    <cellStyle name="Normal 29 6 2_Year to Date" xfId="11750"/>
    <cellStyle name="Normal 29 6 3" xfId="4168"/>
    <cellStyle name="Normal 29 6 3 2" xfId="11751"/>
    <cellStyle name="Normal 29 6 3_Year to Date" xfId="11752"/>
    <cellStyle name="Normal 29 6 4" xfId="11753"/>
    <cellStyle name="Normal 29 6_CS Indicators" xfId="4169"/>
    <cellStyle name="Normal 29 7" xfId="4170"/>
    <cellStyle name="Normal 29 7 2" xfId="11754"/>
    <cellStyle name="Normal 29 7_Year to Date" xfId="11755"/>
    <cellStyle name="Normal 29 8" xfId="4171"/>
    <cellStyle name="Normal 29 8 2" xfId="11756"/>
    <cellStyle name="Normal 29 8_Year to Date" xfId="11757"/>
    <cellStyle name="Normal 29 9" xfId="4172"/>
    <cellStyle name="Normal 29 9 2" xfId="4173"/>
    <cellStyle name="Normal 29_CS Indicators" xfId="4174"/>
    <cellStyle name="Normal 290" xfId="17627"/>
    <cellStyle name="Normal 291" xfId="17628"/>
    <cellStyle name="Normal 292" xfId="17629"/>
    <cellStyle name="Normal 293" xfId="17630"/>
    <cellStyle name="Normal 294" xfId="17631"/>
    <cellStyle name="Normal 295" xfId="17632"/>
    <cellStyle name="Normal 296" xfId="17633"/>
    <cellStyle name="Normal 297" xfId="17634"/>
    <cellStyle name="Normal 298" xfId="17635"/>
    <cellStyle name="Normal 299" xfId="17636"/>
    <cellStyle name="Normal 3" xfId="4175"/>
    <cellStyle name="Normal 3 10" xfId="4176"/>
    <cellStyle name="Normal 3 10 2" xfId="11758"/>
    <cellStyle name="Normal 3 10 2 2" xfId="11759"/>
    <cellStyle name="Normal 3 10 2 3" xfId="11760"/>
    <cellStyle name="Normal 3 10 3" xfId="11761"/>
    <cellStyle name="Normal 3 10 4" xfId="11762"/>
    <cellStyle name="Normal 3 11" xfId="4177"/>
    <cellStyle name="Normal 3 11 2" xfId="11763"/>
    <cellStyle name="Normal 3 11 3" xfId="11764"/>
    <cellStyle name="Normal 3 12" xfId="11765"/>
    <cellStyle name="Normal 3 13" xfId="11766"/>
    <cellStyle name="Normal 3 2" xfId="4178"/>
    <cellStyle name="Normal 3 2 2" xfId="4179"/>
    <cellStyle name="Normal 3 2 2 2" xfId="4180"/>
    <cellStyle name="Normal 3 2 2 2 2" xfId="11767"/>
    <cellStyle name="Normal 3 2 2 2 2 2" xfId="11768"/>
    <cellStyle name="Normal 3 2 2 2 2 3" xfId="11769"/>
    <cellStyle name="Normal 3 2 2 2 3" xfId="11770"/>
    <cellStyle name="Normal 3 2 2 2 4" xfId="11771"/>
    <cellStyle name="Normal 3 2 2 3" xfId="4181"/>
    <cellStyle name="Normal 3 2 2 3 2" xfId="11772"/>
    <cellStyle name="Normal 3 2 2 3 3" xfId="11773"/>
    <cellStyle name="Normal 3 2 2 4" xfId="11774"/>
    <cellStyle name="Normal 3 2 2 5" xfId="11775"/>
    <cellStyle name="Normal 3 2 3" xfId="4182"/>
    <cellStyle name="Normal 3 2 3 2" xfId="11776"/>
    <cellStyle name="Normal 3 2 4" xfId="11777"/>
    <cellStyle name="Normal 3 2 4 2" xfId="11778"/>
    <cellStyle name="Normal 3 2 4 2 2" xfId="11779"/>
    <cellStyle name="Normal 3 2 4 2 2 2" xfId="11780"/>
    <cellStyle name="Normal 3 2 4 2 2 3" xfId="11781"/>
    <cellStyle name="Normal 3 2 4 2 3" xfId="11782"/>
    <cellStyle name="Normal 3 2 4 2 4" xfId="11783"/>
    <cellStyle name="Normal 3 2 4 3" xfId="11784"/>
    <cellStyle name="Normal 3 2 4 3 2" xfId="11785"/>
    <cellStyle name="Normal 3 2 4 3 3" xfId="11786"/>
    <cellStyle name="Normal 3 2 4 4" xfId="11787"/>
    <cellStyle name="Normal 3 2 4 5" xfId="11788"/>
    <cellStyle name="Normal 3 2 5" xfId="11789"/>
    <cellStyle name="Normal 3 2 5 2" xfId="11790"/>
    <cellStyle name="Normal 3 2 5 2 2" xfId="11791"/>
    <cellStyle name="Normal 3 2 5 2 2 2" xfId="11792"/>
    <cellStyle name="Normal 3 2 5 2 2 3" xfId="11793"/>
    <cellStyle name="Normal 3 2 5 2 3" xfId="11794"/>
    <cellStyle name="Normal 3 2 5 2 4" xfId="11795"/>
    <cellStyle name="Normal 3 2 5 3" xfId="11796"/>
    <cellStyle name="Normal 3 2 5 3 2" xfId="11797"/>
    <cellStyle name="Normal 3 2 5 3 3" xfId="11798"/>
    <cellStyle name="Normal 3 2 5 4" xfId="11799"/>
    <cellStyle name="Normal 3 2 5 5" xfId="11800"/>
    <cellStyle name="Normal 3 2 6" xfId="11801"/>
    <cellStyle name="Normal 3 2 6 2" xfId="11802"/>
    <cellStyle name="Normal 3 2 6 2 2" xfId="11803"/>
    <cellStyle name="Normal 3 2 6 2 3" xfId="11804"/>
    <cellStyle name="Normal 3 2 6 3" xfId="11805"/>
    <cellStyle name="Normal 3 2 6 4" xfId="11806"/>
    <cellStyle name="Normal 3 2 7" xfId="11807"/>
    <cellStyle name="Normal 3 2 7 2" xfId="11808"/>
    <cellStyle name="Normal 3 2 7 3" xfId="11809"/>
    <cellStyle name="Normal 3 2 8" xfId="11810"/>
    <cellStyle name="Normal 3 2 9" xfId="11811"/>
    <cellStyle name="Normal 3 2_Year to Date" xfId="11812"/>
    <cellStyle name="Normal 3 3" xfId="4183"/>
    <cellStyle name="Normal 3 3 2" xfId="4184"/>
    <cellStyle name="Normal 3 3 2 2" xfId="11813"/>
    <cellStyle name="Normal 3 3 2 2 2" xfId="11814"/>
    <cellStyle name="Normal 3 3 2 2 2 2" xfId="11815"/>
    <cellStyle name="Normal 3 3 2 2 2 3" xfId="11816"/>
    <cellStyle name="Normal 3 3 2 2 3" xfId="11817"/>
    <cellStyle name="Normal 3 3 2 2 4" xfId="11818"/>
    <cellStyle name="Normal 3 3 2 3" xfId="11819"/>
    <cellStyle name="Normal 3 3 2 3 2" xfId="11820"/>
    <cellStyle name="Normal 3 3 2 3 3" xfId="11821"/>
    <cellStyle name="Normal 3 3 2 4" xfId="11822"/>
    <cellStyle name="Normal 3 3 2 5" xfId="11823"/>
    <cellStyle name="Normal 3 3 3" xfId="11824"/>
    <cellStyle name="Normal 3 3 3 2" xfId="11825"/>
    <cellStyle name="Normal 3 3 3 2 2" xfId="11826"/>
    <cellStyle name="Normal 3 3 3 2 2 2" xfId="11827"/>
    <cellStyle name="Normal 3 3 3 2 2 3" xfId="11828"/>
    <cellStyle name="Normal 3 3 3 2 3" xfId="11829"/>
    <cellStyle name="Normal 3 3 3 2 4" xfId="11830"/>
    <cellStyle name="Normal 3 3 3 3" xfId="11831"/>
    <cellStyle name="Normal 3 3 3 3 2" xfId="11832"/>
    <cellStyle name="Normal 3 3 3 3 3" xfId="11833"/>
    <cellStyle name="Normal 3 3 3 4" xfId="11834"/>
    <cellStyle name="Normal 3 3 3 5" xfId="11835"/>
    <cellStyle name="Normal 3 3 4" xfId="11836"/>
    <cellStyle name="Normal 3 3 4 2" xfId="11837"/>
    <cellStyle name="Normal 3 3 4 2 2" xfId="11838"/>
    <cellStyle name="Normal 3 3 4 2 3" xfId="11839"/>
    <cellStyle name="Normal 3 3 4 3" xfId="11840"/>
    <cellStyle name="Normal 3 3 4 4" xfId="11841"/>
    <cellStyle name="Normal 3 3 5" xfId="11842"/>
    <cellStyle name="Normal 3 3 5 2" xfId="11843"/>
    <cellStyle name="Normal 3 3 5 3" xfId="11844"/>
    <cellStyle name="Normal 3 3 6" xfId="11845"/>
    <cellStyle name="Normal 3 3 7" xfId="11846"/>
    <cellStyle name="Normal 3 3_04 2012 CS MOPR Report" xfId="4185"/>
    <cellStyle name="Normal 3 4" xfId="4186"/>
    <cellStyle name="Normal 3 4 2" xfId="11847"/>
    <cellStyle name="Normal 3 4 2 2" xfId="11848"/>
    <cellStyle name="Normal 3 4 2 2 2" xfId="11849"/>
    <cellStyle name="Normal 3 4 2 2 3" xfId="11850"/>
    <cellStyle name="Normal 3 4 2 3" xfId="11851"/>
    <cellStyle name="Normal 3 4 2 4" xfId="11852"/>
    <cellStyle name="Normal 3 4 3" xfId="11853"/>
    <cellStyle name="Normal 3 4 3 2" xfId="11854"/>
    <cellStyle name="Normal 3 4 3 3" xfId="11855"/>
    <cellStyle name="Normal 3 4 4" xfId="11856"/>
    <cellStyle name="Normal 3 4 5" xfId="11857"/>
    <cellStyle name="Normal 3 5" xfId="4187"/>
    <cellStyle name="Normal 3 5 2" xfId="4188"/>
    <cellStyle name="Normal 3 5 2 2" xfId="4189"/>
    <cellStyle name="Normal 3 5 2 2 2" xfId="11858"/>
    <cellStyle name="Normal 3 5 2 2 2 2" xfId="11859"/>
    <cellStyle name="Normal 3 5 2 2 2 3" xfId="11860"/>
    <cellStyle name="Normal 3 5 2 2 3" xfId="11861"/>
    <cellStyle name="Normal 3 5 2 2 4" xfId="11862"/>
    <cellStyle name="Normal 3 5 2 3" xfId="4190"/>
    <cellStyle name="Normal 3 5 2 3 2" xfId="11863"/>
    <cellStyle name="Normal 3 5 2 3 3" xfId="11864"/>
    <cellStyle name="Normal 3 5 2 4" xfId="11865"/>
    <cellStyle name="Normal 3 5 2 5" xfId="11866"/>
    <cellStyle name="Normal 3 5 3" xfId="4191"/>
    <cellStyle name="Normal 3 5 3 2" xfId="4192"/>
    <cellStyle name="Normal 3 5 4" xfId="4193"/>
    <cellStyle name="Normal 3 5 5" xfId="4194"/>
    <cellStyle name="Normal 3 5_CS Indicators" xfId="4195"/>
    <cellStyle name="Normal 3 6" xfId="4196"/>
    <cellStyle name="Normal 3 6 2" xfId="4197"/>
    <cellStyle name="Normal 3 6 2 2" xfId="4198"/>
    <cellStyle name="Normal 3 6 2 2 2" xfId="11867"/>
    <cellStyle name="Normal 3 6 2 2 2 2" xfId="11868"/>
    <cellStyle name="Normal 3 6 2 2 2 3" xfId="11869"/>
    <cellStyle name="Normal 3 6 2 2 3" xfId="11870"/>
    <cellStyle name="Normal 3 6 2 2 4" xfId="11871"/>
    <cellStyle name="Normal 3 6 2 3" xfId="4199"/>
    <cellStyle name="Normal 3 6 2 3 2" xfId="11872"/>
    <cellStyle name="Normal 3 6 2 3 3" xfId="11873"/>
    <cellStyle name="Normal 3 6 2 4" xfId="11874"/>
    <cellStyle name="Normal 3 6 2 5" xfId="11875"/>
    <cellStyle name="Normal 3 6 3" xfId="4200"/>
    <cellStyle name="Normal 3 6 3 2" xfId="4201"/>
    <cellStyle name="Normal 3 6 4" xfId="4202"/>
    <cellStyle name="Normal 3 6 5" xfId="4203"/>
    <cellStyle name="Normal 3 6_CS Indicators" xfId="4204"/>
    <cellStyle name="Normal 3 7" xfId="4205"/>
    <cellStyle name="Normal 3 7 2" xfId="11876"/>
    <cellStyle name="Normal 3 7 2 2" xfId="11877"/>
    <cellStyle name="Normal 3 7 2 2 2" xfId="11878"/>
    <cellStyle name="Normal 3 7 2 2 3" xfId="11879"/>
    <cellStyle name="Normal 3 7 2 3" xfId="11880"/>
    <cellStyle name="Normal 3 7 2 4" xfId="11881"/>
    <cellStyle name="Normal 3 7 3" xfId="11882"/>
    <cellStyle name="Normal 3 7 3 2" xfId="11883"/>
    <cellStyle name="Normal 3 7 3 3" xfId="11884"/>
    <cellStyle name="Normal 3 7 4" xfId="11885"/>
    <cellStyle name="Normal 3 7 5" xfId="11886"/>
    <cellStyle name="Normal 3 8" xfId="4206"/>
    <cellStyle name="Normal 3 8 2" xfId="11887"/>
    <cellStyle name="Normal 3 8 2 2" xfId="11888"/>
    <cellStyle name="Normal 3 8 2 2 2" xfId="11889"/>
    <cellStyle name="Normal 3 8 2 2 3" xfId="11890"/>
    <cellStyle name="Normal 3 8 2 3" xfId="11891"/>
    <cellStyle name="Normal 3 8 2 4" xfId="11892"/>
    <cellStyle name="Normal 3 8 3" xfId="11893"/>
    <cellStyle name="Normal 3 8 3 2" xfId="11894"/>
    <cellStyle name="Normal 3 8 3 3" xfId="11895"/>
    <cellStyle name="Normal 3 8 4" xfId="11896"/>
    <cellStyle name="Normal 3 8 5" xfId="11897"/>
    <cellStyle name="Normal 3 9" xfId="4207"/>
    <cellStyle name="Normal 3 9 2" xfId="11898"/>
    <cellStyle name="Normal 3 9 2 2" xfId="11899"/>
    <cellStyle name="Normal 3 9 2 2 2" xfId="11900"/>
    <cellStyle name="Normal 3 9 2 2 3" xfId="11901"/>
    <cellStyle name="Normal 3 9 2 3" xfId="11902"/>
    <cellStyle name="Normal 3 9 2 4" xfId="11903"/>
    <cellStyle name="Normal 3 9 3" xfId="11904"/>
    <cellStyle name="Normal 3 9 3 2" xfId="11905"/>
    <cellStyle name="Normal 3 9 3 3" xfId="11906"/>
    <cellStyle name="Normal 3 9 4" xfId="11907"/>
    <cellStyle name="Normal 3 9 5" xfId="11908"/>
    <cellStyle name="Normal 3_04 2012 CS MOPR Report" xfId="4208"/>
    <cellStyle name="Normal 30" xfId="4209"/>
    <cellStyle name="Normal 30 10" xfId="4210"/>
    <cellStyle name="Normal 30 11" xfId="4211"/>
    <cellStyle name="Normal 30 2" xfId="4212"/>
    <cellStyle name="Normal 30 2 2" xfId="4213"/>
    <cellStyle name="Normal 30 2 3" xfId="4214"/>
    <cellStyle name="Normal 30 3" xfId="4215"/>
    <cellStyle name="Normal 30 3 2" xfId="4216"/>
    <cellStyle name="Normal 30 3 2 2" xfId="4217"/>
    <cellStyle name="Normal 30 3 2 2 2" xfId="4218"/>
    <cellStyle name="Normal 30 3 2 2 2 2" xfId="4219"/>
    <cellStyle name="Normal 30 3 2 2 2 2 2" xfId="11909"/>
    <cellStyle name="Normal 30 3 2 2 2 2_Year to Date" xfId="11910"/>
    <cellStyle name="Normal 30 3 2 2 2 3" xfId="4220"/>
    <cellStyle name="Normal 30 3 2 2 2 3 2" xfId="11911"/>
    <cellStyle name="Normal 30 3 2 2 2 3_Year to Date" xfId="11912"/>
    <cellStyle name="Normal 30 3 2 2 2 4" xfId="11913"/>
    <cellStyle name="Normal 30 3 2 2 2_CS Indicators" xfId="4221"/>
    <cellStyle name="Normal 30 3 2 2 3" xfId="4222"/>
    <cellStyle name="Normal 30 3 2 2 3 2" xfId="11914"/>
    <cellStyle name="Normal 30 3 2 2 3_Year to Date" xfId="11915"/>
    <cellStyle name="Normal 30 3 2 2 4" xfId="4223"/>
    <cellStyle name="Normal 30 3 2 2 4 2" xfId="11916"/>
    <cellStyle name="Normal 30 3 2 2 4_Year to Date" xfId="11917"/>
    <cellStyle name="Normal 30 3 2 2 5" xfId="11918"/>
    <cellStyle name="Normal 30 3 2 2_CS Indicators" xfId="4224"/>
    <cellStyle name="Normal 30 3 2 3" xfId="4225"/>
    <cellStyle name="Normal 30 3 2 3 2" xfId="4226"/>
    <cellStyle name="Normal 30 3 2 3 2 2" xfId="11919"/>
    <cellStyle name="Normal 30 3 2 3 2_Year to Date" xfId="11920"/>
    <cellStyle name="Normal 30 3 2 3 3" xfId="4227"/>
    <cellStyle name="Normal 30 3 2 3 3 2" xfId="11921"/>
    <cellStyle name="Normal 30 3 2 3 3_Year to Date" xfId="11922"/>
    <cellStyle name="Normal 30 3 2 3 4" xfId="11923"/>
    <cellStyle name="Normal 30 3 2 3_CS Indicators" xfId="4228"/>
    <cellStyle name="Normal 30 3 2 4" xfId="4229"/>
    <cellStyle name="Normal 30 3 2 4 2" xfId="11924"/>
    <cellStyle name="Normal 30 3 2 4_Year to Date" xfId="11925"/>
    <cellStyle name="Normal 30 3 2 5" xfId="4230"/>
    <cellStyle name="Normal 30 3 2 5 2" xfId="11926"/>
    <cellStyle name="Normal 30 3 2 5_Year to Date" xfId="11927"/>
    <cellStyle name="Normal 30 3 2 6" xfId="11928"/>
    <cellStyle name="Normal 30 3 2_CS Indicators" xfId="4231"/>
    <cellStyle name="Normal 30 3 3" xfId="4232"/>
    <cellStyle name="Normal 30 3 3 2" xfId="4233"/>
    <cellStyle name="Normal 30 3 3 2 2" xfId="4234"/>
    <cellStyle name="Normal 30 3 3 2 2 2" xfId="11929"/>
    <cellStyle name="Normal 30 3 3 2 2_Year to Date" xfId="11930"/>
    <cellStyle name="Normal 30 3 3 2 3" xfId="4235"/>
    <cellStyle name="Normal 30 3 3 2 3 2" xfId="11931"/>
    <cellStyle name="Normal 30 3 3 2 3_Year to Date" xfId="11932"/>
    <cellStyle name="Normal 30 3 3 2 4" xfId="11933"/>
    <cellStyle name="Normal 30 3 3 2_CS Indicators" xfId="4236"/>
    <cellStyle name="Normal 30 3 3 3" xfId="4237"/>
    <cellStyle name="Normal 30 3 3 3 2" xfId="11934"/>
    <cellStyle name="Normal 30 3 3 3_Year to Date" xfId="11935"/>
    <cellStyle name="Normal 30 3 3 4" xfId="4238"/>
    <cellStyle name="Normal 30 3 3 4 2" xfId="11936"/>
    <cellStyle name="Normal 30 3 3 4_Year to Date" xfId="11937"/>
    <cellStyle name="Normal 30 3 3 5" xfId="11938"/>
    <cellStyle name="Normal 30 3 3_CS Indicators" xfId="4239"/>
    <cellStyle name="Normal 30 3 4" xfId="4240"/>
    <cellStyle name="Normal 30 3 4 2" xfId="4241"/>
    <cellStyle name="Normal 30 3 4 2 2" xfId="11939"/>
    <cellStyle name="Normal 30 3 4 2_Year to Date" xfId="11940"/>
    <cellStyle name="Normal 30 3 4 3" xfId="4242"/>
    <cellStyle name="Normal 30 3 4 3 2" xfId="11941"/>
    <cellStyle name="Normal 30 3 4 3_Year to Date" xfId="11942"/>
    <cellStyle name="Normal 30 3 4 4" xfId="11943"/>
    <cellStyle name="Normal 30 3 4_CS Indicators" xfId="4243"/>
    <cellStyle name="Normal 30 3 5" xfId="4244"/>
    <cellStyle name="Normal 30 3 5 2" xfId="11944"/>
    <cellStyle name="Normal 30 3 5_Year to Date" xfId="11945"/>
    <cellStyle name="Normal 30 3 6" xfId="4245"/>
    <cellStyle name="Normal 30 3 6 2" xfId="11946"/>
    <cellStyle name="Normal 30 3 6_Year to Date" xfId="11947"/>
    <cellStyle name="Normal 30 3 7" xfId="11948"/>
    <cellStyle name="Normal 30 3_CS Indicators" xfId="4246"/>
    <cellStyle name="Normal 30 4" xfId="4247"/>
    <cellStyle name="Normal 30 4 2" xfId="4248"/>
    <cellStyle name="Normal 30 4 2 2" xfId="4249"/>
    <cellStyle name="Normal 30 4 2 2 2" xfId="4250"/>
    <cellStyle name="Normal 30 4 2 2 2 2" xfId="11949"/>
    <cellStyle name="Normal 30 4 2 2 2_Year to Date" xfId="11950"/>
    <cellStyle name="Normal 30 4 2 2 3" xfId="4251"/>
    <cellStyle name="Normal 30 4 2 2 3 2" xfId="11951"/>
    <cellStyle name="Normal 30 4 2 2 3_Year to Date" xfId="11952"/>
    <cellStyle name="Normal 30 4 2 2 4" xfId="11953"/>
    <cellStyle name="Normal 30 4 2 2_CS Indicators" xfId="4252"/>
    <cellStyle name="Normal 30 4 2 3" xfId="4253"/>
    <cellStyle name="Normal 30 4 2 3 2" xfId="11954"/>
    <cellStyle name="Normal 30 4 2 3_Year to Date" xfId="11955"/>
    <cellStyle name="Normal 30 4 2 4" xfId="4254"/>
    <cellStyle name="Normal 30 4 2 4 2" xfId="11956"/>
    <cellStyle name="Normal 30 4 2 4_Year to Date" xfId="11957"/>
    <cellStyle name="Normal 30 4 2 5" xfId="11958"/>
    <cellStyle name="Normal 30 4 2_CS Indicators" xfId="4255"/>
    <cellStyle name="Normal 30 4 3" xfId="4256"/>
    <cellStyle name="Normal 30 4 3 2" xfId="4257"/>
    <cellStyle name="Normal 30 4 3 2 2" xfId="11959"/>
    <cellStyle name="Normal 30 4 3 2_Year to Date" xfId="11960"/>
    <cellStyle name="Normal 30 4 3 3" xfId="4258"/>
    <cellStyle name="Normal 30 4 3 3 2" xfId="11961"/>
    <cellStyle name="Normal 30 4 3 3_Year to Date" xfId="11962"/>
    <cellStyle name="Normal 30 4 3 4" xfId="11963"/>
    <cellStyle name="Normal 30 4 3_CS Indicators" xfId="4259"/>
    <cellStyle name="Normal 30 4 4" xfId="4260"/>
    <cellStyle name="Normal 30 4 4 2" xfId="11964"/>
    <cellStyle name="Normal 30 4 4_Year to Date" xfId="11965"/>
    <cellStyle name="Normal 30 4 5" xfId="4261"/>
    <cellStyle name="Normal 30 4 5 2" xfId="11966"/>
    <cellStyle name="Normal 30 4 5_Year to Date" xfId="11967"/>
    <cellStyle name="Normal 30 4 6" xfId="11968"/>
    <cellStyle name="Normal 30 4_CS Indicators" xfId="4262"/>
    <cellStyle name="Normal 30 5" xfId="4263"/>
    <cellStyle name="Normal 30 5 2" xfId="4264"/>
    <cellStyle name="Normal 30 5 2 2" xfId="4265"/>
    <cellStyle name="Normal 30 5 2 2 2" xfId="11969"/>
    <cellStyle name="Normal 30 5 2 2_Year to Date" xfId="11970"/>
    <cellStyle name="Normal 30 5 2 3" xfId="4266"/>
    <cellStyle name="Normal 30 5 2 3 2" xfId="11971"/>
    <cellStyle name="Normal 30 5 2 3_Year to Date" xfId="11972"/>
    <cellStyle name="Normal 30 5 2 4" xfId="11973"/>
    <cellStyle name="Normal 30 5 2_CS Indicators" xfId="4267"/>
    <cellStyle name="Normal 30 5 3" xfId="4268"/>
    <cellStyle name="Normal 30 5 3 2" xfId="11974"/>
    <cellStyle name="Normal 30 5 3_Year to Date" xfId="11975"/>
    <cellStyle name="Normal 30 5 4" xfId="4269"/>
    <cellStyle name="Normal 30 5 4 2" xfId="11976"/>
    <cellStyle name="Normal 30 5 4_Year to Date" xfId="11977"/>
    <cellStyle name="Normal 30 5 5" xfId="11978"/>
    <cellStyle name="Normal 30 5_CS Indicators" xfId="4270"/>
    <cellStyle name="Normal 30 6" xfId="4271"/>
    <cellStyle name="Normal 30 6 2" xfId="4272"/>
    <cellStyle name="Normal 30 6 2 2" xfId="11979"/>
    <cellStyle name="Normal 30 6 2_Year to Date" xfId="11980"/>
    <cellStyle name="Normal 30 6 3" xfId="4273"/>
    <cellStyle name="Normal 30 6 3 2" xfId="11981"/>
    <cellStyle name="Normal 30 6 3_Year to Date" xfId="11982"/>
    <cellStyle name="Normal 30 6 4" xfId="11983"/>
    <cellStyle name="Normal 30 6_CS Indicators" xfId="4274"/>
    <cellStyle name="Normal 30 7" xfId="4275"/>
    <cellStyle name="Normal 30 7 2" xfId="11984"/>
    <cellStyle name="Normal 30 7_Year to Date" xfId="11985"/>
    <cellStyle name="Normal 30 8" xfId="4276"/>
    <cellStyle name="Normal 30 8 2" xfId="11986"/>
    <cellStyle name="Normal 30 8_Year to Date" xfId="11987"/>
    <cellStyle name="Normal 30 9" xfId="4277"/>
    <cellStyle name="Normal 30 9 2" xfId="4278"/>
    <cellStyle name="Normal 30_CS Indicators" xfId="4279"/>
    <cellStyle name="Normal 300" xfId="17637"/>
    <cellStyle name="Normal 301" xfId="17638"/>
    <cellStyle name="Normal 302" xfId="17639"/>
    <cellStyle name="Normal 303" xfId="17640"/>
    <cellStyle name="Normal 304" xfId="17641"/>
    <cellStyle name="Normal 305" xfId="17642"/>
    <cellStyle name="Normal 306" xfId="17643"/>
    <cellStyle name="Normal 307" xfId="17644"/>
    <cellStyle name="Normal 308" xfId="17645"/>
    <cellStyle name="Normal 309" xfId="17646"/>
    <cellStyle name="Normal 31" xfId="4280"/>
    <cellStyle name="Normal 31 2" xfId="4281"/>
    <cellStyle name="Normal 31 2 2" xfId="11988"/>
    <cellStyle name="Normal 31 3" xfId="4282"/>
    <cellStyle name="Normal 31 3 2" xfId="4283"/>
    <cellStyle name="Normal 31 3 2 2" xfId="4284"/>
    <cellStyle name="Normal 31 3 2 2 2" xfId="4285"/>
    <cellStyle name="Normal 31 3 2 2 2 2" xfId="4286"/>
    <cellStyle name="Normal 31 3 2 2 2 2 2" xfId="11989"/>
    <cellStyle name="Normal 31 3 2 2 2 2_Year to Date" xfId="11990"/>
    <cellStyle name="Normal 31 3 2 2 2 3" xfId="4287"/>
    <cellStyle name="Normal 31 3 2 2 2 3 2" xfId="11991"/>
    <cellStyle name="Normal 31 3 2 2 2 3_Year to Date" xfId="11992"/>
    <cellStyle name="Normal 31 3 2 2 2 4" xfId="11993"/>
    <cellStyle name="Normal 31 3 2 2 2_CS Indicators" xfId="4288"/>
    <cellStyle name="Normal 31 3 2 2 3" xfId="4289"/>
    <cellStyle name="Normal 31 3 2 2 3 2" xfId="11994"/>
    <cellStyle name="Normal 31 3 2 2 3_Year to Date" xfId="11995"/>
    <cellStyle name="Normal 31 3 2 2 4" xfId="4290"/>
    <cellStyle name="Normal 31 3 2 2 4 2" xfId="11996"/>
    <cellStyle name="Normal 31 3 2 2 4_Year to Date" xfId="11997"/>
    <cellStyle name="Normal 31 3 2 2 5" xfId="11998"/>
    <cellStyle name="Normal 31 3 2 2_CS Indicators" xfId="4291"/>
    <cellStyle name="Normal 31 3 2 3" xfId="4292"/>
    <cellStyle name="Normal 31 3 2 3 2" xfId="4293"/>
    <cellStyle name="Normal 31 3 2 3 2 2" xfId="11999"/>
    <cellStyle name="Normal 31 3 2 3 2_Year to Date" xfId="12000"/>
    <cellStyle name="Normal 31 3 2 3 3" xfId="4294"/>
    <cellStyle name="Normal 31 3 2 3 3 2" xfId="12001"/>
    <cellStyle name="Normal 31 3 2 3 3_Year to Date" xfId="12002"/>
    <cellStyle name="Normal 31 3 2 3 4" xfId="12003"/>
    <cellStyle name="Normal 31 3 2 3_CS Indicators" xfId="4295"/>
    <cellStyle name="Normal 31 3 2 4" xfId="4296"/>
    <cellStyle name="Normal 31 3 2 4 2" xfId="12004"/>
    <cellStyle name="Normal 31 3 2 4_Year to Date" xfId="12005"/>
    <cellStyle name="Normal 31 3 2 5" xfId="4297"/>
    <cellStyle name="Normal 31 3 2 5 2" xfId="12006"/>
    <cellStyle name="Normal 31 3 2 5_Year to Date" xfId="12007"/>
    <cellStyle name="Normal 31 3 2 6" xfId="12008"/>
    <cellStyle name="Normal 31 3 2_CS Indicators" xfId="4298"/>
    <cellStyle name="Normal 31 3 3" xfId="4299"/>
    <cellStyle name="Normal 31 3 3 2" xfId="4300"/>
    <cellStyle name="Normal 31 3 3 2 2" xfId="4301"/>
    <cellStyle name="Normal 31 3 3 2 2 2" xfId="12009"/>
    <cellStyle name="Normal 31 3 3 2 2_Year to Date" xfId="12010"/>
    <cellStyle name="Normal 31 3 3 2 3" xfId="4302"/>
    <cellStyle name="Normal 31 3 3 2 3 2" xfId="12011"/>
    <cellStyle name="Normal 31 3 3 2 3_Year to Date" xfId="12012"/>
    <cellStyle name="Normal 31 3 3 2 4" xfId="12013"/>
    <cellStyle name="Normal 31 3 3 2_CS Indicators" xfId="4303"/>
    <cellStyle name="Normal 31 3 3 3" xfId="4304"/>
    <cellStyle name="Normal 31 3 3 3 2" xfId="12014"/>
    <cellStyle name="Normal 31 3 3 3_Year to Date" xfId="12015"/>
    <cellStyle name="Normal 31 3 3 4" xfId="4305"/>
    <cellStyle name="Normal 31 3 3 4 2" xfId="12016"/>
    <cellStyle name="Normal 31 3 3 4_Year to Date" xfId="12017"/>
    <cellStyle name="Normal 31 3 3 5" xfId="12018"/>
    <cellStyle name="Normal 31 3 3_CS Indicators" xfId="4306"/>
    <cellStyle name="Normal 31 3 4" xfId="4307"/>
    <cellStyle name="Normal 31 3 4 2" xfId="4308"/>
    <cellStyle name="Normal 31 3 4 2 2" xfId="12019"/>
    <cellStyle name="Normal 31 3 4 2_Year to Date" xfId="12020"/>
    <cellStyle name="Normal 31 3 4 3" xfId="4309"/>
    <cellStyle name="Normal 31 3 4 3 2" xfId="12021"/>
    <cellStyle name="Normal 31 3 4 3_Year to Date" xfId="12022"/>
    <cellStyle name="Normal 31 3 4 4" xfId="12023"/>
    <cellStyle name="Normal 31 3 4_CS Indicators" xfId="4310"/>
    <cellStyle name="Normal 31 3 5" xfId="4311"/>
    <cellStyle name="Normal 31 3 5 2" xfId="12024"/>
    <cellStyle name="Normal 31 3 5_Year to Date" xfId="12025"/>
    <cellStyle name="Normal 31 3 6" xfId="4312"/>
    <cellStyle name="Normal 31 3 6 2" xfId="12026"/>
    <cellStyle name="Normal 31 3 6_Year to Date" xfId="12027"/>
    <cellStyle name="Normal 31 3 7" xfId="12028"/>
    <cellStyle name="Normal 31 3_CS Indicators" xfId="4313"/>
    <cellStyle name="Normal 31 4" xfId="4314"/>
    <cellStyle name="Normal 31 4 2" xfId="4315"/>
    <cellStyle name="Normal 31 4 2 2" xfId="4316"/>
    <cellStyle name="Normal 31 4 2 2 2" xfId="4317"/>
    <cellStyle name="Normal 31 4 2 2 2 2" xfId="12029"/>
    <cellStyle name="Normal 31 4 2 2 2_Year to Date" xfId="12030"/>
    <cellStyle name="Normal 31 4 2 2 3" xfId="4318"/>
    <cellStyle name="Normal 31 4 2 2 3 2" xfId="12031"/>
    <cellStyle name="Normal 31 4 2 2 3_Year to Date" xfId="12032"/>
    <cellStyle name="Normal 31 4 2 2 4" xfId="12033"/>
    <cellStyle name="Normal 31 4 2 2_CS Indicators" xfId="4319"/>
    <cellStyle name="Normal 31 4 2 3" xfId="4320"/>
    <cellStyle name="Normal 31 4 2 3 2" xfId="12034"/>
    <cellStyle name="Normal 31 4 2 3_Year to Date" xfId="12035"/>
    <cellStyle name="Normal 31 4 2 4" xfId="4321"/>
    <cellStyle name="Normal 31 4 2 4 2" xfId="12036"/>
    <cellStyle name="Normal 31 4 2 4_Year to Date" xfId="12037"/>
    <cellStyle name="Normal 31 4 2 5" xfId="12038"/>
    <cellStyle name="Normal 31 4 2_CS Indicators" xfId="4322"/>
    <cellStyle name="Normal 31 4 3" xfId="4323"/>
    <cellStyle name="Normal 31 4 3 2" xfId="4324"/>
    <cellStyle name="Normal 31 4 3 2 2" xfId="12039"/>
    <cellStyle name="Normal 31 4 3 2_Year to Date" xfId="12040"/>
    <cellStyle name="Normal 31 4 3 3" xfId="4325"/>
    <cellStyle name="Normal 31 4 3 3 2" xfId="12041"/>
    <cellStyle name="Normal 31 4 3 3_Year to Date" xfId="12042"/>
    <cellStyle name="Normal 31 4 3 4" xfId="12043"/>
    <cellStyle name="Normal 31 4 3_CS Indicators" xfId="4326"/>
    <cellStyle name="Normal 31 4 4" xfId="4327"/>
    <cellStyle name="Normal 31 4 4 2" xfId="12044"/>
    <cellStyle name="Normal 31 4 4_Year to Date" xfId="12045"/>
    <cellStyle name="Normal 31 4 5" xfId="4328"/>
    <cellStyle name="Normal 31 4 5 2" xfId="12046"/>
    <cellStyle name="Normal 31 4 5_Year to Date" xfId="12047"/>
    <cellStyle name="Normal 31 4 6" xfId="12048"/>
    <cellStyle name="Normal 31 4_CS Indicators" xfId="4329"/>
    <cellStyle name="Normal 31 5" xfId="4330"/>
    <cellStyle name="Normal 31 5 2" xfId="4331"/>
    <cellStyle name="Normal 31 5 2 2" xfId="4332"/>
    <cellStyle name="Normal 31 5 2 2 2" xfId="12049"/>
    <cellStyle name="Normal 31 5 2 2_Year to Date" xfId="12050"/>
    <cellStyle name="Normal 31 5 2 3" xfId="4333"/>
    <cellStyle name="Normal 31 5 2 3 2" xfId="12051"/>
    <cellStyle name="Normal 31 5 2 3_Year to Date" xfId="12052"/>
    <cellStyle name="Normal 31 5 2 4" xfId="12053"/>
    <cellStyle name="Normal 31 5 2_CS Indicators" xfId="4334"/>
    <cellStyle name="Normal 31 5 3" xfId="4335"/>
    <cellStyle name="Normal 31 5 3 2" xfId="12054"/>
    <cellStyle name="Normal 31 5 3_Year to Date" xfId="12055"/>
    <cellStyle name="Normal 31 5 4" xfId="4336"/>
    <cellStyle name="Normal 31 5 4 2" xfId="12056"/>
    <cellStyle name="Normal 31 5 4_Year to Date" xfId="12057"/>
    <cellStyle name="Normal 31 5 5" xfId="12058"/>
    <cellStyle name="Normal 31 5_CS Indicators" xfId="4337"/>
    <cellStyle name="Normal 31 6" xfId="4338"/>
    <cellStyle name="Normal 31 6 2" xfId="4339"/>
    <cellStyle name="Normal 31 6 2 2" xfId="12059"/>
    <cellStyle name="Normal 31 6 2_Year to Date" xfId="12060"/>
    <cellStyle name="Normal 31 6 3" xfId="4340"/>
    <cellStyle name="Normal 31 6 3 2" xfId="12061"/>
    <cellStyle name="Normal 31 6 3_Year to Date" xfId="12062"/>
    <cellStyle name="Normal 31 6 4" xfId="12063"/>
    <cellStyle name="Normal 31 6_CS Indicators" xfId="4341"/>
    <cellStyle name="Normal 31 7" xfId="4342"/>
    <cellStyle name="Normal 31 7 2" xfId="12064"/>
    <cellStyle name="Normal 31 7_Year to Date" xfId="12065"/>
    <cellStyle name="Normal 31 8" xfId="4343"/>
    <cellStyle name="Normal 31 8 2" xfId="12066"/>
    <cellStyle name="Normal 31 8_Year to Date" xfId="12067"/>
    <cellStyle name="Normal 31 9" xfId="12068"/>
    <cellStyle name="Normal 31_Year to Date" xfId="12069"/>
    <cellStyle name="Normal 310" xfId="17647"/>
    <cellStyle name="Normal 311" xfId="17648"/>
    <cellStyle name="Normal 312" xfId="17649"/>
    <cellStyle name="Normal 313" xfId="17650"/>
    <cellStyle name="Normal 314" xfId="17651"/>
    <cellStyle name="Normal 315" xfId="17652"/>
    <cellStyle name="Normal 316" xfId="17653"/>
    <cellStyle name="Normal 317" xfId="17654"/>
    <cellStyle name="Normal 318" xfId="17655"/>
    <cellStyle name="Normal 319" xfId="17656"/>
    <cellStyle name="Normal 32" xfId="4344"/>
    <cellStyle name="Normal 32 2" xfId="4345"/>
    <cellStyle name="Normal 32 2 2" xfId="4346"/>
    <cellStyle name="Normal 32 2 3" xfId="4347"/>
    <cellStyle name="Normal 32 3" xfId="4348"/>
    <cellStyle name="Normal 32 3 2" xfId="4349"/>
    <cellStyle name="Normal 32 4" xfId="4350"/>
    <cellStyle name="Normal 32 5" xfId="4351"/>
    <cellStyle name="Normal 32_CS Indicators" xfId="4352"/>
    <cellStyle name="Normal 320" xfId="17657"/>
    <cellStyle name="Normal 321" xfId="17658"/>
    <cellStyle name="Normal 322" xfId="17659"/>
    <cellStyle name="Normal 323" xfId="17660"/>
    <cellStyle name="Normal 324" xfId="17661"/>
    <cellStyle name="Normal 325" xfId="17662"/>
    <cellStyle name="Normal 326" xfId="17663"/>
    <cellStyle name="Normal 327" xfId="17664"/>
    <cellStyle name="Normal 328" xfId="17665"/>
    <cellStyle name="Normal 329" xfId="17666"/>
    <cellStyle name="Normal 33" xfId="4353"/>
    <cellStyle name="Normal 33 2" xfId="4354"/>
    <cellStyle name="Normal 33 2 2" xfId="4355"/>
    <cellStyle name="Normal 33 2 3" xfId="4356"/>
    <cellStyle name="Normal 33 3" xfId="4357"/>
    <cellStyle name="Normal 33 3 2" xfId="4358"/>
    <cellStyle name="Normal 33 4" xfId="4359"/>
    <cellStyle name="Normal 33 5" xfId="4360"/>
    <cellStyle name="Normal 33_CS Indicators" xfId="4361"/>
    <cellStyle name="Normal 330" xfId="17667"/>
    <cellStyle name="Normal 331" xfId="17668"/>
    <cellStyle name="Normal 332" xfId="17669"/>
    <cellStyle name="Normal 333" xfId="17670"/>
    <cellStyle name="Normal 334" xfId="17671"/>
    <cellStyle name="Normal 335" xfId="17672"/>
    <cellStyle name="Normal 336" xfId="17673"/>
    <cellStyle name="Normal 337" xfId="17674"/>
    <cellStyle name="Normal 338" xfId="17675"/>
    <cellStyle name="Normal 339" xfId="17676"/>
    <cellStyle name="Normal 34" xfId="4362"/>
    <cellStyle name="Normal 34 2" xfId="4363"/>
    <cellStyle name="Normal 34 2 2" xfId="4364"/>
    <cellStyle name="Normal 34 2 3" xfId="4365"/>
    <cellStyle name="Normal 34 3" xfId="4366"/>
    <cellStyle name="Normal 34 3 2" xfId="4367"/>
    <cellStyle name="Normal 34 4" xfId="4368"/>
    <cellStyle name="Normal 34 5" xfId="4369"/>
    <cellStyle name="Normal 34_CS Indicators" xfId="4370"/>
    <cellStyle name="Normal 340" xfId="17677"/>
    <cellStyle name="Normal 341" xfId="17678"/>
    <cellStyle name="Normal 342" xfId="17679"/>
    <cellStyle name="Normal 343" xfId="17680"/>
    <cellStyle name="Normal 344" xfId="17681"/>
    <cellStyle name="Normal 345" xfId="17682"/>
    <cellStyle name="Normal 346" xfId="17683"/>
    <cellStyle name="Normal 347" xfId="17684"/>
    <cellStyle name="Normal 348" xfId="17685"/>
    <cellStyle name="Normal 349" xfId="17686"/>
    <cellStyle name="Normal 35" xfId="4371"/>
    <cellStyle name="Normal 35 2" xfId="12070"/>
    <cellStyle name="Normal 350" xfId="17687"/>
    <cellStyle name="Normal 351" xfId="17688"/>
    <cellStyle name="Normal 352" xfId="17689"/>
    <cellStyle name="Normal 353" xfId="17690"/>
    <cellStyle name="Normal 354" xfId="17691"/>
    <cellStyle name="Normal 355" xfId="17692"/>
    <cellStyle name="Normal 356" xfId="17693"/>
    <cellStyle name="Normal 357" xfId="17694"/>
    <cellStyle name="Normal 358" xfId="17695"/>
    <cellStyle name="Normal 359" xfId="17696"/>
    <cellStyle name="Normal 36" xfId="4372"/>
    <cellStyle name="Normal 36 2" xfId="12071"/>
    <cellStyle name="Normal 360" xfId="17697"/>
    <cellStyle name="Normal 361" xfId="17698"/>
    <cellStyle name="Normal 362" xfId="17699"/>
    <cellStyle name="Normal 363" xfId="17700"/>
    <cellStyle name="Normal 364" xfId="17701"/>
    <cellStyle name="Normal 365" xfId="17844"/>
    <cellStyle name="Normal 366" xfId="17845"/>
    <cellStyle name="Normal 37" xfId="4373"/>
    <cellStyle name="Normal 37 2" xfId="12072"/>
    <cellStyle name="Normal 38" xfId="4374"/>
    <cellStyle name="Normal 38 2" xfId="12073"/>
    <cellStyle name="Normal 39" xfId="4375"/>
    <cellStyle name="Normal 39 2" xfId="12074"/>
    <cellStyle name="Normal 39_Summary by Dept" xfId="17702"/>
    <cellStyle name="Normal 4" xfId="4376"/>
    <cellStyle name="Normal 4 2" xfId="4377"/>
    <cellStyle name="Normal 4 2 2" xfId="4378"/>
    <cellStyle name="Normal 4 2 2 2" xfId="4379"/>
    <cellStyle name="Normal 4 2 2 2 2" xfId="12075"/>
    <cellStyle name="Normal 4 2 2 2 2 2" xfId="12076"/>
    <cellStyle name="Normal 4 2 2 2 2 3" xfId="12077"/>
    <cellStyle name="Normal 4 2 2 2 3" xfId="12078"/>
    <cellStyle name="Normal 4 2 2 2 4" xfId="12079"/>
    <cellStyle name="Normal 4 2 2 3" xfId="4380"/>
    <cellStyle name="Normal 4 2 2 3 2" xfId="12080"/>
    <cellStyle name="Normal 4 2 2 3 3" xfId="12081"/>
    <cellStyle name="Normal 4 2 2 4" xfId="12082"/>
    <cellStyle name="Normal 4 2 2 5" xfId="12083"/>
    <cellStyle name="Normal 4 2 3" xfId="4381"/>
    <cellStyle name="Normal 4 2_CS Indicators" xfId="4382"/>
    <cellStyle name="Normal 4 3" xfId="4383"/>
    <cellStyle name="Normal 4 3 2" xfId="12084"/>
    <cellStyle name="Normal 4 3 2 2" xfId="12085"/>
    <cellStyle name="Normal 4 3 2 2 2" xfId="12086"/>
    <cellStyle name="Normal 4 3 2 2 3" xfId="12087"/>
    <cellStyle name="Normal 4 3 2 3" xfId="12088"/>
    <cellStyle name="Normal 4 3 2 4" xfId="12089"/>
    <cellStyle name="Normal 4 3 3" xfId="12090"/>
    <cellStyle name="Normal 4 3 3 2" xfId="12091"/>
    <cellStyle name="Normal 4 3 3 3" xfId="12092"/>
    <cellStyle name="Normal 4 3 4" xfId="12093"/>
    <cellStyle name="Normal 4 3 5" xfId="12094"/>
    <cellStyle name="Normal 4 4" xfId="4384"/>
    <cellStyle name="Normal 4 4 2" xfId="4385"/>
    <cellStyle name="Normal 4 4 2 2" xfId="4386"/>
    <cellStyle name="Normal 4 4 2 2 2" xfId="12095"/>
    <cellStyle name="Normal 4 4 2 2 3" xfId="12096"/>
    <cellStyle name="Normal 4 4 2 3" xfId="4387"/>
    <cellStyle name="Normal 4 4 2 4" xfId="12097"/>
    <cellStyle name="Normal 4 4 3" xfId="4388"/>
    <cellStyle name="Normal 4 4 3 2" xfId="4389"/>
    <cellStyle name="Normal 4 4 3 3" xfId="12098"/>
    <cellStyle name="Normal 4 4 4" xfId="4390"/>
    <cellStyle name="Normal 4 4 5" xfId="4391"/>
    <cellStyle name="Normal 4 4_CS Indicators" xfId="4392"/>
    <cellStyle name="Normal 4 5" xfId="4393"/>
    <cellStyle name="Normal 4 5 2" xfId="4394"/>
    <cellStyle name="Normal 4 5 2 2" xfId="12099"/>
    <cellStyle name="Normal 4 5 2 2 2" xfId="12100"/>
    <cellStyle name="Normal 4 5 2 2 3" xfId="12101"/>
    <cellStyle name="Normal 4 5 2 3" xfId="12102"/>
    <cellStyle name="Normal 4 5 2 4" xfId="12103"/>
    <cellStyle name="Normal 4 5 3" xfId="4395"/>
    <cellStyle name="Normal 4 5 3 2" xfId="12104"/>
    <cellStyle name="Normal 4 5 3 3" xfId="12105"/>
    <cellStyle name="Normal 4 5 4" xfId="12106"/>
    <cellStyle name="Normal 4 5 5" xfId="12107"/>
    <cellStyle name="Normal 4 6" xfId="12108"/>
    <cellStyle name="Normal 4 6 2" xfId="12109"/>
    <cellStyle name="Normal 4 6 2 2" xfId="12110"/>
    <cellStyle name="Normal 4 6 2 2 2" xfId="12111"/>
    <cellStyle name="Normal 4 6 2 2 3" xfId="12112"/>
    <cellStyle name="Normal 4 6 2 3" xfId="12113"/>
    <cellStyle name="Normal 4 6 2 4" xfId="12114"/>
    <cellStyle name="Normal 4 6 3" xfId="12115"/>
    <cellStyle name="Normal 4 6 3 2" xfId="12116"/>
    <cellStyle name="Normal 4 6 3 3" xfId="12117"/>
    <cellStyle name="Normal 4 6 4" xfId="12118"/>
    <cellStyle name="Normal 4 6 5" xfId="12119"/>
    <cellStyle name="Normal 4 7" xfId="12120"/>
    <cellStyle name="Normal 4 8" xfId="12121"/>
    <cellStyle name="Normal 4 8 2" xfId="12122"/>
    <cellStyle name="Normal 4 8 2 2" xfId="12123"/>
    <cellStyle name="Normal 4 8 2 2 2" xfId="12124"/>
    <cellStyle name="Normal 4 8 2 2 3" xfId="12125"/>
    <cellStyle name="Normal 4 8 2 3" xfId="12126"/>
    <cellStyle name="Normal 4 8 2 4" xfId="12127"/>
    <cellStyle name="Normal 4 8 3" xfId="12128"/>
    <cellStyle name="Normal 4 8 3 2" xfId="12129"/>
    <cellStyle name="Normal 4 8 3 3" xfId="12130"/>
    <cellStyle name="Normal 4 8 4" xfId="12131"/>
    <cellStyle name="Normal 4 8 5" xfId="12132"/>
    <cellStyle name="Normal 4 9" xfId="12133"/>
    <cellStyle name="Normal 4_2012IndicatorsforCS" xfId="4396"/>
    <cellStyle name="Normal 40" xfId="4397"/>
    <cellStyle name="Normal 40 2" xfId="12134"/>
    <cellStyle name="Normal 40_Summary by Dept" xfId="17703"/>
    <cellStyle name="Normal 41" xfId="4398"/>
    <cellStyle name="Normal 41 2" xfId="12135"/>
    <cellStyle name="Normal 41_Summary by Dept" xfId="17704"/>
    <cellStyle name="Normal 42" xfId="4399"/>
    <cellStyle name="Normal 42 2" xfId="12136"/>
    <cellStyle name="Normal 42 2 2" xfId="12137"/>
    <cellStyle name="Normal 42 2 2 2" xfId="12138"/>
    <cellStyle name="Normal 42 2 2 3" xfId="12139"/>
    <cellStyle name="Normal 42 2 3" xfId="12140"/>
    <cellStyle name="Normal 42 2 4" xfId="12141"/>
    <cellStyle name="Normal 42 3" xfId="12142"/>
    <cellStyle name="Normal 42 3 2" xfId="12143"/>
    <cellStyle name="Normal 42 3 3" xfId="12144"/>
    <cellStyle name="Normal 42 4" xfId="12145"/>
    <cellStyle name="Normal 42 5" xfId="12146"/>
    <cellStyle name="Normal 43" xfId="4400"/>
    <cellStyle name="Normal 43 2" xfId="12147"/>
    <cellStyle name="Normal 43 2 2" xfId="12148"/>
    <cellStyle name="Normal 43 2 2 2" xfId="12149"/>
    <cellStyle name="Normal 43 2 2 3" xfId="12150"/>
    <cellStyle name="Normal 43 2 3" xfId="12151"/>
    <cellStyle name="Normal 43 2 4" xfId="12152"/>
    <cellStyle name="Normal 43 3" xfId="12153"/>
    <cellStyle name="Normal 43 3 2" xfId="12154"/>
    <cellStyle name="Normal 43 3 3" xfId="12155"/>
    <cellStyle name="Normal 43 4" xfId="12156"/>
    <cellStyle name="Normal 43 5" xfId="12157"/>
    <cellStyle name="Normal 44" xfId="4401"/>
    <cellStyle name="Normal 44 2" xfId="12158"/>
    <cellStyle name="Normal 45" xfId="4402"/>
    <cellStyle name="Normal 45 2" xfId="12159"/>
    <cellStyle name="Normal 46" xfId="4403"/>
    <cellStyle name="Normal 46 2" xfId="12160"/>
    <cellStyle name="Normal 47" xfId="4404"/>
    <cellStyle name="Normal 47 2" xfId="4405"/>
    <cellStyle name="Normal 47 3" xfId="4406"/>
    <cellStyle name="Normal 47 3 2" xfId="4407"/>
    <cellStyle name="Normal 47 3 2 2" xfId="4408"/>
    <cellStyle name="Normal 47 3 2 2 2" xfId="4409"/>
    <cellStyle name="Normal 47 3 2 2 2 2" xfId="4410"/>
    <cellStyle name="Normal 47 3 2 2 2 2 2" xfId="12161"/>
    <cellStyle name="Normal 47 3 2 2 2 2_Year to Date" xfId="12162"/>
    <cellStyle name="Normal 47 3 2 2 2 3" xfId="4411"/>
    <cellStyle name="Normal 47 3 2 2 2 3 2" xfId="12163"/>
    <cellStyle name="Normal 47 3 2 2 2 3_Year to Date" xfId="12164"/>
    <cellStyle name="Normal 47 3 2 2 2 4" xfId="12165"/>
    <cellStyle name="Normal 47 3 2 2 2_CS Indicators" xfId="4412"/>
    <cellStyle name="Normal 47 3 2 2 3" xfId="4413"/>
    <cellStyle name="Normal 47 3 2 2 3 2" xfId="12166"/>
    <cellStyle name="Normal 47 3 2 2 3_Year to Date" xfId="12167"/>
    <cellStyle name="Normal 47 3 2 2 4" xfId="4414"/>
    <cellStyle name="Normal 47 3 2 2 4 2" xfId="12168"/>
    <cellStyle name="Normal 47 3 2 2 4_Year to Date" xfId="12169"/>
    <cellStyle name="Normal 47 3 2 2 5" xfId="12170"/>
    <cellStyle name="Normal 47 3 2 2_CS Indicators" xfId="4415"/>
    <cellStyle name="Normal 47 3 2 3" xfId="4416"/>
    <cellStyle name="Normal 47 3 2 3 2" xfId="4417"/>
    <cellStyle name="Normal 47 3 2 3 2 2" xfId="12171"/>
    <cellStyle name="Normal 47 3 2 3 2_Year to Date" xfId="12172"/>
    <cellStyle name="Normal 47 3 2 3 3" xfId="4418"/>
    <cellStyle name="Normal 47 3 2 3 3 2" xfId="12173"/>
    <cellStyle name="Normal 47 3 2 3 3_Year to Date" xfId="12174"/>
    <cellStyle name="Normal 47 3 2 3 4" xfId="12175"/>
    <cellStyle name="Normal 47 3 2 3_CS Indicators" xfId="4419"/>
    <cellStyle name="Normal 47 3 2 4" xfId="4420"/>
    <cellStyle name="Normal 47 3 2 4 2" xfId="12176"/>
    <cellStyle name="Normal 47 3 2 4_Year to Date" xfId="12177"/>
    <cellStyle name="Normal 47 3 2 5" xfId="4421"/>
    <cellStyle name="Normal 47 3 2 5 2" xfId="12178"/>
    <cellStyle name="Normal 47 3 2 5_Year to Date" xfId="12179"/>
    <cellStyle name="Normal 47 3 2 6" xfId="12180"/>
    <cellStyle name="Normal 47 3 2_CS Indicators" xfId="4422"/>
    <cellStyle name="Normal 47 3 3" xfId="4423"/>
    <cellStyle name="Normal 47 3 3 2" xfId="4424"/>
    <cellStyle name="Normal 47 3 3 2 2" xfId="4425"/>
    <cellStyle name="Normal 47 3 3 2 2 2" xfId="12181"/>
    <cellStyle name="Normal 47 3 3 2 2_Year to Date" xfId="12182"/>
    <cellStyle name="Normal 47 3 3 2 3" xfId="4426"/>
    <cellStyle name="Normal 47 3 3 2 3 2" xfId="12183"/>
    <cellStyle name="Normal 47 3 3 2 3_Year to Date" xfId="12184"/>
    <cellStyle name="Normal 47 3 3 2 4" xfId="12185"/>
    <cellStyle name="Normal 47 3 3 2_CS Indicators" xfId="4427"/>
    <cellStyle name="Normal 47 3 3 3" xfId="4428"/>
    <cellStyle name="Normal 47 3 3 3 2" xfId="12186"/>
    <cellStyle name="Normal 47 3 3 3_Year to Date" xfId="12187"/>
    <cellStyle name="Normal 47 3 3 4" xfId="4429"/>
    <cellStyle name="Normal 47 3 3 4 2" xfId="12188"/>
    <cellStyle name="Normal 47 3 3 4_Year to Date" xfId="12189"/>
    <cellStyle name="Normal 47 3 3 5" xfId="12190"/>
    <cellStyle name="Normal 47 3 3_CS Indicators" xfId="4430"/>
    <cellStyle name="Normal 47 3 4" xfId="4431"/>
    <cellStyle name="Normal 47 3 4 2" xfId="4432"/>
    <cellStyle name="Normal 47 3 4 2 2" xfId="12191"/>
    <cellStyle name="Normal 47 3 4 2_Year to Date" xfId="12192"/>
    <cellStyle name="Normal 47 3 4 3" xfId="4433"/>
    <cellStyle name="Normal 47 3 4 3 2" xfId="12193"/>
    <cellStyle name="Normal 47 3 4 3_Year to Date" xfId="12194"/>
    <cellStyle name="Normal 47 3 4 4" xfId="12195"/>
    <cellStyle name="Normal 47 3 4_CS Indicators" xfId="4434"/>
    <cellStyle name="Normal 47 3 5" xfId="4435"/>
    <cellStyle name="Normal 47 3 5 2" xfId="12196"/>
    <cellStyle name="Normal 47 3 5_Year to Date" xfId="12197"/>
    <cellStyle name="Normal 47 3 6" xfId="4436"/>
    <cellStyle name="Normal 47 3 6 2" xfId="12198"/>
    <cellStyle name="Normal 47 3 6_Year to Date" xfId="12199"/>
    <cellStyle name="Normal 47 3 7" xfId="12200"/>
    <cellStyle name="Normal 47 3_CS Indicators" xfId="4437"/>
    <cellStyle name="Normal 47 4" xfId="4438"/>
    <cellStyle name="Normal 47 4 2" xfId="4439"/>
    <cellStyle name="Normal 47 4 2 2" xfId="4440"/>
    <cellStyle name="Normal 47 4 2 2 2" xfId="4441"/>
    <cellStyle name="Normal 47 4 2 2 2 2" xfId="12201"/>
    <cellStyle name="Normal 47 4 2 2 2_Year to Date" xfId="12202"/>
    <cellStyle name="Normal 47 4 2 2 3" xfId="4442"/>
    <cellStyle name="Normal 47 4 2 2 3 2" xfId="12203"/>
    <cellStyle name="Normal 47 4 2 2 3_Year to Date" xfId="12204"/>
    <cellStyle name="Normal 47 4 2 2 4" xfId="12205"/>
    <cellStyle name="Normal 47 4 2 2_CS Indicators" xfId="4443"/>
    <cellStyle name="Normal 47 4 2 3" xfId="4444"/>
    <cellStyle name="Normal 47 4 2 3 2" xfId="12206"/>
    <cellStyle name="Normal 47 4 2 3_Year to Date" xfId="12207"/>
    <cellStyle name="Normal 47 4 2 4" xfId="4445"/>
    <cellStyle name="Normal 47 4 2 4 2" xfId="12208"/>
    <cellStyle name="Normal 47 4 2 4_Year to Date" xfId="12209"/>
    <cellStyle name="Normal 47 4 2 5" xfId="12210"/>
    <cellStyle name="Normal 47 4 2_CS Indicators" xfId="4446"/>
    <cellStyle name="Normal 47 4 3" xfId="4447"/>
    <cellStyle name="Normal 47 4 3 2" xfId="4448"/>
    <cellStyle name="Normal 47 4 3 2 2" xfId="12211"/>
    <cellStyle name="Normal 47 4 3 2_Year to Date" xfId="12212"/>
    <cellStyle name="Normal 47 4 3 3" xfId="4449"/>
    <cellStyle name="Normal 47 4 3 3 2" xfId="12213"/>
    <cellStyle name="Normal 47 4 3 3_Year to Date" xfId="12214"/>
    <cellStyle name="Normal 47 4 3 4" xfId="12215"/>
    <cellStyle name="Normal 47 4 3_CS Indicators" xfId="4450"/>
    <cellStyle name="Normal 47 4 4" xfId="4451"/>
    <cellStyle name="Normal 47 4 4 2" xfId="12216"/>
    <cellStyle name="Normal 47 4 4_Year to Date" xfId="12217"/>
    <cellStyle name="Normal 47 4 5" xfId="4452"/>
    <cellStyle name="Normal 47 4 5 2" xfId="12218"/>
    <cellStyle name="Normal 47 4 5_Year to Date" xfId="12219"/>
    <cellStyle name="Normal 47 4 6" xfId="12220"/>
    <cellStyle name="Normal 47 4_CS Indicators" xfId="4453"/>
    <cellStyle name="Normal 47 5" xfId="4454"/>
    <cellStyle name="Normal 47 5 2" xfId="4455"/>
    <cellStyle name="Normal 47 5 2 2" xfId="4456"/>
    <cellStyle name="Normal 47 5 2 2 2" xfId="12221"/>
    <cellStyle name="Normal 47 5 2 2_Year to Date" xfId="12222"/>
    <cellStyle name="Normal 47 5 2 3" xfId="4457"/>
    <cellStyle name="Normal 47 5 2 3 2" xfId="12223"/>
    <cellStyle name="Normal 47 5 2 3_Year to Date" xfId="12224"/>
    <cellStyle name="Normal 47 5 2 4" xfId="12225"/>
    <cellStyle name="Normal 47 5 2_CS Indicators" xfId="4458"/>
    <cellStyle name="Normal 47 5 3" xfId="4459"/>
    <cellStyle name="Normal 47 5 3 2" xfId="12226"/>
    <cellStyle name="Normal 47 5 3_Year to Date" xfId="12227"/>
    <cellStyle name="Normal 47 5 4" xfId="4460"/>
    <cellStyle name="Normal 47 5 4 2" xfId="12228"/>
    <cellStyle name="Normal 47 5 4_Year to Date" xfId="12229"/>
    <cellStyle name="Normal 47 5 5" xfId="12230"/>
    <cellStyle name="Normal 47 5_CS Indicators" xfId="4461"/>
    <cellStyle name="Normal 47 6" xfId="4462"/>
    <cellStyle name="Normal 47 6 2" xfId="4463"/>
    <cellStyle name="Normal 47 6 2 2" xfId="12231"/>
    <cellStyle name="Normal 47 6 2_Year to Date" xfId="12232"/>
    <cellStyle name="Normal 47 6 3" xfId="4464"/>
    <cellStyle name="Normal 47 6 3 2" xfId="12233"/>
    <cellStyle name="Normal 47 6 3_Year to Date" xfId="12234"/>
    <cellStyle name="Normal 47 6 4" xfId="12235"/>
    <cellStyle name="Normal 47 6_CS Indicators" xfId="4465"/>
    <cellStyle name="Normal 47 7" xfId="4466"/>
    <cellStyle name="Normal 47 7 2" xfId="12236"/>
    <cellStyle name="Normal 47 7_Year to Date" xfId="12237"/>
    <cellStyle name="Normal 47 8" xfId="4467"/>
    <cellStyle name="Normal 47 8 2" xfId="12238"/>
    <cellStyle name="Normal 47 8_Year to Date" xfId="12239"/>
    <cellStyle name="Normal 47 9" xfId="12240"/>
    <cellStyle name="Normal 47_Year to Date" xfId="12241"/>
    <cellStyle name="Normal 48" xfId="4468"/>
    <cellStyle name="Normal 48 2" xfId="4469"/>
    <cellStyle name="Normal 48 2 2" xfId="4470"/>
    <cellStyle name="Normal 48 2 2 2" xfId="4471"/>
    <cellStyle name="Normal 48 2 2 2 2" xfId="4472"/>
    <cellStyle name="Normal 48 2 2 2 2 2" xfId="4473"/>
    <cellStyle name="Normal 48 2 2 2 2 2 2" xfId="12242"/>
    <cellStyle name="Normal 48 2 2 2 2 2_Year to Date" xfId="12243"/>
    <cellStyle name="Normal 48 2 2 2 2 3" xfId="4474"/>
    <cellStyle name="Normal 48 2 2 2 2 3 2" xfId="12244"/>
    <cellStyle name="Normal 48 2 2 2 2 3_Year to Date" xfId="12245"/>
    <cellStyle name="Normal 48 2 2 2 2 4" xfId="12246"/>
    <cellStyle name="Normal 48 2 2 2 2_CS Indicators" xfId="4475"/>
    <cellStyle name="Normal 48 2 2 2 3" xfId="4476"/>
    <cellStyle name="Normal 48 2 2 2 3 2" xfId="12247"/>
    <cellStyle name="Normal 48 2 2 2 3_Year to Date" xfId="12248"/>
    <cellStyle name="Normal 48 2 2 2 4" xfId="4477"/>
    <cellStyle name="Normal 48 2 2 2 4 2" xfId="12249"/>
    <cellStyle name="Normal 48 2 2 2 4_Year to Date" xfId="12250"/>
    <cellStyle name="Normal 48 2 2 2 5" xfId="12251"/>
    <cellStyle name="Normal 48 2 2 2_CS Indicators" xfId="4478"/>
    <cellStyle name="Normal 48 2 2 3" xfId="4479"/>
    <cellStyle name="Normal 48 2 2 3 2" xfId="4480"/>
    <cellStyle name="Normal 48 2 2 3 2 2" xfId="12252"/>
    <cellStyle name="Normal 48 2 2 3 2_Year to Date" xfId="12253"/>
    <cellStyle name="Normal 48 2 2 3 3" xfId="4481"/>
    <cellStyle name="Normal 48 2 2 3 3 2" xfId="12254"/>
    <cellStyle name="Normal 48 2 2 3 3_Year to Date" xfId="12255"/>
    <cellStyle name="Normal 48 2 2 3 4" xfId="12256"/>
    <cellStyle name="Normal 48 2 2 3_CS Indicators" xfId="4482"/>
    <cellStyle name="Normal 48 2 2 4" xfId="4483"/>
    <cellStyle name="Normal 48 2 2 4 2" xfId="12257"/>
    <cellStyle name="Normal 48 2 2 4_Year to Date" xfId="12258"/>
    <cellStyle name="Normal 48 2 2 5" xfId="4484"/>
    <cellStyle name="Normal 48 2 2 5 2" xfId="12259"/>
    <cellStyle name="Normal 48 2 2 5_Year to Date" xfId="12260"/>
    <cellStyle name="Normal 48 2 2 6" xfId="12261"/>
    <cellStyle name="Normal 48 2 2_CS Indicators" xfId="4485"/>
    <cellStyle name="Normal 48 2 3" xfId="4486"/>
    <cellStyle name="Normal 48 2 3 2" xfId="4487"/>
    <cellStyle name="Normal 48 2 3 2 2" xfId="4488"/>
    <cellStyle name="Normal 48 2 3 2 2 2" xfId="12262"/>
    <cellStyle name="Normal 48 2 3 2 2_Year to Date" xfId="12263"/>
    <cellStyle name="Normal 48 2 3 2 3" xfId="4489"/>
    <cellStyle name="Normal 48 2 3 2 3 2" xfId="12264"/>
    <cellStyle name="Normal 48 2 3 2 3_Year to Date" xfId="12265"/>
    <cellStyle name="Normal 48 2 3 2 4" xfId="12266"/>
    <cellStyle name="Normal 48 2 3 2_CS Indicators" xfId="4490"/>
    <cellStyle name="Normal 48 2 3 3" xfId="4491"/>
    <cellStyle name="Normal 48 2 3 3 2" xfId="12267"/>
    <cellStyle name="Normal 48 2 3 3_Year to Date" xfId="12268"/>
    <cellStyle name="Normal 48 2 3 4" xfId="4492"/>
    <cellStyle name="Normal 48 2 3 4 2" xfId="12269"/>
    <cellStyle name="Normal 48 2 3 4_Year to Date" xfId="12270"/>
    <cellStyle name="Normal 48 2 3 5" xfId="12271"/>
    <cellStyle name="Normal 48 2 3_CS Indicators" xfId="4493"/>
    <cellStyle name="Normal 48 2 4" xfId="4494"/>
    <cellStyle name="Normal 48 2 4 2" xfId="4495"/>
    <cellStyle name="Normal 48 2 4 2 2" xfId="12272"/>
    <cellStyle name="Normal 48 2 4 2_Year to Date" xfId="12273"/>
    <cellStyle name="Normal 48 2 4 3" xfId="4496"/>
    <cellStyle name="Normal 48 2 4 3 2" xfId="12274"/>
    <cellStyle name="Normal 48 2 4 3_Year to Date" xfId="12275"/>
    <cellStyle name="Normal 48 2 4 4" xfId="12276"/>
    <cellStyle name="Normal 48 2 4_CS Indicators" xfId="4497"/>
    <cellStyle name="Normal 48 2 5" xfId="4498"/>
    <cellStyle name="Normal 48 2 5 2" xfId="12277"/>
    <cellStyle name="Normal 48 2 5_Year to Date" xfId="12278"/>
    <cellStyle name="Normal 48 2 6" xfId="4499"/>
    <cellStyle name="Normal 48 2 6 2" xfId="12279"/>
    <cellStyle name="Normal 48 2 6_Year to Date" xfId="12280"/>
    <cellStyle name="Normal 48 2 7" xfId="12281"/>
    <cellStyle name="Normal 48 2_CS Indicators" xfId="4500"/>
    <cellStyle name="Normal 48 3" xfId="4501"/>
    <cellStyle name="Normal 48 3 2" xfId="4502"/>
    <cellStyle name="Normal 48 3 2 2" xfId="4503"/>
    <cellStyle name="Normal 48 3 2 2 2" xfId="4504"/>
    <cellStyle name="Normal 48 3 2 2 2 2" xfId="12282"/>
    <cellStyle name="Normal 48 3 2 2 2_Year to Date" xfId="12283"/>
    <cellStyle name="Normal 48 3 2 2 3" xfId="4505"/>
    <cellStyle name="Normal 48 3 2 2 3 2" xfId="12284"/>
    <cellStyle name="Normal 48 3 2 2 3_Year to Date" xfId="12285"/>
    <cellStyle name="Normal 48 3 2 2 4" xfId="12286"/>
    <cellStyle name="Normal 48 3 2 2_CS Indicators" xfId="4506"/>
    <cellStyle name="Normal 48 3 2 3" xfId="4507"/>
    <cellStyle name="Normal 48 3 2 3 2" xfId="12287"/>
    <cellStyle name="Normal 48 3 2 3_Year to Date" xfId="12288"/>
    <cellStyle name="Normal 48 3 2 4" xfId="4508"/>
    <cellStyle name="Normal 48 3 2 4 2" xfId="12289"/>
    <cellStyle name="Normal 48 3 2 4_Year to Date" xfId="12290"/>
    <cellStyle name="Normal 48 3 2 5" xfId="12291"/>
    <cellStyle name="Normal 48 3 2_CS Indicators" xfId="4509"/>
    <cellStyle name="Normal 48 3 3" xfId="4510"/>
    <cellStyle name="Normal 48 3 3 2" xfId="4511"/>
    <cellStyle name="Normal 48 3 3 2 2" xfId="12292"/>
    <cellStyle name="Normal 48 3 3 2_Year to Date" xfId="12293"/>
    <cellStyle name="Normal 48 3 3 3" xfId="4512"/>
    <cellStyle name="Normal 48 3 3 3 2" xfId="12294"/>
    <cellStyle name="Normal 48 3 3 3_Year to Date" xfId="12295"/>
    <cellStyle name="Normal 48 3 3 4" xfId="12296"/>
    <cellStyle name="Normal 48 3 3_CS Indicators" xfId="4513"/>
    <cellStyle name="Normal 48 3 4" xfId="4514"/>
    <cellStyle name="Normal 48 3 4 2" xfId="12297"/>
    <cellStyle name="Normal 48 3 4_Year to Date" xfId="12298"/>
    <cellStyle name="Normal 48 3 5" xfId="4515"/>
    <cellStyle name="Normal 48 3 5 2" xfId="12299"/>
    <cellStyle name="Normal 48 3 5_Year to Date" xfId="12300"/>
    <cellStyle name="Normal 48 3 6" xfId="12301"/>
    <cellStyle name="Normal 48 3_CS Indicators" xfId="4516"/>
    <cellStyle name="Normal 48 4" xfId="4517"/>
    <cellStyle name="Normal 48 4 2" xfId="4518"/>
    <cellStyle name="Normal 48 4 2 2" xfId="4519"/>
    <cellStyle name="Normal 48 4 2 2 2" xfId="12302"/>
    <cellStyle name="Normal 48 4 2 2_Year to Date" xfId="12303"/>
    <cellStyle name="Normal 48 4 2 3" xfId="4520"/>
    <cellStyle name="Normal 48 4 2 3 2" xfId="12304"/>
    <cellStyle name="Normal 48 4 2 3_Year to Date" xfId="12305"/>
    <cellStyle name="Normal 48 4 2 4" xfId="12306"/>
    <cellStyle name="Normal 48 4 2_CS Indicators" xfId="4521"/>
    <cellStyle name="Normal 48 4 3" xfId="4522"/>
    <cellStyle name="Normal 48 4 3 2" xfId="12307"/>
    <cellStyle name="Normal 48 4 3_Year to Date" xfId="12308"/>
    <cellStyle name="Normal 48 4 4" xfId="4523"/>
    <cellStyle name="Normal 48 4 4 2" xfId="12309"/>
    <cellStyle name="Normal 48 4 4_Year to Date" xfId="12310"/>
    <cellStyle name="Normal 48 4 5" xfId="12311"/>
    <cellStyle name="Normal 48 4_CS Indicators" xfId="4524"/>
    <cellStyle name="Normal 48 5" xfId="4525"/>
    <cellStyle name="Normal 48 5 2" xfId="4526"/>
    <cellStyle name="Normal 48 5 2 2" xfId="12312"/>
    <cellStyle name="Normal 48 5 2_Year to Date" xfId="12313"/>
    <cellStyle name="Normal 48 5 3" xfId="4527"/>
    <cellStyle name="Normal 48 5 3 2" xfId="12314"/>
    <cellStyle name="Normal 48 5 3_Year to Date" xfId="12315"/>
    <cellStyle name="Normal 48 5 4" xfId="12316"/>
    <cellStyle name="Normal 48 5_CS Indicators" xfId="4528"/>
    <cellStyle name="Normal 48 6" xfId="4529"/>
    <cellStyle name="Normal 48 6 2" xfId="12317"/>
    <cellStyle name="Normal 48 6_Year to Date" xfId="12318"/>
    <cellStyle name="Normal 48 7" xfId="4530"/>
    <cellStyle name="Normal 48 7 2" xfId="12319"/>
    <cellStyle name="Normal 48 7_Year to Date" xfId="12320"/>
    <cellStyle name="Normal 48 8" xfId="12321"/>
    <cellStyle name="Normal 48_CS Indicators" xfId="4531"/>
    <cellStyle name="Normal 49" xfId="4532"/>
    <cellStyle name="Normal 49 2" xfId="4533"/>
    <cellStyle name="Normal 49 2 2" xfId="4534"/>
    <cellStyle name="Normal 49 2 2 2" xfId="4535"/>
    <cellStyle name="Normal 49 2 2 2 2" xfId="4536"/>
    <cellStyle name="Normal 49 2 2 2 2 2" xfId="4537"/>
    <cellStyle name="Normal 49 2 2 2 2 2 2" xfId="12322"/>
    <cellStyle name="Normal 49 2 2 2 2 2_Year to Date" xfId="12323"/>
    <cellStyle name="Normal 49 2 2 2 2 3" xfId="4538"/>
    <cellStyle name="Normal 49 2 2 2 2 3 2" xfId="12324"/>
    <cellStyle name="Normal 49 2 2 2 2 3_Year to Date" xfId="12325"/>
    <cellStyle name="Normal 49 2 2 2 2 4" xfId="12326"/>
    <cellStyle name="Normal 49 2 2 2 2_CS Indicators" xfId="4539"/>
    <cellStyle name="Normal 49 2 2 2 3" xfId="4540"/>
    <cellStyle name="Normal 49 2 2 2 3 2" xfId="12327"/>
    <cellStyle name="Normal 49 2 2 2 3_Year to Date" xfId="12328"/>
    <cellStyle name="Normal 49 2 2 2 4" xfId="4541"/>
    <cellStyle name="Normal 49 2 2 2 4 2" xfId="12329"/>
    <cellStyle name="Normal 49 2 2 2 4_Year to Date" xfId="12330"/>
    <cellStyle name="Normal 49 2 2 2 5" xfId="12331"/>
    <cellStyle name="Normal 49 2 2 2_CS Indicators" xfId="4542"/>
    <cellStyle name="Normal 49 2 2 3" xfId="4543"/>
    <cellStyle name="Normal 49 2 2 3 2" xfId="4544"/>
    <cellStyle name="Normal 49 2 2 3 2 2" xfId="12332"/>
    <cellStyle name="Normal 49 2 2 3 2_Year to Date" xfId="12333"/>
    <cellStyle name="Normal 49 2 2 3 3" xfId="4545"/>
    <cellStyle name="Normal 49 2 2 3 3 2" xfId="12334"/>
    <cellStyle name="Normal 49 2 2 3 3_Year to Date" xfId="12335"/>
    <cellStyle name="Normal 49 2 2 3 4" xfId="12336"/>
    <cellStyle name="Normal 49 2 2 3_CS Indicators" xfId="4546"/>
    <cellStyle name="Normal 49 2 2 4" xfId="4547"/>
    <cellStyle name="Normal 49 2 2 4 2" xfId="12337"/>
    <cellStyle name="Normal 49 2 2 4_Year to Date" xfId="12338"/>
    <cellStyle name="Normal 49 2 2 5" xfId="4548"/>
    <cellStyle name="Normal 49 2 2 5 2" xfId="12339"/>
    <cellStyle name="Normal 49 2 2 5_Year to Date" xfId="12340"/>
    <cellStyle name="Normal 49 2 2 6" xfId="12341"/>
    <cellStyle name="Normal 49 2 2_CS Indicators" xfId="4549"/>
    <cellStyle name="Normal 49 2 3" xfId="4550"/>
    <cellStyle name="Normal 49 2 3 2" xfId="4551"/>
    <cellStyle name="Normal 49 2 3 2 2" xfId="4552"/>
    <cellStyle name="Normal 49 2 3 2 2 2" xfId="12342"/>
    <cellStyle name="Normal 49 2 3 2 2_Year to Date" xfId="12343"/>
    <cellStyle name="Normal 49 2 3 2 3" xfId="4553"/>
    <cellStyle name="Normal 49 2 3 2 3 2" xfId="12344"/>
    <cellStyle name="Normal 49 2 3 2 3_Year to Date" xfId="12345"/>
    <cellStyle name="Normal 49 2 3 2 4" xfId="12346"/>
    <cellStyle name="Normal 49 2 3 2_CS Indicators" xfId="4554"/>
    <cellStyle name="Normal 49 2 3 3" xfId="4555"/>
    <cellStyle name="Normal 49 2 3 3 2" xfId="12347"/>
    <cellStyle name="Normal 49 2 3 3_Year to Date" xfId="12348"/>
    <cellStyle name="Normal 49 2 3 4" xfId="4556"/>
    <cellStyle name="Normal 49 2 3 4 2" xfId="12349"/>
    <cellStyle name="Normal 49 2 3 4_Year to Date" xfId="12350"/>
    <cellStyle name="Normal 49 2 3 5" xfId="12351"/>
    <cellStyle name="Normal 49 2 3_CS Indicators" xfId="4557"/>
    <cellStyle name="Normal 49 2 4" xfId="4558"/>
    <cellStyle name="Normal 49 2 4 2" xfId="4559"/>
    <cellStyle name="Normal 49 2 4 2 2" xfId="12352"/>
    <cellStyle name="Normal 49 2 4 2_Year to Date" xfId="12353"/>
    <cellStyle name="Normal 49 2 4 3" xfId="4560"/>
    <cellStyle name="Normal 49 2 4 3 2" xfId="12354"/>
    <cellStyle name="Normal 49 2 4 3_Year to Date" xfId="12355"/>
    <cellStyle name="Normal 49 2 4 4" xfId="12356"/>
    <cellStyle name="Normal 49 2 4_CS Indicators" xfId="4561"/>
    <cellStyle name="Normal 49 2 5" xfId="4562"/>
    <cellStyle name="Normal 49 2 5 2" xfId="12357"/>
    <cellStyle name="Normal 49 2 5_Year to Date" xfId="12358"/>
    <cellStyle name="Normal 49 2 6" xfId="4563"/>
    <cellStyle name="Normal 49 2 6 2" xfId="12359"/>
    <cellStyle name="Normal 49 2 6_Year to Date" xfId="12360"/>
    <cellStyle name="Normal 49 2 7" xfId="12361"/>
    <cellStyle name="Normal 49 2_CS Indicators" xfId="4564"/>
    <cellStyle name="Normal 49 3" xfId="4565"/>
    <cellStyle name="Normal 49 3 2" xfId="4566"/>
    <cellStyle name="Normal 49 3 2 2" xfId="4567"/>
    <cellStyle name="Normal 49 3 2 2 2" xfId="4568"/>
    <cellStyle name="Normal 49 3 2 2 2 2" xfId="12362"/>
    <cellStyle name="Normal 49 3 2 2 2_Year to Date" xfId="12363"/>
    <cellStyle name="Normal 49 3 2 2 3" xfId="4569"/>
    <cellStyle name="Normal 49 3 2 2 3 2" xfId="12364"/>
    <cellStyle name="Normal 49 3 2 2 3_Year to Date" xfId="12365"/>
    <cellStyle name="Normal 49 3 2 2 4" xfId="12366"/>
    <cellStyle name="Normal 49 3 2 2_CS Indicators" xfId="4570"/>
    <cellStyle name="Normal 49 3 2 3" xfId="4571"/>
    <cellStyle name="Normal 49 3 2 3 2" xfId="12367"/>
    <cellStyle name="Normal 49 3 2 3_Year to Date" xfId="12368"/>
    <cellStyle name="Normal 49 3 2 4" xfId="4572"/>
    <cellStyle name="Normal 49 3 2 4 2" xfId="12369"/>
    <cellStyle name="Normal 49 3 2 4_Year to Date" xfId="12370"/>
    <cellStyle name="Normal 49 3 2 5" xfId="12371"/>
    <cellStyle name="Normal 49 3 2_CS Indicators" xfId="4573"/>
    <cellStyle name="Normal 49 3 3" xfId="4574"/>
    <cellStyle name="Normal 49 3 3 2" xfId="4575"/>
    <cellStyle name="Normal 49 3 3 2 2" xfId="12372"/>
    <cellStyle name="Normal 49 3 3 2_Year to Date" xfId="12373"/>
    <cellStyle name="Normal 49 3 3 3" xfId="4576"/>
    <cellStyle name="Normal 49 3 3 3 2" xfId="12374"/>
    <cellStyle name="Normal 49 3 3 3_Year to Date" xfId="12375"/>
    <cellStyle name="Normal 49 3 3 4" xfId="12376"/>
    <cellStyle name="Normal 49 3 3_CS Indicators" xfId="4577"/>
    <cellStyle name="Normal 49 3 4" xfId="4578"/>
    <cellStyle name="Normal 49 3 4 2" xfId="12377"/>
    <cellStyle name="Normal 49 3 4_Year to Date" xfId="12378"/>
    <cellStyle name="Normal 49 3 5" xfId="4579"/>
    <cellStyle name="Normal 49 3 5 2" xfId="12379"/>
    <cellStyle name="Normal 49 3 5_Year to Date" xfId="12380"/>
    <cellStyle name="Normal 49 3 6" xfId="12381"/>
    <cellStyle name="Normal 49 3_CS Indicators" xfId="4580"/>
    <cellStyle name="Normal 49 4" xfId="4581"/>
    <cellStyle name="Normal 49 4 2" xfId="4582"/>
    <cellStyle name="Normal 49 4 2 2" xfId="4583"/>
    <cellStyle name="Normal 49 4 2 2 2" xfId="12382"/>
    <cellStyle name="Normal 49 4 2 2_Year to Date" xfId="12383"/>
    <cellStyle name="Normal 49 4 2 3" xfId="4584"/>
    <cellStyle name="Normal 49 4 2 3 2" xfId="12384"/>
    <cellStyle name="Normal 49 4 2 3_Year to Date" xfId="12385"/>
    <cellStyle name="Normal 49 4 2 4" xfId="12386"/>
    <cellStyle name="Normal 49 4 2_CS Indicators" xfId="4585"/>
    <cellStyle name="Normal 49 4 3" xfId="4586"/>
    <cellStyle name="Normal 49 4 3 2" xfId="12387"/>
    <cellStyle name="Normal 49 4 3_Year to Date" xfId="12388"/>
    <cellStyle name="Normal 49 4 4" xfId="4587"/>
    <cellStyle name="Normal 49 4 4 2" xfId="12389"/>
    <cellStyle name="Normal 49 4 4_Year to Date" xfId="12390"/>
    <cellStyle name="Normal 49 4 5" xfId="12391"/>
    <cellStyle name="Normal 49 4_CS Indicators" xfId="4588"/>
    <cellStyle name="Normal 49 5" xfId="4589"/>
    <cellStyle name="Normal 49 5 2" xfId="4590"/>
    <cellStyle name="Normal 49 5 2 2" xfId="12392"/>
    <cellStyle name="Normal 49 5 2_Year to Date" xfId="12393"/>
    <cellStyle name="Normal 49 5 3" xfId="4591"/>
    <cellStyle name="Normal 49 5 3 2" xfId="12394"/>
    <cellStyle name="Normal 49 5 3_Year to Date" xfId="12395"/>
    <cellStyle name="Normal 49 5 4" xfId="12396"/>
    <cellStyle name="Normal 49 5_CS Indicators" xfId="4592"/>
    <cellStyle name="Normal 49 6" xfId="4593"/>
    <cellStyle name="Normal 49 6 2" xfId="12397"/>
    <cellStyle name="Normal 49 6_Year to Date" xfId="12398"/>
    <cellStyle name="Normal 49 7" xfId="4594"/>
    <cellStyle name="Normal 49 7 2" xfId="12399"/>
    <cellStyle name="Normal 49 7_Year to Date" xfId="12400"/>
    <cellStyle name="Normal 49 8" xfId="12401"/>
    <cellStyle name="Normal 49_CS Indicators" xfId="4595"/>
    <cellStyle name="Normal 5" xfId="4596"/>
    <cellStyle name="Normal 5 10" xfId="12402"/>
    <cellStyle name="Normal 5 10 2" xfId="12403"/>
    <cellStyle name="Normal 5 10 3" xfId="12404"/>
    <cellStyle name="Normal 5 11" xfId="12405"/>
    <cellStyle name="Normal 5 12" xfId="12406"/>
    <cellStyle name="Normal 5 12 2" xfId="12407"/>
    <cellStyle name="Normal 5 2" xfId="4597"/>
    <cellStyle name="Normal 5 2 2" xfId="4598"/>
    <cellStyle name="Normal 5 2 2 2" xfId="12408"/>
    <cellStyle name="Normal 5 2 3" xfId="12409"/>
    <cellStyle name="Normal 5 2 3 2" xfId="12410"/>
    <cellStyle name="Normal 5 2 3 2 2" xfId="12411"/>
    <cellStyle name="Normal 5 2 3 2 3" xfId="12412"/>
    <cellStyle name="Normal 5 2 3 3" xfId="12413"/>
    <cellStyle name="Normal 5 2 3 4" xfId="12414"/>
    <cellStyle name="Normal 5 2 4" xfId="12415"/>
    <cellStyle name="Normal 5 2 4 2" xfId="12416"/>
    <cellStyle name="Normal 5 2 4 3" xfId="12417"/>
    <cellStyle name="Normal 5 2 5" xfId="12418"/>
    <cellStyle name="Normal 5 2 6" xfId="12419"/>
    <cellStyle name="Normal 5 2_Year to Date" xfId="12420"/>
    <cellStyle name="Normal 5 3" xfId="4599"/>
    <cellStyle name="Normal 5 4" xfId="4600"/>
    <cellStyle name="Normal 5 4 2" xfId="4601"/>
    <cellStyle name="Normal 5 4 2 2" xfId="4602"/>
    <cellStyle name="Normal 5 4 2 3" xfId="4603"/>
    <cellStyle name="Normal 5 4 3" xfId="4604"/>
    <cellStyle name="Normal 5 4 3 2" xfId="4605"/>
    <cellStyle name="Normal 5 4 4" xfId="4606"/>
    <cellStyle name="Normal 5 4 5" xfId="4607"/>
    <cellStyle name="Normal 5 4_CS Indicators" xfId="4608"/>
    <cellStyle name="Normal 5 5" xfId="4609"/>
    <cellStyle name="Normal 5 5 2" xfId="12421"/>
    <cellStyle name="Normal 5 6" xfId="12422"/>
    <cellStyle name="Normal 5 6 2" xfId="12423"/>
    <cellStyle name="Normal 5 6 2 2" xfId="12424"/>
    <cellStyle name="Normal 5 6 2 2 2" xfId="12425"/>
    <cellStyle name="Normal 5 6 2 2 3" xfId="12426"/>
    <cellStyle name="Normal 5 6 2 3" xfId="12427"/>
    <cellStyle name="Normal 5 6 2 4" xfId="12428"/>
    <cellStyle name="Normal 5 6 3" xfId="12429"/>
    <cellStyle name="Normal 5 6 3 2" xfId="12430"/>
    <cellStyle name="Normal 5 6 3 3" xfId="12431"/>
    <cellStyle name="Normal 5 6 4" xfId="12432"/>
    <cellStyle name="Normal 5 6 5" xfId="12433"/>
    <cellStyle name="Normal 5 7" xfId="12434"/>
    <cellStyle name="Normal 5 7 2" xfId="12435"/>
    <cellStyle name="Normal 5 7 2 2" xfId="12436"/>
    <cellStyle name="Normal 5 7 2 2 2" xfId="12437"/>
    <cellStyle name="Normal 5 7 2 2 3" xfId="12438"/>
    <cellStyle name="Normal 5 7 2 3" xfId="12439"/>
    <cellStyle name="Normal 5 7 2 4" xfId="12440"/>
    <cellStyle name="Normal 5 7 3" xfId="12441"/>
    <cellStyle name="Normal 5 7 3 2" xfId="12442"/>
    <cellStyle name="Normal 5 7 3 3" xfId="12443"/>
    <cellStyle name="Normal 5 7 4" xfId="12444"/>
    <cellStyle name="Normal 5 7 5" xfId="12445"/>
    <cellStyle name="Normal 5 8" xfId="12446"/>
    <cellStyle name="Normal 5 9" xfId="12447"/>
    <cellStyle name="Normal 5 9 2" xfId="12448"/>
    <cellStyle name="Normal 5 9 2 2" xfId="12449"/>
    <cellStyle name="Normal 5 9 2 3" xfId="12450"/>
    <cellStyle name="Normal 5 9 3" xfId="12451"/>
    <cellStyle name="Normal 5 9 4" xfId="12452"/>
    <cellStyle name="Normal 5_1st Quarter 2012 Review" xfId="4610"/>
    <cellStyle name="Normal 50" xfId="4611"/>
    <cellStyle name="Normal 50 2" xfId="4612"/>
    <cellStyle name="Normal 50 2 2" xfId="4613"/>
    <cellStyle name="Normal 50 2 2 2" xfId="4614"/>
    <cellStyle name="Normal 50 2 2 2 2" xfId="4615"/>
    <cellStyle name="Normal 50 2 2 2 2 2" xfId="4616"/>
    <cellStyle name="Normal 50 2 2 2 2 2 2" xfId="12453"/>
    <cellStyle name="Normal 50 2 2 2 2 2_Year to Date" xfId="12454"/>
    <cellStyle name="Normal 50 2 2 2 2 3" xfId="4617"/>
    <cellStyle name="Normal 50 2 2 2 2 3 2" xfId="12455"/>
    <cellStyle name="Normal 50 2 2 2 2 3_Year to Date" xfId="12456"/>
    <cellStyle name="Normal 50 2 2 2 2 4" xfId="12457"/>
    <cellStyle name="Normal 50 2 2 2 2_CS Indicators" xfId="4618"/>
    <cellStyle name="Normal 50 2 2 2 3" xfId="4619"/>
    <cellStyle name="Normal 50 2 2 2 3 2" xfId="12458"/>
    <cellStyle name="Normal 50 2 2 2 3_Year to Date" xfId="12459"/>
    <cellStyle name="Normal 50 2 2 2 4" xfId="4620"/>
    <cellStyle name="Normal 50 2 2 2 4 2" xfId="12460"/>
    <cellStyle name="Normal 50 2 2 2 4_Year to Date" xfId="12461"/>
    <cellStyle name="Normal 50 2 2 2 5" xfId="12462"/>
    <cellStyle name="Normal 50 2 2 2_CS Indicators" xfId="4621"/>
    <cellStyle name="Normal 50 2 2 3" xfId="4622"/>
    <cellStyle name="Normal 50 2 2 3 2" xfId="4623"/>
    <cellStyle name="Normal 50 2 2 3 2 2" xfId="12463"/>
    <cellStyle name="Normal 50 2 2 3 2_Year to Date" xfId="12464"/>
    <cellStyle name="Normal 50 2 2 3 3" xfId="4624"/>
    <cellStyle name="Normal 50 2 2 3 3 2" xfId="12465"/>
    <cellStyle name="Normal 50 2 2 3 3_Year to Date" xfId="12466"/>
    <cellStyle name="Normal 50 2 2 3 4" xfId="12467"/>
    <cellStyle name="Normal 50 2 2 3_CS Indicators" xfId="4625"/>
    <cellStyle name="Normal 50 2 2 4" xfId="4626"/>
    <cellStyle name="Normal 50 2 2 4 2" xfId="12468"/>
    <cellStyle name="Normal 50 2 2 4_Year to Date" xfId="12469"/>
    <cellStyle name="Normal 50 2 2 5" xfId="4627"/>
    <cellStyle name="Normal 50 2 2 5 2" xfId="12470"/>
    <cellStyle name="Normal 50 2 2 5_Year to Date" xfId="12471"/>
    <cellStyle name="Normal 50 2 2 6" xfId="12472"/>
    <cellStyle name="Normal 50 2 2_CS Indicators" xfId="4628"/>
    <cellStyle name="Normal 50 2 3" xfId="4629"/>
    <cellStyle name="Normal 50 2 3 2" xfId="4630"/>
    <cellStyle name="Normal 50 2 3 2 2" xfId="4631"/>
    <cellStyle name="Normal 50 2 3 2 2 2" xfId="12473"/>
    <cellStyle name="Normal 50 2 3 2 2_Year to Date" xfId="12474"/>
    <cellStyle name="Normal 50 2 3 2 3" xfId="4632"/>
    <cellStyle name="Normal 50 2 3 2 3 2" xfId="12475"/>
    <cellStyle name="Normal 50 2 3 2 3_Year to Date" xfId="12476"/>
    <cellStyle name="Normal 50 2 3 2 4" xfId="12477"/>
    <cellStyle name="Normal 50 2 3 2_CS Indicators" xfId="4633"/>
    <cellStyle name="Normal 50 2 3 3" xfId="4634"/>
    <cellStyle name="Normal 50 2 3 3 2" xfId="12478"/>
    <cellStyle name="Normal 50 2 3 3_Year to Date" xfId="12479"/>
    <cellStyle name="Normal 50 2 3 4" xfId="4635"/>
    <cellStyle name="Normal 50 2 3 4 2" xfId="12480"/>
    <cellStyle name="Normal 50 2 3 4_Year to Date" xfId="12481"/>
    <cellStyle name="Normal 50 2 3 5" xfId="12482"/>
    <cellStyle name="Normal 50 2 3_CS Indicators" xfId="4636"/>
    <cellStyle name="Normal 50 2 4" xfId="4637"/>
    <cellStyle name="Normal 50 2 4 2" xfId="4638"/>
    <cellStyle name="Normal 50 2 4 2 2" xfId="12483"/>
    <cellStyle name="Normal 50 2 4 2_Year to Date" xfId="12484"/>
    <cellStyle name="Normal 50 2 4 3" xfId="4639"/>
    <cellStyle name="Normal 50 2 4 3 2" xfId="12485"/>
    <cellStyle name="Normal 50 2 4 3_Year to Date" xfId="12486"/>
    <cellStyle name="Normal 50 2 4 4" xfId="12487"/>
    <cellStyle name="Normal 50 2 4_CS Indicators" xfId="4640"/>
    <cellStyle name="Normal 50 2 5" xfId="4641"/>
    <cellStyle name="Normal 50 2 5 2" xfId="12488"/>
    <cellStyle name="Normal 50 2 5_Year to Date" xfId="12489"/>
    <cellStyle name="Normal 50 2 6" xfId="4642"/>
    <cellStyle name="Normal 50 2 6 2" xfId="12490"/>
    <cellStyle name="Normal 50 2 6_Year to Date" xfId="12491"/>
    <cellStyle name="Normal 50 2 7" xfId="12492"/>
    <cellStyle name="Normal 50 2_CS Indicators" xfId="4643"/>
    <cellStyle name="Normal 50 3" xfId="4644"/>
    <cellStyle name="Normal 50 3 2" xfId="4645"/>
    <cellStyle name="Normal 50 3 2 2" xfId="4646"/>
    <cellStyle name="Normal 50 3 2 2 2" xfId="4647"/>
    <cellStyle name="Normal 50 3 2 2 2 2" xfId="12493"/>
    <cellStyle name="Normal 50 3 2 2 2_Year to Date" xfId="12494"/>
    <cellStyle name="Normal 50 3 2 2 3" xfId="4648"/>
    <cellStyle name="Normal 50 3 2 2 3 2" xfId="12495"/>
    <cellStyle name="Normal 50 3 2 2 3_Year to Date" xfId="12496"/>
    <cellStyle name="Normal 50 3 2 2 4" xfId="12497"/>
    <cellStyle name="Normal 50 3 2 2_CS Indicators" xfId="4649"/>
    <cellStyle name="Normal 50 3 2 3" xfId="4650"/>
    <cellStyle name="Normal 50 3 2 3 2" xfId="12498"/>
    <cellStyle name="Normal 50 3 2 3_Year to Date" xfId="12499"/>
    <cellStyle name="Normal 50 3 2 4" xfId="4651"/>
    <cellStyle name="Normal 50 3 2 4 2" xfId="12500"/>
    <cellStyle name="Normal 50 3 2 4_Year to Date" xfId="12501"/>
    <cellStyle name="Normal 50 3 2 5" xfId="12502"/>
    <cellStyle name="Normal 50 3 2_CS Indicators" xfId="4652"/>
    <cellStyle name="Normal 50 3 3" xfId="4653"/>
    <cellStyle name="Normal 50 3 3 2" xfId="4654"/>
    <cellStyle name="Normal 50 3 3 2 2" xfId="12503"/>
    <cellStyle name="Normal 50 3 3 2_Year to Date" xfId="12504"/>
    <cellStyle name="Normal 50 3 3 3" xfId="4655"/>
    <cellStyle name="Normal 50 3 3 3 2" xfId="12505"/>
    <cellStyle name="Normal 50 3 3 3_Year to Date" xfId="12506"/>
    <cellStyle name="Normal 50 3 3 4" xfId="12507"/>
    <cellStyle name="Normal 50 3 3_CS Indicators" xfId="4656"/>
    <cellStyle name="Normal 50 3 4" xfId="4657"/>
    <cellStyle name="Normal 50 3 4 2" xfId="12508"/>
    <cellStyle name="Normal 50 3 4_Year to Date" xfId="12509"/>
    <cellStyle name="Normal 50 3 5" xfId="4658"/>
    <cellStyle name="Normal 50 3 5 2" xfId="12510"/>
    <cellStyle name="Normal 50 3 5_Year to Date" xfId="12511"/>
    <cellStyle name="Normal 50 3 6" xfId="12512"/>
    <cellStyle name="Normal 50 3_CS Indicators" xfId="4659"/>
    <cellStyle name="Normal 50 4" xfId="4660"/>
    <cellStyle name="Normal 50 4 2" xfId="4661"/>
    <cellStyle name="Normal 50 4 2 2" xfId="4662"/>
    <cellStyle name="Normal 50 4 2 2 2" xfId="12513"/>
    <cellStyle name="Normal 50 4 2 2_Year to Date" xfId="12514"/>
    <cellStyle name="Normal 50 4 2 3" xfId="4663"/>
    <cellStyle name="Normal 50 4 2 3 2" xfId="12515"/>
    <cellStyle name="Normal 50 4 2 3_Year to Date" xfId="12516"/>
    <cellStyle name="Normal 50 4 2 4" xfId="12517"/>
    <cellStyle name="Normal 50 4 2_CS Indicators" xfId="4664"/>
    <cellStyle name="Normal 50 4 3" xfId="4665"/>
    <cellStyle name="Normal 50 4 3 2" xfId="12518"/>
    <cellStyle name="Normal 50 4 3_Year to Date" xfId="12519"/>
    <cellStyle name="Normal 50 4 4" xfId="4666"/>
    <cellStyle name="Normal 50 4 4 2" xfId="12520"/>
    <cellStyle name="Normal 50 4 4_Year to Date" xfId="12521"/>
    <cellStyle name="Normal 50 4 5" xfId="12522"/>
    <cellStyle name="Normal 50 4_CS Indicators" xfId="4667"/>
    <cellStyle name="Normal 50 5" xfId="4668"/>
    <cellStyle name="Normal 50 5 2" xfId="4669"/>
    <cellStyle name="Normal 50 5 2 2" xfId="12523"/>
    <cellStyle name="Normal 50 5 2_Year to Date" xfId="12524"/>
    <cellStyle name="Normal 50 5 3" xfId="4670"/>
    <cellStyle name="Normal 50 5 3 2" xfId="12525"/>
    <cellStyle name="Normal 50 5 3_Year to Date" xfId="12526"/>
    <cellStyle name="Normal 50 5 4" xfId="12527"/>
    <cellStyle name="Normal 50 5_CS Indicators" xfId="4671"/>
    <cellStyle name="Normal 50 6" xfId="4672"/>
    <cellStyle name="Normal 50 6 2" xfId="12528"/>
    <cellStyle name="Normal 50 6_Year to Date" xfId="12529"/>
    <cellStyle name="Normal 50 7" xfId="4673"/>
    <cellStyle name="Normal 50 7 2" xfId="12530"/>
    <cellStyle name="Normal 50 7_Year to Date" xfId="12531"/>
    <cellStyle name="Normal 50 8" xfId="12532"/>
    <cellStyle name="Normal 50_Year to Date" xfId="12533"/>
    <cellStyle name="Normal 51" xfId="4674"/>
    <cellStyle name="Normal 51 2" xfId="4675"/>
    <cellStyle name="Normal 51 2 2" xfId="4676"/>
    <cellStyle name="Normal 51 2 2 2" xfId="4677"/>
    <cellStyle name="Normal 51 2 2 2 2" xfId="4678"/>
    <cellStyle name="Normal 51 2 2 2 2 2" xfId="4679"/>
    <cellStyle name="Normal 51 2 2 2 2 2 2" xfId="12534"/>
    <cellStyle name="Normal 51 2 2 2 2 2_Year to Date" xfId="12535"/>
    <cellStyle name="Normal 51 2 2 2 2 3" xfId="4680"/>
    <cellStyle name="Normal 51 2 2 2 2 3 2" xfId="12536"/>
    <cellStyle name="Normal 51 2 2 2 2 3_Year to Date" xfId="12537"/>
    <cellStyle name="Normal 51 2 2 2 2 4" xfId="12538"/>
    <cellStyle name="Normal 51 2 2 2 2_CS Indicators" xfId="4681"/>
    <cellStyle name="Normal 51 2 2 2 3" xfId="4682"/>
    <cellStyle name="Normal 51 2 2 2 3 2" xfId="12539"/>
    <cellStyle name="Normal 51 2 2 2 3_Year to Date" xfId="12540"/>
    <cellStyle name="Normal 51 2 2 2 4" xfId="4683"/>
    <cellStyle name="Normal 51 2 2 2 4 2" xfId="12541"/>
    <cellStyle name="Normal 51 2 2 2 4_Year to Date" xfId="12542"/>
    <cellStyle name="Normal 51 2 2 2 5" xfId="12543"/>
    <cellStyle name="Normal 51 2 2 2_CS Indicators" xfId="4684"/>
    <cellStyle name="Normal 51 2 2 3" xfId="4685"/>
    <cellStyle name="Normal 51 2 2 3 2" xfId="4686"/>
    <cellStyle name="Normal 51 2 2 3 2 2" xfId="12544"/>
    <cellStyle name="Normal 51 2 2 3 2_Year to Date" xfId="12545"/>
    <cellStyle name="Normal 51 2 2 3 3" xfId="4687"/>
    <cellStyle name="Normal 51 2 2 3 3 2" xfId="12546"/>
    <cellStyle name="Normal 51 2 2 3 3_Year to Date" xfId="12547"/>
    <cellStyle name="Normal 51 2 2 3 4" xfId="12548"/>
    <cellStyle name="Normal 51 2 2 3_CS Indicators" xfId="4688"/>
    <cellStyle name="Normal 51 2 2 4" xfId="4689"/>
    <cellStyle name="Normal 51 2 2 4 2" xfId="12549"/>
    <cellStyle name="Normal 51 2 2 4_Year to Date" xfId="12550"/>
    <cellStyle name="Normal 51 2 2 5" xfId="4690"/>
    <cellStyle name="Normal 51 2 2 5 2" xfId="12551"/>
    <cellStyle name="Normal 51 2 2 5_Year to Date" xfId="12552"/>
    <cellStyle name="Normal 51 2 2 6" xfId="12553"/>
    <cellStyle name="Normal 51 2 2_CS Indicators" xfId="4691"/>
    <cellStyle name="Normal 51 2 3" xfId="4692"/>
    <cellStyle name="Normal 51 2 3 2" xfId="4693"/>
    <cellStyle name="Normal 51 2 3 2 2" xfId="4694"/>
    <cellStyle name="Normal 51 2 3 2 2 2" xfId="12554"/>
    <cellStyle name="Normal 51 2 3 2 2_Year to Date" xfId="12555"/>
    <cellStyle name="Normal 51 2 3 2 3" xfId="4695"/>
    <cellStyle name="Normal 51 2 3 2 3 2" xfId="12556"/>
    <cellStyle name="Normal 51 2 3 2 3_Year to Date" xfId="12557"/>
    <cellStyle name="Normal 51 2 3 2 4" xfId="12558"/>
    <cellStyle name="Normal 51 2 3 2_CS Indicators" xfId="4696"/>
    <cellStyle name="Normal 51 2 3 3" xfId="4697"/>
    <cellStyle name="Normal 51 2 3 3 2" xfId="12559"/>
    <cellStyle name="Normal 51 2 3 3_Year to Date" xfId="12560"/>
    <cellStyle name="Normal 51 2 3 4" xfId="4698"/>
    <cellStyle name="Normal 51 2 3 4 2" xfId="12561"/>
    <cellStyle name="Normal 51 2 3 4_Year to Date" xfId="12562"/>
    <cellStyle name="Normal 51 2 3 5" xfId="12563"/>
    <cellStyle name="Normal 51 2 3_CS Indicators" xfId="4699"/>
    <cellStyle name="Normal 51 2 4" xfId="4700"/>
    <cellStyle name="Normal 51 2 4 2" xfId="4701"/>
    <cellStyle name="Normal 51 2 4 2 2" xfId="12564"/>
    <cellStyle name="Normal 51 2 4 2_Year to Date" xfId="12565"/>
    <cellStyle name="Normal 51 2 4 3" xfId="4702"/>
    <cellStyle name="Normal 51 2 4 3 2" xfId="12566"/>
    <cellStyle name="Normal 51 2 4 3_Year to Date" xfId="12567"/>
    <cellStyle name="Normal 51 2 4 4" xfId="12568"/>
    <cellStyle name="Normal 51 2 4_CS Indicators" xfId="4703"/>
    <cellStyle name="Normal 51 2 5" xfId="4704"/>
    <cellStyle name="Normal 51 2 5 2" xfId="12569"/>
    <cellStyle name="Normal 51 2 5_Year to Date" xfId="12570"/>
    <cellStyle name="Normal 51 2 6" xfId="4705"/>
    <cellStyle name="Normal 51 2 6 2" xfId="12571"/>
    <cellStyle name="Normal 51 2 6_Year to Date" xfId="12572"/>
    <cellStyle name="Normal 51 2 7" xfId="12573"/>
    <cellStyle name="Normal 51 2_CS Indicators" xfId="4706"/>
    <cellStyle name="Normal 51 3" xfId="4707"/>
    <cellStyle name="Normal 51 3 2" xfId="4708"/>
    <cellStyle name="Normal 51 3 2 2" xfId="4709"/>
    <cellStyle name="Normal 51 3 2 2 2" xfId="4710"/>
    <cellStyle name="Normal 51 3 2 2 2 2" xfId="12574"/>
    <cellStyle name="Normal 51 3 2 2 2_Year to Date" xfId="12575"/>
    <cellStyle name="Normal 51 3 2 2 3" xfId="4711"/>
    <cellStyle name="Normal 51 3 2 2 3 2" xfId="12576"/>
    <cellStyle name="Normal 51 3 2 2 3_Year to Date" xfId="12577"/>
    <cellStyle name="Normal 51 3 2 2 4" xfId="12578"/>
    <cellStyle name="Normal 51 3 2 2_CS Indicators" xfId="4712"/>
    <cellStyle name="Normal 51 3 2 3" xfId="4713"/>
    <cellStyle name="Normal 51 3 2 3 2" xfId="12579"/>
    <cellStyle name="Normal 51 3 2 3_Year to Date" xfId="12580"/>
    <cellStyle name="Normal 51 3 2 4" xfId="4714"/>
    <cellStyle name="Normal 51 3 2 4 2" xfId="12581"/>
    <cellStyle name="Normal 51 3 2 4_Year to Date" xfId="12582"/>
    <cellStyle name="Normal 51 3 2 5" xfId="12583"/>
    <cellStyle name="Normal 51 3 2_CS Indicators" xfId="4715"/>
    <cellStyle name="Normal 51 3 3" xfId="4716"/>
    <cellStyle name="Normal 51 3 3 2" xfId="4717"/>
    <cellStyle name="Normal 51 3 3 2 2" xfId="12584"/>
    <cellStyle name="Normal 51 3 3 2_Year to Date" xfId="12585"/>
    <cellStyle name="Normal 51 3 3 3" xfId="4718"/>
    <cellStyle name="Normal 51 3 3 3 2" xfId="12586"/>
    <cellStyle name="Normal 51 3 3 3_Year to Date" xfId="12587"/>
    <cellStyle name="Normal 51 3 3 4" xfId="12588"/>
    <cellStyle name="Normal 51 3 3_CS Indicators" xfId="4719"/>
    <cellStyle name="Normal 51 3 4" xfId="4720"/>
    <cellStyle name="Normal 51 3 4 2" xfId="12589"/>
    <cellStyle name="Normal 51 3 4_Year to Date" xfId="12590"/>
    <cellStyle name="Normal 51 3 5" xfId="4721"/>
    <cellStyle name="Normal 51 3 5 2" xfId="12591"/>
    <cellStyle name="Normal 51 3 5_Year to Date" xfId="12592"/>
    <cellStyle name="Normal 51 3 6" xfId="12593"/>
    <cellStyle name="Normal 51 3_CS Indicators" xfId="4722"/>
    <cellStyle name="Normal 51 4" xfId="4723"/>
    <cellStyle name="Normal 51 4 2" xfId="4724"/>
    <cellStyle name="Normal 51 4 2 2" xfId="4725"/>
    <cellStyle name="Normal 51 4 2 2 2" xfId="12594"/>
    <cellStyle name="Normal 51 4 2 2_Year to Date" xfId="12595"/>
    <cellStyle name="Normal 51 4 2 3" xfId="4726"/>
    <cellStyle name="Normal 51 4 2 3 2" xfId="12596"/>
    <cellStyle name="Normal 51 4 2 3_Year to Date" xfId="12597"/>
    <cellStyle name="Normal 51 4 2 4" xfId="12598"/>
    <cellStyle name="Normal 51 4 2_CS Indicators" xfId="4727"/>
    <cellStyle name="Normal 51 4 3" xfId="4728"/>
    <cellStyle name="Normal 51 4 3 2" xfId="12599"/>
    <cellStyle name="Normal 51 4 3_Year to Date" xfId="12600"/>
    <cellStyle name="Normal 51 4 4" xfId="4729"/>
    <cellStyle name="Normal 51 4 4 2" xfId="12601"/>
    <cellStyle name="Normal 51 4 4_Year to Date" xfId="12602"/>
    <cellStyle name="Normal 51 4 5" xfId="12603"/>
    <cellStyle name="Normal 51 4_CS Indicators" xfId="4730"/>
    <cellStyle name="Normal 51 5" xfId="4731"/>
    <cellStyle name="Normal 51 5 2" xfId="4732"/>
    <cellStyle name="Normal 51 5 2 2" xfId="12604"/>
    <cellStyle name="Normal 51 5 2_Year to Date" xfId="12605"/>
    <cellStyle name="Normal 51 5 3" xfId="4733"/>
    <cellStyle name="Normal 51 5 3 2" xfId="12606"/>
    <cellStyle name="Normal 51 5 3_Year to Date" xfId="12607"/>
    <cellStyle name="Normal 51 5 4" xfId="12608"/>
    <cellStyle name="Normal 51 5_CS Indicators" xfId="4734"/>
    <cellStyle name="Normal 51 6" xfId="4735"/>
    <cellStyle name="Normal 51 6 2" xfId="12609"/>
    <cellStyle name="Normal 51 6_Year to Date" xfId="12610"/>
    <cellStyle name="Normal 51 7" xfId="4736"/>
    <cellStyle name="Normal 51 7 2" xfId="12611"/>
    <cellStyle name="Normal 51 7_Year to Date" xfId="12612"/>
    <cellStyle name="Normal 51 8" xfId="12613"/>
    <cellStyle name="Normal 51_Year to Date" xfId="12614"/>
    <cellStyle name="Normal 52" xfId="4737"/>
    <cellStyle name="Normal 52 2" xfId="4738"/>
    <cellStyle name="Normal 52 2 2" xfId="4739"/>
    <cellStyle name="Normal 52 2 2 2" xfId="4740"/>
    <cellStyle name="Normal 52 2 2 2 2" xfId="4741"/>
    <cellStyle name="Normal 52 2 2 2 2 2" xfId="4742"/>
    <cellStyle name="Normal 52 2 2 2 2 2 2" xfId="12615"/>
    <cellStyle name="Normal 52 2 2 2 2 2_Year to Date" xfId="12616"/>
    <cellStyle name="Normal 52 2 2 2 2 3" xfId="4743"/>
    <cellStyle name="Normal 52 2 2 2 2 3 2" xfId="12617"/>
    <cellStyle name="Normal 52 2 2 2 2 3_Year to Date" xfId="12618"/>
    <cellStyle name="Normal 52 2 2 2 2 4" xfId="12619"/>
    <cellStyle name="Normal 52 2 2 2 2_CS Indicators" xfId="4744"/>
    <cellStyle name="Normal 52 2 2 2 3" xfId="4745"/>
    <cellStyle name="Normal 52 2 2 2 3 2" xfId="12620"/>
    <cellStyle name="Normal 52 2 2 2 3_Year to Date" xfId="12621"/>
    <cellStyle name="Normal 52 2 2 2 4" xfId="4746"/>
    <cellStyle name="Normal 52 2 2 2 4 2" xfId="12622"/>
    <cellStyle name="Normal 52 2 2 2 4_Year to Date" xfId="12623"/>
    <cellStyle name="Normal 52 2 2 2 5" xfId="12624"/>
    <cellStyle name="Normal 52 2 2 2_CS Indicators" xfId="4747"/>
    <cellStyle name="Normal 52 2 2 3" xfId="4748"/>
    <cellStyle name="Normal 52 2 2 3 2" xfId="4749"/>
    <cellStyle name="Normal 52 2 2 3 2 2" xfId="12625"/>
    <cellStyle name="Normal 52 2 2 3 2_Year to Date" xfId="12626"/>
    <cellStyle name="Normal 52 2 2 3 3" xfId="4750"/>
    <cellStyle name="Normal 52 2 2 3 3 2" xfId="12627"/>
    <cellStyle name="Normal 52 2 2 3 3_Year to Date" xfId="12628"/>
    <cellStyle name="Normal 52 2 2 3 4" xfId="12629"/>
    <cellStyle name="Normal 52 2 2 3_CS Indicators" xfId="4751"/>
    <cellStyle name="Normal 52 2 2 4" xfId="4752"/>
    <cellStyle name="Normal 52 2 2 4 2" xfId="12630"/>
    <cellStyle name="Normal 52 2 2 4_Year to Date" xfId="12631"/>
    <cellStyle name="Normal 52 2 2 5" xfId="4753"/>
    <cellStyle name="Normal 52 2 2 5 2" xfId="12632"/>
    <cellStyle name="Normal 52 2 2 5_Year to Date" xfId="12633"/>
    <cellStyle name="Normal 52 2 2 6" xfId="12634"/>
    <cellStyle name="Normal 52 2 2_CS Indicators" xfId="4754"/>
    <cellStyle name="Normal 52 2 3" xfId="4755"/>
    <cellStyle name="Normal 52 2 3 2" xfId="4756"/>
    <cellStyle name="Normal 52 2 3 2 2" xfId="4757"/>
    <cellStyle name="Normal 52 2 3 2 2 2" xfId="12635"/>
    <cellStyle name="Normal 52 2 3 2 2_Year to Date" xfId="12636"/>
    <cellStyle name="Normal 52 2 3 2 3" xfId="4758"/>
    <cellStyle name="Normal 52 2 3 2 3 2" xfId="12637"/>
    <cellStyle name="Normal 52 2 3 2 3_Year to Date" xfId="12638"/>
    <cellStyle name="Normal 52 2 3 2 4" xfId="12639"/>
    <cellStyle name="Normal 52 2 3 2_CS Indicators" xfId="4759"/>
    <cellStyle name="Normal 52 2 3 3" xfId="4760"/>
    <cellStyle name="Normal 52 2 3 3 2" xfId="12640"/>
    <cellStyle name="Normal 52 2 3 3_Year to Date" xfId="12641"/>
    <cellStyle name="Normal 52 2 3 4" xfId="4761"/>
    <cellStyle name="Normal 52 2 3 4 2" xfId="12642"/>
    <cellStyle name="Normal 52 2 3 4_Year to Date" xfId="12643"/>
    <cellStyle name="Normal 52 2 3 5" xfId="12644"/>
    <cellStyle name="Normal 52 2 3_CS Indicators" xfId="4762"/>
    <cellStyle name="Normal 52 2 4" xfId="4763"/>
    <cellStyle name="Normal 52 2 4 2" xfId="4764"/>
    <cellStyle name="Normal 52 2 4 2 2" xfId="12645"/>
    <cellStyle name="Normal 52 2 4 2_Year to Date" xfId="12646"/>
    <cellStyle name="Normal 52 2 4 3" xfId="4765"/>
    <cellStyle name="Normal 52 2 4 3 2" xfId="12647"/>
    <cellStyle name="Normal 52 2 4 3_Year to Date" xfId="12648"/>
    <cellStyle name="Normal 52 2 4 4" xfId="12649"/>
    <cellStyle name="Normal 52 2 4_CS Indicators" xfId="4766"/>
    <cellStyle name="Normal 52 2 5" xfId="4767"/>
    <cellStyle name="Normal 52 2 5 2" xfId="12650"/>
    <cellStyle name="Normal 52 2 5_Year to Date" xfId="12651"/>
    <cellStyle name="Normal 52 2 6" xfId="4768"/>
    <cellStyle name="Normal 52 2 6 2" xfId="12652"/>
    <cellStyle name="Normal 52 2 6_Year to Date" xfId="12653"/>
    <cellStyle name="Normal 52 2 7" xfId="12654"/>
    <cellStyle name="Normal 52 2_CS Indicators" xfId="4769"/>
    <cellStyle name="Normal 52 3" xfId="4770"/>
    <cellStyle name="Normal 52 3 2" xfId="4771"/>
    <cellStyle name="Normal 52 3 2 2" xfId="4772"/>
    <cellStyle name="Normal 52 3 2 2 2" xfId="4773"/>
    <cellStyle name="Normal 52 3 2 2 2 2" xfId="12655"/>
    <cellStyle name="Normal 52 3 2 2 2_Year to Date" xfId="12656"/>
    <cellStyle name="Normal 52 3 2 2 3" xfId="4774"/>
    <cellStyle name="Normal 52 3 2 2 3 2" xfId="12657"/>
    <cellStyle name="Normal 52 3 2 2 3_Year to Date" xfId="12658"/>
    <cellStyle name="Normal 52 3 2 2 4" xfId="12659"/>
    <cellStyle name="Normal 52 3 2 2_CS Indicators" xfId="4775"/>
    <cellStyle name="Normal 52 3 2 3" xfId="4776"/>
    <cellStyle name="Normal 52 3 2 3 2" xfId="12660"/>
    <cellStyle name="Normal 52 3 2 3_Year to Date" xfId="12661"/>
    <cellStyle name="Normal 52 3 2 4" xfId="4777"/>
    <cellStyle name="Normal 52 3 2 4 2" xfId="12662"/>
    <cellStyle name="Normal 52 3 2 4_Year to Date" xfId="12663"/>
    <cellStyle name="Normal 52 3 2 5" xfId="12664"/>
    <cellStyle name="Normal 52 3 2_CS Indicators" xfId="4778"/>
    <cellStyle name="Normal 52 3 3" xfId="4779"/>
    <cellStyle name="Normal 52 3 3 2" xfId="4780"/>
    <cellStyle name="Normal 52 3 3 2 2" xfId="12665"/>
    <cellStyle name="Normal 52 3 3 2_Year to Date" xfId="12666"/>
    <cellStyle name="Normal 52 3 3 3" xfId="4781"/>
    <cellStyle name="Normal 52 3 3 3 2" xfId="12667"/>
    <cellStyle name="Normal 52 3 3 3_Year to Date" xfId="12668"/>
    <cellStyle name="Normal 52 3 3 4" xfId="12669"/>
    <cellStyle name="Normal 52 3 3_CS Indicators" xfId="4782"/>
    <cellStyle name="Normal 52 3 4" xfId="4783"/>
    <cellStyle name="Normal 52 3 4 2" xfId="12670"/>
    <cellStyle name="Normal 52 3 4_Year to Date" xfId="12671"/>
    <cellStyle name="Normal 52 3 5" xfId="4784"/>
    <cellStyle name="Normal 52 3 5 2" xfId="12672"/>
    <cellStyle name="Normal 52 3 5_Year to Date" xfId="12673"/>
    <cellStyle name="Normal 52 3 6" xfId="12674"/>
    <cellStyle name="Normal 52 3_CS Indicators" xfId="4785"/>
    <cellStyle name="Normal 52 4" xfId="4786"/>
    <cellStyle name="Normal 52 4 2" xfId="4787"/>
    <cellStyle name="Normal 52 4 2 2" xfId="4788"/>
    <cellStyle name="Normal 52 4 2 2 2" xfId="12675"/>
    <cellStyle name="Normal 52 4 2 2_Year to Date" xfId="12676"/>
    <cellStyle name="Normal 52 4 2 3" xfId="4789"/>
    <cellStyle name="Normal 52 4 2 3 2" xfId="12677"/>
    <cellStyle name="Normal 52 4 2 3_Year to Date" xfId="12678"/>
    <cellStyle name="Normal 52 4 2 4" xfId="12679"/>
    <cellStyle name="Normal 52 4 2_CS Indicators" xfId="4790"/>
    <cellStyle name="Normal 52 4 3" xfId="4791"/>
    <cellStyle name="Normal 52 4 3 2" xfId="12680"/>
    <cellStyle name="Normal 52 4 3_Year to Date" xfId="12681"/>
    <cellStyle name="Normal 52 4 4" xfId="4792"/>
    <cellStyle name="Normal 52 4 4 2" xfId="12682"/>
    <cellStyle name="Normal 52 4 4_Year to Date" xfId="12683"/>
    <cellStyle name="Normal 52 4 5" xfId="12684"/>
    <cellStyle name="Normal 52 4_CS Indicators" xfId="4793"/>
    <cellStyle name="Normal 52 5" xfId="4794"/>
    <cellStyle name="Normal 52 5 2" xfId="4795"/>
    <cellStyle name="Normal 52 5 2 2" xfId="12685"/>
    <cellStyle name="Normal 52 5 2_Year to Date" xfId="12686"/>
    <cellStyle name="Normal 52 5 3" xfId="4796"/>
    <cellStyle name="Normal 52 5 3 2" xfId="12687"/>
    <cellStyle name="Normal 52 5 3_Year to Date" xfId="12688"/>
    <cellStyle name="Normal 52 5 4" xfId="12689"/>
    <cellStyle name="Normal 52 5_CS Indicators" xfId="4797"/>
    <cellStyle name="Normal 52 6" xfId="4798"/>
    <cellStyle name="Normal 52 6 2" xfId="12690"/>
    <cellStyle name="Normal 52 6_Year to Date" xfId="12691"/>
    <cellStyle name="Normal 52 7" xfId="4799"/>
    <cellStyle name="Normal 52 7 2" xfId="12692"/>
    <cellStyle name="Normal 52 7_Year to Date" xfId="12693"/>
    <cellStyle name="Normal 52 8" xfId="12694"/>
    <cellStyle name="Normal 52_Year to Date" xfId="12695"/>
    <cellStyle name="Normal 53" xfId="4800"/>
    <cellStyle name="Normal 53 2" xfId="4801"/>
    <cellStyle name="Normal 53 2 2" xfId="4802"/>
    <cellStyle name="Normal 53 2 2 2" xfId="4803"/>
    <cellStyle name="Normal 53 2 2 2 2" xfId="4804"/>
    <cellStyle name="Normal 53 2 2 2 2 2" xfId="4805"/>
    <cellStyle name="Normal 53 2 2 2 2 2 2" xfId="12696"/>
    <cellStyle name="Normal 53 2 2 2 2 2_Year to Date" xfId="12697"/>
    <cellStyle name="Normal 53 2 2 2 2 3" xfId="4806"/>
    <cellStyle name="Normal 53 2 2 2 2 3 2" xfId="12698"/>
    <cellStyle name="Normal 53 2 2 2 2 3_Year to Date" xfId="12699"/>
    <cellStyle name="Normal 53 2 2 2 2 4" xfId="12700"/>
    <cellStyle name="Normal 53 2 2 2 2_CS Indicators" xfId="4807"/>
    <cellStyle name="Normal 53 2 2 2 3" xfId="4808"/>
    <cellStyle name="Normal 53 2 2 2 3 2" xfId="12701"/>
    <cellStyle name="Normal 53 2 2 2 3_Year to Date" xfId="12702"/>
    <cellStyle name="Normal 53 2 2 2 4" xfId="4809"/>
    <cellStyle name="Normal 53 2 2 2 4 2" xfId="12703"/>
    <cellStyle name="Normal 53 2 2 2 4_Year to Date" xfId="12704"/>
    <cellStyle name="Normal 53 2 2 2 5" xfId="12705"/>
    <cellStyle name="Normal 53 2 2 2_CS Indicators" xfId="4810"/>
    <cellStyle name="Normal 53 2 2 3" xfId="4811"/>
    <cellStyle name="Normal 53 2 2 3 2" xfId="4812"/>
    <cellStyle name="Normal 53 2 2 3 2 2" xfId="12706"/>
    <cellStyle name="Normal 53 2 2 3 2_Year to Date" xfId="12707"/>
    <cellStyle name="Normal 53 2 2 3 3" xfId="4813"/>
    <cellStyle name="Normal 53 2 2 3 3 2" xfId="12708"/>
    <cellStyle name="Normal 53 2 2 3 3_Year to Date" xfId="12709"/>
    <cellStyle name="Normal 53 2 2 3 4" xfId="12710"/>
    <cellStyle name="Normal 53 2 2 3_CS Indicators" xfId="4814"/>
    <cellStyle name="Normal 53 2 2 4" xfId="4815"/>
    <cellStyle name="Normal 53 2 2 4 2" xfId="12711"/>
    <cellStyle name="Normal 53 2 2 4_Year to Date" xfId="12712"/>
    <cellStyle name="Normal 53 2 2 5" xfId="4816"/>
    <cellStyle name="Normal 53 2 2 5 2" xfId="12713"/>
    <cellStyle name="Normal 53 2 2 5_Year to Date" xfId="12714"/>
    <cellStyle name="Normal 53 2 2 6" xfId="12715"/>
    <cellStyle name="Normal 53 2 2_CS Indicators" xfId="4817"/>
    <cellStyle name="Normal 53 2 3" xfId="4818"/>
    <cellStyle name="Normal 53 2 3 2" xfId="4819"/>
    <cellStyle name="Normal 53 2 3 2 2" xfId="4820"/>
    <cellStyle name="Normal 53 2 3 2 2 2" xfId="12716"/>
    <cellStyle name="Normal 53 2 3 2 2_Year to Date" xfId="12717"/>
    <cellStyle name="Normal 53 2 3 2 3" xfId="4821"/>
    <cellStyle name="Normal 53 2 3 2 3 2" xfId="12718"/>
    <cellStyle name="Normal 53 2 3 2 3_Year to Date" xfId="12719"/>
    <cellStyle name="Normal 53 2 3 2 4" xfId="12720"/>
    <cellStyle name="Normal 53 2 3 2_CS Indicators" xfId="4822"/>
    <cellStyle name="Normal 53 2 3 3" xfId="4823"/>
    <cellStyle name="Normal 53 2 3 3 2" xfId="12721"/>
    <cellStyle name="Normal 53 2 3 3_Year to Date" xfId="12722"/>
    <cellStyle name="Normal 53 2 3 4" xfId="4824"/>
    <cellStyle name="Normal 53 2 3 4 2" xfId="12723"/>
    <cellStyle name="Normal 53 2 3 4_Year to Date" xfId="12724"/>
    <cellStyle name="Normal 53 2 3 5" xfId="12725"/>
    <cellStyle name="Normal 53 2 3_CS Indicators" xfId="4825"/>
    <cellStyle name="Normal 53 2 4" xfId="4826"/>
    <cellStyle name="Normal 53 2 4 2" xfId="4827"/>
    <cellStyle name="Normal 53 2 4 2 2" xfId="12726"/>
    <cellStyle name="Normal 53 2 4 2_Year to Date" xfId="12727"/>
    <cellStyle name="Normal 53 2 4 3" xfId="4828"/>
    <cellStyle name="Normal 53 2 4 3 2" xfId="12728"/>
    <cellStyle name="Normal 53 2 4 3_Year to Date" xfId="12729"/>
    <cellStyle name="Normal 53 2 4 4" xfId="12730"/>
    <cellStyle name="Normal 53 2 4_CS Indicators" xfId="4829"/>
    <cellStyle name="Normal 53 2 5" xfId="4830"/>
    <cellStyle name="Normal 53 2 5 2" xfId="12731"/>
    <cellStyle name="Normal 53 2 5_Year to Date" xfId="12732"/>
    <cellStyle name="Normal 53 2 6" xfId="4831"/>
    <cellStyle name="Normal 53 2 6 2" xfId="12733"/>
    <cellStyle name="Normal 53 2 6_Year to Date" xfId="12734"/>
    <cellStyle name="Normal 53 2 7" xfId="12735"/>
    <cellStyle name="Normal 53 2_CS Indicators" xfId="4832"/>
    <cellStyle name="Normal 53 3" xfId="4833"/>
    <cellStyle name="Normal 53 3 2" xfId="4834"/>
    <cellStyle name="Normal 53 3 2 2" xfId="4835"/>
    <cellStyle name="Normal 53 3 2 2 2" xfId="4836"/>
    <cellStyle name="Normal 53 3 2 2 2 2" xfId="12736"/>
    <cellStyle name="Normal 53 3 2 2 2_Year to Date" xfId="12737"/>
    <cellStyle name="Normal 53 3 2 2 3" xfId="4837"/>
    <cellStyle name="Normal 53 3 2 2 3 2" xfId="12738"/>
    <cellStyle name="Normal 53 3 2 2 3_Year to Date" xfId="12739"/>
    <cellStyle name="Normal 53 3 2 2 4" xfId="12740"/>
    <cellStyle name="Normal 53 3 2 2_CS Indicators" xfId="4838"/>
    <cellStyle name="Normal 53 3 2 3" xfId="4839"/>
    <cellStyle name="Normal 53 3 2 3 2" xfId="12741"/>
    <cellStyle name="Normal 53 3 2 3_Year to Date" xfId="12742"/>
    <cellStyle name="Normal 53 3 2 4" xfId="4840"/>
    <cellStyle name="Normal 53 3 2 4 2" xfId="12743"/>
    <cellStyle name="Normal 53 3 2 4_Year to Date" xfId="12744"/>
    <cellStyle name="Normal 53 3 2 5" xfId="12745"/>
    <cellStyle name="Normal 53 3 2_CS Indicators" xfId="4841"/>
    <cellStyle name="Normal 53 3 3" xfId="4842"/>
    <cellStyle name="Normal 53 3 3 2" xfId="4843"/>
    <cellStyle name="Normal 53 3 3 2 2" xfId="12746"/>
    <cellStyle name="Normal 53 3 3 2_Year to Date" xfId="12747"/>
    <cellStyle name="Normal 53 3 3 3" xfId="4844"/>
    <cellStyle name="Normal 53 3 3 3 2" xfId="12748"/>
    <cellStyle name="Normal 53 3 3 3_Year to Date" xfId="12749"/>
    <cellStyle name="Normal 53 3 3 4" xfId="12750"/>
    <cellStyle name="Normal 53 3 3_CS Indicators" xfId="4845"/>
    <cellStyle name="Normal 53 3 4" xfId="4846"/>
    <cellStyle name="Normal 53 3 4 2" xfId="12751"/>
    <cellStyle name="Normal 53 3 4_Year to Date" xfId="12752"/>
    <cellStyle name="Normal 53 3 5" xfId="4847"/>
    <cellStyle name="Normal 53 3 5 2" xfId="12753"/>
    <cellStyle name="Normal 53 3 5_Year to Date" xfId="12754"/>
    <cellStyle name="Normal 53 3 6" xfId="12755"/>
    <cellStyle name="Normal 53 3_CS Indicators" xfId="4848"/>
    <cellStyle name="Normal 53 4" xfId="4849"/>
    <cellStyle name="Normal 53 4 2" xfId="4850"/>
    <cellStyle name="Normal 53 4 2 2" xfId="4851"/>
    <cellStyle name="Normal 53 4 2 2 2" xfId="12756"/>
    <cellStyle name="Normal 53 4 2 2_Year to Date" xfId="12757"/>
    <cellStyle name="Normal 53 4 2 3" xfId="4852"/>
    <cellStyle name="Normal 53 4 2 3 2" xfId="12758"/>
    <cellStyle name="Normal 53 4 2 3_Year to Date" xfId="12759"/>
    <cellStyle name="Normal 53 4 2 4" xfId="12760"/>
    <cellStyle name="Normal 53 4 2_CS Indicators" xfId="4853"/>
    <cellStyle name="Normal 53 4 3" xfId="4854"/>
    <cellStyle name="Normal 53 4 3 2" xfId="12761"/>
    <cellStyle name="Normal 53 4 3_Year to Date" xfId="12762"/>
    <cellStyle name="Normal 53 4 4" xfId="4855"/>
    <cellStyle name="Normal 53 4 4 2" xfId="12763"/>
    <cellStyle name="Normal 53 4 4_Year to Date" xfId="12764"/>
    <cellStyle name="Normal 53 4 5" xfId="12765"/>
    <cellStyle name="Normal 53 4_CS Indicators" xfId="4856"/>
    <cellStyle name="Normal 53 5" xfId="4857"/>
    <cellStyle name="Normal 53 5 2" xfId="4858"/>
    <cellStyle name="Normal 53 5 2 2" xfId="12766"/>
    <cellStyle name="Normal 53 5 2_Year to Date" xfId="12767"/>
    <cellStyle name="Normal 53 5 3" xfId="4859"/>
    <cellStyle name="Normal 53 5 3 2" xfId="12768"/>
    <cellStyle name="Normal 53 5 3_Year to Date" xfId="12769"/>
    <cellStyle name="Normal 53 5 4" xfId="12770"/>
    <cellStyle name="Normal 53 5_CS Indicators" xfId="4860"/>
    <cellStyle name="Normal 53 6" xfId="4861"/>
    <cellStyle name="Normal 53 6 2" xfId="12771"/>
    <cellStyle name="Normal 53 6_Year to Date" xfId="12772"/>
    <cellStyle name="Normal 53 7" xfId="4862"/>
    <cellStyle name="Normal 53 7 2" xfId="12773"/>
    <cellStyle name="Normal 53 7_Year to Date" xfId="12774"/>
    <cellStyle name="Normal 53 8" xfId="12775"/>
    <cellStyle name="Normal 53_Year to Date" xfId="12776"/>
    <cellStyle name="Normal 54" xfId="4863"/>
    <cellStyle name="Normal 54 2" xfId="4864"/>
    <cellStyle name="Normal 54 2 2" xfId="4865"/>
    <cellStyle name="Normal 54 2 2 2" xfId="4866"/>
    <cellStyle name="Normal 54 2 2 2 2" xfId="4867"/>
    <cellStyle name="Normal 54 2 2 2 2 2" xfId="4868"/>
    <cellStyle name="Normal 54 2 2 2 2 2 2" xfId="12777"/>
    <cellStyle name="Normal 54 2 2 2 2 2_Year to Date" xfId="12778"/>
    <cellStyle name="Normal 54 2 2 2 2 3" xfId="4869"/>
    <cellStyle name="Normal 54 2 2 2 2 3 2" xfId="12779"/>
    <cellStyle name="Normal 54 2 2 2 2 3_Year to Date" xfId="12780"/>
    <cellStyle name="Normal 54 2 2 2 2 4" xfId="12781"/>
    <cellStyle name="Normal 54 2 2 2 2_CS Indicators" xfId="4870"/>
    <cellStyle name="Normal 54 2 2 2 3" xfId="4871"/>
    <cellStyle name="Normal 54 2 2 2 3 2" xfId="12782"/>
    <cellStyle name="Normal 54 2 2 2 3_Year to Date" xfId="12783"/>
    <cellStyle name="Normal 54 2 2 2 4" xfId="4872"/>
    <cellStyle name="Normal 54 2 2 2 4 2" xfId="12784"/>
    <cellStyle name="Normal 54 2 2 2 4_Year to Date" xfId="12785"/>
    <cellStyle name="Normal 54 2 2 2 5" xfId="12786"/>
    <cellStyle name="Normal 54 2 2 2_CS Indicators" xfId="4873"/>
    <cellStyle name="Normal 54 2 2 3" xfId="4874"/>
    <cellStyle name="Normal 54 2 2 3 2" xfId="4875"/>
    <cellStyle name="Normal 54 2 2 3 2 2" xfId="12787"/>
    <cellStyle name="Normal 54 2 2 3 2_Year to Date" xfId="12788"/>
    <cellStyle name="Normal 54 2 2 3 3" xfId="4876"/>
    <cellStyle name="Normal 54 2 2 3 3 2" xfId="12789"/>
    <cellStyle name="Normal 54 2 2 3 3_Year to Date" xfId="12790"/>
    <cellStyle name="Normal 54 2 2 3 4" xfId="12791"/>
    <cellStyle name="Normal 54 2 2 3_CS Indicators" xfId="4877"/>
    <cellStyle name="Normal 54 2 2 4" xfId="4878"/>
    <cellStyle name="Normal 54 2 2 4 2" xfId="12792"/>
    <cellStyle name="Normal 54 2 2 4_Year to Date" xfId="12793"/>
    <cellStyle name="Normal 54 2 2 5" xfId="4879"/>
    <cellStyle name="Normal 54 2 2 5 2" xfId="12794"/>
    <cellStyle name="Normal 54 2 2 5_Year to Date" xfId="12795"/>
    <cellStyle name="Normal 54 2 2 6" xfId="12796"/>
    <cellStyle name="Normal 54 2 2_CS Indicators" xfId="4880"/>
    <cellStyle name="Normal 54 2 3" xfId="4881"/>
    <cellStyle name="Normal 54 2 3 2" xfId="4882"/>
    <cellStyle name="Normal 54 2 3 2 2" xfId="4883"/>
    <cellStyle name="Normal 54 2 3 2 2 2" xfId="12797"/>
    <cellStyle name="Normal 54 2 3 2 2_Year to Date" xfId="12798"/>
    <cellStyle name="Normal 54 2 3 2 3" xfId="4884"/>
    <cellStyle name="Normal 54 2 3 2 3 2" xfId="12799"/>
    <cellStyle name="Normal 54 2 3 2 3_Year to Date" xfId="12800"/>
    <cellStyle name="Normal 54 2 3 2 4" xfId="12801"/>
    <cellStyle name="Normal 54 2 3 2_CS Indicators" xfId="4885"/>
    <cellStyle name="Normal 54 2 3 3" xfId="4886"/>
    <cellStyle name="Normal 54 2 3 3 2" xfId="12802"/>
    <cellStyle name="Normal 54 2 3 3_Year to Date" xfId="12803"/>
    <cellStyle name="Normal 54 2 3 4" xfId="4887"/>
    <cellStyle name="Normal 54 2 3 4 2" xfId="12804"/>
    <cellStyle name="Normal 54 2 3 4_Year to Date" xfId="12805"/>
    <cellStyle name="Normal 54 2 3 5" xfId="12806"/>
    <cellStyle name="Normal 54 2 3_CS Indicators" xfId="4888"/>
    <cellStyle name="Normal 54 2 4" xfId="4889"/>
    <cellStyle name="Normal 54 2 4 2" xfId="4890"/>
    <cellStyle name="Normal 54 2 4 2 2" xfId="12807"/>
    <cellStyle name="Normal 54 2 4 2_Year to Date" xfId="12808"/>
    <cellStyle name="Normal 54 2 4 3" xfId="4891"/>
    <cellStyle name="Normal 54 2 4 3 2" xfId="12809"/>
    <cellStyle name="Normal 54 2 4 3_Year to Date" xfId="12810"/>
    <cellStyle name="Normal 54 2 4 4" xfId="12811"/>
    <cellStyle name="Normal 54 2 4_CS Indicators" xfId="4892"/>
    <cellStyle name="Normal 54 2 5" xfId="4893"/>
    <cellStyle name="Normal 54 2 5 2" xfId="12812"/>
    <cellStyle name="Normal 54 2 5_Year to Date" xfId="12813"/>
    <cellStyle name="Normal 54 2 6" xfId="4894"/>
    <cellStyle name="Normal 54 2 6 2" xfId="12814"/>
    <cellStyle name="Normal 54 2 6_Year to Date" xfId="12815"/>
    <cellStyle name="Normal 54 2 7" xfId="12816"/>
    <cellStyle name="Normal 54 2_CS Indicators" xfId="4895"/>
    <cellStyle name="Normal 54 3" xfId="4896"/>
    <cellStyle name="Normal 54 3 2" xfId="4897"/>
    <cellStyle name="Normal 54 3 2 2" xfId="4898"/>
    <cellStyle name="Normal 54 3 2 2 2" xfId="4899"/>
    <cellStyle name="Normal 54 3 2 2 2 2" xfId="12817"/>
    <cellStyle name="Normal 54 3 2 2 2_Year to Date" xfId="12818"/>
    <cellStyle name="Normal 54 3 2 2 3" xfId="4900"/>
    <cellStyle name="Normal 54 3 2 2 3 2" xfId="12819"/>
    <cellStyle name="Normal 54 3 2 2 3_Year to Date" xfId="12820"/>
    <cellStyle name="Normal 54 3 2 2 4" xfId="12821"/>
    <cellStyle name="Normal 54 3 2 2_CS Indicators" xfId="4901"/>
    <cellStyle name="Normal 54 3 2 3" xfId="4902"/>
    <cellStyle name="Normal 54 3 2 3 2" xfId="12822"/>
    <cellStyle name="Normal 54 3 2 3_Year to Date" xfId="12823"/>
    <cellStyle name="Normal 54 3 2 4" xfId="4903"/>
    <cellStyle name="Normal 54 3 2 4 2" xfId="12824"/>
    <cellStyle name="Normal 54 3 2 4_Year to Date" xfId="12825"/>
    <cellStyle name="Normal 54 3 2 5" xfId="12826"/>
    <cellStyle name="Normal 54 3 2_CS Indicators" xfId="4904"/>
    <cellStyle name="Normal 54 3 3" xfId="4905"/>
    <cellStyle name="Normal 54 3 3 2" xfId="4906"/>
    <cellStyle name="Normal 54 3 3 2 2" xfId="12827"/>
    <cellStyle name="Normal 54 3 3 2_Year to Date" xfId="12828"/>
    <cellStyle name="Normal 54 3 3 3" xfId="4907"/>
    <cellStyle name="Normal 54 3 3 3 2" xfId="12829"/>
    <cellStyle name="Normal 54 3 3 3_Year to Date" xfId="12830"/>
    <cellStyle name="Normal 54 3 3 4" xfId="12831"/>
    <cellStyle name="Normal 54 3 3_CS Indicators" xfId="4908"/>
    <cellStyle name="Normal 54 3 4" xfId="4909"/>
    <cellStyle name="Normal 54 3 4 2" xfId="12832"/>
    <cellStyle name="Normal 54 3 4_Year to Date" xfId="12833"/>
    <cellStyle name="Normal 54 3 5" xfId="4910"/>
    <cellStyle name="Normal 54 3 5 2" xfId="12834"/>
    <cellStyle name="Normal 54 3 5_Year to Date" xfId="12835"/>
    <cellStyle name="Normal 54 3 6" xfId="12836"/>
    <cellStyle name="Normal 54 3_CS Indicators" xfId="4911"/>
    <cellStyle name="Normal 54 4" xfId="4912"/>
    <cellStyle name="Normal 54 4 2" xfId="4913"/>
    <cellStyle name="Normal 54 4 2 2" xfId="4914"/>
    <cellStyle name="Normal 54 4 2 2 2" xfId="12837"/>
    <cellStyle name="Normal 54 4 2 2_Year to Date" xfId="12838"/>
    <cellStyle name="Normal 54 4 2 3" xfId="4915"/>
    <cellStyle name="Normal 54 4 2 3 2" xfId="12839"/>
    <cellStyle name="Normal 54 4 2 3_Year to Date" xfId="12840"/>
    <cellStyle name="Normal 54 4 2 4" xfId="12841"/>
    <cellStyle name="Normal 54 4 2_CS Indicators" xfId="4916"/>
    <cellStyle name="Normal 54 4 3" xfId="4917"/>
    <cellStyle name="Normal 54 4 3 2" xfId="12842"/>
    <cellStyle name="Normal 54 4 3_Year to Date" xfId="12843"/>
    <cellStyle name="Normal 54 4 4" xfId="4918"/>
    <cellStyle name="Normal 54 4 4 2" xfId="12844"/>
    <cellStyle name="Normal 54 4 4_Year to Date" xfId="12845"/>
    <cellStyle name="Normal 54 4 5" xfId="12846"/>
    <cellStyle name="Normal 54 4_CS Indicators" xfId="4919"/>
    <cellStyle name="Normal 54 5" xfId="4920"/>
    <cellStyle name="Normal 54 5 2" xfId="4921"/>
    <cellStyle name="Normal 54 5 2 2" xfId="12847"/>
    <cellStyle name="Normal 54 5 2_Year to Date" xfId="12848"/>
    <cellStyle name="Normal 54 5 3" xfId="4922"/>
    <cellStyle name="Normal 54 5 3 2" xfId="12849"/>
    <cellStyle name="Normal 54 5 3_Year to Date" xfId="12850"/>
    <cellStyle name="Normal 54 5 4" xfId="12851"/>
    <cellStyle name="Normal 54 5_CS Indicators" xfId="4923"/>
    <cellStyle name="Normal 54 6" xfId="4924"/>
    <cellStyle name="Normal 54 6 2" xfId="12852"/>
    <cellStyle name="Normal 54 6_Year to Date" xfId="12853"/>
    <cellStyle name="Normal 54 7" xfId="4925"/>
    <cellStyle name="Normal 54 7 2" xfId="12854"/>
    <cellStyle name="Normal 54 7_Year to Date" xfId="12855"/>
    <cellStyle name="Normal 54 8" xfId="12856"/>
    <cellStyle name="Normal 54_Year to Date" xfId="12857"/>
    <cellStyle name="Normal 55" xfId="4926"/>
    <cellStyle name="Normal 55 2" xfId="4927"/>
    <cellStyle name="Normal 55 2 2" xfId="4928"/>
    <cellStyle name="Normal 55 2 2 2" xfId="4929"/>
    <cellStyle name="Normal 55 2 2 2 2" xfId="4930"/>
    <cellStyle name="Normal 55 2 2 2 2 2" xfId="4931"/>
    <cellStyle name="Normal 55 2 2 2 2 2 2" xfId="12858"/>
    <cellStyle name="Normal 55 2 2 2 2 2_Year to Date" xfId="12859"/>
    <cellStyle name="Normal 55 2 2 2 2 3" xfId="4932"/>
    <cellStyle name="Normal 55 2 2 2 2 3 2" xfId="12860"/>
    <cellStyle name="Normal 55 2 2 2 2 3_Year to Date" xfId="12861"/>
    <cellStyle name="Normal 55 2 2 2 2 4" xfId="12862"/>
    <cellStyle name="Normal 55 2 2 2 2_CS Indicators" xfId="4933"/>
    <cellStyle name="Normal 55 2 2 2 3" xfId="4934"/>
    <cellStyle name="Normal 55 2 2 2 3 2" xfId="12863"/>
    <cellStyle name="Normal 55 2 2 2 3_Year to Date" xfId="12864"/>
    <cellStyle name="Normal 55 2 2 2 4" xfId="4935"/>
    <cellStyle name="Normal 55 2 2 2 4 2" xfId="12865"/>
    <cellStyle name="Normal 55 2 2 2 4_Year to Date" xfId="12866"/>
    <cellStyle name="Normal 55 2 2 2 5" xfId="12867"/>
    <cellStyle name="Normal 55 2 2 2_CS Indicators" xfId="4936"/>
    <cellStyle name="Normal 55 2 2 3" xfId="4937"/>
    <cellStyle name="Normal 55 2 2 3 2" xfId="4938"/>
    <cellStyle name="Normal 55 2 2 3 2 2" xfId="12868"/>
    <cellStyle name="Normal 55 2 2 3 2_Year to Date" xfId="12869"/>
    <cellStyle name="Normal 55 2 2 3 3" xfId="4939"/>
    <cellStyle name="Normal 55 2 2 3 3 2" xfId="12870"/>
    <cellStyle name="Normal 55 2 2 3 3_Year to Date" xfId="12871"/>
    <cellStyle name="Normal 55 2 2 3 4" xfId="12872"/>
    <cellStyle name="Normal 55 2 2 3_CS Indicators" xfId="4940"/>
    <cellStyle name="Normal 55 2 2 4" xfId="4941"/>
    <cellStyle name="Normal 55 2 2 4 2" xfId="12873"/>
    <cellStyle name="Normal 55 2 2 4_Year to Date" xfId="12874"/>
    <cellStyle name="Normal 55 2 2 5" xfId="4942"/>
    <cellStyle name="Normal 55 2 2 5 2" xfId="12875"/>
    <cellStyle name="Normal 55 2 2 5_Year to Date" xfId="12876"/>
    <cellStyle name="Normal 55 2 2 6" xfId="12877"/>
    <cellStyle name="Normal 55 2 2_CS Indicators" xfId="4943"/>
    <cellStyle name="Normal 55 2 3" xfId="4944"/>
    <cellStyle name="Normal 55 2 3 2" xfId="4945"/>
    <cellStyle name="Normal 55 2 3 2 2" xfId="4946"/>
    <cellStyle name="Normal 55 2 3 2 2 2" xfId="12878"/>
    <cellStyle name="Normal 55 2 3 2 2_Year to Date" xfId="12879"/>
    <cellStyle name="Normal 55 2 3 2 3" xfId="4947"/>
    <cellStyle name="Normal 55 2 3 2 3 2" xfId="12880"/>
    <cellStyle name="Normal 55 2 3 2 3_Year to Date" xfId="12881"/>
    <cellStyle name="Normal 55 2 3 2 4" xfId="12882"/>
    <cellStyle name="Normal 55 2 3 2_CS Indicators" xfId="4948"/>
    <cellStyle name="Normal 55 2 3 3" xfId="4949"/>
    <cellStyle name="Normal 55 2 3 3 2" xfId="12883"/>
    <cellStyle name="Normal 55 2 3 3_Year to Date" xfId="12884"/>
    <cellStyle name="Normal 55 2 3 4" xfId="4950"/>
    <cellStyle name="Normal 55 2 3 4 2" xfId="12885"/>
    <cellStyle name="Normal 55 2 3 4_Year to Date" xfId="12886"/>
    <cellStyle name="Normal 55 2 3 5" xfId="12887"/>
    <cellStyle name="Normal 55 2 3_CS Indicators" xfId="4951"/>
    <cellStyle name="Normal 55 2 4" xfId="4952"/>
    <cellStyle name="Normal 55 2 4 2" xfId="4953"/>
    <cellStyle name="Normal 55 2 4 2 2" xfId="12888"/>
    <cellStyle name="Normal 55 2 4 2_Year to Date" xfId="12889"/>
    <cellStyle name="Normal 55 2 4 3" xfId="4954"/>
    <cellStyle name="Normal 55 2 4 3 2" xfId="12890"/>
    <cellStyle name="Normal 55 2 4 3_Year to Date" xfId="12891"/>
    <cellStyle name="Normal 55 2 4 4" xfId="12892"/>
    <cellStyle name="Normal 55 2 4_CS Indicators" xfId="4955"/>
    <cellStyle name="Normal 55 2 5" xfId="4956"/>
    <cellStyle name="Normal 55 2 5 2" xfId="12893"/>
    <cellStyle name="Normal 55 2 5_Year to Date" xfId="12894"/>
    <cellStyle name="Normal 55 2 6" xfId="4957"/>
    <cellStyle name="Normal 55 2 6 2" xfId="12895"/>
    <cellStyle name="Normal 55 2 6_Year to Date" xfId="12896"/>
    <cellStyle name="Normal 55 2 7" xfId="12897"/>
    <cellStyle name="Normal 55 2_CS Indicators" xfId="4958"/>
    <cellStyle name="Normal 55 3" xfId="4959"/>
    <cellStyle name="Normal 55 3 2" xfId="4960"/>
    <cellStyle name="Normal 55 3 2 2" xfId="4961"/>
    <cellStyle name="Normal 55 3 2 2 2" xfId="4962"/>
    <cellStyle name="Normal 55 3 2 2 2 2" xfId="12898"/>
    <cellStyle name="Normal 55 3 2 2 2_Year to Date" xfId="12899"/>
    <cellStyle name="Normal 55 3 2 2 3" xfId="4963"/>
    <cellStyle name="Normal 55 3 2 2 3 2" xfId="12900"/>
    <cellStyle name="Normal 55 3 2 2 3_Year to Date" xfId="12901"/>
    <cellStyle name="Normal 55 3 2 2 4" xfId="12902"/>
    <cellStyle name="Normal 55 3 2 2_CS Indicators" xfId="4964"/>
    <cellStyle name="Normal 55 3 2 3" xfId="4965"/>
    <cellStyle name="Normal 55 3 2 3 2" xfId="12903"/>
    <cellStyle name="Normal 55 3 2 3_Year to Date" xfId="12904"/>
    <cellStyle name="Normal 55 3 2 4" xfId="4966"/>
    <cellStyle name="Normal 55 3 2 4 2" xfId="12905"/>
    <cellStyle name="Normal 55 3 2 4_Year to Date" xfId="12906"/>
    <cellStyle name="Normal 55 3 2 5" xfId="12907"/>
    <cellStyle name="Normal 55 3 2_CS Indicators" xfId="4967"/>
    <cellStyle name="Normal 55 3 3" xfId="4968"/>
    <cellStyle name="Normal 55 3 3 2" xfId="4969"/>
    <cellStyle name="Normal 55 3 3 2 2" xfId="12908"/>
    <cellStyle name="Normal 55 3 3 2_Year to Date" xfId="12909"/>
    <cellStyle name="Normal 55 3 3 3" xfId="4970"/>
    <cellStyle name="Normal 55 3 3 3 2" xfId="12910"/>
    <cellStyle name="Normal 55 3 3 3_Year to Date" xfId="12911"/>
    <cellStyle name="Normal 55 3 3 4" xfId="12912"/>
    <cellStyle name="Normal 55 3 3_CS Indicators" xfId="4971"/>
    <cellStyle name="Normal 55 3 4" xfId="4972"/>
    <cellStyle name="Normal 55 3 4 2" xfId="12913"/>
    <cellStyle name="Normal 55 3 4_Year to Date" xfId="12914"/>
    <cellStyle name="Normal 55 3 5" xfId="4973"/>
    <cellStyle name="Normal 55 3 5 2" xfId="12915"/>
    <cellStyle name="Normal 55 3 5_Year to Date" xfId="12916"/>
    <cellStyle name="Normal 55 3 6" xfId="12917"/>
    <cellStyle name="Normal 55 3_CS Indicators" xfId="4974"/>
    <cellStyle name="Normal 55 4" xfId="4975"/>
    <cellStyle name="Normal 55 4 2" xfId="4976"/>
    <cellStyle name="Normal 55 4 2 2" xfId="4977"/>
    <cellStyle name="Normal 55 4 2 2 2" xfId="12918"/>
    <cellStyle name="Normal 55 4 2 2_Year to Date" xfId="12919"/>
    <cellStyle name="Normal 55 4 2 3" xfId="4978"/>
    <cellStyle name="Normal 55 4 2 3 2" xfId="12920"/>
    <cellStyle name="Normal 55 4 2 3_Year to Date" xfId="12921"/>
    <cellStyle name="Normal 55 4 2 4" xfId="12922"/>
    <cellStyle name="Normal 55 4 2_CS Indicators" xfId="4979"/>
    <cellStyle name="Normal 55 4 3" xfId="4980"/>
    <cellStyle name="Normal 55 4 3 2" xfId="12923"/>
    <cellStyle name="Normal 55 4 3_Year to Date" xfId="12924"/>
    <cellStyle name="Normal 55 4 4" xfId="4981"/>
    <cellStyle name="Normal 55 4 4 2" xfId="12925"/>
    <cellStyle name="Normal 55 4 4_Year to Date" xfId="12926"/>
    <cellStyle name="Normal 55 4 5" xfId="12927"/>
    <cellStyle name="Normal 55 4_CS Indicators" xfId="4982"/>
    <cellStyle name="Normal 55 5" xfId="4983"/>
    <cellStyle name="Normal 55 5 2" xfId="4984"/>
    <cellStyle name="Normal 55 5 2 2" xfId="12928"/>
    <cellStyle name="Normal 55 5 2_Year to Date" xfId="12929"/>
    <cellStyle name="Normal 55 5 3" xfId="4985"/>
    <cellStyle name="Normal 55 5 3 2" xfId="12930"/>
    <cellStyle name="Normal 55 5 3_Year to Date" xfId="12931"/>
    <cellStyle name="Normal 55 5 4" xfId="12932"/>
    <cellStyle name="Normal 55 5_CS Indicators" xfId="4986"/>
    <cellStyle name="Normal 55 6" xfId="4987"/>
    <cellStyle name="Normal 55 6 2" xfId="12933"/>
    <cellStyle name="Normal 55 6_Year to Date" xfId="12934"/>
    <cellStyle name="Normal 55 7" xfId="4988"/>
    <cellStyle name="Normal 55 7 2" xfId="12935"/>
    <cellStyle name="Normal 55 7_Year to Date" xfId="12936"/>
    <cellStyle name="Normal 55 8" xfId="12937"/>
    <cellStyle name="Normal 55_Year to Date" xfId="12938"/>
    <cellStyle name="Normal 56" xfId="4989"/>
    <cellStyle name="Normal 56 2" xfId="4990"/>
    <cellStyle name="Normal 56 2 2" xfId="4991"/>
    <cellStyle name="Normal 56 2 2 2" xfId="4992"/>
    <cellStyle name="Normal 56 2 2 2 2" xfId="4993"/>
    <cellStyle name="Normal 56 2 2 2 2 2" xfId="4994"/>
    <cellStyle name="Normal 56 2 2 2 2 2 2" xfId="12939"/>
    <cellStyle name="Normal 56 2 2 2 2 2_Year to Date" xfId="12940"/>
    <cellStyle name="Normal 56 2 2 2 2 3" xfId="4995"/>
    <cellStyle name="Normal 56 2 2 2 2 3 2" xfId="12941"/>
    <cellStyle name="Normal 56 2 2 2 2 3_Year to Date" xfId="12942"/>
    <cellStyle name="Normal 56 2 2 2 2 4" xfId="12943"/>
    <cellStyle name="Normal 56 2 2 2 2_CS Indicators" xfId="4996"/>
    <cellStyle name="Normal 56 2 2 2 3" xfId="4997"/>
    <cellStyle name="Normal 56 2 2 2 3 2" xfId="12944"/>
    <cellStyle name="Normal 56 2 2 2 3_Year to Date" xfId="12945"/>
    <cellStyle name="Normal 56 2 2 2 4" xfId="4998"/>
    <cellStyle name="Normal 56 2 2 2 4 2" xfId="12946"/>
    <cellStyle name="Normal 56 2 2 2 4_Year to Date" xfId="12947"/>
    <cellStyle name="Normal 56 2 2 2 5" xfId="12948"/>
    <cellStyle name="Normal 56 2 2 2_CS Indicators" xfId="4999"/>
    <cellStyle name="Normal 56 2 2 3" xfId="5000"/>
    <cellStyle name="Normal 56 2 2 3 2" xfId="5001"/>
    <cellStyle name="Normal 56 2 2 3 2 2" xfId="12949"/>
    <cellStyle name="Normal 56 2 2 3 2_Year to Date" xfId="12950"/>
    <cellStyle name="Normal 56 2 2 3 3" xfId="5002"/>
    <cellStyle name="Normal 56 2 2 3 3 2" xfId="12951"/>
    <cellStyle name="Normal 56 2 2 3 3_Year to Date" xfId="12952"/>
    <cellStyle name="Normal 56 2 2 3 4" xfId="12953"/>
    <cellStyle name="Normal 56 2 2 3_CS Indicators" xfId="5003"/>
    <cellStyle name="Normal 56 2 2 4" xfId="5004"/>
    <cellStyle name="Normal 56 2 2 4 2" xfId="12954"/>
    <cellStyle name="Normal 56 2 2 4_Year to Date" xfId="12955"/>
    <cellStyle name="Normal 56 2 2 5" xfId="5005"/>
    <cellStyle name="Normal 56 2 2 5 2" xfId="12956"/>
    <cellStyle name="Normal 56 2 2 5_Year to Date" xfId="12957"/>
    <cellStyle name="Normal 56 2 2 6" xfId="12958"/>
    <cellStyle name="Normal 56 2 2_CS Indicators" xfId="5006"/>
    <cellStyle name="Normal 56 2 3" xfId="5007"/>
    <cellStyle name="Normal 56 2 3 2" xfId="5008"/>
    <cellStyle name="Normal 56 2 3 2 2" xfId="5009"/>
    <cellStyle name="Normal 56 2 3 2 2 2" xfId="12959"/>
    <cellStyle name="Normal 56 2 3 2 2_Year to Date" xfId="12960"/>
    <cellStyle name="Normal 56 2 3 2 3" xfId="5010"/>
    <cellStyle name="Normal 56 2 3 2 3 2" xfId="12961"/>
    <cellStyle name="Normal 56 2 3 2 3_Year to Date" xfId="12962"/>
    <cellStyle name="Normal 56 2 3 2 4" xfId="12963"/>
    <cellStyle name="Normal 56 2 3 2_CS Indicators" xfId="5011"/>
    <cellStyle name="Normal 56 2 3 3" xfId="5012"/>
    <cellStyle name="Normal 56 2 3 3 2" xfId="12964"/>
    <cellStyle name="Normal 56 2 3 3_Year to Date" xfId="12965"/>
    <cellStyle name="Normal 56 2 3 4" xfId="5013"/>
    <cellStyle name="Normal 56 2 3 4 2" xfId="12966"/>
    <cellStyle name="Normal 56 2 3 4_Year to Date" xfId="12967"/>
    <cellStyle name="Normal 56 2 3 5" xfId="12968"/>
    <cellStyle name="Normal 56 2 3_CS Indicators" xfId="5014"/>
    <cellStyle name="Normal 56 2 4" xfId="5015"/>
    <cellStyle name="Normal 56 2 4 2" xfId="5016"/>
    <cellStyle name="Normal 56 2 4 2 2" xfId="12969"/>
    <cellStyle name="Normal 56 2 4 2_Year to Date" xfId="12970"/>
    <cellStyle name="Normal 56 2 4 3" xfId="5017"/>
    <cellStyle name="Normal 56 2 4 3 2" xfId="12971"/>
    <cellStyle name="Normal 56 2 4 3_Year to Date" xfId="12972"/>
    <cellStyle name="Normal 56 2 4 4" xfId="12973"/>
    <cellStyle name="Normal 56 2 4_CS Indicators" xfId="5018"/>
    <cellStyle name="Normal 56 2 5" xfId="5019"/>
    <cellStyle name="Normal 56 2 5 2" xfId="12974"/>
    <cellStyle name="Normal 56 2 5_Year to Date" xfId="12975"/>
    <cellStyle name="Normal 56 2 6" xfId="5020"/>
    <cellStyle name="Normal 56 2 6 2" xfId="12976"/>
    <cellStyle name="Normal 56 2 6_Year to Date" xfId="12977"/>
    <cellStyle name="Normal 56 2 7" xfId="12978"/>
    <cellStyle name="Normal 56 2_CS Indicators" xfId="5021"/>
    <cellStyle name="Normal 56 3" xfId="5022"/>
    <cellStyle name="Normal 56 3 2" xfId="5023"/>
    <cellStyle name="Normal 56 3 2 2" xfId="5024"/>
    <cellStyle name="Normal 56 3 2 2 2" xfId="5025"/>
    <cellStyle name="Normal 56 3 2 2 2 2" xfId="12979"/>
    <cellStyle name="Normal 56 3 2 2 2_Year to Date" xfId="12980"/>
    <cellStyle name="Normal 56 3 2 2 3" xfId="5026"/>
    <cellStyle name="Normal 56 3 2 2 3 2" xfId="12981"/>
    <cellStyle name="Normal 56 3 2 2 3_Year to Date" xfId="12982"/>
    <cellStyle name="Normal 56 3 2 2 4" xfId="12983"/>
    <cellStyle name="Normal 56 3 2 2_CS Indicators" xfId="5027"/>
    <cellStyle name="Normal 56 3 2 3" xfId="5028"/>
    <cellStyle name="Normal 56 3 2 3 2" xfId="12984"/>
    <cellStyle name="Normal 56 3 2 3_Year to Date" xfId="12985"/>
    <cellStyle name="Normal 56 3 2 4" xfId="5029"/>
    <cellStyle name="Normal 56 3 2 4 2" xfId="12986"/>
    <cellStyle name="Normal 56 3 2 4_Year to Date" xfId="12987"/>
    <cellStyle name="Normal 56 3 2 5" xfId="12988"/>
    <cellStyle name="Normal 56 3 2_CS Indicators" xfId="5030"/>
    <cellStyle name="Normal 56 3 3" xfId="5031"/>
    <cellStyle name="Normal 56 3 3 2" xfId="5032"/>
    <cellStyle name="Normal 56 3 3 2 2" xfId="12989"/>
    <cellStyle name="Normal 56 3 3 2_Year to Date" xfId="12990"/>
    <cellStyle name="Normal 56 3 3 3" xfId="5033"/>
    <cellStyle name="Normal 56 3 3 3 2" xfId="12991"/>
    <cellStyle name="Normal 56 3 3 3_Year to Date" xfId="12992"/>
    <cellStyle name="Normal 56 3 3 4" xfId="12993"/>
    <cellStyle name="Normal 56 3 3_CS Indicators" xfId="5034"/>
    <cellStyle name="Normal 56 3 4" xfId="5035"/>
    <cellStyle name="Normal 56 3 4 2" xfId="12994"/>
    <cellStyle name="Normal 56 3 4_Year to Date" xfId="12995"/>
    <cellStyle name="Normal 56 3 5" xfId="5036"/>
    <cellStyle name="Normal 56 3 5 2" xfId="12996"/>
    <cellStyle name="Normal 56 3 5_Year to Date" xfId="12997"/>
    <cellStyle name="Normal 56 3 6" xfId="12998"/>
    <cellStyle name="Normal 56 3_CS Indicators" xfId="5037"/>
    <cellStyle name="Normal 56 4" xfId="5038"/>
    <cellStyle name="Normal 56 4 2" xfId="5039"/>
    <cellStyle name="Normal 56 4 2 2" xfId="5040"/>
    <cellStyle name="Normal 56 4 2 2 2" xfId="12999"/>
    <cellStyle name="Normal 56 4 2 2_Year to Date" xfId="13000"/>
    <cellStyle name="Normal 56 4 2 3" xfId="5041"/>
    <cellStyle name="Normal 56 4 2 3 2" xfId="13001"/>
    <cellStyle name="Normal 56 4 2 3_Year to Date" xfId="13002"/>
    <cellStyle name="Normal 56 4 2 4" xfId="13003"/>
    <cellStyle name="Normal 56 4 2_CS Indicators" xfId="5042"/>
    <cellStyle name="Normal 56 4 3" xfId="5043"/>
    <cellStyle name="Normal 56 4 3 2" xfId="13004"/>
    <cellStyle name="Normal 56 4 3_Year to Date" xfId="13005"/>
    <cellStyle name="Normal 56 4 4" xfId="5044"/>
    <cellStyle name="Normal 56 4 4 2" xfId="13006"/>
    <cellStyle name="Normal 56 4 4_Year to Date" xfId="13007"/>
    <cellStyle name="Normal 56 4 5" xfId="13008"/>
    <cellStyle name="Normal 56 4_CS Indicators" xfId="5045"/>
    <cellStyle name="Normal 56 5" xfId="5046"/>
    <cellStyle name="Normal 56 5 2" xfId="5047"/>
    <cellStyle name="Normal 56 5 2 2" xfId="13009"/>
    <cellStyle name="Normal 56 5 2_Year to Date" xfId="13010"/>
    <cellStyle name="Normal 56 5 3" xfId="5048"/>
    <cellStyle name="Normal 56 5 3 2" xfId="13011"/>
    <cellStyle name="Normal 56 5 3_Year to Date" xfId="13012"/>
    <cellStyle name="Normal 56 5 4" xfId="13013"/>
    <cellStyle name="Normal 56 5_CS Indicators" xfId="5049"/>
    <cellStyle name="Normal 56 6" xfId="5050"/>
    <cellStyle name="Normal 56 6 2" xfId="13014"/>
    <cellStyle name="Normal 56 6_Year to Date" xfId="13015"/>
    <cellStyle name="Normal 56 7" xfId="5051"/>
    <cellStyle name="Normal 56 7 2" xfId="13016"/>
    <cellStyle name="Normal 56 7_Year to Date" xfId="13017"/>
    <cellStyle name="Normal 56 8" xfId="13018"/>
    <cellStyle name="Normal 56_Year to Date" xfId="13019"/>
    <cellStyle name="Normal 57" xfId="5052"/>
    <cellStyle name="Normal 57 2" xfId="5053"/>
    <cellStyle name="Normal 57 2 2" xfId="5054"/>
    <cellStyle name="Normal 57 2 2 2" xfId="5055"/>
    <cellStyle name="Normal 57 2 2 2 2" xfId="5056"/>
    <cellStyle name="Normal 57 2 2 2 2 2" xfId="5057"/>
    <cellStyle name="Normal 57 2 2 2 2 2 2" xfId="13020"/>
    <cellStyle name="Normal 57 2 2 2 2 2_Year to Date" xfId="13021"/>
    <cellStyle name="Normal 57 2 2 2 2 3" xfId="5058"/>
    <cellStyle name="Normal 57 2 2 2 2 3 2" xfId="13022"/>
    <cellStyle name="Normal 57 2 2 2 2 3_Year to Date" xfId="13023"/>
    <cellStyle name="Normal 57 2 2 2 2 4" xfId="13024"/>
    <cellStyle name="Normal 57 2 2 2 2_CS Indicators" xfId="5059"/>
    <cellStyle name="Normal 57 2 2 2 3" xfId="5060"/>
    <cellStyle name="Normal 57 2 2 2 3 2" xfId="13025"/>
    <cellStyle name="Normal 57 2 2 2 3_Year to Date" xfId="13026"/>
    <cellStyle name="Normal 57 2 2 2 4" xfId="5061"/>
    <cellStyle name="Normal 57 2 2 2 4 2" xfId="13027"/>
    <cellStyle name="Normal 57 2 2 2 4_Year to Date" xfId="13028"/>
    <cellStyle name="Normal 57 2 2 2 5" xfId="13029"/>
    <cellStyle name="Normal 57 2 2 2_CS Indicators" xfId="5062"/>
    <cellStyle name="Normal 57 2 2 3" xfId="5063"/>
    <cellStyle name="Normal 57 2 2 3 2" xfId="5064"/>
    <cellStyle name="Normal 57 2 2 3 2 2" xfId="13030"/>
    <cellStyle name="Normal 57 2 2 3 2_Year to Date" xfId="13031"/>
    <cellStyle name="Normal 57 2 2 3 3" xfId="5065"/>
    <cellStyle name="Normal 57 2 2 3 3 2" xfId="13032"/>
    <cellStyle name="Normal 57 2 2 3 3_Year to Date" xfId="13033"/>
    <cellStyle name="Normal 57 2 2 3 4" xfId="13034"/>
    <cellStyle name="Normal 57 2 2 3_CS Indicators" xfId="5066"/>
    <cellStyle name="Normal 57 2 2 4" xfId="5067"/>
    <cellStyle name="Normal 57 2 2 4 2" xfId="13035"/>
    <cellStyle name="Normal 57 2 2 4_Year to Date" xfId="13036"/>
    <cellStyle name="Normal 57 2 2 5" xfId="5068"/>
    <cellStyle name="Normal 57 2 2 5 2" xfId="13037"/>
    <cellStyle name="Normal 57 2 2 5_Year to Date" xfId="13038"/>
    <cellStyle name="Normal 57 2 2 6" xfId="13039"/>
    <cellStyle name="Normal 57 2 2_CS Indicators" xfId="5069"/>
    <cellStyle name="Normal 57 2 3" xfId="5070"/>
    <cellStyle name="Normal 57 2 3 2" xfId="5071"/>
    <cellStyle name="Normal 57 2 3 2 2" xfId="5072"/>
    <cellStyle name="Normal 57 2 3 2 2 2" xfId="13040"/>
    <cellStyle name="Normal 57 2 3 2 2_Year to Date" xfId="13041"/>
    <cellStyle name="Normal 57 2 3 2 3" xfId="5073"/>
    <cellStyle name="Normal 57 2 3 2 3 2" xfId="13042"/>
    <cellStyle name="Normal 57 2 3 2 3_Year to Date" xfId="13043"/>
    <cellStyle name="Normal 57 2 3 2 4" xfId="13044"/>
    <cellStyle name="Normal 57 2 3 2_CS Indicators" xfId="5074"/>
    <cellStyle name="Normal 57 2 3 3" xfId="5075"/>
    <cellStyle name="Normal 57 2 3 3 2" xfId="13045"/>
    <cellStyle name="Normal 57 2 3 3_Year to Date" xfId="13046"/>
    <cellStyle name="Normal 57 2 3 4" xfId="5076"/>
    <cellStyle name="Normal 57 2 3 4 2" xfId="13047"/>
    <cellStyle name="Normal 57 2 3 4_Year to Date" xfId="13048"/>
    <cellStyle name="Normal 57 2 3 5" xfId="13049"/>
    <cellStyle name="Normal 57 2 3_CS Indicators" xfId="5077"/>
    <cellStyle name="Normal 57 2 4" xfId="5078"/>
    <cellStyle name="Normal 57 2 4 2" xfId="5079"/>
    <cellStyle name="Normal 57 2 4 2 2" xfId="13050"/>
    <cellStyle name="Normal 57 2 4 2_Year to Date" xfId="13051"/>
    <cellStyle name="Normal 57 2 4 3" xfId="5080"/>
    <cellStyle name="Normal 57 2 4 3 2" xfId="13052"/>
    <cellStyle name="Normal 57 2 4 3_Year to Date" xfId="13053"/>
    <cellStyle name="Normal 57 2 4 4" xfId="13054"/>
    <cellStyle name="Normal 57 2 4_CS Indicators" xfId="5081"/>
    <cellStyle name="Normal 57 2 5" xfId="5082"/>
    <cellStyle name="Normal 57 2 5 2" xfId="13055"/>
    <cellStyle name="Normal 57 2 5_Year to Date" xfId="13056"/>
    <cellStyle name="Normal 57 2 6" xfId="5083"/>
    <cellStyle name="Normal 57 2 6 2" xfId="13057"/>
    <cellStyle name="Normal 57 2 6_Year to Date" xfId="13058"/>
    <cellStyle name="Normal 57 2 7" xfId="13059"/>
    <cellStyle name="Normal 57 2_CS Indicators" xfId="5084"/>
    <cellStyle name="Normal 57 3" xfId="5085"/>
    <cellStyle name="Normal 57 3 2" xfId="5086"/>
    <cellStyle name="Normal 57 3 2 2" xfId="5087"/>
    <cellStyle name="Normal 57 3 2 2 2" xfId="5088"/>
    <cellStyle name="Normal 57 3 2 2 2 2" xfId="13060"/>
    <cellStyle name="Normal 57 3 2 2 2_Year to Date" xfId="13061"/>
    <cellStyle name="Normal 57 3 2 2 3" xfId="5089"/>
    <cellStyle name="Normal 57 3 2 2 3 2" xfId="13062"/>
    <cellStyle name="Normal 57 3 2 2 3_Year to Date" xfId="13063"/>
    <cellStyle name="Normal 57 3 2 2 4" xfId="13064"/>
    <cellStyle name="Normal 57 3 2 2_CS Indicators" xfId="5090"/>
    <cellStyle name="Normal 57 3 2 3" xfId="5091"/>
    <cellStyle name="Normal 57 3 2 3 2" xfId="13065"/>
    <cellStyle name="Normal 57 3 2 3_Year to Date" xfId="13066"/>
    <cellStyle name="Normal 57 3 2 4" xfId="5092"/>
    <cellStyle name="Normal 57 3 2 4 2" xfId="13067"/>
    <cellStyle name="Normal 57 3 2 4_Year to Date" xfId="13068"/>
    <cellStyle name="Normal 57 3 2 5" xfId="13069"/>
    <cellStyle name="Normal 57 3 2_CS Indicators" xfId="5093"/>
    <cellStyle name="Normal 57 3 3" xfId="5094"/>
    <cellStyle name="Normal 57 3 3 2" xfId="5095"/>
    <cellStyle name="Normal 57 3 3 2 2" xfId="13070"/>
    <cellStyle name="Normal 57 3 3 2_Year to Date" xfId="13071"/>
    <cellStyle name="Normal 57 3 3 3" xfId="5096"/>
    <cellStyle name="Normal 57 3 3 3 2" xfId="13072"/>
    <cellStyle name="Normal 57 3 3 3_Year to Date" xfId="13073"/>
    <cellStyle name="Normal 57 3 3 4" xfId="13074"/>
    <cellStyle name="Normal 57 3 3_CS Indicators" xfId="5097"/>
    <cellStyle name="Normal 57 3 4" xfId="5098"/>
    <cellStyle name="Normal 57 3 4 2" xfId="13075"/>
    <cellStyle name="Normal 57 3 4_Year to Date" xfId="13076"/>
    <cellStyle name="Normal 57 3 5" xfId="5099"/>
    <cellStyle name="Normal 57 3 5 2" xfId="13077"/>
    <cellStyle name="Normal 57 3 5_Year to Date" xfId="13078"/>
    <cellStyle name="Normal 57 3 6" xfId="13079"/>
    <cellStyle name="Normal 57 3_CS Indicators" xfId="5100"/>
    <cellStyle name="Normal 57 4" xfId="5101"/>
    <cellStyle name="Normal 57 4 2" xfId="5102"/>
    <cellStyle name="Normal 57 4 2 2" xfId="5103"/>
    <cellStyle name="Normal 57 4 2 2 2" xfId="13080"/>
    <cellStyle name="Normal 57 4 2 2_Year to Date" xfId="13081"/>
    <cellStyle name="Normal 57 4 2 3" xfId="5104"/>
    <cellStyle name="Normal 57 4 2 3 2" xfId="13082"/>
    <cellStyle name="Normal 57 4 2 3_Year to Date" xfId="13083"/>
    <cellStyle name="Normal 57 4 2 4" xfId="13084"/>
    <cellStyle name="Normal 57 4 2_CS Indicators" xfId="5105"/>
    <cellStyle name="Normal 57 4 3" xfId="5106"/>
    <cellStyle name="Normal 57 4 3 2" xfId="13085"/>
    <cellStyle name="Normal 57 4 3_Year to Date" xfId="13086"/>
    <cellStyle name="Normal 57 4 4" xfId="5107"/>
    <cellStyle name="Normal 57 4 4 2" xfId="13087"/>
    <cellStyle name="Normal 57 4 4_Year to Date" xfId="13088"/>
    <cellStyle name="Normal 57 4 5" xfId="13089"/>
    <cellStyle name="Normal 57 4_CS Indicators" xfId="5108"/>
    <cellStyle name="Normal 57 5" xfId="5109"/>
    <cellStyle name="Normal 57 5 2" xfId="5110"/>
    <cellStyle name="Normal 57 5 2 2" xfId="13090"/>
    <cellStyle name="Normal 57 5 2_Year to Date" xfId="13091"/>
    <cellStyle name="Normal 57 5 3" xfId="5111"/>
    <cellStyle name="Normal 57 5 3 2" xfId="13092"/>
    <cellStyle name="Normal 57 5 3_Year to Date" xfId="13093"/>
    <cellStyle name="Normal 57 5 4" xfId="13094"/>
    <cellStyle name="Normal 57 5_CS Indicators" xfId="5112"/>
    <cellStyle name="Normal 57 6" xfId="5113"/>
    <cellStyle name="Normal 57 6 2" xfId="13095"/>
    <cellStyle name="Normal 57 6_Year to Date" xfId="13096"/>
    <cellStyle name="Normal 57 7" xfId="5114"/>
    <cellStyle name="Normal 57 7 2" xfId="13097"/>
    <cellStyle name="Normal 57 7_Year to Date" xfId="13098"/>
    <cellStyle name="Normal 57 8" xfId="5115"/>
    <cellStyle name="Normal 57 9" xfId="5116"/>
    <cellStyle name="Normal 57_CS Indicators" xfId="5117"/>
    <cellStyle name="Normal 58" xfId="5118"/>
    <cellStyle name="Normal 58 2" xfId="5119"/>
    <cellStyle name="Normal 58 2 2" xfId="5120"/>
    <cellStyle name="Normal 58 2 2 2" xfId="5121"/>
    <cellStyle name="Normal 58 2 2 2 2" xfId="5122"/>
    <cellStyle name="Normal 58 2 2 2 2 2" xfId="5123"/>
    <cellStyle name="Normal 58 2 2 2 2 2 2" xfId="13099"/>
    <cellStyle name="Normal 58 2 2 2 2 2_Year to Date" xfId="13100"/>
    <cellStyle name="Normal 58 2 2 2 2 3" xfId="5124"/>
    <cellStyle name="Normal 58 2 2 2 2 3 2" xfId="13101"/>
    <cellStyle name="Normal 58 2 2 2 2 3_Year to Date" xfId="13102"/>
    <cellStyle name="Normal 58 2 2 2 2 4" xfId="13103"/>
    <cellStyle name="Normal 58 2 2 2 2_CS Indicators" xfId="5125"/>
    <cellStyle name="Normal 58 2 2 2 3" xfId="5126"/>
    <cellStyle name="Normal 58 2 2 2 3 2" xfId="13104"/>
    <cellStyle name="Normal 58 2 2 2 3_Year to Date" xfId="13105"/>
    <cellStyle name="Normal 58 2 2 2 4" xfId="5127"/>
    <cellStyle name="Normal 58 2 2 2 4 2" xfId="13106"/>
    <cellStyle name="Normal 58 2 2 2 4_Year to Date" xfId="13107"/>
    <cellStyle name="Normal 58 2 2 2 5" xfId="13108"/>
    <cellStyle name="Normal 58 2 2 2_CS Indicators" xfId="5128"/>
    <cellStyle name="Normal 58 2 2 3" xfId="5129"/>
    <cellStyle name="Normal 58 2 2 3 2" xfId="5130"/>
    <cellStyle name="Normal 58 2 2 3 2 2" xfId="13109"/>
    <cellStyle name="Normal 58 2 2 3 2_Year to Date" xfId="13110"/>
    <cellStyle name="Normal 58 2 2 3 3" xfId="5131"/>
    <cellStyle name="Normal 58 2 2 3 3 2" xfId="13111"/>
    <cellStyle name="Normal 58 2 2 3 3_Year to Date" xfId="13112"/>
    <cellStyle name="Normal 58 2 2 3 4" xfId="13113"/>
    <cellStyle name="Normal 58 2 2 3_CS Indicators" xfId="5132"/>
    <cellStyle name="Normal 58 2 2 4" xfId="5133"/>
    <cellStyle name="Normal 58 2 2 4 2" xfId="13114"/>
    <cellStyle name="Normal 58 2 2 4_Year to Date" xfId="13115"/>
    <cellStyle name="Normal 58 2 2 5" xfId="5134"/>
    <cellStyle name="Normal 58 2 2 5 2" xfId="13116"/>
    <cellStyle name="Normal 58 2 2 5_Year to Date" xfId="13117"/>
    <cellStyle name="Normal 58 2 2 6" xfId="13118"/>
    <cellStyle name="Normal 58 2 2_CS Indicators" xfId="5135"/>
    <cellStyle name="Normal 58 2 3" xfId="5136"/>
    <cellStyle name="Normal 58 2 3 2" xfId="5137"/>
    <cellStyle name="Normal 58 2 3 2 2" xfId="5138"/>
    <cellStyle name="Normal 58 2 3 2 2 2" xfId="13119"/>
    <cellStyle name="Normal 58 2 3 2 2_Year to Date" xfId="13120"/>
    <cellStyle name="Normal 58 2 3 2 3" xfId="5139"/>
    <cellStyle name="Normal 58 2 3 2 3 2" xfId="13121"/>
    <cellStyle name="Normal 58 2 3 2 3_Year to Date" xfId="13122"/>
    <cellStyle name="Normal 58 2 3 2 4" xfId="13123"/>
    <cellStyle name="Normal 58 2 3 2_CS Indicators" xfId="5140"/>
    <cellStyle name="Normal 58 2 3 3" xfId="5141"/>
    <cellStyle name="Normal 58 2 3 3 2" xfId="13124"/>
    <cellStyle name="Normal 58 2 3 3_Year to Date" xfId="13125"/>
    <cellStyle name="Normal 58 2 3 4" xfId="5142"/>
    <cellStyle name="Normal 58 2 3 4 2" xfId="13126"/>
    <cellStyle name="Normal 58 2 3 4_Year to Date" xfId="13127"/>
    <cellStyle name="Normal 58 2 3 5" xfId="13128"/>
    <cellStyle name="Normal 58 2 3_CS Indicators" xfId="5143"/>
    <cellStyle name="Normal 58 2 4" xfId="5144"/>
    <cellStyle name="Normal 58 2 4 2" xfId="5145"/>
    <cellStyle name="Normal 58 2 4 2 2" xfId="13129"/>
    <cellStyle name="Normal 58 2 4 2_Year to Date" xfId="13130"/>
    <cellStyle name="Normal 58 2 4 3" xfId="5146"/>
    <cellStyle name="Normal 58 2 4 3 2" xfId="13131"/>
    <cellStyle name="Normal 58 2 4 3_Year to Date" xfId="13132"/>
    <cellStyle name="Normal 58 2 4 4" xfId="13133"/>
    <cellStyle name="Normal 58 2 4_CS Indicators" xfId="5147"/>
    <cellStyle name="Normal 58 2 5" xfId="5148"/>
    <cellStyle name="Normal 58 2 5 2" xfId="13134"/>
    <cellStyle name="Normal 58 2 5_Year to Date" xfId="13135"/>
    <cellStyle name="Normal 58 2 6" xfId="5149"/>
    <cellStyle name="Normal 58 2 6 2" xfId="13136"/>
    <cellStyle name="Normal 58 2 6_Year to Date" xfId="13137"/>
    <cellStyle name="Normal 58 2 7" xfId="13138"/>
    <cellStyle name="Normal 58 2_CS Indicators" xfId="5150"/>
    <cellStyle name="Normal 58 3" xfId="5151"/>
    <cellStyle name="Normal 58 3 2" xfId="5152"/>
    <cellStyle name="Normal 58 3 2 2" xfId="5153"/>
    <cellStyle name="Normal 58 3 2 2 2" xfId="5154"/>
    <cellStyle name="Normal 58 3 2 2 2 2" xfId="13139"/>
    <cellStyle name="Normal 58 3 2 2 2_Year to Date" xfId="13140"/>
    <cellStyle name="Normal 58 3 2 2 3" xfId="5155"/>
    <cellStyle name="Normal 58 3 2 2 3 2" xfId="13141"/>
    <cellStyle name="Normal 58 3 2 2 3_Year to Date" xfId="13142"/>
    <cellStyle name="Normal 58 3 2 2 4" xfId="13143"/>
    <cellStyle name="Normal 58 3 2 2_CS Indicators" xfId="5156"/>
    <cellStyle name="Normal 58 3 2 3" xfId="5157"/>
    <cellStyle name="Normal 58 3 2 3 2" xfId="13144"/>
    <cellStyle name="Normal 58 3 2 3_Year to Date" xfId="13145"/>
    <cellStyle name="Normal 58 3 2 4" xfId="5158"/>
    <cellStyle name="Normal 58 3 2 4 2" xfId="13146"/>
    <cellStyle name="Normal 58 3 2 4_Year to Date" xfId="13147"/>
    <cellStyle name="Normal 58 3 2 5" xfId="13148"/>
    <cellStyle name="Normal 58 3 2_CS Indicators" xfId="5159"/>
    <cellStyle name="Normal 58 3 3" xfId="5160"/>
    <cellStyle name="Normal 58 3 3 2" xfId="5161"/>
    <cellStyle name="Normal 58 3 3 2 2" xfId="13149"/>
    <cellStyle name="Normal 58 3 3 2_Year to Date" xfId="13150"/>
    <cellStyle name="Normal 58 3 3 3" xfId="5162"/>
    <cellStyle name="Normal 58 3 3 3 2" xfId="13151"/>
    <cellStyle name="Normal 58 3 3 3_Year to Date" xfId="13152"/>
    <cellStyle name="Normal 58 3 3 4" xfId="13153"/>
    <cellStyle name="Normal 58 3 3_CS Indicators" xfId="5163"/>
    <cellStyle name="Normal 58 3 4" xfId="5164"/>
    <cellStyle name="Normal 58 3 4 2" xfId="13154"/>
    <cellStyle name="Normal 58 3 4_Year to Date" xfId="13155"/>
    <cellStyle name="Normal 58 3 5" xfId="5165"/>
    <cellStyle name="Normal 58 3 5 2" xfId="13156"/>
    <cellStyle name="Normal 58 3 5_Year to Date" xfId="13157"/>
    <cellStyle name="Normal 58 3 6" xfId="13158"/>
    <cellStyle name="Normal 58 3_CS Indicators" xfId="5166"/>
    <cellStyle name="Normal 58 4" xfId="5167"/>
    <cellStyle name="Normal 58 4 2" xfId="5168"/>
    <cellStyle name="Normal 58 4 2 2" xfId="5169"/>
    <cellStyle name="Normal 58 4 2 2 2" xfId="13159"/>
    <cellStyle name="Normal 58 4 2 2_Year to Date" xfId="13160"/>
    <cellStyle name="Normal 58 4 2 3" xfId="5170"/>
    <cellStyle name="Normal 58 4 2 3 2" xfId="13161"/>
    <cellStyle name="Normal 58 4 2 3_Year to Date" xfId="13162"/>
    <cellStyle name="Normal 58 4 2 4" xfId="13163"/>
    <cellStyle name="Normal 58 4 2_CS Indicators" xfId="5171"/>
    <cellStyle name="Normal 58 4 3" xfId="5172"/>
    <cellStyle name="Normal 58 4 3 2" xfId="13164"/>
    <cellStyle name="Normal 58 4 3_Year to Date" xfId="13165"/>
    <cellStyle name="Normal 58 4 4" xfId="5173"/>
    <cellStyle name="Normal 58 4 4 2" xfId="13166"/>
    <cellStyle name="Normal 58 4 4_Year to Date" xfId="13167"/>
    <cellStyle name="Normal 58 4 5" xfId="13168"/>
    <cellStyle name="Normal 58 4_CS Indicators" xfId="5174"/>
    <cellStyle name="Normal 58 5" xfId="5175"/>
    <cellStyle name="Normal 58 5 2" xfId="5176"/>
    <cellStyle name="Normal 58 5 2 2" xfId="13169"/>
    <cellStyle name="Normal 58 5 2_Year to Date" xfId="13170"/>
    <cellStyle name="Normal 58 5 3" xfId="5177"/>
    <cellStyle name="Normal 58 5 3 2" xfId="13171"/>
    <cellStyle name="Normal 58 5 3_Year to Date" xfId="13172"/>
    <cellStyle name="Normal 58 5 4" xfId="13173"/>
    <cellStyle name="Normal 58 5_CS Indicators" xfId="5178"/>
    <cellStyle name="Normal 58 6" xfId="5179"/>
    <cellStyle name="Normal 58 6 2" xfId="13174"/>
    <cellStyle name="Normal 58 6_Year to Date" xfId="13175"/>
    <cellStyle name="Normal 58 7" xfId="5180"/>
    <cellStyle name="Normal 58 7 2" xfId="13176"/>
    <cellStyle name="Normal 58 7_Year to Date" xfId="13177"/>
    <cellStyle name="Normal 58 8" xfId="13178"/>
    <cellStyle name="Normal 58_CS Indicators" xfId="5181"/>
    <cellStyle name="Normal 59" xfId="5182"/>
    <cellStyle name="Normal 59 2" xfId="5183"/>
    <cellStyle name="Normal 59 2 2" xfId="5184"/>
    <cellStyle name="Normal 59 2 2 2" xfId="5185"/>
    <cellStyle name="Normal 59 2 2 2 2" xfId="5186"/>
    <cellStyle name="Normal 59 2 2 2 2 2" xfId="13179"/>
    <cellStyle name="Normal 59 2 2 2 2_Year to Date" xfId="13180"/>
    <cellStyle name="Normal 59 2 2 2 3" xfId="5187"/>
    <cellStyle name="Normal 59 2 2 2 3 2" xfId="13181"/>
    <cellStyle name="Normal 59 2 2 2 3_Year to Date" xfId="13182"/>
    <cellStyle name="Normal 59 2 2 2 4" xfId="13183"/>
    <cellStyle name="Normal 59 2 2 2_CS Indicators" xfId="5188"/>
    <cellStyle name="Normal 59 2 2 3" xfId="5189"/>
    <cellStyle name="Normal 59 2 2 3 2" xfId="13184"/>
    <cellStyle name="Normal 59 2 2 3_Year to Date" xfId="13185"/>
    <cellStyle name="Normal 59 2 2 4" xfId="5190"/>
    <cellStyle name="Normal 59 2 2 4 2" xfId="13186"/>
    <cellStyle name="Normal 59 2 2 4_Year to Date" xfId="13187"/>
    <cellStyle name="Normal 59 2 2 5" xfId="13188"/>
    <cellStyle name="Normal 59 2 2_CS Indicators" xfId="5191"/>
    <cellStyle name="Normal 59 2 3" xfId="5192"/>
    <cellStyle name="Normal 59 2 3 2" xfId="5193"/>
    <cellStyle name="Normal 59 2 3 2 2" xfId="13189"/>
    <cellStyle name="Normal 59 2 3 2_Year to Date" xfId="13190"/>
    <cellStyle name="Normal 59 2 3 3" xfId="5194"/>
    <cellStyle name="Normal 59 2 3 3 2" xfId="13191"/>
    <cellStyle name="Normal 59 2 3 3_Year to Date" xfId="13192"/>
    <cellStyle name="Normal 59 2 3 4" xfId="13193"/>
    <cellStyle name="Normal 59 2 3_CS Indicators" xfId="5195"/>
    <cellStyle name="Normal 59 2 4" xfId="5196"/>
    <cellStyle name="Normal 59 2 4 2" xfId="13194"/>
    <cellStyle name="Normal 59 2 4_Year to Date" xfId="13195"/>
    <cellStyle name="Normal 59 2 5" xfId="5197"/>
    <cellStyle name="Normal 59 2 5 2" xfId="13196"/>
    <cellStyle name="Normal 59 2 5_Year to Date" xfId="13197"/>
    <cellStyle name="Normal 59 2 6" xfId="13198"/>
    <cellStyle name="Normal 59 2_CS Indicators" xfId="5198"/>
    <cellStyle name="Normal 59 3" xfId="5199"/>
    <cellStyle name="Normal 59 3 2" xfId="5200"/>
    <cellStyle name="Normal 59 3 2 2" xfId="5201"/>
    <cellStyle name="Normal 59 3 2 2 2" xfId="13199"/>
    <cellStyle name="Normal 59 3 2 2_Year to Date" xfId="13200"/>
    <cellStyle name="Normal 59 3 2 3" xfId="5202"/>
    <cellStyle name="Normal 59 3 2 3 2" xfId="13201"/>
    <cellStyle name="Normal 59 3 2 3_Year to Date" xfId="13202"/>
    <cellStyle name="Normal 59 3 2 4" xfId="13203"/>
    <cellStyle name="Normal 59 3 2_CS Indicators" xfId="5203"/>
    <cellStyle name="Normal 59 3 3" xfId="5204"/>
    <cellStyle name="Normal 59 3 3 2" xfId="13204"/>
    <cellStyle name="Normal 59 3 3_Year to Date" xfId="13205"/>
    <cellStyle name="Normal 59 3 4" xfId="5205"/>
    <cellStyle name="Normal 59 3 4 2" xfId="13206"/>
    <cellStyle name="Normal 59 3 4_Year to Date" xfId="13207"/>
    <cellStyle name="Normal 59 3 5" xfId="13208"/>
    <cellStyle name="Normal 59 3_CS Indicators" xfId="5206"/>
    <cellStyle name="Normal 59 4" xfId="5207"/>
    <cellStyle name="Normal 59 4 2" xfId="5208"/>
    <cellStyle name="Normal 59 4 2 2" xfId="13209"/>
    <cellStyle name="Normal 59 4 2_Year to Date" xfId="13210"/>
    <cellStyle name="Normal 59 4 3" xfId="5209"/>
    <cellStyle name="Normal 59 4 3 2" xfId="13211"/>
    <cellStyle name="Normal 59 4 3_Year to Date" xfId="13212"/>
    <cellStyle name="Normal 59 4 4" xfId="13213"/>
    <cellStyle name="Normal 59 4_CS Indicators" xfId="5210"/>
    <cellStyle name="Normal 59 5" xfId="5211"/>
    <cellStyle name="Normal 59 5 2" xfId="13214"/>
    <cellStyle name="Normal 59 5_Year to Date" xfId="13215"/>
    <cellStyle name="Normal 59 6" xfId="5212"/>
    <cellStyle name="Normal 59 6 2" xfId="13216"/>
    <cellStyle name="Normal 59 6_Year to Date" xfId="13217"/>
    <cellStyle name="Normal 59 7" xfId="13218"/>
    <cellStyle name="Normal 59_CS Indicators" xfId="5213"/>
    <cellStyle name="Normal 6" xfId="5214"/>
    <cellStyle name="Normal 6 10" xfId="5215"/>
    <cellStyle name="Normal 6 10 2" xfId="5216"/>
    <cellStyle name="Normal 6 10 2 2" xfId="5217"/>
    <cellStyle name="Normal 6 10 2 2 2" xfId="5218"/>
    <cellStyle name="Normal 6 10 2 2 2 2" xfId="13219"/>
    <cellStyle name="Normal 6 10 2 2 2_Year to Date" xfId="13220"/>
    <cellStyle name="Normal 6 10 2 2 3" xfId="5219"/>
    <cellStyle name="Normal 6 10 2 2 3 2" xfId="13221"/>
    <cellStyle name="Normal 6 10 2 2 3_Year to Date" xfId="13222"/>
    <cellStyle name="Normal 6 10 2 2 4" xfId="13223"/>
    <cellStyle name="Normal 6 10 2 2_CS Indicators" xfId="5220"/>
    <cellStyle name="Normal 6 10 2 3" xfId="5221"/>
    <cellStyle name="Normal 6 10 2 3 2" xfId="13224"/>
    <cellStyle name="Normal 6 10 2 3_Year to Date" xfId="13225"/>
    <cellStyle name="Normal 6 10 2 4" xfId="5222"/>
    <cellStyle name="Normal 6 10 2 4 2" xfId="13226"/>
    <cellStyle name="Normal 6 10 2 4_Year to Date" xfId="13227"/>
    <cellStyle name="Normal 6 10 2 5" xfId="13228"/>
    <cellStyle name="Normal 6 10 2_CS Indicators" xfId="5223"/>
    <cellStyle name="Normal 6 10 3" xfId="5224"/>
    <cellStyle name="Normal 6 10 3 2" xfId="5225"/>
    <cellStyle name="Normal 6 10 3 2 2" xfId="13229"/>
    <cellStyle name="Normal 6 10 3 2_Year to Date" xfId="13230"/>
    <cellStyle name="Normal 6 10 3 3" xfId="5226"/>
    <cellStyle name="Normal 6 10 3 3 2" xfId="13231"/>
    <cellStyle name="Normal 6 10 3 3_Year to Date" xfId="13232"/>
    <cellStyle name="Normal 6 10 3 4" xfId="13233"/>
    <cellStyle name="Normal 6 10 3_CS Indicators" xfId="5227"/>
    <cellStyle name="Normal 6 10 4" xfId="5228"/>
    <cellStyle name="Normal 6 10 4 2" xfId="13234"/>
    <cellStyle name="Normal 6 10 4_Year to Date" xfId="13235"/>
    <cellStyle name="Normal 6 10 5" xfId="5229"/>
    <cellStyle name="Normal 6 10 5 2" xfId="13236"/>
    <cellStyle name="Normal 6 10 5_Year to Date" xfId="13237"/>
    <cellStyle name="Normal 6 10 6" xfId="13238"/>
    <cellStyle name="Normal 6 10_CS Indicators" xfId="5230"/>
    <cellStyle name="Normal 6 11" xfId="5231"/>
    <cellStyle name="Normal 6 11 2" xfId="5232"/>
    <cellStyle name="Normal 6 11 2 2" xfId="5233"/>
    <cellStyle name="Normal 6 11 2 2 2" xfId="13239"/>
    <cellStyle name="Normal 6 11 2 2_Year to Date" xfId="13240"/>
    <cellStyle name="Normal 6 11 2 3" xfId="5234"/>
    <cellStyle name="Normal 6 11 2 3 2" xfId="13241"/>
    <cellStyle name="Normal 6 11 2 3_Year to Date" xfId="13242"/>
    <cellStyle name="Normal 6 11 2 4" xfId="13243"/>
    <cellStyle name="Normal 6 11 2_CS Indicators" xfId="5235"/>
    <cellStyle name="Normal 6 11 3" xfId="5236"/>
    <cellStyle name="Normal 6 11 3 2" xfId="13244"/>
    <cellStyle name="Normal 6 11 3_Year to Date" xfId="13245"/>
    <cellStyle name="Normal 6 11 4" xfId="5237"/>
    <cellStyle name="Normal 6 11 4 2" xfId="13246"/>
    <cellStyle name="Normal 6 11 4_Year to Date" xfId="13247"/>
    <cellStyle name="Normal 6 11 5" xfId="13248"/>
    <cellStyle name="Normal 6 11_CS Indicators" xfId="5238"/>
    <cellStyle name="Normal 6 12" xfId="5239"/>
    <cellStyle name="Normal 6 12 2" xfId="5240"/>
    <cellStyle name="Normal 6 12 2 2" xfId="13249"/>
    <cellStyle name="Normal 6 12 2_Year to Date" xfId="13250"/>
    <cellStyle name="Normal 6 12 3" xfId="5241"/>
    <cellStyle name="Normal 6 12 3 2" xfId="13251"/>
    <cellStyle name="Normal 6 12 3_Year to Date" xfId="13252"/>
    <cellStyle name="Normal 6 12 4" xfId="13253"/>
    <cellStyle name="Normal 6 12_CS Indicators" xfId="5242"/>
    <cellStyle name="Normal 6 13" xfId="5243"/>
    <cellStyle name="Normal 6 14" xfId="5244"/>
    <cellStyle name="Normal 6 15" xfId="5245"/>
    <cellStyle name="Normal 6 15 2" xfId="13254"/>
    <cellStyle name="Normal 6 15_Year to Date" xfId="13255"/>
    <cellStyle name="Normal 6 16" xfId="5246"/>
    <cellStyle name="Normal 6 16 2" xfId="13256"/>
    <cellStyle name="Normal 6 16_Year to Date" xfId="13257"/>
    <cellStyle name="Normal 6 17" xfId="7726"/>
    <cellStyle name="Normal 6 18" xfId="13258"/>
    <cellStyle name="Normal 6 18 2" xfId="13259"/>
    <cellStyle name="Normal 6 18 2 2" xfId="13260"/>
    <cellStyle name="Normal 6 18 2 2 2" xfId="13261"/>
    <cellStyle name="Normal 6 18 2 2 3" xfId="13262"/>
    <cellStyle name="Normal 6 18 2 3" xfId="13263"/>
    <cellStyle name="Normal 6 18 2 4" xfId="13264"/>
    <cellStyle name="Normal 6 18 3" xfId="13265"/>
    <cellStyle name="Normal 6 18 3 2" xfId="13266"/>
    <cellStyle name="Normal 6 18 3 3" xfId="13267"/>
    <cellStyle name="Normal 6 18 4" xfId="13268"/>
    <cellStyle name="Normal 6 18 5" xfId="13269"/>
    <cellStyle name="Normal 6 19" xfId="13270"/>
    <cellStyle name="Normal 6 19 2" xfId="13271"/>
    <cellStyle name="Normal 6 19 2 2" xfId="13272"/>
    <cellStyle name="Normal 6 19 2 2 2" xfId="13273"/>
    <cellStyle name="Normal 6 19 2 2 3" xfId="13274"/>
    <cellStyle name="Normal 6 19 2 3" xfId="13275"/>
    <cellStyle name="Normal 6 19 2 4" xfId="13276"/>
    <cellStyle name="Normal 6 19 3" xfId="13277"/>
    <cellStyle name="Normal 6 19 3 2" xfId="13278"/>
    <cellStyle name="Normal 6 19 3 3" xfId="13279"/>
    <cellStyle name="Normal 6 19 4" xfId="13280"/>
    <cellStyle name="Normal 6 19 5" xfId="13281"/>
    <cellStyle name="Normal 6 2" xfId="5247"/>
    <cellStyle name="Normal 6 2 10" xfId="5248"/>
    <cellStyle name="Normal 6 2 10 2" xfId="5249"/>
    <cellStyle name="Normal 6 2 10 2 2" xfId="13282"/>
    <cellStyle name="Normal 6 2 10 2_Year to Date" xfId="13283"/>
    <cellStyle name="Normal 6 2 10 3" xfId="5250"/>
    <cellStyle name="Normal 6 2 10 3 2" xfId="13284"/>
    <cellStyle name="Normal 6 2 10 3_Year to Date" xfId="13285"/>
    <cellStyle name="Normal 6 2 10 4" xfId="13286"/>
    <cellStyle name="Normal 6 2 10_CS Indicators" xfId="5251"/>
    <cellStyle name="Normal 6 2 11" xfId="5252"/>
    <cellStyle name="Normal 6 2 11 2" xfId="13287"/>
    <cellStyle name="Normal 6 2 11_Year to Date" xfId="13288"/>
    <cellStyle name="Normal 6 2 12" xfId="5253"/>
    <cellStyle name="Normal 6 2 12 2" xfId="13289"/>
    <cellStyle name="Normal 6 2 12_Year to Date" xfId="13290"/>
    <cellStyle name="Normal 6 2 13" xfId="13291"/>
    <cellStyle name="Normal 6 2 14" xfId="13292"/>
    <cellStyle name="Normal 6 2 2" xfId="5254"/>
    <cellStyle name="Normal 6 2 2 10" xfId="5255"/>
    <cellStyle name="Normal 6 2 2 10 2" xfId="13293"/>
    <cellStyle name="Normal 6 2 2 10_Year to Date" xfId="13294"/>
    <cellStyle name="Normal 6 2 2 11" xfId="13295"/>
    <cellStyle name="Normal 6 2 2 2" xfId="5256"/>
    <cellStyle name="Normal 6 2 2 2 2" xfId="5257"/>
    <cellStyle name="Normal 6 2 2 2 2 2" xfId="5258"/>
    <cellStyle name="Normal 6 2 2 2 2 2 2" xfId="5259"/>
    <cellStyle name="Normal 6 2 2 2 2 2 2 2" xfId="5260"/>
    <cellStyle name="Normal 6 2 2 2 2 2 2 2 2" xfId="5261"/>
    <cellStyle name="Normal 6 2 2 2 2 2 2 2 2 2" xfId="13296"/>
    <cellStyle name="Normal 6 2 2 2 2 2 2 2 2_Year to Date" xfId="13297"/>
    <cellStyle name="Normal 6 2 2 2 2 2 2 2 3" xfId="5262"/>
    <cellStyle name="Normal 6 2 2 2 2 2 2 2 3 2" xfId="13298"/>
    <cellStyle name="Normal 6 2 2 2 2 2 2 2 3_Year to Date" xfId="13299"/>
    <cellStyle name="Normal 6 2 2 2 2 2 2 2 4" xfId="13300"/>
    <cellStyle name="Normal 6 2 2 2 2 2 2 2_CS Indicators" xfId="5263"/>
    <cellStyle name="Normal 6 2 2 2 2 2 2 3" xfId="5264"/>
    <cellStyle name="Normal 6 2 2 2 2 2 2 3 2" xfId="13301"/>
    <cellStyle name="Normal 6 2 2 2 2 2 2 3_Year to Date" xfId="13302"/>
    <cellStyle name="Normal 6 2 2 2 2 2 2 4" xfId="5265"/>
    <cellStyle name="Normal 6 2 2 2 2 2 2 4 2" xfId="13303"/>
    <cellStyle name="Normal 6 2 2 2 2 2 2 4_Year to Date" xfId="13304"/>
    <cellStyle name="Normal 6 2 2 2 2 2 2 5" xfId="13305"/>
    <cellStyle name="Normal 6 2 2 2 2 2 2_CS Indicators" xfId="5266"/>
    <cellStyle name="Normal 6 2 2 2 2 2 3" xfId="5267"/>
    <cellStyle name="Normal 6 2 2 2 2 2 3 2" xfId="5268"/>
    <cellStyle name="Normal 6 2 2 2 2 2 3 2 2" xfId="13306"/>
    <cellStyle name="Normal 6 2 2 2 2 2 3 2_Year to Date" xfId="13307"/>
    <cellStyle name="Normal 6 2 2 2 2 2 3 3" xfId="5269"/>
    <cellStyle name="Normal 6 2 2 2 2 2 3 3 2" xfId="13308"/>
    <cellStyle name="Normal 6 2 2 2 2 2 3 3_Year to Date" xfId="13309"/>
    <cellStyle name="Normal 6 2 2 2 2 2 3 4" xfId="13310"/>
    <cellStyle name="Normal 6 2 2 2 2 2 3_CS Indicators" xfId="5270"/>
    <cellStyle name="Normal 6 2 2 2 2 2 4" xfId="5271"/>
    <cellStyle name="Normal 6 2 2 2 2 2 4 2" xfId="13311"/>
    <cellStyle name="Normal 6 2 2 2 2 2 4_Year to Date" xfId="13312"/>
    <cellStyle name="Normal 6 2 2 2 2 2 5" xfId="5272"/>
    <cellStyle name="Normal 6 2 2 2 2 2 5 2" xfId="13313"/>
    <cellStyle name="Normal 6 2 2 2 2 2 5_Year to Date" xfId="13314"/>
    <cellStyle name="Normal 6 2 2 2 2 2 6" xfId="13315"/>
    <cellStyle name="Normal 6 2 2 2 2 2_CS Indicators" xfId="5273"/>
    <cellStyle name="Normal 6 2 2 2 2 3" xfId="5274"/>
    <cellStyle name="Normal 6 2 2 2 2 3 2" xfId="5275"/>
    <cellStyle name="Normal 6 2 2 2 2 3 2 2" xfId="5276"/>
    <cellStyle name="Normal 6 2 2 2 2 3 2 2 2" xfId="13316"/>
    <cellStyle name="Normal 6 2 2 2 2 3 2 2_Year to Date" xfId="13317"/>
    <cellStyle name="Normal 6 2 2 2 2 3 2 3" xfId="5277"/>
    <cellStyle name="Normal 6 2 2 2 2 3 2 3 2" xfId="13318"/>
    <cellStyle name="Normal 6 2 2 2 2 3 2 3_Year to Date" xfId="13319"/>
    <cellStyle name="Normal 6 2 2 2 2 3 2 4" xfId="13320"/>
    <cellStyle name="Normal 6 2 2 2 2 3 2_CS Indicators" xfId="5278"/>
    <cellStyle name="Normal 6 2 2 2 2 3 3" xfId="5279"/>
    <cellStyle name="Normal 6 2 2 2 2 3 3 2" xfId="13321"/>
    <cellStyle name="Normal 6 2 2 2 2 3 3_Year to Date" xfId="13322"/>
    <cellStyle name="Normal 6 2 2 2 2 3 4" xfId="5280"/>
    <cellStyle name="Normal 6 2 2 2 2 3 4 2" xfId="13323"/>
    <cellStyle name="Normal 6 2 2 2 2 3 4_Year to Date" xfId="13324"/>
    <cellStyle name="Normal 6 2 2 2 2 3 5" xfId="13325"/>
    <cellStyle name="Normal 6 2 2 2 2 3_CS Indicators" xfId="5281"/>
    <cellStyle name="Normal 6 2 2 2 2 4" xfId="5282"/>
    <cellStyle name="Normal 6 2 2 2 2 4 2" xfId="5283"/>
    <cellStyle name="Normal 6 2 2 2 2 4 2 2" xfId="13326"/>
    <cellStyle name="Normal 6 2 2 2 2 4 2_Year to Date" xfId="13327"/>
    <cellStyle name="Normal 6 2 2 2 2 4 3" xfId="5284"/>
    <cellStyle name="Normal 6 2 2 2 2 4 3 2" xfId="13328"/>
    <cellStyle name="Normal 6 2 2 2 2 4 3_Year to Date" xfId="13329"/>
    <cellStyle name="Normal 6 2 2 2 2 4 4" xfId="13330"/>
    <cellStyle name="Normal 6 2 2 2 2 4_CS Indicators" xfId="5285"/>
    <cellStyle name="Normal 6 2 2 2 2 5" xfId="5286"/>
    <cellStyle name="Normal 6 2 2 2 2 5 2" xfId="13331"/>
    <cellStyle name="Normal 6 2 2 2 2 5_Year to Date" xfId="13332"/>
    <cellStyle name="Normal 6 2 2 2 2 6" xfId="5287"/>
    <cellStyle name="Normal 6 2 2 2 2 6 2" xfId="13333"/>
    <cellStyle name="Normal 6 2 2 2 2 6_Year to Date" xfId="13334"/>
    <cellStyle name="Normal 6 2 2 2 2 7" xfId="13335"/>
    <cellStyle name="Normal 6 2 2 2 2_CS Indicators" xfId="5288"/>
    <cellStyle name="Normal 6 2 2 2 3" xfId="5289"/>
    <cellStyle name="Normal 6 2 2 2 3 2" xfId="5290"/>
    <cellStyle name="Normal 6 2 2 2 3 2 2" xfId="5291"/>
    <cellStyle name="Normal 6 2 2 2 3 2 2 2" xfId="5292"/>
    <cellStyle name="Normal 6 2 2 2 3 2 2 2 2" xfId="13336"/>
    <cellStyle name="Normal 6 2 2 2 3 2 2 2_Year to Date" xfId="13337"/>
    <cellStyle name="Normal 6 2 2 2 3 2 2 3" xfId="5293"/>
    <cellStyle name="Normal 6 2 2 2 3 2 2 3 2" xfId="13338"/>
    <cellStyle name="Normal 6 2 2 2 3 2 2 3_Year to Date" xfId="13339"/>
    <cellStyle name="Normal 6 2 2 2 3 2 2 4" xfId="13340"/>
    <cellStyle name="Normal 6 2 2 2 3 2 2_CS Indicators" xfId="5294"/>
    <cellStyle name="Normal 6 2 2 2 3 2 3" xfId="5295"/>
    <cellStyle name="Normal 6 2 2 2 3 2 3 2" xfId="13341"/>
    <cellStyle name="Normal 6 2 2 2 3 2 3_Year to Date" xfId="13342"/>
    <cellStyle name="Normal 6 2 2 2 3 2 4" xfId="5296"/>
    <cellStyle name="Normal 6 2 2 2 3 2 4 2" xfId="13343"/>
    <cellStyle name="Normal 6 2 2 2 3 2 4_Year to Date" xfId="13344"/>
    <cellStyle name="Normal 6 2 2 2 3 2 5" xfId="13345"/>
    <cellStyle name="Normal 6 2 2 2 3 2_CS Indicators" xfId="5297"/>
    <cellStyle name="Normal 6 2 2 2 3 3" xfId="5298"/>
    <cellStyle name="Normal 6 2 2 2 3 3 2" xfId="5299"/>
    <cellStyle name="Normal 6 2 2 2 3 3 2 2" xfId="13346"/>
    <cellStyle name="Normal 6 2 2 2 3 3 2_Year to Date" xfId="13347"/>
    <cellStyle name="Normal 6 2 2 2 3 3 3" xfId="5300"/>
    <cellStyle name="Normal 6 2 2 2 3 3 3 2" xfId="13348"/>
    <cellStyle name="Normal 6 2 2 2 3 3 3_Year to Date" xfId="13349"/>
    <cellStyle name="Normal 6 2 2 2 3 3 4" xfId="13350"/>
    <cellStyle name="Normal 6 2 2 2 3 3_CS Indicators" xfId="5301"/>
    <cellStyle name="Normal 6 2 2 2 3 4" xfId="5302"/>
    <cellStyle name="Normal 6 2 2 2 3 4 2" xfId="13351"/>
    <cellStyle name="Normal 6 2 2 2 3 4_Year to Date" xfId="13352"/>
    <cellStyle name="Normal 6 2 2 2 3 5" xfId="5303"/>
    <cellStyle name="Normal 6 2 2 2 3 5 2" xfId="13353"/>
    <cellStyle name="Normal 6 2 2 2 3 5_Year to Date" xfId="13354"/>
    <cellStyle name="Normal 6 2 2 2 3 6" xfId="13355"/>
    <cellStyle name="Normal 6 2 2 2 3_CS Indicators" xfId="5304"/>
    <cellStyle name="Normal 6 2 2 2 4" xfId="5305"/>
    <cellStyle name="Normal 6 2 2 2 4 2" xfId="5306"/>
    <cellStyle name="Normal 6 2 2 2 4 2 2" xfId="5307"/>
    <cellStyle name="Normal 6 2 2 2 4 2 2 2" xfId="13356"/>
    <cellStyle name="Normal 6 2 2 2 4 2 2_Year to Date" xfId="13357"/>
    <cellStyle name="Normal 6 2 2 2 4 2 3" xfId="5308"/>
    <cellStyle name="Normal 6 2 2 2 4 2 3 2" xfId="13358"/>
    <cellStyle name="Normal 6 2 2 2 4 2 3_Year to Date" xfId="13359"/>
    <cellStyle name="Normal 6 2 2 2 4 2 4" xfId="13360"/>
    <cellStyle name="Normal 6 2 2 2 4 2_CS Indicators" xfId="5309"/>
    <cellStyle name="Normal 6 2 2 2 4 3" xfId="5310"/>
    <cellStyle name="Normal 6 2 2 2 4 3 2" xfId="13361"/>
    <cellStyle name="Normal 6 2 2 2 4 3_Year to Date" xfId="13362"/>
    <cellStyle name="Normal 6 2 2 2 4 4" xfId="5311"/>
    <cellStyle name="Normal 6 2 2 2 4 4 2" xfId="13363"/>
    <cellStyle name="Normal 6 2 2 2 4 4_Year to Date" xfId="13364"/>
    <cellStyle name="Normal 6 2 2 2 4 5" xfId="13365"/>
    <cellStyle name="Normal 6 2 2 2 4_CS Indicators" xfId="5312"/>
    <cellStyle name="Normal 6 2 2 2 5" xfId="5313"/>
    <cellStyle name="Normal 6 2 2 2 5 2" xfId="5314"/>
    <cellStyle name="Normal 6 2 2 2 5 2 2" xfId="13366"/>
    <cellStyle name="Normal 6 2 2 2 5 2_Year to Date" xfId="13367"/>
    <cellStyle name="Normal 6 2 2 2 5 3" xfId="5315"/>
    <cellStyle name="Normal 6 2 2 2 5 3 2" xfId="13368"/>
    <cellStyle name="Normal 6 2 2 2 5 3_Year to Date" xfId="13369"/>
    <cellStyle name="Normal 6 2 2 2 5 4" xfId="13370"/>
    <cellStyle name="Normal 6 2 2 2 5_CS Indicators" xfId="5316"/>
    <cellStyle name="Normal 6 2 2 2 6" xfId="5317"/>
    <cellStyle name="Normal 6 2 2 2 6 2" xfId="13371"/>
    <cellStyle name="Normal 6 2 2 2 6_Year to Date" xfId="13372"/>
    <cellStyle name="Normal 6 2 2 2 7" xfId="5318"/>
    <cellStyle name="Normal 6 2 2 2 7 2" xfId="13373"/>
    <cellStyle name="Normal 6 2 2 2 7_Year to Date" xfId="13374"/>
    <cellStyle name="Normal 6 2 2 2 8" xfId="13375"/>
    <cellStyle name="Normal 6 2 2 2_CS Indicators" xfId="5319"/>
    <cellStyle name="Normal 6 2 2 3" xfId="5320"/>
    <cellStyle name="Normal 6 2 2 3 2" xfId="5321"/>
    <cellStyle name="Normal 6 2 2 3 2 2" xfId="5322"/>
    <cellStyle name="Normal 6 2 2 3 2 2 2" xfId="5323"/>
    <cellStyle name="Normal 6 2 2 3 2 2 2 2" xfId="5324"/>
    <cellStyle name="Normal 6 2 2 3 2 2 2 2 2" xfId="5325"/>
    <cellStyle name="Normal 6 2 2 3 2 2 2 2 2 2" xfId="13376"/>
    <cellStyle name="Normal 6 2 2 3 2 2 2 2 2_Year to Date" xfId="13377"/>
    <cellStyle name="Normal 6 2 2 3 2 2 2 2 3" xfId="5326"/>
    <cellStyle name="Normal 6 2 2 3 2 2 2 2 3 2" xfId="13378"/>
    <cellStyle name="Normal 6 2 2 3 2 2 2 2 3_Year to Date" xfId="13379"/>
    <cellStyle name="Normal 6 2 2 3 2 2 2 2 4" xfId="13380"/>
    <cellStyle name="Normal 6 2 2 3 2 2 2 2_CS Indicators" xfId="5327"/>
    <cellStyle name="Normal 6 2 2 3 2 2 2 3" xfId="5328"/>
    <cellStyle name="Normal 6 2 2 3 2 2 2 3 2" xfId="13381"/>
    <cellStyle name="Normal 6 2 2 3 2 2 2 3_Year to Date" xfId="13382"/>
    <cellStyle name="Normal 6 2 2 3 2 2 2 4" xfId="5329"/>
    <cellStyle name="Normal 6 2 2 3 2 2 2 4 2" xfId="13383"/>
    <cellStyle name="Normal 6 2 2 3 2 2 2 4_Year to Date" xfId="13384"/>
    <cellStyle name="Normal 6 2 2 3 2 2 2 5" xfId="13385"/>
    <cellStyle name="Normal 6 2 2 3 2 2 2_CS Indicators" xfId="5330"/>
    <cellStyle name="Normal 6 2 2 3 2 2 3" xfId="5331"/>
    <cellStyle name="Normal 6 2 2 3 2 2 3 2" xfId="5332"/>
    <cellStyle name="Normal 6 2 2 3 2 2 3 2 2" xfId="13386"/>
    <cellStyle name="Normal 6 2 2 3 2 2 3 2_Year to Date" xfId="13387"/>
    <cellStyle name="Normal 6 2 2 3 2 2 3 3" xfId="5333"/>
    <cellStyle name="Normal 6 2 2 3 2 2 3 3 2" xfId="13388"/>
    <cellStyle name="Normal 6 2 2 3 2 2 3 3_Year to Date" xfId="13389"/>
    <cellStyle name="Normal 6 2 2 3 2 2 3 4" xfId="13390"/>
    <cellStyle name="Normal 6 2 2 3 2 2 3_CS Indicators" xfId="5334"/>
    <cellStyle name="Normal 6 2 2 3 2 2 4" xfId="5335"/>
    <cellStyle name="Normal 6 2 2 3 2 2 4 2" xfId="13391"/>
    <cellStyle name="Normal 6 2 2 3 2 2 4_Year to Date" xfId="13392"/>
    <cellStyle name="Normal 6 2 2 3 2 2 5" xfId="5336"/>
    <cellStyle name="Normal 6 2 2 3 2 2 5 2" xfId="13393"/>
    <cellStyle name="Normal 6 2 2 3 2 2 5_Year to Date" xfId="13394"/>
    <cellStyle name="Normal 6 2 2 3 2 2 6" xfId="13395"/>
    <cellStyle name="Normal 6 2 2 3 2 2_CS Indicators" xfId="5337"/>
    <cellStyle name="Normal 6 2 2 3 2 3" xfId="5338"/>
    <cellStyle name="Normal 6 2 2 3 2 3 2" xfId="5339"/>
    <cellStyle name="Normal 6 2 2 3 2 3 2 2" xfId="5340"/>
    <cellStyle name="Normal 6 2 2 3 2 3 2 2 2" xfId="13396"/>
    <cellStyle name="Normal 6 2 2 3 2 3 2 2_Year to Date" xfId="13397"/>
    <cellStyle name="Normal 6 2 2 3 2 3 2 3" xfId="5341"/>
    <cellStyle name="Normal 6 2 2 3 2 3 2 3 2" xfId="13398"/>
    <cellStyle name="Normal 6 2 2 3 2 3 2 3_Year to Date" xfId="13399"/>
    <cellStyle name="Normal 6 2 2 3 2 3 2 4" xfId="13400"/>
    <cellStyle name="Normal 6 2 2 3 2 3 2_CS Indicators" xfId="5342"/>
    <cellStyle name="Normal 6 2 2 3 2 3 3" xfId="5343"/>
    <cellStyle name="Normal 6 2 2 3 2 3 3 2" xfId="13401"/>
    <cellStyle name="Normal 6 2 2 3 2 3 3_Year to Date" xfId="13402"/>
    <cellStyle name="Normal 6 2 2 3 2 3 4" xfId="5344"/>
    <cellStyle name="Normal 6 2 2 3 2 3 4 2" xfId="13403"/>
    <cellStyle name="Normal 6 2 2 3 2 3 4_Year to Date" xfId="13404"/>
    <cellStyle name="Normal 6 2 2 3 2 3 5" xfId="13405"/>
    <cellStyle name="Normal 6 2 2 3 2 3_CS Indicators" xfId="5345"/>
    <cellStyle name="Normal 6 2 2 3 2 4" xfId="5346"/>
    <cellStyle name="Normal 6 2 2 3 2 4 2" xfId="5347"/>
    <cellStyle name="Normal 6 2 2 3 2 4 2 2" xfId="13406"/>
    <cellStyle name="Normal 6 2 2 3 2 4 2_Year to Date" xfId="13407"/>
    <cellStyle name="Normal 6 2 2 3 2 4 3" xfId="5348"/>
    <cellStyle name="Normal 6 2 2 3 2 4 3 2" xfId="13408"/>
    <cellStyle name="Normal 6 2 2 3 2 4 3_Year to Date" xfId="13409"/>
    <cellStyle name="Normal 6 2 2 3 2 4 4" xfId="13410"/>
    <cellStyle name="Normal 6 2 2 3 2 4_CS Indicators" xfId="5349"/>
    <cellStyle name="Normal 6 2 2 3 2 5" xfId="5350"/>
    <cellStyle name="Normal 6 2 2 3 2 5 2" xfId="13411"/>
    <cellStyle name="Normal 6 2 2 3 2 5_Year to Date" xfId="13412"/>
    <cellStyle name="Normal 6 2 2 3 2 6" xfId="5351"/>
    <cellStyle name="Normal 6 2 2 3 2 6 2" xfId="13413"/>
    <cellStyle name="Normal 6 2 2 3 2 6_Year to Date" xfId="13414"/>
    <cellStyle name="Normal 6 2 2 3 2 7" xfId="13415"/>
    <cellStyle name="Normal 6 2 2 3 2_CS Indicators" xfId="5352"/>
    <cellStyle name="Normal 6 2 2 3 3" xfId="5353"/>
    <cellStyle name="Normal 6 2 2 3 3 2" xfId="5354"/>
    <cellStyle name="Normal 6 2 2 3 3 2 2" xfId="5355"/>
    <cellStyle name="Normal 6 2 2 3 3 2 2 2" xfId="5356"/>
    <cellStyle name="Normal 6 2 2 3 3 2 2 2 2" xfId="13416"/>
    <cellStyle name="Normal 6 2 2 3 3 2 2 2_Year to Date" xfId="13417"/>
    <cellStyle name="Normal 6 2 2 3 3 2 2 3" xfId="5357"/>
    <cellStyle name="Normal 6 2 2 3 3 2 2 3 2" xfId="13418"/>
    <cellStyle name="Normal 6 2 2 3 3 2 2 3_Year to Date" xfId="13419"/>
    <cellStyle name="Normal 6 2 2 3 3 2 2 4" xfId="13420"/>
    <cellStyle name="Normal 6 2 2 3 3 2 2_CS Indicators" xfId="5358"/>
    <cellStyle name="Normal 6 2 2 3 3 2 3" xfId="5359"/>
    <cellStyle name="Normal 6 2 2 3 3 2 3 2" xfId="13421"/>
    <cellStyle name="Normal 6 2 2 3 3 2 3_Year to Date" xfId="13422"/>
    <cellStyle name="Normal 6 2 2 3 3 2 4" xfId="5360"/>
    <cellStyle name="Normal 6 2 2 3 3 2 4 2" xfId="13423"/>
    <cellStyle name="Normal 6 2 2 3 3 2 4_Year to Date" xfId="13424"/>
    <cellStyle name="Normal 6 2 2 3 3 2 5" xfId="13425"/>
    <cellStyle name="Normal 6 2 2 3 3 2_CS Indicators" xfId="5361"/>
    <cellStyle name="Normal 6 2 2 3 3 3" xfId="5362"/>
    <cellStyle name="Normal 6 2 2 3 3 3 2" xfId="5363"/>
    <cellStyle name="Normal 6 2 2 3 3 3 2 2" xfId="13426"/>
    <cellStyle name="Normal 6 2 2 3 3 3 2_Year to Date" xfId="13427"/>
    <cellStyle name="Normal 6 2 2 3 3 3 3" xfId="5364"/>
    <cellStyle name="Normal 6 2 2 3 3 3 3 2" xfId="13428"/>
    <cellStyle name="Normal 6 2 2 3 3 3 3_Year to Date" xfId="13429"/>
    <cellStyle name="Normal 6 2 2 3 3 3 4" xfId="13430"/>
    <cellStyle name="Normal 6 2 2 3 3 3_CS Indicators" xfId="5365"/>
    <cellStyle name="Normal 6 2 2 3 3 4" xfId="5366"/>
    <cellStyle name="Normal 6 2 2 3 3 4 2" xfId="13431"/>
    <cellStyle name="Normal 6 2 2 3 3 4_Year to Date" xfId="13432"/>
    <cellStyle name="Normal 6 2 2 3 3 5" xfId="5367"/>
    <cellStyle name="Normal 6 2 2 3 3 5 2" xfId="13433"/>
    <cellStyle name="Normal 6 2 2 3 3 5_Year to Date" xfId="13434"/>
    <cellStyle name="Normal 6 2 2 3 3 6" xfId="13435"/>
    <cellStyle name="Normal 6 2 2 3 3_CS Indicators" xfId="5368"/>
    <cellStyle name="Normal 6 2 2 3 4" xfId="5369"/>
    <cellStyle name="Normal 6 2 2 3 4 2" xfId="5370"/>
    <cellStyle name="Normal 6 2 2 3 4 2 2" xfId="5371"/>
    <cellStyle name="Normal 6 2 2 3 4 2 2 2" xfId="13436"/>
    <cellStyle name="Normal 6 2 2 3 4 2 2_Year to Date" xfId="13437"/>
    <cellStyle name="Normal 6 2 2 3 4 2 3" xfId="5372"/>
    <cellStyle name="Normal 6 2 2 3 4 2 3 2" xfId="13438"/>
    <cellStyle name="Normal 6 2 2 3 4 2 3_Year to Date" xfId="13439"/>
    <cellStyle name="Normal 6 2 2 3 4 2 4" xfId="13440"/>
    <cellStyle name="Normal 6 2 2 3 4 2_CS Indicators" xfId="5373"/>
    <cellStyle name="Normal 6 2 2 3 4 3" xfId="5374"/>
    <cellStyle name="Normal 6 2 2 3 4 3 2" xfId="13441"/>
    <cellStyle name="Normal 6 2 2 3 4 3_Year to Date" xfId="13442"/>
    <cellStyle name="Normal 6 2 2 3 4 4" xfId="5375"/>
    <cellStyle name="Normal 6 2 2 3 4 4 2" xfId="13443"/>
    <cellStyle name="Normal 6 2 2 3 4 4_Year to Date" xfId="13444"/>
    <cellStyle name="Normal 6 2 2 3 4 5" xfId="13445"/>
    <cellStyle name="Normal 6 2 2 3 4_CS Indicators" xfId="5376"/>
    <cellStyle name="Normal 6 2 2 3 5" xfId="5377"/>
    <cellStyle name="Normal 6 2 2 3 5 2" xfId="5378"/>
    <cellStyle name="Normal 6 2 2 3 5 2 2" xfId="13446"/>
    <cellStyle name="Normal 6 2 2 3 5 2_Year to Date" xfId="13447"/>
    <cellStyle name="Normal 6 2 2 3 5 3" xfId="5379"/>
    <cellStyle name="Normal 6 2 2 3 5 3 2" xfId="13448"/>
    <cellStyle name="Normal 6 2 2 3 5 3_Year to Date" xfId="13449"/>
    <cellStyle name="Normal 6 2 2 3 5 4" xfId="13450"/>
    <cellStyle name="Normal 6 2 2 3 5_CS Indicators" xfId="5380"/>
    <cellStyle name="Normal 6 2 2 3 6" xfId="5381"/>
    <cellStyle name="Normal 6 2 2 3 6 2" xfId="13451"/>
    <cellStyle name="Normal 6 2 2 3 6_Year to Date" xfId="13452"/>
    <cellStyle name="Normal 6 2 2 3 7" xfId="5382"/>
    <cellStyle name="Normal 6 2 2 3 7 2" xfId="13453"/>
    <cellStyle name="Normal 6 2 2 3 7_Year to Date" xfId="13454"/>
    <cellStyle name="Normal 6 2 2 3 8" xfId="13455"/>
    <cellStyle name="Normal 6 2 2 3_CS Indicators" xfId="5383"/>
    <cellStyle name="Normal 6 2 2 4" xfId="5384"/>
    <cellStyle name="Normal 6 2 2 4 2" xfId="5385"/>
    <cellStyle name="Normal 6 2 2 4 2 2" xfId="5386"/>
    <cellStyle name="Normal 6 2 2 4 2 2 2" xfId="5387"/>
    <cellStyle name="Normal 6 2 2 4 2 2 2 2" xfId="5388"/>
    <cellStyle name="Normal 6 2 2 4 2 2 2 2 2" xfId="5389"/>
    <cellStyle name="Normal 6 2 2 4 2 2 2 2 2 2" xfId="13456"/>
    <cellStyle name="Normal 6 2 2 4 2 2 2 2 2_Year to Date" xfId="13457"/>
    <cellStyle name="Normal 6 2 2 4 2 2 2 2 3" xfId="5390"/>
    <cellStyle name="Normal 6 2 2 4 2 2 2 2 3 2" xfId="13458"/>
    <cellStyle name="Normal 6 2 2 4 2 2 2 2 3_Year to Date" xfId="13459"/>
    <cellStyle name="Normal 6 2 2 4 2 2 2 2 4" xfId="13460"/>
    <cellStyle name="Normal 6 2 2 4 2 2 2 2_CS Indicators" xfId="5391"/>
    <cellStyle name="Normal 6 2 2 4 2 2 2 3" xfId="5392"/>
    <cellStyle name="Normal 6 2 2 4 2 2 2 3 2" xfId="13461"/>
    <cellStyle name="Normal 6 2 2 4 2 2 2 3_Year to Date" xfId="13462"/>
    <cellStyle name="Normal 6 2 2 4 2 2 2 4" xfId="5393"/>
    <cellStyle name="Normal 6 2 2 4 2 2 2 4 2" xfId="13463"/>
    <cellStyle name="Normal 6 2 2 4 2 2 2 4_Year to Date" xfId="13464"/>
    <cellStyle name="Normal 6 2 2 4 2 2 2 5" xfId="13465"/>
    <cellStyle name="Normal 6 2 2 4 2 2 2_CS Indicators" xfId="5394"/>
    <cellStyle name="Normal 6 2 2 4 2 2 3" xfId="5395"/>
    <cellStyle name="Normal 6 2 2 4 2 2 3 2" xfId="5396"/>
    <cellStyle name="Normal 6 2 2 4 2 2 3 2 2" xfId="13466"/>
    <cellStyle name="Normal 6 2 2 4 2 2 3 2_Year to Date" xfId="13467"/>
    <cellStyle name="Normal 6 2 2 4 2 2 3 3" xfId="5397"/>
    <cellStyle name="Normal 6 2 2 4 2 2 3 3 2" xfId="13468"/>
    <cellStyle name="Normal 6 2 2 4 2 2 3 3_Year to Date" xfId="13469"/>
    <cellStyle name="Normal 6 2 2 4 2 2 3 4" xfId="13470"/>
    <cellStyle name="Normal 6 2 2 4 2 2 3_CS Indicators" xfId="5398"/>
    <cellStyle name="Normal 6 2 2 4 2 2 4" xfId="5399"/>
    <cellStyle name="Normal 6 2 2 4 2 2 4 2" xfId="13471"/>
    <cellStyle name="Normal 6 2 2 4 2 2 4_Year to Date" xfId="13472"/>
    <cellStyle name="Normal 6 2 2 4 2 2 5" xfId="5400"/>
    <cellStyle name="Normal 6 2 2 4 2 2 5 2" xfId="13473"/>
    <cellStyle name="Normal 6 2 2 4 2 2 5_Year to Date" xfId="13474"/>
    <cellStyle name="Normal 6 2 2 4 2 2 6" xfId="13475"/>
    <cellStyle name="Normal 6 2 2 4 2 2_CS Indicators" xfId="5401"/>
    <cellStyle name="Normal 6 2 2 4 2 3" xfId="5402"/>
    <cellStyle name="Normal 6 2 2 4 2 3 2" xfId="5403"/>
    <cellStyle name="Normal 6 2 2 4 2 3 2 2" xfId="5404"/>
    <cellStyle name="Normal 6 2 2 4 2 3 2 2 2" xfId="13476"/>
    <cellStyle name="Normal 6 2 2 4 2 3 2 2_Year to Date" xfId="13477"/>
    <cellStyle name="Normal 6 2 2 4 2 3 2 3" xfId="5405"/>
    <cellStyle name="Normal 6 2 2 4 2 3 2 3 2" xfId="13478"/>
    <cellStyle name="Normal 6 2 2 4 2 3 2 3_Year to Date" xfId="13479"/>
    <cellStyle name="Normal 6 2 2 4 2 3 2 4" xfId="13480"/>
    <cellStyle name="Normal 6 2 2 4 2 3 2_CS Indicators" xfId="5406"/>
    <cellStyle name="Normal 6 2 2 4 2 3 3" xfId="5407"/>
    <cellStyle name="Normal 6 2 2 4 2 3 3 2" xfId="13481"/>
    <cellStyle name="Normal 6 2 2 4 2 3 3_Year to Date" xfId="13482"/>
    <cellStyle name="Normal 6 2 2 4 2 3 4" xfId="5408"/>
    <cellStyle name="Normal 6 2 2 4 2 3 4 2" xfId="13483"/>
    <cellStyle name="Normal 6 2 2 4 2 3 4_Year to Date" xfId="13484"/>
    <cellStyle name="Normal 6 2 2 4 2 3 5" xfId="13485"/>
    <cellStyle name="Normal 6 2 2 4 2 3_CS Indicators" xfId="5409"/>
    <cellStyle name="Normal 6 2 2 4 2 4" xfId="5410"/>
    <cellStyle name="Normal 6 2 2 4 2 4 2" xfId="5411"/>
    <cellStyle name="Normal 6 2 2 4 2 4 2 2" xfId="13486"/>
    <cellStyle name="Normal 6 2 2 4 2 4 2_Year to Date" xfId="13487"/>
    <cellStyle name="Normal 6 2 2 4 2 4 3" xfId="5412"/>
    <cellStyle name="Normal 6 2 2 4 2 4 3 2" xfId="13488"/>
    <cellStyle name="Normal 6 2 2 4 2 4 3_Year to Date" xfId="13489"/>
    <cellStyle name="Normal 6 2 2 4 2 4 4" xfId="13490"/>
    <cellStyle name="Normal 6 2 2 4 2 4_CS Indicators" xfId="5413"/>
    <cellStyle name="Normal 6 2 2 4 2 5" xfId="5414"/>
    <cellStyle name="Normal 6 2 2 4 2 5 2" xfId="13491"/>
    <cellStyle name="Normal 6 2 2 4 2 5_Year to Date" xfId="13492"/>
    <cellStyle name="Normal 6 2 2 4 2 6" xfId="5415"/>
    <cellStyle name="Normal 6 2 2 4 2 6 2" xfId="13493"/>
    <cellStyle name="Normal 6 2 2 4 2 6_Year to Date" xfId="13494"/>
    <cellStyle name="Normal 6 2 2 4 2 7" xfId="13495"/>
    <cellStyle name="Normal 6 2 2 4 2_CS Indicators" xfId="5416"/>
    <cellStyle name="Normal 6 2 2 4 3" xfId="5417"/>
    <cellStyle name="Normal 6 2 2 4 3 2" xfId="5418"/>
    <cellStyle name="Normal 6 2 2 4 3 2 2" xfId="5419"/>
    <cellStyle name="Normal 6 2 2 4 3 2 2 2" xfId="5420"/>
    <cellStyle name="Normal 6 2 2 4 3 2 2 2 2" xfId="13496"/>
    <cellStyle name="Normal 6 2 2 4 3 2 2 2_Year to Date" xfId="13497"/>
    <cellStyle name="Normal 6 2 2 4 3 2 2 3" xfId="5421"/>
    <cellStyle name="Normal 6 2 2 4 3 2 2 3 2" xfId="13498"/>
    <cellStyle name="Normal 6 2 2 4 3 2 2 3_Year to Date" xfId="13499"/>
    <cellStyle name="Normal 6 2 2 4 3 2 2 4" xfId="13500"/>
    <cellStyle name="Normal 6 2 2 4 3 2 2_CS Indicators" xfId="5422"/>
    <cellStyle name="Normal 6 2 2 4 3 2 3" xfId="5423"/>
    <cellStyle name="Normal 6 2 2 4 3 2 3 2" xfId="13501"/>
    <cellStyle name="Normal 6 2 2 4 3 2 3_Year to Date" xfId="13502"/>
    <cellStyle name="Normal 6 2 2 4 3 2 4" xfId="5424"/>
    <cellStyle name="Normal 6 2 2 4 3 2 4 2" xfId="13503"/>
    <cellStyle name="Normal 6 2 2 4 3 2 4_Year to Date" xfId="13504"/>
    <cellStyle name="Normal 6 2 2 4 3 2 5" xfId="13505"/>
    <cellStyle name="Normal 6 2 2 4 3 2_CS Indicators" xfId="5425"/>
    <cellStyle name="Normal 6 2 2 4 3 3" xfId="5426"/>
    <cellStyle name="Normal 6 2 2 4 3 3 2" xfId="5427"/>
    <cellStyle name="Normal 6 2 2 4 3 3 2 2" xfId="13506"/>
    <cellStyle name="Normal 6 2 2 4 3 3 2_Year to Date" xfId="13507"/>
    <cellStyle name="Normal 6 2 2 4 3 3 3" xfId="5428"/>
    <cellStyle name="Normal 6 2 2 4 3 3 3 2" xfId="13508"/>
    <cellStyle name="Normal 6 2 2 4 3 3 3_Year to Date" xfId="13509"/>
    <cellStyle name="Normal 6 2 2 4 3 3 4" xfId="13510"/>
    <cellStyle name="Normal 6 2 2 4 3 3_CS Indicators" xfId="5429"/>
    <cellStyle name="Normal 6 2 2 4 3 4" xfId="5430"/>
    <cellStyle name="Normal 6 2 2 4 3 4 2" xfId="13511"/>
    <cellStyle name="Normal 6 2 2 4 3 4_Year to Date" xfId="13512"/>
    <cellStyle name="Normal 6 2 2 4 3 5" xfId="5431"/>
    <cellStyle name="Normal 6 2 2 4 3 5 2" xfId="13513"/>
    <cellStyle name="Normal 6 2 2 4 3 5_Year to Date" xfId="13514"/>
    <cellStyle name="Normal 6 2 2 4 3 6" xfId="13515"/>
    <cellStyle name="Normal 6 2 2 4 3_CS Indicators" xfId="5432"/>
    <cellStyle name="Normal 6 2 2 4 4" xfId="5433"/>
    <cellStyle name="Normal 6 2 2 4 4 2" xfId="5434"/>
    <cellStyle name="Normal 6 2 2 4 4 2 2" xfId="5435"/>
    <cellStyle name="Normal 6 2 2 4 4 2 2 2" xfId="13516"/>
    <cellStyle name="Normal 6 2 2 4 4 2 2_Year to Date" xfId="13517"/>
    <cellStyle name="Normal 6 2 2 4 4 2 3" xfId="5436"/>
    <cellStyle name="Normal 6 2 2 4 4 2 3 2" xfId="13518"/>
    <cellStyle name="Normal 6 2 2 4 4 2 3_Year to Date" xfId="13519"/>
    <cellStyle name="Normal 6 2 2 4 4 2 4" xfId="13520"/>
    <cellStyle name="Normal 6 2 2 4 4 2_CS Indicators" xfId="5437"/>
    <cellStyle name="Normal 6 2 2 4 4 3" xfId="5438"/>
    <cellStyle name="Normal 6 2 2 4 4 3 2" xfId="13521"/>
    <cellStyle name="Normal 6 2 2 4 4 3_Year to Date" xfId="13522"/>
    <cellStyle name="Normal 6 2 2 4 4 4" xfId="5439"/>
    <cellStyle name="Normal 6 2 2 4 4 4 2" xfId="13523"/>
    <cellStyle name="Normal 6 2 2 4 4 4_Year to Date" xfId="13524"/>
    <cellStyle name="Normal 6 2 2 4 4 5" xfId="13525"/>
    <cellStyle name="Normal 6 2 2 4 4_CS Indicators" xfId="5440"/>
    <cellStyle name="Normal 6 2 2 4 5" xfId="5441"/>
    <cellStyle name="Normal 6 2 2 4 5 2" xfId="5442"/>
    <cellStyle name="Normal 6 2 2 4 5 2 2" xfId="13526"/>
    <cellStyle name="Normal 6 2 2 4 5 2_Year to Date" xfId="13527"/>
    <cellStyle name="Normal 6 2 2 4 5 3" xfId="5443"/>
    <cellStyle name="Normal 6 2 2 4 5 3 2" xfId="13528"/>
    <cellStyle name="Normal 6 2 2 4 5 3_Year to Date" xfId="13529"/>
    <cellStyle name="Normal 6 2 2 4 5 4" xfId="13530"/>
    <cellStyle name="Normal 6 2 2 4 5_CS Indicators" xfId="5444"/>
    <cellStyle name="Normal 6 2 2 4 6" xfId="5445"/>
    <cellStyle name="Normal 6 2 2 4 6 2" xfId="13531"/>
    <cellStyle name="Normal 6 2 2 4 6_Year to Date" xfId="13532"/>
    <cellStyle name="Normal 6 2 2 4 7" xfId="5446"/>
    <cellStyle name="Normal 6 2 2 4 7 2" xfId="13533"/>
    <cellStyle name="Normal 6 2 2 4 7_Year to Date" xfId="13534"/>
    <cellStyle name="Normal 6 2 2 4 8" xfId="13535"/>
    <cellStyle name="Normal 6 2 2 4_CS Indicators" xfId="5447"/>
    <cellStyle name="Normal 6 2 2 5" xfId="5448"/>
    <cellStyle name="Normal 6 2 2 5 2" xfId="5449"/>
    <cellStyle name="Normal 6 2 2 5 2 2" xfId="5450"/>
    <cellStyle name="Normal 6 2 2 5 2 2 2" xfId="5451"/>
    <cellStyle name="Normal 6 2 2 5 2 2 2 2" xfId="5452"/>
    <cellStyle name="Normal 6 2 2 5 2 2 2 2 2" xfId="13536"/>
    <cellStyle name="Normal 6 2 2 5 2 2 2 2_Year to Date" xfId="13537"/>
    <cellStyle name="Normal 6 2 2 5 2 2 2 3" xfId="5453"/>
    <cellStyle name="Normal 6 2 2 5 2 2 2 3 2" xfId="13538"/>
    <cellStyle name="Normal 6 2 2 5 2 2 2 3_Year to Date" xfId="13539"/>
    <cellStyle name="Normal 6 2 2 5 2 2 2 4" xfId="13540"/>
    <cellStyle name="Normal 6 2 2 5 2 2 2_CS Indicators" xfId="5454"/>
    <cellStyle name="Normal 6 2 2 5 2 2 3" xfId="5455"/>
    <cellStyle name="Normal 6 2 2 5 2 2 3 2" xfId="13541"/>
    <cellStyle name="Normal 6 2 2 5 2 2 3_Year to Date" xfId="13542"/>
    <cellStyle name="Normal 6 2 2 5 2 2 4" xfId="5456"/>
    <cellStyle name="Normal 6 2 2 5 2 2 4 2" xfId="13543"/>
    <cellStyle name="Normal 6 2 2 5 2 2 4_Year to Date" xfId="13544"/>
    <cellStyle name="Normal 6 2 2 5 2 2 5" xfId="13545"/>
    <cellStyle name="Normal 6 2 2 5 2 2_CS Indicators" xfId="5457"/>
    <cellStyle name="Normal 6 2 2 5 2 3" xfId="5458"/>
    <cellStyle name="Normal 6 2 2 5 2 3 2" xfId="5459"/>
    <cellStyle name="Normal 6 2 2 5 2 3 2 2" xfId="13546"/>
    <cellStyle name="Normal 6 2 2 5 2 3 2_Year to Date" xfId="13547"/>
    <cellStyle name="Normal 6 2 2 5 2 3 3" xfId="5460"/>
    <cellStyle name="Normal 6 2 2 5 2 3 3 2" xfId="13548"/>
    <cellStyle name="Normal 6 2 2 5 2 3 3_Year to Date" xfId="13549"/>
    <cellStyle name="Normal 6 2 2 5 2 3 4" xfId="13550"/>
    <cellStyle name="Normal 6 2 2 5 2 3_CS Indicators" xfId="5461"/>
    <cellStyle name="Normal 6 2 2 5 2 4" xfId="5462"/>
    <cellStyle name="Normal 6 2 2 5 2 4 2" xfId="13551"/>
    <cellStyle name="Normal 6 2 2 5 2 4_Year to Date" xfId="13552"/>
    <cellStyle name="Normal 6 2 2 5 2 5" xfId="5463"/>
    <cellStyle name="Normal 6 2 2 5 2 5 2" xfId="13553"/>
    <cellStyle name="Normal 6 2 2 5 2 5_Year to Date" xfId="13554"/>
    <cellStyle name="Normal 6 2 2 5 2 6" xfId="13555"/>
    <cellStyle name="Normal 6 2 2 5 2_CS Indicators" xfId="5464"/>
    <cellStyle name="Normal 6 2 2 5 3" xfId="5465"/>
    <cellStyle name="Normal 6 2 2 5 3 2" xfId="5466"/>
    <cellStyle name="Normal 6 2 2 5 3 2 2" xfId="5467"/>
    <cellStyle name="Normal 6 2 2 5 3 2 2 2" xfId="13556"/>
    <cellStyle name="Normal 6 2 2 5 3 2 2_Year to Date" xfId="13557"/>
    <cellStyle name="Normal 6 2 2 5 3 2 3" xfId="5468"/>
    <cellStyle name="Normal 6 2 2 5 3 2 3 2" xfId="13558"/>
    <cellStyle name="Normal 6 2 2 5 3 2 3_Year to Date" xfId="13559"/>
    <cellStyle name="Normal 6 2 2 5 3 2 4" xfId="13560"/>
    <cellStyle name="Normal 6 2 2 5 3 2_CS Indicators" xfId="5469"/>
    <cellStyle name="Normal 6 2 2 5 3 3" xfId="5470"/>
    <cellStyle name="Normal 6 2 2 5 3 3 2" xfId="13561"/>
    <cellStyle name="Normal 6 2 2 5 3 3_Year to Date" xfId="13562"/>
    <cellStyle name="Normal 6 2 2 5 3 4" xfId="5471"/>
    <cellStyle name="Normal 6 2 2 5 3 4 2" xfId="13563"/>
    <cellStyle name="Normal 6 2 2 5 3 4_Year to Date" xfId="13564"/>
    <cellStyle name="Normal 6 2 2 5 3 5" xfId="13565"/>
    <cellStyle name="Normal 6 2 2 5 3_CS Indicators" xfId="5472"/>
    <cellStyle name="Normal 6 2 2 5 4" xfId="5473"/>
    <cellStyle name="Normal 6 2 2 5 4 2" xfId="5474"/>
    <cellStyle name="Normal 6 2 2 5 4 2 2" xfId="13566"/>
    <cellStyle name="Normal 6 2 2 5 4 2_Year to Date" xfId="13567"/>
    <cellStyle name="Normal 6 2 2 5 4 3" xfId="5475"/>
    <cellStyle name="Normal 6 2 2 5 4 3 2" xfId="13568"/>
    <cellStyle name="Normal 6 2 2 5 4 3_Year to Date" xfId="13569"/>
    <cellStyle name="Normal 6 2 2 5 4 4" xfId="13570"/>
    <cellStyle name="Normal 6 2 2 5 4_CS Indicators" xfId="5476"/>
    <cellStyle name="Normal 6 2 2 5 5" xfId="5477"/>
    <cellStyle name="Normal 6 2 2 5 5 2" xfId="13571"/>
    <cellStyle name="Normal 6 2 2 5 5_Year to Date" xfId="13572"/>
    <cellStyle name="Normal 6 2 2 5 6" xfId="5478"/>
    <cellStyle name="Normal 6 2 2 5 6 2" xfId="13573"/>
    <cellStyle name="Normal 6 2 2 5 6_Year to Date" xfId="13574"/>
    <cellStyle name="Normal 6 2 2 5 7" xfId="13575"/>
    <cellStyle name="Normal 6 2 2 5_CS Indicators" xfId="5479"/>
    <cellStyle name="Normal 6 2 2 6" xfId="5480"/>
    <cellStyle name="Normal 6 2 2 6 2" xfId="5481"/>
    <cellStyle name="Normal 6 2 2 6 2 2" xfId="5482"/>
    <cellStyle name="Normal 6 2 2 6 2 2 2" xfId="5483"/>
    <cellStyle name="Normal 6 2 2 6 2 2 2 2" xfId="13576"/>
    <cellStyle name="Normal 6 2 2 6 2 2 2_Year to Date" xfId="13577"/>
    <cellStyle name="Normal 6 2 2 6 2 2 3" xfId="5484"/>
    <cellStyle name="Normal 6 2 2 6 2 2 3 2" xfId="13578"/>
    <cellStyle name="Normal 6 2 2 6 2 2 3_Year to Date" xfId="13579"/>
    <cellStyle name="Normal 6 2 2 6 2 2 4" xfId="13580"/>
    <cellStyle name="Normal 6 2 2 6 2 2_CS Indicators" xfId="5485"/>
    <cellStyle name="Normal 6 2 2 6 2 3" xfId="5486"/>
    <cellStyle name="Normal 6 2 2 6 2 3 2" xfId="13581"/>
    <cellStyle name="Normal 6 2 2 6 2 3_Year to Date" xfId="13582"/>
    <cellStyle name="Normal 6 2 2 6 2 4" xfId="5487"/>
    <cellStyle name="Normal 6 2 2 6 2 4 2" xfId="13583"/>
    <cellStyle name="Normal 6 2 2 6 2 4_Year to Date" xfId="13584"/>
    <cellStyle name="Normal 6 2 2 6 2 5" xfId="13585"/>
    <cellStyle name="Normal 6 2 2 6 2_CS Indicators" xfId="5488"/>
    <cellStyle name="Normal 6 2 2 6 3" xfId="5489"/>
    <cellStyle name="Normal 6 2 2 6 3 2" xfId="5490"/>
    <cellStyle name="Normal 6 2 2 6 3 2 2" xfId="13586"/>
    <cellStyle name="Normal 6 2 2 6 3 2_Year to Date" xfId="13587"/>
    <cellStyle name="Normal 6 2 2 6 3 3" xfId="5491"/>
    <cellStyle name="Normal 6 2 2 6 3 3 2" xfId="13588"/>
    <cellStyle name="Normal 6 2 2 6 3 3_Year to Date" xfId="13589"/>
    <cellStyle name="Normal 6 2 2 6 3 4" xfId="13590"/>
    <cellStyle name="Normal 6 2 2 6 3_CS Indicators" xfId="5492"/>
    <cellStyle name="Normal 6 2 2 6 4" xfId="5493"/>
    <cellStyle name="Normal 6 2 2 6 4 2" xfId="13591"/>
    <cellStyle name="Normal 6 2 2 6 4_Year to Date" xfId="13592"/>
    <cellStyle name="Normal 6 2 2 6 5" xfId="5494"/>
    <cellStyle name="Normal 6 2 2 6 5 2" xfId="13593"/>
    <cellStyle name="Normal 6 2 2 6 5_Year to Date" xfId="13594"/>
    <cellStyle name="Normal 6 2 2 6 6" xfId="13595"/>
    <cellStyle name="Normal 6 2 2 6_CS Indicators" xfId="5495"/>
    <cellStyle name="Normal 6 2 2 7" xfId="5496"/>
    <cellStyle name="Normal 6 2 2 7 2" xfId="5497"/>
    <cellStyle name="Normal 6 2 2 7 2 2" xfId="5498"/>
    <cellStyle name="Normal 6 2 2 7 2 2 2" xfId="13596"/>
    <cellStyle name="Normal 6 2 2 7 2 2_Year to Date" xfId="13597"/>
    <cellStyle name="Normal 6 2 2 7 2 3" xfId="5499"/>
    <cellStyle name="Normal 6 2 2 7 2 3 2" xfId="13598"/>
    <cellStyle name="Normal 6 2 2 7 2 3_Year to Date" xfId="13599"/>
    <cellStyle name="Normal 6 2 2 7 2 4" xfId="13600"/>
    <cellStyle name="Normal 6 2 2 7 2_CS Indicators" xfId="5500"/>
    <cellStyle name="Normal 6 2 2 7 3" xfId="5501"/>
    <cellStyle name="Normal 6 2 2 7 3 2" xfId="13601"/>
    <cellStyle name="Normal 6 2 2 7 3_Year to Date" xfId="13602"/>
    <cellStyle name="Normal 6 2 2 7 4" xfId="5502"/>
    <cellStyle name="Normal 6 2 2 7 4 2" xfId="13603"/>
    <cellStyle name="Normal 6 2 2 7 4_Year to Date" xfId="13604"/>
    <cellStyle name="Normal 6 2 2 7 5" xfId="13605"/>
    <cellStyle name="Normal 6 2 2 7_CS Indicators" xfId="5503"/>
    <cellStyle name="Normal 6 2 2 8" xfId="5504"/>
    <cellStyle name="Normal 6 2 2 8 2" xfId="5505"/>
    <cellStyle name="Normal 6 2 2 8 2 2" xfId="13606"/>
    <cellStyle name="Normal 6 2 2 8 2_Year to Date" xfId="13607"/>
    <cellStyle name="Normal 6 2 2 8 3" xfId="5506"/>
    <cellStyle name="Normal 6 2 2 8 3 2" xfId="13608"/>
    <cellStyle name="Normal 6 2 2 8 3_Year to Date" xfId="13609"/>
    <cellStyle name="Normal 6 2 2 8 4" xfId="13610"/>
    <cellStyle name="Normal 6 2 2 8_CS Indicators" xfId="5507"/>
    <cellStyle name="Normal 6 2 2 9" xfId="5508"/>
    <cellStyle name="Normal 6 2 2 9 2" xfId="13611"/>
    <cellStyle name="Normal 6 2 2 9_Year to Date" xfId="13612"/>
    <cellStyle name="Normal 6 2 2_CS Indicators" xfId="5509"/>
    <cellStyle name="Normal 6 2 3" xfId="5510"/>
    <cellStyle name="Normal 6 2 3 2" xfId="5511"/>
    <cellStyle name="Normal 6 2 3 2 2" xfId="13613"/>
    <cellStyle name="Normal 6 2 3 2 2 2" xfId="13614"/>
    <cellStyle name="Normal 6 2 3 2 2 3" xfId="13615"/>
    <cellStyle name="Normal 6 2 3 2 3" xfId="13616"/>
    <cellStyle name="Normal 6 2 3 2 4" xfId="13617"/>
    <cellStyle name="Normal 6 2 3 3" xfId="5512"/>
    <cellStyle name="Normal 6 2 3 3 2" xfId="13618"/>
    <cellStyle name="Normal 6 2 3 3 3" xfId="13619"/>
    <cellStyle name="Normal 6 2 3 4" xfId="13620"/>
    <cellStyle name="Normal 6 2 3 5" xfId="13621"/>
    <cellStyle name="Normal 6 2 4" xfId="5513"/>
    <cellStyle name="Normal 6 2 4 2" xfId="5514"/>
    <cellStyle name="Normal 6 2 4 2 2" xfId="5515"/>
    <cellStyle name="Normal 6 2 4 2 2 2" xfId="5516"/>
    <cellStyle name="Normal 6 2 4 2 2 2 2" xfId="5517"/>
    <cellStyle name="Normal 6 2 4 2 2 2 2 2" xfId="5518"/>
    <cellStyle name="Normal 6 2 4 2 2 2 2 2 2" xfId="13622"/>
    <cellStyle name="Normal 6 2 4 2 2 2 2 2_Year to Date" xfId="13623"/>
    <cellStyle name="Normal 6 2 4 2 2 2 2 3" xfId="5519"/>
    <cellStyle name="Normal 6 2 4 2 2 2 2 3 2" xfId="13624"/>
    <cellStyle name="Normal 6 2 4 2 2 2 2 3_Year to Date" xfId="13625"/>
    <cellStyle name="Normal 6 2 4 2 2 2 2 4" xfId="13626"/>
    <cellStyle name="Normal 6 2 4 2 2 2 2_CS Indicators" xfId="5520"/>
    <cellStyle name="Normal 6 2 4 2 2 2 3" xfId="5521"/>
    <cellStyle name="Normal 6 2 4 2 2 2 3 2" xfId="13627"/>
    <cellStyle name="Normal 6 2 4 2 2 2 3_Year to Date" xfId="13628"/>
    <cellStyle name="Normal 6 2 4 2 2 2 4" xfId="5522"/>
    <cellStyle name="Normal 6 2 4 2 2 2 4 2" xfId="13629"/>
    <cellStyle name="Normal 6 2 4 2 2 2 4_Year to Date" xfId="13630"/>
    <cellStyle name="Normal 6 2 4 2 2 2 5" xfId="13631"/>
    <cellStyle name="Normal 6 2 4 2 2 2_CS Indicators" xfId="5523"/>
    <cellStyle name="Normal 6 2 4 2 2 3" xfId="5524"/>
    <cellStyle name="Normal 6 2 4 2 2 3 2" xfId="5525"/>
    <cellStyle name="Normal 6 2 4 2 2 3 2 2" xfId="13632"/>
    <cellStyle name="Normal 6 2 4 2 2 3 2_Year to Date" xfId="13633"/>
    <cellStyle name="Normal 6 2 4 2 2 3 3" xfId="5526"/>
    <cellStyle name="Normal 6 2 4 2 2 3 3 2" xfId="13634"/>
    <cellStyle name="Normal 6 2 4 2 2 3 3_Year to Date" xfId="13635"/>
    <cellStyle name="Normal 6 2 4 2 2 3 4" xfId="13636"/>
    <cellStyle name="Normal 6 2 4 2 2 3_CS Indicators" xfId="5527"/>
    <cellStyle name="Normal 6 2 4 2 2 4" xfId="5528"/>
    <cellStyle name="Normal 6 2 4 2 2 4 2" xfId="13637"/>
    <cellStyle name="Normal 6 2 4 2 2 4_Year to Date" xfId="13638"/>
    <cellStyle name="Normal 6 2 4 2 2 5" xfId="5529"/>
    <cellStyle name="Normal 6 2 4 2 2 5 2" xfId="13639"/>
    <cellStyle name="Normal 6 2 4 2 2 5_Year to Date" xfId="13640"/>
    <cellStyle name="Normal 6 2 4 2 2 6" xfId="13641"/>
    <cellStyle name="Normal 6 2 4 2 2_CS Indicators" xfId="5530"/>
    <cellStyle name="Normal 6 2 4 2 3" xfId="5531"/>
    <cellStyle name="Normal 6 2 4 2 3 2" xfId="5532"/>
    <cellStyle name="Normal 6 2 4 2 3 2 2" xfId="5533"/>
    <cellStyle name="Normal 6 2 4 2 3 2 2 2" xfId="13642"/>
    <cellStyle name="Normal 6 2 4 2 3 2 2_Year to Date" xfId="13643"/>
    <cellStyle name="Normal 6 2 4 2 3 2 3" xfId="5534"/>
    <cellStyle name="Normal 6 2 4 2 3 2 3 2" xfId="13644"/>
    <cellStyle name="Normal 6 2 4 2 3 2 3_Year to Date" xfId="13645"/>
    <cellStyle name="Normal 6 2 4 2 3 2 4" xfId="13646"/>
    <cellStyle name="Normal 6 2 4 2 3 2_CS Indicators" xfId="5535"/>
    <cellStyle name="Normal 6 2 4 2 3 3" xfId="5536"/>
    <cellStyle name="Normal 6 2 4 2 3 3 2" xfId="13647"/>
    <cellStyle name="Normal 6 2 4 2 3 3_Year to Date" xfId="13648"/>
    <cellStyle name="Normal 6 2 4 2 3 4" xfId="5537"/>
    <cellStyle name="Normal 6 2 4 2 3 4 2" xfId="13649"/>
    <cellStyle name="Normal 6 2 4 2 3 4_Year to Date" xfId="13650"/>
    <cellStyle name="Normal 6 2 4 2 3 5" xfId="13651"/>
    <cellStyle name="Normal 6 2 4 2 3_CS Indicators" xfId="5538"/>
    <cellStyle name="Normal 6 2 4 2 4" xfId="5539"/>
    <cellStyle name="Normal 6 2 4 2 4 2" xfId="5540"/>
    <cellStyle name="Normal 6 2 4 2 4 2 2" xfId="13652"/>
    <cellStyle name="Normal 6 2 4 2 4 2_Year to Date" xfId="13653"/>
    <cellStyle name="Normal 6 2 4 2 4 3" xfId="5541"/>
    <cellStyle name="Normal 6 2 4 2 4 3 2" xfId="13654"/>
    <cellStyle name="Normal 6 2 4 2 4 3_Year to Date" xfId="13655"/>
    <cellStyle name="Normal 6 2 4 2 4 4" xfId="13656"/>
    <cellStyle name="Normal 6 2 4 2 4_CS Indicators" xfId="5542"/>
    <cellStyle name="Normal 6 2 4 2 5" xfId="5543"/>
    <cellStyle name="Normal 6 2 4 2 5 2" xfId="13657"/>
    <cellStyle name="Normal 6 2 4 2 5_Year to Date" xfId="13658"/>
    <cellStyle name="Normal 6 2 4 2 6" xfId="5544"/>
    <cellStyle name="Normal 6 2 4 2 6 2" xfId="13659"/>
    <cellStyle name="Normal 6 2 4 2 6_Year to Date" xfId="13660"/>
    <cellStyle name="Normal 6 2 4 2 7" xfId="13661"/>
    <cellStyle name="Normal 6 2 4 2_CS Indicators" xfId="5545"/>
    <cellStyle name="Normal 6 2 4 3" xfId="5546"/>
    <cellStyle name="Normal 6 2 4 3 2" xfId="5547"/>
    <cellStyle name="Normal 6 2 4 3 2 2" xfId="5548"/>
    <cellStyle name="Normal 6 2 4 3 2 2 2" xfId="5549"/>
    <cellStyle name="Normal 6 2 4 3 2 2 2 2" xfId="13662"/>
    <cellStyle name="Normal 6 2 4 3 2 2 2_Year to Date" xfId="13663"/>
    <cellStyle name="Normal 6 2 4 3 2 2 3" xfId="5550"/>
    <cellStyle name="Normal 6 2 4 3 2 2 3 2" xfId="13664"/>
    <cellStyle name="Normal 6 2 4 3 2 2 3_Year to Date" xfId="13665"/>
    <cellStyle name="Normal 6 2 4 3 2 2 4" xfId="13666"/>
    <cellStyle name="Normal 6 2 4 3 2 2_CS Indicators" xfId="5551"/>
    <cellStyle name="Normal 6 2 4 3 2 3" xfId="5552"/>
    <cellStyle name="Normal 6 2 4 3 2 3 2" xfId="13667"/>
    <cellStyle name="Normal 6 2 4 3 2 3_Year to Date" xfId="13668"/>
    <cellStyle name="Normal 6 2 4 3 2 4" xfId="5553"/>
    <cellStyle name="Normal 6 2 4 3 2 4 2" xfId="13669"/>
    <cellStyle name="Normal 6 2 4 3 2 4_Year to Date" xfId="13670"/>
    <cellStyle name="Normal 6 2 4 3 2 5" xfId="13671"/>
    <cellStyle name="Normal 6 2 4 3 2_CS Indicators" xfId="5554"/>
    <cellStyle name="Normal 6 2 4 3 3" xfId="5555"/>
    <cellStyle name="Normal 6 2 4 3 3 2" xfId="5556"/>
    <cellStyle name="Normal 6 2 4 3 3 2 2" xfId="13672"/>
    <cellStyle name="Normal 6 2 4 3 3 2_Year to Date" xfId="13673"/>
    <cellStyle name="Normal 6 2 4 3 3 3" xfId="5557"/>
    <cellStyle name="Normal 6 2 4 3 3 3 2" xfId="13674"/>
    <cellStyle name="Normal 6 2 4 3 3 3_Year to Date" xfId="13675"/>
    <cellStyle name="Normal 6 2 4 3 3 4" xfId="13676"/>
    <cellStyle name="Normal 6 2 4 3 3_CS Indicators" xfId="5558"/>
    <cellStyle name="Normal 6 2 4 3 4" xfId="5559"/>
    <cellStyle name="Normal 6 2 4 3 4 2" xfId="13677"/>
    <cellStyle name="Normal 6 2 4 3 4_Year to Date" xfId="13678"/>
    <cellStyle name="Normal 6 2 4 3 5" xfId="5560"/>
    <cellStyle name="Normal 6 2 4 3 5 2" xfId="13679"/>
    <cellStyle name="Normal 6 2 4 3 5_Year to Date" xfId="13680"/>
    <cellStyle name="Normal 6 2 4 3 6" xfId="13681"/>
    <cellStyle name="Normal 6 2 4 3_CS Indicators" xfId="5561"/>
    <cellStyle name="Normal 6 2 4 4" xfId="5562"/>
    <cellStyle name="Normal 6 2 4 4 2" xfId="5563"/>
    <cellStyle name="Normal 6 2 4 4 2 2" xfId="5564"/>
    <cellStyle name="Normal 6 2 4 4 2 2 2" xfId="13682"/>
    <cellStyle name="Normal 6 2 4 4 2 2_Year to Date" xfId="13683"/>
    <cellStyle name="Normal 6 2 4 4 2 3" xfId="5565"/>
    <cellStyle name="Normal 6 2 4 4 2 3 2" xfId="13684"/>
    <cellStyle name="Normal 6 2 4 4 2 3_Year to Date" xfId="13685"/>
    <cellStyle name="Normal 6 2 4 4 2 4" xfId="13686"/>
    <cellStyle name="Normal 6 2 4 4 2_CS Indicators" xfId="5566"/>
    <cellStyle name="Normal 6 2 4 4 3" xfId="5567"/>
    <cellStyle name="Normal 6 2 4 4 3 2" xfId="13687"/>
    <cellStyle name="Normal 6 2 4 4 3_Year to Date" xfId="13688"/>
    <cellStyle name="Normal 6 2 4 4 4" xfId="5568"/>
    <cellStyle name="Normal 6 2 4 4 4 2" xfId="13689"/>
    <cellStyle name="Normal 6 2 4 4 4_Year to Date" xfId="13690"/>
    <cellStyle name="Normal 6 2 4 4 5" xfId="13691"/>
    <cellStyle name="Normal 6 2 4 4_CS Indicators" xfId="5569"/>
    <cellStyle name="Normal 6 2 4 5" xfId="5570"/>
    <cellStyle name="Normal 6 2 4 5 2" xfId="5571"/>
    <cellStyle name="Normal 6 2 4 5 2 2" xfId="13692"/>
    <cellStyle name="Normal 6 2 4 5 2_Year to Date" xfId="13693"/>
    <cellStyle name="Normal 6 2 4 5 3" xfId="5572"/>
    <cellStyle name="Normal 6 2 4 5 3 2" xfId="13694"/>
    <cellStyle name="Normal 6 2 4 5 3_Year to Date" xfId="13695"/>
    <cellStyle name="Normal 6 2 4 5 4" xfId="13696"/>
    <cellStyle name="Normal 6 2 4 5_CS Indicators" xfId="5573"/>
    <cellStyle name="Normal 6 2 4 6" xfId="5574"/>
    <cellStyle name="Normal 6 2 4 6 2" xfId="13697"/>
    <cellStyle name="Normal 6 2 4 6_Year to Date" xfId="13698"/>
    <cellStyle name="Normal 6 2 4 7" xfId="5575"/>
    <cellStyle name="Normal 6 2 4 7 2" xfId="13699"/>
    <cellStyle name="Normal 6 2 4 7_Year to Date" xfId="13700"/>
    <cellStyle name="Normal 6 2 4 8" xfId="13701"/>
    <cellStyle name="Normal 6 2 4_CS Indicators" xfId="5576"/>
    <cellStyle name="Normal 6 2 5" xfId="5577"/>
    <cellStyle name="Normal 6 2 5 2" xfId="5578"/>
    <cellStyle name="Normal 6 2 5 2 2" xfId="5579"/>
    <cellStyle name="Normal 6 2 5 2 2 2" xfId="5580"/>
    <cellStyle name="Normal 6 2 5 2 2 2 2" xfId="5581"/>
    <cellStyle name="Normal 6 2 5 2 2 2 2 2" xfId="5582"/>
    <cellStyle name="Normal 6 2 5 2 2 2 2 2 2" xfId="13702"/>
    <cellStyle name="Normal 6 2 5 2 2 2 2 2_Year to Date" xfId="13703"/>
    <cellStyle name="Normal 6 2 5 2 2 2 2 3" xfId="5583"/>
    <cellStyle name="Normal 6 2 5 2 2 2 2 3 2" xfId="13704"/>
    <cellStyle name="Normal 6 2 5 2 2 2 2 3_Year to Date" xfId="13705"/>
    <cellStyle name="Normal 6 2 5 2 2 2 2 4" xfId="13706"/>
    <cellStyle name="Normal 6 2 5 2 2 2 2_CS Indicators" xfId="5584"/>
    <cellStyle name="Normal 6 2 5 2 2 2 3" xfId="5585"/>
    <cellStyle name="Normal 6 2 5 2 2 2 3 2" xfId="13707"/>
    <cellStyle name="Normal 6 2 5 2 2 2 3_Year to Date" xfId="13708"/>
    <cellStyle name="Normal 6 2 5 2 2 2 4" xfId="5586"/>
    <cellStyle name="Normal 6 2 5 2 2 2 4 2" xfId="13709"/>
    <cellStyle name="Normal 6 2 5 2 2 2 4_Year to Date" xfId="13710"/>
    <cellStyle name="Normal 6 2 5 2 2 2 5" xfId="13711"/>
    <cellStyle name="Normal 6 2 5 2 2 2_CS Indicators" xfId="5587"/>
    <cellStyle name="Normal 6 2 5 2 2 3" xfId="5588"/>
    <cellStyle name="Normal 6 2 5 2 2 3 2" xfId="5589"/>
    <cellStyle name="Normal 6 2 5 2 2 3 2 2" xfId="13712"/>
    <cellStyle name="Normal 6 2 5 2 2 3 2_Year to Date" xfId="13713"/>
    <cellStyle name="Normal 6 2 5 2 2 3 3" xfId="5590"/>
    <cellStyle name="Normal 6 2 5 2 2 3 3 2" xfId="13714"/>
    <cellStyle name="Normal 6 2 5 2 2 3 3_Year to Date" xfId="13715"/>
    <cellStyle name="Normal 6 2 5 2 2 3 4" xfId="13716"/>
    <cellStyle name="Normal 6 2 5 2 2 3_CS Indicators" xfId="5591"/>
    <cellStyle name="Normal 6 2 5 2 2 4" xfId="5592"/>
    <cellStyle name="Normal 6 2 5 2 2 4 2" xfId="13717"/>
    <cellStyle name="Normal 6 2 5 2 2 4_Year to Date" xfId="13718"/>
    <cellStyle name="Normal 6 2 5 2 2 5" xfId="5593"/>
    <cellStyle name="Normal 6 2 5 2 2 5 2" xfId="13719"/>
    <cellStyle name="Normal 6 2 5 2 2 5_Year to Date" xfId="13720"/>
    <cellStyle name="Normal 6 2 5 2 2 6" xfId="13721"/>
    <cellStyle name="Normal 6 2 5 2 2_CS Indicators" xfId="5594"/>
    <cellStyle name="Normal 6 2 5 2 3" xfId="5595"/>
    <cellStyle name="Normal 6 2 5 2 3 2" xfId="5596"/>
    <cellStyle name="Normal 6 2 5 2 3 2 2" xfId="5597"/>
    <cellStyle name="Normal 6 2 5 2 3 2 2 2" xfId="13722"/>
    <cellStyle name="Normal 6 2 5 2 3 2 2_Year to Date" xfId="13723"/>
    <cellStyle name="Normal 6 2 5 2 3 2 3" xfId="5598"/>
    <cellStyle name="Normal 6 2 5 2 3 2 3 2" xfId="13724"/>
    <cellStyle name="Normal 6 2 5 2 3 2 3_Year to Date" xfId="13725"/>
    <cellStyle name="Normal 6 2 5 2 3 2 4" xfId="13726"/>
    <cellStyle name="Normal 6 2 5 2 3 2_CS Indicators" xfId="5599"/>
    <cellStyle name="Normal 6 2 5 2 3 3" xfId="5600"/>
    <cellStyle name="Normal 6 2 5 2 3 3 2" xfId="13727"/>
    <cellStyle name="Normal 6 2 5 2 3 3_Year to Date" xfId="13728"/>
    <cellStyle name="Normal 6 2 5 2 3 4" xfId="5601"/>
    <cellStyle name="Normal 6 2 5 2 3 4 2" xfId="13729"/>
    <cellStyle name="Normal 6 2 5 2 3 4_Year to Date" xfId="13730"/>
    <cellStyle name="Normal 6 2 5 2 3 5" xfId="13731"/>
    <cellStyle name="Normal 6 2 5 2 3_CS Indicators" xfId="5602"/>
    <cellStyle name="Normal 6 2 5 2 4" xfId="5603"/>
    <cellStyle name="Normal 6 2 5 2 4 2" xfId="5604"/>
    <cellStyle name="Normal 6 2 5 2 4 2 2" xfId="13732"/>
    <cellStyle name="Normal 6 2 5 2 4 2_Year to Date" xfId="13733"/>
    <cellStyle name="Normal 6 2 5 2 4 3" xfId="5605"/>
    <cellStyle name="Normal 6 2 5 2 4 3 2" xfId="13734"/>
    <cellStyle name="Normal 6 2 5 2 4 3_Year to Date" xfId="13735"/>
    <cellStyle name="Normal 6 2 5 2 4 4" xfId="13736"/>
    <cellStyle name="Normal 6 2 5 2 4_CS Indicators" xfId="5606"/>
    <cellStyle name="Normal 6 2 5 2 5" xfId="5607"/>
    <cellStyle name="Normal 6 2 5 2 5 2" xfId="13737"/>
    <cellStyle name="Normal 6 2 5 2 5_Year to Date" xfId="13738"/>
    <cellStyle name="Normal 6 2 5 2 6" xfId="5608"/>
    <cellStyle name="Normal 6 2 5 2 6 2" xfId="13739"/>
    <cellStyle name="Normal 6 2 5 2 6_Year to Date" xfId="13740"/>
    <cellStyle name="Normal 6 2 5 2 7" xfId="13741"/>
    <cellStyle name="Normal 6 2 5 2_CS Indicators" xfId="5609"/>
    <cellStyle name="Normal 6 2 5 3" xfId="5610"/>
    <cellStyle name="Normal 6 2 5 3 2" xfId="5611"/>
    <cellStyle name="Normal 6 2 5 3 2 2" xfId="5612"/>
    <cellStyle name="Normal 6 2 5 3 2 2 2" xfId="5613"/>
    <cellStyle name="Normal 6 2 5 3 2 2 2 2" xfId="13742"/>
    <cellStyle name="Normal 6 2 5 3 2 2 2_Year to Date" xfId="13743"/>
    <cellStyle name="Normal 6 2 5 3 2 2 3" xfId="5614"/>
    <cellStyle name="Normal 6 2 5 3 2 2 3 2" xfId="13744"/>
    <cellStyle name="Normal 6 2 5 3 2 2 3_Year to Date" xfId="13745"/>
    <cellStyle name="Normal 6 2 5 3 2 2 4" xfId="13746"/>
    <cellStyle name="Normal 6 2 5 3 2 2_CS Indicators" xfId="5615"/>
    <cellStyle name="Normal 6 2 5 3 2 3" xfId="5616"/>
    <cellStyle name="Normal 6 2 5 3 2 3 2" xfId="13747"/>
    <cellStyle name="Normal 6 2 5 3 2 3_Year to Date" xfId="13748"/>
    <cellStyle name="Normal 6 2 5 3 2 4" xfId="5617"/>
    <cellStyle name="Normal 6 2 5 3 2 4 2" xfId="13749"/>
    <cellStyle name="Normal 6 2 5 3 2 4_Year to Date" xfId="13750"/>
    <cellStyle name="Normal 6 2 5 3 2 5" xfId="13751"/>
    <cellStyle name="Normal 6 2 5 3 2_CS Indicators" xfId="5618"/>
    <cellStyle name="Normal 6 2 5 3 3" xfId="5619"/>
    <cellStyle name="Normal 6 2 5 3 3 2" xfId="5620"/>
    <cellStyle name="Normal 6 2 5 3 3 2 2" xfId="13752"/>
    <cellStyle name="Normal 6 2 5 3 3 2_Year to Date" xfId="13753"/>
    <cellStyle name="Normal 6 2 5 3 3 3" xfId="5621"/>
    <cellStyle name="Normal 6 2 5 3 3 3 2" xfId="13754"/>
    <cellStyle name="Normal 6 2 5 3 3 3_Year to Date" xfId="13755"/>
    <cellStyle name="Normal 6 2 5 3 3 4" xfId="13756"/>
    <cellStyle name="Normal 6 2 5 3 3_CS Indicators" xfId="5622"/>
    <cellStyle name="Normal 6 2 5 3 4" xfId="5623"/>
    <cellStyle name="Normal 6 2 5 3 4 2" xfId="13757"/>
    <cellStyle name="Normal 6 2 5 3 4_Year to Date" xfId="13758"/>
    <cellStyle name="Normal 6 2 5 3 5" xfId="5624"/>
    <cellStyle name="Normal 6 2 5 3 5 2" xfId="13759"/>
    <cellStyle name="Normal 6 2 5 3 5_Year to Date" xfId="13760"/>
    <cellStyle name="Normal 6 2 5 3 6" xfId="13761"/>
    <cellStyle name="Normal 6 2 5 3_CS Indicators" xfId="5625"/>
    <cellStyle name="Normal 6 2 5 4" xfId="5626"/>
    <cellStyle name="Normal 6 2 5 4 2" xfId="5627"/>
    <cellStyle name="Normal 6 2 5 4 2 2" xfId="5628"/>
    <cellStyle name="Normal 6 2 5 4 2 2 2" xfId="13762"/>
    <cellStyle name="Normal 6 2 5 4 2 2_Year to Date" xfId="13763"/>
    <cellStyle name="Normal 6 2 5 4 2 3" xfId="5629"/>
    <cellStyle name="Normal 6 2 5 4 2 3 2" xfId="13764"/>
    <cellStyle name="Normal 6 2 5 4 2 3_Year to Date" xfId="13765"/>
    <cellStyle name="Normal 6 2 5 4 2 4" xfId="13766"/>
    <cellStyle name="Normal 6 2 5 4 2_CS Indicators" xfId="5630"/>
    <cellStyle name="Normal 6 2 5 4 3" xfId="5631"/>
    <cellStyle name="Normal 6 2 5 4 3 2" xfId="13767"/>
    <cellStyle name="Normal 6 2 5 4 3_Year to Date" xfId="13768"/>
    <cellStyle name="Normal 6 2 5 4 4" xfId="5632"/>
    <cellStyle name="Normal 6 2 5 4 4 2" xfId="13769"/>
    <cellStyle name="Normal 6 2 5 4 4_Year to Date" xfId="13770"/>
    <cellStyle name="Normal 6 2 5 4 5" xfId="13771"/>
    <cellStyle name="Normal 6 2 5 4_CS Indicators" xfId="5633"/>
    <cellStyle name="Normal 6 2 5 5" xfId="5634"/>
    <cellStyle name="Normal 6 2 5 5 2" xfId="5635"/>
    <cellStyle name="Normal 6 2 5 5 2 2" xfId="13772"/>
    <cellStyle name="Normal 6 2 5 5 2_Year to Date" xfId="13773"/>
    <cellStyle name="Normal 6 2 5 5 3" xfId="5636"/>
    <cellStyle name="Normal 6 2 5 5 3 2" xfId="13774"/>
    <cellStyle name="Normal 6 2 5 5 3_Year to Date" xfId="13775"/>
    <cellStyle name="Normal 6 2 5 5 4" xfId="13776"/>
    <cellStyle name="Normal 6 2 5 5_CS Indicators" xfId="5637"/>
    <cellStyle name="Normal 6 2 5 6" xfId="5638"/>
    <cellStyle name="Normal 6 2 5 6 2" xfId="13777"/>
    <cellStyle name="Normal 6 2 5 6_Year to Date" xfId="13778"/>
    <cellStyle name="Normal 6 2 5 7" xfId="5639"/>
    <cellStyle name="Normal 6 2 5 7 2" xfId="13779"/>
    <cellStyle name="Normal 6 2 5 7_Year to Date" xfId="13780"/>
    <cellStyle name="Normal 6 2 5 8" xfId="13781"/>
    <cellStyle name="Normal 6 2 5_CS Indicators" xfId="5640"/>
    <cellStyle name="Normal 6 2 6" xfId="5641"/>
    <cellStyle name="Normal 6 2 6 2" xfId="5642"/>
    <cellStyle name="Normal 6 2 6 2 2" xfId="5643"/>
    <cellStyle name="Normal 6 2 6 2 2 2" xfId="5644"/>
    <cellStyle name="Normal 6 2 6 2 2 2 2" xfId="5645"/>
    <cellStyle name="Normal 6 2 6 2 2 2 2 2" xfId="5646"/>
    <cellStyle name="Normal 6 2 6 2 2 2 2 2 2" xfId="13782"/>
    <cellStyle name="Normal 6 2 6 2 2 2 2 2_Year to Date" xfId="13783"/>
    <cellStyle name="Normal 6 2 6 2 2 2 2 3" xfId="5647"/>
    <cellStyle name="Normal 6 2 6 2 2 2 2 3 2" xfId="13784"/>
    <cellStyle name="Normal 6 2 6 2 2 2 2 3_Year to Date" xfId="13785"/>
    <cellStyle name="Normal 6 2 6 2 2 2 2 4" xfId="13786"/>
    <cellStyle name="Normal 6 2 6 2 2 2 2_CS Indicators" xfId="5648"/>
    <cellStyle name="Normal 6 2 6 2 2 2 3" xfId="5649"/>
    <cellStyle name="Normal 6 2 6 2 2 2 3 2" xfId="13787"/>
    <cellStyle name="Normal 6 2 6 2 2 2 3_Year to Date" xfId="13788"/>
    <cellStyle name="Normal 6 2 6 2 2 2 4" xfId="5650"/>
    <cellStyle name="Normal 6 2 6 2 2 2 4 2" xfId="13789"/>
    <cellStyle name="Normal 6 2 6 2 2 2 4_Year to Date" xfId="13790"/>
    <cellStyle name="Normal 6 2 6 2 2 2 5" xfId="13791"/>
    <cellStyle name="Normal 6 2 6 2 2 2_CS Indicators" xfId="5651"/>
    <cellStyle name="Normal 6 2 6 2 2 3" xfId="5652"/>
    <cellStyle name="Normal 6 2 6 2 2 3 2" xfId="5653"/>
    <cellStyle name="Normal 6 2 6 2 2 3 2 2" xfId="13792"/>
    <cellStyle name="Normal 6 2 6 2 2 3 2_Year to Date" xfId="13793"/>
    <cellStyle name="Normal 6 2 6 2 2 3 3" xfId="5654"/>
    <cellStyle name="Normal 6 2 6 2 2 3 3 2" xfId="13794"/>
    <cellStyle name="Normal 6 2 6 2 2 3 3_Year to Date" xfId="13795"/>
    <cellStyle name="Normal 6 2 6 2 2 3 4" xfId="13796"/>
    <cellStyle name="Normal 6 2 6 2 2 3_CS Indicators" xfId="5655"/>
    <cellStyle name="Normal 6 2 6 2 2 4" xfId="5656"/>
    <cellStyle name="Normal 6 2 6 2 2 4 2" xfId="13797"/>
    <cellStyle name="Normal 6 2 6 2 2 4_Year to Date" xfId="13798"/>
    <cellStyle name="Normal 6 2 6 2 2 5" xfId="5657"/>
    <cellStyle name="Normal 6 2 6 2 2 5 2" xfId="13799"/>
    <cellStyle name="Normal 6 2 6 2 2 5_Year to Date" xfId="13800"/>
    <cellStyle name="Normal 6 2 6 2 2 6" xfId="13801"/>
    <cellStyle name="Normal 6 2 6 2 2_CS Indicators" xfId="5658"/>
    <cellStyle name="Normal 6 2 6 2 3" xfId="5659"/>
    <cellStyle name="Normal 6 2 6 2 3 2" xfId="5660"/>
    <cellStyle name="Normal 6 2 6 2 3 2 2" xfId="5661"/>
    <cellStyle name="Normal 6 2 6 2 3 2 2 2" xfId="13802"/>
    <cellStyle name="Normal 6 2 6 2 3 2 2_Year to Date" xfId="13803"/>
    <cellStyle name="Normal 6 2 6 2 3 2 3" xfId="5662"/>
    <cellStyle name="Normal 6 2 6 2 3 2 3 2" xfId="13804"/>
    <cellStyle name="Normal 6 2 6 2 3 2 3_Year to Date" xfId="13805"/>
    <cellStyle name="Normal 6 2 6 2 3 2 4" xfId="13806"/>
    <cellStyle name="Normal 6 2 6 2 3 2_CS Indicators" xfId="5663"/>
    <cellStyle name="Normal 6 2 6 2 3 3" xfId="5664"/>
    <cellStyle name="Normal 6 2 6 2 3 3 2" xfId="13807"/>
    <cellStyle name="Normal 6 2 6 2 3 3_Year to Date" xfId="13808"/>
    <cellStyle name="Normal 6 2 6 2 3 4" xfId="5665"/>
    <cellStyle name="Normal 6 2 6 2 3 4 2" xfId="13809"/>
    <cellStyle name="Normal 6 2 6 2 3 4_Year to Date" xfId="13810"/>
    <cellStyle name="Normal 6 2 6 2 3 5" xfId="13811"/>
    <cellStyle name="Normal 6 2 6 2 3_CS Indicators" xfId="5666"/>
    <cellStyle name="Normal 6 2 6 2 4" xfId="5667"/>
    <cellStyle name="Normal 6 2 6 2 4 2" xfId="5668"/>
    <cellStyle name="Normal 6 2 6 2 4 2 2" xfId="13812"/>
    <cellStyle name="Normal 6 2 6 2 4 2_Year to Date" xfId="13813"/>
    <cellStyle name="Normal 6 2 6 2 4 3" xfId="5669"/>
    <cellStyle name="Normal 6 2 6 2 4 3 2" xfId="13814"/>
    <cellStyle name="Normal 6 2 6 2 4 3_Year to Date" xfId="13815"/>
    <cellStyle name="Normal 6 2 6 2 4 4" xfId="13816"/>
    <cellStyle name="Normal 6 2 6 2 4_CS Indicators" xfId="5670"/>
    <cellStyle name="Normal 6 2 6 2 5" xfId="5671"/>
    <cellStyle name="Normal 6 2 6 2 5 2" xfId="13817"/>
    <cellStyle name="Normal 6 2 6 2 5_Year to Date" xfId="13818"/>
    <cellStyle name="Normal 6 2 6 2 6" xfId="5672"/>
    <cellStyle name="Normal 6 2 6 2 6 2" xfId="13819"/>
    <cellStyle name="Normal 6 2 6 2 6_Year to Date" xfId="13820"/>
    <cellStyle name="Normal 6 2 6 2 7" xfId="13821"/>
    <cellStyle name="Normal 6 2 6 2_CS Indicators" xfId="5673"/>
    <cellStyle name="Normal 6 2 6 3" xfId="5674"/>
    <cellStyle name="Normal 6 2 6 3 2" xfId="5675"/>
    <cellStyle name="Normal 6 2 6 3 2 2" xfId="5676"/>
    <cellStyle name="Normal 6 2 6 3 2 2 2" xfId="5677"/>
    <cellStyle name="Normal 6 2 6 3 2 2 2 2" xfId="13822"/>
    <cellStyle name="Normal 6 2 6 3 2 2 2_Year to Date" xfId="13823"/>
    <cellStyle name="Normal 6 2 6 3 2 2 3" xfId="5678"/>
    <cellStyle name="Normal 6 2 6 3 2 2 3 2" xfId="13824"/>
    <cellStyle name="Normal 6 2 6 3 2 2 3_Year to Date" xfId="13825"/>
    <cellStyle name="Normal 6 2 6 3 2 2 4" xfId="13826"/>
    <cellStyle name="Normal 6 2 6 3 2 2_CS Indicators" xfId="5679"/>
    <cellStyle name="Normal 6 2 6 3 2 3" xfId="5680"/>
    <cellStyle name="Normal 6 2 6 3 2 3 2" xfId="13827"/>
    <cellStyle name="Normal 6 2 6 3 2 3_Year to Date" xfId="13828"/>
    <cellStyle name="Normal 6 2 6 3 2 4" xfId="5681"/>
    <cellStyle name="Normal 6 2 6 3 2 4 2" xfId="13829"/>
    <cellStyle name="Normal 6 2 6 3 2 4_Year to Date" xfId="13830"/>
    <cellStyle name="Normal 6 2 6 3 2 5" xfId="13831"/>
    <cellStyle name="Normal 6 2 6 3 2_CS Indicators" xfId="5682"/>
    <cellStyle name="Normal 6 2 6 3 3" xfId="5683"/>
    <cellStyle name="Normal 6 2 6 3 3 2" xfId="5684"/>
    <cellStyle name="Normal 6 2 6 3 3 2 2" xfId="13832"/>
    <cellStyle name="Normal 6 2 6 3 3 2_Year to Date" xfId="13833"/>
    <cellStyle name="Normal 6 2 6 3 3 3" xfId="5685"/>
    <cellStyle name="Normal 6 2 6 3 3 3 2" xfId="13834"/>
    <cellStyle name="Normal 6 2 6 3 3 3_Year to Date" xfId="13835"/>
    <cellStyle name="Normal 6 2 6 3 3 4" xfId="13836"/>
    <cellStyle name="Normal 6 2 6 3 3_CS Indicators" xfId="5686"/>
    <cellStyle name="Normal 6 2 6 3 4" xfId="5687"/>
    <cellStyle name="Normal 6 2 6 3 4 2" xfId="13837"/>
    <cellStyle name="Normal 6 2 6 3 4_Year to Date" xfId="13838"/>
    <cellStyle name="Normal 6 2 6 3 5" xfId="5688"/>
    <cellStyle name="Normal 6 2 6 3 5 2" xfId="13839"/>
    <cellStyle name="Normal 6 2 6 3 5_Year to Date" xfId="13840"/>
    <cellStyle name="Normal 6 2 6 3 6" xfId="13841"/>
    <cellStyle name="Normal 6 2 6 3_CS Indicators" xfId="5689"/>
    <cellStyle name="Normal 6 2 6 4" xfId="5690"/>
    <cellStyle name="Normal 6 2 6 4 2" xfId="5691"/>
    <cellStyle name="Normal 6 2 6 4 2 2" xfId="5692"/>
    <cellStyle name="Normal 6 2 6 4 2 2 2" xfId="13842"/>
    <cellStyle name="Normal 6 2 6 4 2 2_Year to Date" xfId="13843"/>
    <cellStyle name="Normal 6 2 6 4 2 3" xfId="5693"/>
    <cellStyle name="Normal 6 2 6 4 2 3 2" xfId="13844"/>
    <cellStyle name="Normal 6 2 6 4 2 3_Year to Date" xfId="13845"/>
    <cellStyle name="Normal 6 2 6 4 2 4" xfId="13846"/>
    <cellStyle name="Normal 6 2 6 4 2_CS Indicators" xfId="5694"/>
    <cellStyle name="Normal 6 2 6 4 3" xfId="5695"/>
    <cellStyle name="Normal 6 2 6 4 3 2" xfId="13847"/>
    <cellStyle name="Normal 6 2 6 4 3_Year to Date" xfId="13848"/>
    <cellStyle name="Normal 6 2 6 4 4" xfId="5696"/>
    <cellStyle name="Normal 6 2 6 4 4 2" xfId="13849"/>
    <cellStyle name="Normal 6 2 6 4 4_Year to Date" xfId="13850"/>
    <cellStyle name="Normal 6 2 6 4 5" xfId="13851"/>
    <cellStyle name="Normal 6 2 6 4_CS Indicators" xfId="5697"/>
    <cellStyle name="Normal 6 2 6 5" xfId="5698"/>
    <cellStyle name="Normal 6 2 6 5 2" xfId="5699"/>
    <cellStyle name="Normal 6 2 6 5 2 2" xfId="13852"/>
    <cellStyle name="Normal 6 2 6 5 2_Year to Date" xfId="13853"/>
    <cellStyle name="Normal 6 2 6 5 3" xfId="5700"/>
    <cellStyle name="Normal 6 2 6 5 3 2" xfId="13854"/>
    <cellStyle name="Normal 6 2 6 5 3_Year to Date" xfId="13855"/>
    <cellStyle name="Normal 6 2 6 5 4" xfId="13856"/>
    <cellStyle name="Normal 6 2 6 5_CS Indicators" xfId="5701"/>
    <cellStyle name="Normal 6 2 6 6" xfId="5702"/>
    <cellStyle name="Normal 6 2 6 6 2" xfId="13857"/>
    <cellStyle name="Normal 6 2 6 6_Year to Date" xfId="13858"/>
    <cellStyle name="Normal 6 2 6 7" xfId="5703"/>
    <cellStyle name="Normal 6 2 6 7 2" xfId="13859"/>
    <cellStyle name="Normal 6 2 6 7_Year to Date" xfId="13860"/>
    <cellStyle name="Normal 6 2 6 8" xfId="13861"/>
    <cellStyle name="Normal 6 2 6_CS Indicators" xfId="5704"/>
    <cellStyle name="Normal 6 2 7" xfId="5705"/>
    <cellStyle name="Normal 6 2 7 2" xfId="5706"/>
    <cellStyle name="Normal 6 2 7 2 2" xfId="5707"/>
    <cellStyle name="Normal 6 2 7 2 2 2" xfId="5708"/>
    <cellStyle name="Normal 6 2 7 2 2 2 2" xfId="5709"/>
    <cellStyle name="Normal 6 2 7 2 2 2 2 2" xfId="13862"/>
    <cellStyle name="Normal 6 2 7 2 2 2 2_Year to Date" xfId="13863"/>
    <cellStyle name="Normal 6 2 7 2 2 2 3" xfId="5710"/>
    <cellStyle name="Normal 6 2 7 2 2 2 3 2" xfId="13864"/>
    <cellStyle name="Normal 6 2 7 2 2 2 3_Year to Date" xfId="13865"/>
    <cellStyle name="Normal 6 2 7 2 2 2 4" xfId="13866"/>
    <cellStyle name="Normal 6 2 7 2 2 2_CS Indicators" xfId="5711"/>
    <cellStyle name="Normal 6 2 7 2 2 3" xfId="5712"/>
    <cellStyle name="Normal 6 2 7 2 2 3 2" xfId="13867"/>
    <cellStyle name="Normal 6 2 7 2 2 3_Year to Date" xfId="13868"/>
    <cellStyle name="Normal 6 2 7 2 2 4" xfId="5713"/>
    <cellStyle name="Normal 6 2 7 2 2 4 2" xfId="13869"/>
    <cellStyle name="Normal 6 2 7 2 2 4_Year to Date" xfId="13870"/>
    <cellStyle name="Normal 6 2 7 2 2 5" xfId="13871"/>
    <cellStyle name="Normal 6 2 7 2 2_CS Indicators" xfId="5714"/>
    <cellStyle name="Normal 6 2 7 2 3" xfId="5715"/>
    <cellStyle name="Normal 6 2 7 2 3 2" xfId="5716"/>
    <cellStyle name="Normal 6 2 7 2 3 2 2" xfId="13872"/>
    <cellStyle name="Normal 6 2 7 2 3 2_Year to Date" xfId="13873"/>
    <cellStyle name="Normal 6 2 7 2 3 3" xfId="5717"/>
    <cellStyle name="Normal 6 2 7 2 3 3 2" xfId="13874"/>
    <cellStyle name="Normal 6 2 7 2 3 3_Year to Date" xfId="13875"/>
    <cellStyle name="Normal 6 2 7 2 3 4" xfId="13876"/>
    <cellStyle name="Normal 6 2 7 2 3_CS Indicators" xfId="5718"/>
    <cellStyle name="Normal 6 2 7 2 4" xfId="5719"/>
    <cellStyle name="Normal 6 2 7 2 4 2" xfId="13877"/>
    <cellStyle name="Normal 6 2 7 2 4_Year to Date" xfId="13878"/>
    <cellStyle name="Normal 6 2 7 2 5" xfId="5720"/>
    <cellStyle name="Normal 6 2 7 2 5 2" xfId="13879"/>
    <cellStyle name="Normal 6 2 7 2 5_Year to Date" xfId="13880"/>
    <cellStyle name="Normal 6 2 7 2 6" xfId="13881"/>
    <cellStyle name="Normal 6 2 7 2_CS Indicators" xfId="5721"/>
    <cellStyle name="Normal 6 2 7 3" xfId="5722"/>
    <cellStyle name="Normal 6 2 7 3 2" xfId="5723"/>
    <cellStyle name="Normal 6 2 7 3 2 2" xfId="5724"/>
    <cellStyle name="Normal 6 2 7 3 2 2 2" xfId="13882"/>
    <cellStyle name="Normal 6 2 7 3 2 2_Year to Date" xfId="13883"/>
    <cellStyle name="Normal 6 2 7 3 2 3" xfId="5725"/>
    <cellStyle name="Normal 6 2 7 3 2 3 2" xfId="13884"/>
    <cellStyle name="Normal 6 2 7 3 2 3_Year to Date" xfId="13885"/>
    <cellStyle name="Normal 6 2 7 3 2 4" xfId="13886"/>
    <cellStyle name="Normal 6 2 7 3 2_CS Indicators" xfId="5726"/>
    <cellStyle name="Normal 6 2 7 3 3" xfId="5727"/>
    <cellStyle name="Normal 6 2 7 3 3 2" xfId="13887"/>
    <cellStyle name="Normal 6 2 7 3 3_Year to Date" xfId="13888"/>
    <cellStyle name="Normal 6 2 7 3 4" xfId="5728"/>
    <cellStyle name="Normal 6 2 7 3 4 2" xfId="13889"/>
    <cellStyle name="Normal 6 2 7 3 4_Year to Date" xfId="13890"/>
    <cellStyle name="Normal 6 2 7 3 5" xfId="13891"/>
    <cellStyle name="Normal 6 2 7 3_CS Indicators" xfId="5729"/>
    <cellStyle name="Normal 6 2 7 4" xfId="5730"/>
    <cellStyle name="Normal 6 2 7 4 2" xfId="5731"/>
    <cellStyle name="Normal 6 2 7 4 2 2" xfId="13892"/>
    <cellStyle name="Normal 6 2 7 4 2_Year to Date" xfId="13893"/>
    <cellStyle name="Normal 6 2 7 4 3" xfId="5732"/>
    <cellStyle name="Normal 6 2 7 4 3 2" xfId="13894"/>
    <cellStyle name="Normal 6 2 7 4 3_Year to Date" xfId="13895"/>
    <cellStyle name="Normal 6 2 7 4 4" xfId="13896"/>
    <cellStyle name="Normal 6 2 7 4_CS Indicators" xfId="5733"/>
    <cellStyle name="Normal 6 2 7 5" xfId="5734"/>
    <cellStyle name="Normal 6 2 7 5 2" xfId="13897"/>
    <cellStyle name="Normal 6 2 7 5_Year to Date" xfId="13898"/>
    <cellStyle name="Normal 6 2 7 6" xfId="5735"/>
    <cellStyle name="Normal 6 2 7 6 2" xfId="13899"/>
    <cellStyle name="Normal 6 2 7 6_Year to Date" xfId="13900"/>
    <cellStyle name="Normal 6 2 7 7" xfId="13901"/>
    <cellStyle name="Normal 6 2 7_CS Indicators" xfId="5736"/>
    <cellStyle name="Normal 6 2 8" xfId="5737"/>
    <cellStyle name="Normal 6 2 8 2" xfId="5738"/>
    <cellStyle name="Normal 6 2 8 2 2" xfId="5739"/>
    <cellStyle name="Normal 6 2 8 2 2 2" xfId="5740"/>
    <cellStyle name="Normal 6 2 8 2 2 2 2" xfId="13902"/>
    <cellStyle name="Normal 6 2 8 2 2 2_Year to Date" xfId="13903"/>
    <cellStyle name="Normal 6 2 8 2 2 3" xfId="5741"/>
    <cellStyle name="Normal 6 2 8 2 2 3 2" xfId="13904"/>
    <cellStyle name="Normal 6 2 8 2 2 3_Year to Date" xfId="13905"/>
    <cellStyle name="Normal 6 2 8 2 2 4" xfId="13906"/>
    <cellStyle name="Normal 6 2 8 2 2_CS Indicators" xfId="5742"/>
    <cellStyle name="Normal 6 2 8 2 3" xfId="5743"/>
    <cellStyle name="Normal 6 2 8 2 3 2" xfId="13907"/>
    <cellStyle name="Normal 6 2 8 2 3_Year to Date" xfId="13908"/>
    <cellStyle name="Normal 6 2 8 2 4" xfId="5744"/>
    <cellStyle name="Normal 6 2 8 2 4 2" xfId="13909"/>
    <cellStyle name="Normal 6 2 8 2 4_Year to Date" xfId="13910"/>
    <cellStyle name="Normal 6 2 8 2 5" xfId="13911"/>
    <cellStyle name="Normal 6 2 8 2_CS Indicators" xfId="5745"/>
    <cellStyle name="Normal 6 2 8 3" xfId="5746"/>
    <cellStyle name="Normal 6 2 8 3 2" xfId="5747"/>
    <cellStyle name="Normal 6 2 8 3 2 2" xfId="13912"/>
    <cellStyle name="Normal 6 2 8 3 2_Year to Date" xfId="13913"/>
    <cellStyle name="Normal 6 2 8 3 3" xfId="5748"/>
    <cellStyle name="Normal 6 2 8 3 3 2" xfId="13914"/>
    <cellStyle name="Normal 6 2 8 3 3_Year to Date" xfId="13915"/>
    <cellStyle name="Normal 6 2 8 3 4" xfId="13916"/>
    <cellStyle name="Normal 6 2 8 3_CS Indicators" xfId="5749"/>
    <cellStyle name="Normal 6 2 8 4" xfId="5750"/>
    <cellStyle name="Normal 6 2 8 4 2" xfId="13917"/>
    <cellStyle name="Normal 6 2 8 4_Year to Date" xfId="13918"/>
    <cellStyle name="Normal 6 2 8 5" xfId="5751"/>
    <cellStyle name="Normal 6 2 8 5 2" xfId="13919"/>
    <cellStyle name="Normal 6 2 8 5_Year to Date" xfId="13920"/>
    <cellStyle name="Normal 6 2 8 6" xfId="13921"/>
    <cellStyle name="Normal 6 2 8_CS Indicators" xfId="5752"/>
    <cellStyle name="Normal 6 2 9" xfId="5753"/>
    <cellStyle name="Normal 6 2 9 2" xfId="5754"/>
    <cellStyle name="Normal 6 2 9 2 2" xfId="5755"/>
    <cellStyle name="Normal 6 2 9 2 2 2" xfId="13922"/>
    <cellStyle name="Normal 6 2 9 2 2_Year to Date" xfId="13923"/>
    <cellStyle name="Normal 6 2 9 2 3" xfId="5756"/>
    <cellStyle name="Normal 6 2 9 2 3 2" xfId="13924"/>
    <cellStyle name="Normal 6 2 9 2 3_Year to Date" xfId="13925"/>
    <cellStyle name="Normal 6 2 9 2 4" xfId="13926"/>
    <cellStyle name="Normal 6 2 9 2_CS Indicators" xfId="5757"/>
    <cellStyle name="Normal 6 2 9 3" xfId="5758"/>
    <cellStyle name="Normal 6 2 9 3 2" xfId="13927"/>
    <cellStyle name="Normal 6 2 9 3_Year to Date" xfId="13928"/>
    <cellStyle name="Normal 6 2 9 4" xfId="5759"/>
    <cellStyle name="Normal 6 2 9 4 2" xfId="13929"/>
    <cellStyle name="Normal 6 2 9 4_Year to Date" xfId="13930"/>
    <cellStyle name="Normal 6 2 9 5" xfId="13931"/>
    <cellStyle name="Normal 6 2 9_CS Indicators" xfId="5760"/>
    <cellStyle name="Normal 6 2_CS Indicators" xfId="5761"/>
    <cellStyle name="Normal 6 20" xfId="13932"/>
    <cellStyle name="Normal 6 20 2" xfId="13933"/>
    <cellStyle name="Normal 6 20 2 2" xfId="13934"/>
    <cellStyle name="Normal 6 20 2 2 2" xfId="13935"/>
    <cellStyle name="Normal 6 20 2 2 3" xfId="13936"/>
    <cellStyle name="Normal 6 20 2 3" xfId="13937"/>
    <cellStyle name="Normal 6 20 2 4" xfId="13938"/>
    <cellStyle name="Normal 6 20 3" xfId="13939"/>
    <cellStyle name="Normal 6 20 3 2" xfId="13940"/>
    <cellStyle name="Normal 6 20 3 3" xfId="13941"/>
    <cellStyle name="Normal 6 20 4" xfId="13942"/>
    <cellStyle name="Normal 6 20 5" xfId="13943"/>
    <cellStyle name="Normal 6 21" xfId="13944"/>
    <cellStyle name="Normal 6 21 2" xfId="13945"/>
    <cellStyle name="Normal 6 21 2 2" xfId="13946"/>
    <cellStyle name="Normal 6 21 2 3" xfId="13947"/>
    <cellStyle name="Normal 6 21 3" xfId="13948"/>
    <cellStyle name="Normal 6 21 4" xfId="13949"/>
    <cellStyle name="Normal 6 22" xfId="13950"/>
    <cellStyle name="Normal 6 22 2" xfId="13951"/>
    <cellStyle name="Normal 6 22 2 2" xfId="13952"/>
    <cellStyle name="Normal 6 22 2 3" xfId="13953"/>
    <cellStyle name="Normal 6 22 3" xfId="13954"/>
    <cellStyle name="Normal 6 22 4" xfId="13955"/>
    <cellStyle name="Normal 6 23" xfId="13956"/>
    <cellStyle name="Normal 6 23 2" xfId="13957"/>
    <cellStyle name="Normal 6 23 3" xfId="13958"/>
    <cellStyle name="Normal 6 24" xfId="13959"/>
    <cellStyle name="Normal 6 25" xfId="13960"/>
    <cellStyle name="Normal 6 26" xfId="13961"/>
    <cellStyle name="Normal 6 27" xfId="13962"/>
    <cellStyle name="Normal 6 28" xfId="13963"/>
    <cellStyle name="Normal 6 29" xfId="13964"/>
    <cellStyle name="Normal 6 3" xfId="5762"/>
    <cellStyle name="Normal 6 3 10" xfId="5763"/>
    <cellStyle name="Normal 6 3 10 2" xfId="13965"/>
    <cellStyle name="Normal 6 3 10_Year to Date" xfId="13966"/>
    <cellStyle name="Normal 6 3 11" xfId="5764"/>
    <cellStyle name="Normal 6 3 11 2" xfId="13967"/>
    <cellStyle name="Normal 6 3 11_Year to Date" xfId="13968"/>
    <cellStyle name="Normal 6 3 12" xfId="13969"/>
    <cellStyle name="Normal 6 3 2" xfId="5765"/>
    <cellStyle name="Normal 6 3 2 2" xfId="5766"/>
    <cellStyle name="Normal 6 3 2 2 2" xfId="5767"/>
    <cellStyle name="Normal 6 3 2 2 2 2" xfId="5768"/>
    <cellStyle name="Normal 6 3 2 2 2 2 2" xfId="5769"/>
    <cellStyle name="Normal 6 3 2 2 2 2 2 2" xfId="5770"/>
    <cellStyle name="Normal 6 3 2 2 2 2 2 2 2" xfId="13970"/>
    <cellStyle name="Normal 6 3 2 2 2 2 2 2_Year to Date" xfId="13971"/>
    <cellStyle name="Normal 6 3 2 2 2 2 2 3" xfId="5771"/>
    <cellStyle name="Normal 6 3 2 2 2 2 2 3 2" xfId="13972"/>
    <cellStyle name="Normal 6 3 2 2 2 2 2 3_Year to Date" xfId="13973"/>
    <cellStyle name="Normal 6 3 2 2 2 2 2 4" xfId="13974"/>
    <cellStyle name="Normal 6 3 2 2 2 2 2_CS Indicators" xfId="5772"/>
    <cellStyle name="Normal 6 3 2 2 2 2 3" xfId="5773"/>
    <cellStyle name="Normal 6 3 2 2 2 2 3 2" xfId="13975"/>
    <cellStyle name="Normal 6 3 2 2 2 2 3_Year to Date" xfId="13976"/>
    <cellStyle name="Normal 6 3 2 2 2 2 4" xfId="5774"/>
    <cellStyle name="Normal 6 3 2 2 2 2 4 2" xfId="13977"/>
    <cellStyle name="Normal 6 3 2 2 2 2 4_Year to Date" xfId="13978"/>
    <cellStyle name="Normal 6 3 2 2 2 2 5" xfId="13979"/>
    <cellStyle name="Normal 6 3 2 2 2 2_CS Indicators" xfId="5775"/>
    <cellStyle name="Normal 6 3 2 2 2 3" xfId="5776"/>
    <cellStyle name="Normal 6 3 2 2 2 3 2" xfId="5777"/>
    <cellStyle name="Normal 6 3 2 2 2 3 2 2" xfId="13980"/>
    <cellStyle name="Normal 6 3 2 2 2 3 2_Year to Date" xfId="13981"/>
    <cellStyle name="Normal 6 3 2 2 2 3 3" xfId="5778"/>
    <cellStyle name="Normal 6 3 2 2 2 3 3 2" xfId="13982"/>
    <cellStyle name="Normal 6 3 2 2 2 3 3_Year to Date" xfId="13983"/>
    <cellStyle name="Normal 6 3 2 2 2 3 4" xfId="13984"/>
    <cellStyle name="Normal 6 3 2 2 2 3_CS Indicators" xfId="5779"/>
    <cellStyle name="Normal 6 3 2 2 2 4" xfId="5780"/>
    <cellStyle name="Normal 6 3 2 2 2 4 2" xfId="13985"/>
    <cellStyle name="Normal 6 3 2 2 2 4_Year to Date" xfId="13986"/>
    <cellStyle name="Normal 6 3 2 2 2 5" xfId="5781"/>
    <cellStyle name="Normal 6 3 2 2 2 5 2" xfId="13987"/>
    <cellStyle name="Normal 6 3 2 2 2 5_Year to Date" xfId="13988"/>
    <cellStyle name="Normal 6 3 2 2 2 6" xfId="13989"/>
    <cellStyle name="Normal 6 3 2 2 2_CS Indicators" xfId="5782"/>
    <cellStyle name="Normal 6 3 2 2 3" xfId="5783"/>
    <cellStyle name="Normal 6 3 2 2 3 2" xfId="5784"/>
    <cellStyle name="Normal 6 3 2 2 3 2 2" xfId="5785"/>
    <cellStyle name="Normal 6 3 2 2 3 2 2 2" xfId="13990"/>
    <cellStyle name="Normal 6 3 2 2 3 2 2_Year to Date" xfId="13991"/>
    <cellStyle name="Normal 6 3 2 2 3 2 3" xfId="5786"/>
    <cellStyle name="Normal 6 3 2 2 3 2 3 2" xfId="13992"/>
    <cellStyle name="Normal 6 3 2 2 3 2 3_Year to Date" xfId="13993"/>
    <cellStyle name="Normal 6 3 2 2 3 2 4" xfId="13994"/>
    <cellStyle name="Normal 6 3 2 2 3 2_CS Indicators" xfId="5787"/>
    <cellStyle name="Normal 6 3 2 2 3 3" xfId="5788"/>
    <cellStyle name="Normal 6 3 2 2 3 3 2" xfId="13995"/>
    <cellStyle name="Normal 6 3 2 2 3 3_Year to Date" xfId="13996"/>
    <cellStyle name="Normal 6 3 2 2 3 4" xfId="5789"/>
    <cellStyle name="Normal 6 3 2 2 3 4 2" xfId="13997"/>
    <cellStyle name="Normal 6 3 2 2 3 4_Year to Date" xfId="13998"/>
    <cellStyle name="Normal 6 3 2 2 3 5" xfId="13999"/>
    <cellStyle name="Normal 6 3 2 2 3_CS Indicators" xfId="5790"/>
    <cellStyle name="Normal 6 3 2 2 4" xfId="5791"/>
    <cellStyle name="Normal 6 3 2 2 4 2" xfId="5792"/>
    <cellStyle name="Normal 6 3 2 2 4 2 2" xfId="14000"/>
    <cellStyle name="Normal 6 3 2 2 4 2_Year to Date" xfId="14001"/>
    <cellStyle name="Normal 6 3 2 2 4 3" xfId="5793"/>
    <cellStyle name="Normal 6 3 2 2 4 3 2" xfId="14002"/>
    <cellStyle name="Normal 6 3 2 2 4 3_Year to Date" xfId="14003"/>
    <cellStyle name="Normal 6 3 2 2 4 4" xfId="14004"/>
    <cellStyle name="Normal 6 3 2 2 4_CS Indicators" xfId="5794"/>
    <cellStyle name="Normal 6 3 2 2 5" xfId="5795"/>
    <cellStyle name="Normal 6 3 2 2 5 2" xfId="14005"/>
    <cellStyle name="Normal 6 3 2 2 5_Year to Date" xfId="14006"/>
    <cellStyle name="Normal 6 3 2 2 6" xfId="5796"/>
    <cellStyle name="Normal 6 3 2 2 6 2" xfId="14007"/>
    <cellStyle name="Normal 6 3 2 2 6_Year to Date" xfId="14008"/>
    <cellStyle name="Normal 6 3 2 2 7" xfId="14009"/>
    <cellStyle name="Normal 6 3 2 2_CS Indicators" xfId="5797"/>
    <cellStyle name="Normal 6 3 2 3" xfId="5798"/>
    <cellStyle name="Normal 6 3 2 3 2" xfId="5799"/>
    <cellStyle name="Normal 6 3 2 3 2 2" xfId="5800"/>
    <cellStyle name="Normal 6 3 2 3 2 2 2" xfId="5801"/>
    <cellStyle name="Normal 6 3 2 3 2 2 2 2" xfId="14010"/>
    <cellStyle name="Normal 6 3 2 3 2 2 2_Year to Date" xfId="14011"/>
    <cellStyle name="Normal 6 3 2 3 2 2 3" xfId="5802"/>
    <cellStyle name="Normal 6 3 2 3 2 2 3 2" xfId="14012"/>
    <cellStyle name="Normal 6 3 2 3 2 2 3_Year to Date" xfId="14013"/>
    <cellStyle name="Normal 6 3 2 3 2 2 4" xfId="14014"/>
    <cellStyle name="Normal 6 3 2 3 2 2_CS Indicators" xfId="5803"/>
    <cellStyle name="Normal 6 3 2 3 2 3" xfId="5804"/>
    <cellStyle name="Normal 6 3 2 3 2 3 2" xfId="14015"/>
    <cellStyle name="Normal 6 3 2 3 2 3_Year to Date" xfId="14016"/>
    <cellStyle name="Normal 6 3 2 3 2 4" xfId="5805"/>
    <cellStyle name="Normal 6 3 2 3 2 4 2" xfId="14017"/>
    <cellStyle name="Normal 6 3 2 3 2 4_Year to Date" xfId="14018"/>
    <cellStyle name="Normal 6 3 2 3 2 5" xfId="14019"/>
    <cellStyle name="Normal 6 3 2 3 2_CS Indicators" xfId="5806"/>
    <cellStyle name="Normal 6 3 2 3 3" xfId="5807"/>
    <cellStyle name="Normal 6 3 2 3 3 2" xfId="5808"/>
    <cellStyle name="Normal 6 3 2 3 3 2 2" xfId="14020"/>
    <cellStyle name="Normal 6 3 2 3 3 2_Year to Date" xfId="14021"/>
    <cellStyle name="Normal 6 3 2 3 3 3" xfId="5809"/>
    <cellStyle name="Normal 6 3 2 3 3 3 2" xfId="14022"/>
    <cellStyle name="Normal 6 3 2 3 3 3_Year to Date" xfId="14023"/>
    <cellStyle name="Normal 6 3 2 3 3 4" xfId="14024"/>
    <cellStyle name="Normal 6 3 2 3 3_CS Indicators" xfId="5810"/>
    <cellStyle name="Normal 6 3 2 3 4" xfId="5811"/>
    <cellStyle name="Normal 6 3 2 3 4 2" xfId="14025"/>
    <cellStyle name="Normal 6 3 2 3 4_Year to Date" xfId="14026"/>
    <cellStyle name="Normal 6 3 2 3 5" xfId="5812"/>
    <cellStyle name="Normal 6 3 2 3 5 2" xfId="14027"/>
    <cellStyle name="Normal 6 3 2 3 5_Year to Date" xfId="14028"/>
    <cellStyle name="Normal 6 3 2 3 6" xfId="14029"/>
    <cellStyle name="Normal 6 3 2 3_CS Indicators" xfId="5813"/>
    <cellStyle name="Normal 6 3 2 4" xfId="5814"/>
    <cellStyle name="Normal 6 3 2 4 2" xfId="5815"/>
    <cellStyle name="Normal 6 3 2 4 2 2" xfId="5816"/>
    <cellStyle name="Normal 6 3 2 4 2 2 2" xfId="14030"/>
    <cellStyle name="Normal 6 3 2 4 2 2_Year to Date" xfId="14031"/>
    <cellStyle name="Normal 6 3 2 4 2 3" xfId="5817"/>
    <cellStyle name="Normal 6 3 2 4 2 3 2" xfId="14032"/>
    <cellStyle name="Normal 6 3 2 4 2 3_Year to Date" xfId="14033"/>
    <cellStyle name="Normal 6 3 2 4 2 4" xfId="14034"/>
    <cellStyle name="Normal 6 3 2 4 2_CS Indicators" xfId="5818"/>
    <cellStyle name="Normal 6 3 2 4 3" xfId="5819"/>
    <cellStyle name="Normal 6 3 2 4 3 2" xfId="14035"/>
    <cellStyle name="Normal 6 3 2 4 3_Year to Date" xfId="14036"/>
    <cellStyle name="Normal 6 3 2 4 4" xfId="5820"/>
    <cellStyle name="Normal 6 3 2 4 4 2" xfId="14037"/>
    <cellStyle name="Normal 6 3 2 4 4_Year to Date" xfId="14038"/>
    <cellStyle name="Normal 6 3 2 4 5" xfId="14039"/>
    <cellStyle name="Normal 6 3 2 4_CS Indicators" xfId="5821"/>
    <cellStyle name="Normal 6 3 2 5" xfId="5822"/>
    <cellStyle name="Normal 6 3 2 5 2" xfId="5823"/>
    <cellStyle name="Normal 6 3 2 5 2 2" xfId="14040"/>
    <cellStyle name="Normal 6 3 2 5 2_Year to Date" xfId="14041"/>
    <cellStyle name="Normal 6 3 2 5 3" xfId="5824"/>
    <cellStyle name="Normal 6 3 2 5 3 2" xfId="14042"/>
    <cellStyle name="Normal 6 3 2 5 3_Year to Date" xfId="14043"/>
    <cellStyle name="Normal 6 3 2 5 4" xfId="14044"/>
    <cellStyle name="Normal 6 3 2 5_CS Indicators" xfId="5825"/>
    <cellStyle name="Normal 6 3 2 6" xfId="5826"/>
    <cellStyle name="Normal 6 3 2 6 2" xfId="14045"/>
    <cellStyle name="Normal 6 3 2 6_Year to Date" xfId="14046"/>
    <cellStyle name="Normal 6 3 2 7" xfId="5827"/>
    <cellStyle name="Normal 6 3 2 7 2" xfId="14047"/>
    <cellStyle name="Normal 6 3 2 7_Year to Date" xfId="14048"/>
    <cellStyle name="Normal 6 3 2 8" xfId="14049"/>
    <cellStyle name="Normal 6 3 2_CS Indicators" xfId="5828"/>
    <cellStyle name="Normal 6 3 3" xfId="5829"/>
    <cellStyle name="Normal 6 3 3 2" xfId="5830"/>
    <cellStyle name="Normal 6 3 3 2 2" xfId="5831"/>
    <cellStyle name="Normal 6 3 3 2 2 2" xfId="5832"/>
    <cellStyle name="Normal 6 3 3 2 2 2 2" xfId="5833"/>
    <cellStyle name="Normal 6 3 3 2 2 2 2 2" xfId="5834"/>
    <cellStyle name="Normal 6 3 3 2 2 2 2 2 2" xfId="14050"/>
    <cellStyle name="Normal 6 3 3 2 2 2 2 2_Year to Date" xfId="14051"/>
    <cellStyle name="Normal 6 3 3 2 2 2 2 3" xfId="5835"/>
    <cellStyle name="Normal 6 3 3 2 2 2 2 3 2" xfId="14052"/>
    <cellStyle name="Normal 6 3 3 2 2 2 2 3_Year to Date" xfId="14053"/>
    <cellStyle name="Normal 6 3 3 2 2 2 2 4" xfId="14054"/>
    <cellStyle name="Normal 6 3 3 2 2 2 2_CS Indicators" xfId="5836"/>
    <cellStyle name="Normal 6 3 3 2 2 2 3" xfId="5837"/>
    <cellStyle name="Normal 6 3 3 2 2 2 3 2" xfId="14055"/>
    <cellStyle name="Normal 6 3 3 2 2 2 3_Year to Date" xfId="14056"/>
    <cellStyle name="Normal 6 3 3 2 2 2 4" xfId="5838"/>
    <cellStyle name="Normal 6 3 3 2 2 2 4 2" xfId="14057"/>
    <cellStyle name="Normal 6 3 3 2 2 2 4_Year to Date" xfId="14058"/>
    <cellStyle name="Normal 6 3 3 2 2 2 5" xfId="14059"/>
    <cellStyle name="Normal 6 3 3 2 2 2_CS Indicators" xfId="5839"/>
    <cellStyle name="Normal 6 3 3 2 2 3" xfId="5840"/>
    <cellStyle name="Normal 6 3 3 2 2 3 2" xfId="5841"/>
    <cellStyle name="Normal 6 3 3 2 2 3 2 2" xfId="14060"/>
    <cellStyle name="Normal 6 3 3 2 2 3 2_Year to Date" xfId="14061"/>
    <cellStyle name="Normal 6 3 3 2 2 3 3" xfId="5842"/>
    <cellStyle name="Normal 6 3 3 2 2 3 3 2" xfId="14062"/>
    <cellStyle name="Normal 6 3 3 2 2 3 3_Year to Date" xfId="14063"/>
    <cellStyle name="Normal 6 3 3 2 2 3 4" xfId="14064"/>
    <cellStyle name="Normal 6 3 3 2 2 3_CS Indicators" xfId="5843"/>
    <cellStyle name="Normal 6 3 3 2 2 4" xfId="5844"/>
    <cellStyle name="Normal 6 3 3 2 2 4 2" xfId="14065"/>
    <cellStyle name="Normal 6 3 3 2 2 4_Year to Date" xfId="14066"/>
    <cellStyle name="Normal 6 3 3 2 2 5" xfId="5845"/>
    <cellStyle name="Normal 6 3 3 2 2 5 2" xfId="14067"/>
    <cellStyle name="Normal 6 3 3 2 2 5_Year to Date" xfId="14068"/>
    <cellStyle name="Normal 6 3 3 2 2 6" xfId="14069"/>
    <cellStyle name="Normal 6 3 3 2 2_CS Indicators" xfId="5846"/>
    <cellStyle name="Normal 6 3 3 2 3" xfId="5847"/>
    <cellStyle name="Normal 6 3 3 2 3 2" xfId="5848"/>
    <cellStyle name="Normal 6 3 3 2 3 2 2" xfId="5849"/>
    <cellStyle name="Normal 6 3 3 2 3 2 2 2" xfId="14070"/>
    <cellStyle name="Normal 6 3 3 2 3 2 2_Year to Date" xfId="14071"/>
    <cellStyle name="Normal 6 3 3 2 3 2 3" xfId="5850"/>
    <cellStyle name="Normal 6 3 3 2 3 2 3 2" xfId="14072"/>
    <cellStyle name="Normal 6 3 3 2 3 2 3_Year to Date" xfId="14073"/>
    <cellStyle name="Normal 6 3 3 2 3 2 4" xfId="14074"/>
    <cellStyle name="Normal 6 3 3 2 3 2_CS Indicators" xfId="5851"/>
    <cellStyle name="Normal 6 3 3 2 3 3" xfId="5852"/>
    <cellStyle name="Normal 6 3 3 2 3 3 2" xfId="14075"/>
    <cellStyle name="Normal 6 3 3 2 3 3_Year to Date" xfId="14076"/>
    <cellStyle name="Normal 6 3 3 2 3 4" xfId="5853"/>
    <cellStyle name="Normal 6 3 3 2 3 4 2" xfId="14077"/>
    <cellStyle name="Normal 6 3 3 2 3 4_Year to Date" xfId="14078"/>
    <cellStyle name="Normal 6 3 3 2 3 5" xfId="14079"/>
    <cellStyle name="Normal 6 3 3 2 3_CS Indicators" xfId="5854"/>
    <cellStyle name="Normal 6 3 3 2 4" xfId="5855"/>
    <cellStyle name="Normal 6 3 3 2 4 2" xfId="5856"/>
    <cellStyle name="Normal 6 3 3 2 4 2 2" xfId="14080"/>
    <cellStyle name="Normal 6 3 3 2 4 2_Year to Date" xfId="14081"/>
    <cellStyle name="Normal 6 3 3 2 4 3" xfId="5857"/>
    <cellStyle name="Normal 6 3 3 2 4 3 2" xfId="14082"/>
    <cellStyle name="Normal 6 3 3 2 4 3_Year to Date" xfId="14083"/>
    <cellStyle name="Normal 6 3 3 2 4 4" xfId="14084"/>
    <cellStyle name="Normal 6 3 3 2 4_CS Indicators" xfId="5858"/>
    <cellStyle name="Normal 6 3 3 2 5" xfId="5859"/>
    <cellStyle name="Normal 6 3 3 2 5 2" xfId="14085"/>
    <cellStyle name="Normal 6 3 3 2 5_Year to Date" xfId="14086"/>
    <cellStyle name="Normal 6 3 3 2 6" xfId="5860"/>
    <cellStyle name="Normal 6 3 3 2 6 2" xfId="14087"/>
    <cellStyle name="Normal 6 3 3 2 6_Year to Date" xfId="14088"/>
    <cellStyle name="Normal 6 3 3 2 7" xfId="14089"/>
    <cellStyle name="Normal 6 3 3 2_CS Indicators" xfId="5861"/>
    <cellStyle name="Normal 6 3 3 3" xfId="5862"/>
    <cellStyle name="Normal 6 3 3 3 2" xfId="5863"/>
    <cellStyle name="Normal 6 3 3 3 2 2" xfId="5864"/>
    <cellStyle name="Normal 6 3 3 3 2 2 2" xfId="5865"/>
    <cellStyle name="Normal 6 3 3 3 2 2 2 2" xfId="14090"/>
    <cellStyle name="Normal 6 3 3 3 2 2 2_Year to Date" xfId="14091"/>
    <cellStyle name="Normal 6 3 3 3 2 2 3" xfId="5866"/>
    <cellStyle name="Normal 6 3 3 3 2 2 3 2" xfId="14092"/>
    <cellStyle name="Normal 6 3 3 3 2 2 3_Year to Date" xfId="14093"/>
    <cellStyle name="Normal 6 3 3 3 2 2 4" xfId="14094"/>
    <cellStyle name="Normal 6 3 3 3 2 2_CS Indicators" xfId="5867"/>
    <cellStyle name="Normal 6 3 3 3 2 3" xfId="5868"/>
    <cellStyle name="Normal 6 3 3 3 2 3 2" xfId="14095"/>
    <cellStyle name="Normal 6 3 3 3 2 3_Year to Date" xfId="14096"/>
    <cellStyle name="Normal 6 3 3 3 2 4" xfId="5869"/>
    <cellStyle name="Normal 6 3 3 3 2 4 2" xfId="14097"/>
    <cellStyle name="Normal 6 3 3 3 2 4_Year to Date" xfId="14098"/>
    <cellStyle name="Normal 6 3 3 3 2 5" xfId="14099"/>
    <cellStyle name="Normal 6 3 3 3 2_CS Indicators" xfId="5870"/>
    <cellStyle name="Normal 6 3 3 3 3" xfId="5871"/>
    <cellStyle name="Normal 6 3 3 3 3 2" xfId="5872"/>
    <cellStyle name="Normal 6 3 3 3 3 2 2" xfId="14100"/>
    <cellStyle name="Normal 6 3 3 3 3 2_Year to Date" xfId="14101"/>
    <cellStyle name="Normal 6 3 3 3 3 3" xfId="5873"/>
    <cellStyle name="Normal 6 3 3 3 3 3 2" xfId="14102"/>
    <cellStyle name="Normal 6 3 3 3 3 3_Year to Date" xfId="14103"/>
    <cellStyle name="Normal 6 3 3 3 3 4" xfId="14104"/>
    <cellStyle name="Normal 6 3 3 3 3_CS Indicators" xfId="5874"/>
    <cellStyle name="Normal 6 3 3 3 4" xfId="5875"/>
    <cellStyle name="Normal 6 3 3 3 4 2" xfId="14105"/>
    <cellStyle name="Normal 6 3 3 3 4_Year to Date" xfId="14106"/>
    <cellStyle name="Normal 6 3 3 3 5" xfId="5876"/>
    <cellStyle name="Normal 6 3 3 3 5 2" xfId="14107"/>
    <cellStyle name="Normal 6 3 3 3 5_Year to Date" xfId="14108"/>
    <cellStyle name="Normal 6 3 3 3 6" xfId="14109"/>
    <cellStyle name="Normal 6 3 3 3_CS Indicators" xfId="5877"/>
    <cellStyle name="Normal 6 3 3 4" xfId="5878"/>
    <cellStyle name="Normal 6 3 3 4 2" xfId="5879"/>
    <cellStyle name="Normal 6 3 3 4 2 2" xfId="5880"/>
    <cellStyle name="Normal 6 3 3 4 2 2 2" xfId="14110"/>
    <cellStyle name="Normal 6 3 3 4 2 2_Year to Date" xfId="14111"/>
    <cellStyle name="Normal 6 3 3 4 2 3" xfId="5881"/>
    <cellStyle name="Normal 6 3 3 4 2 3 2" xfId="14112"/>
    <cellStyle name="Normal 6 3 3 4 2 3_Year to Date" xfId="14113"/>
    <cellStyle name="Normal 6 3 3 4 2 4" xfId="14114"/>
    <cellStyle name="Normal 6 3 3 4 2_CS Indicators" xfId="5882"/>
    <cellStyle name="Normal 6 3 3 4 3" xfId="5883"/>
    <cellStyle name="Normal 6 3 3 4 3 2" xfId="14115"/>
    <cellStyle name="Normal 6 3 3 4 3_Year to Date" xfId="14116"/>
    <cellStyle name="Normal 6 3 3 4 4" xfId="5884"/>
    <cellStyle name="Normal 6 3 3 4 4 2" xfId="14117"/>
    <cellStyle name="Normal 6 3 3 4 4_Year to Date" xfId="14118"/>
    <cellStyle name="Normal 6 3 3 4 5" xfId="14119"/>
    <cellStyle name="Normal 6 3 3 4_CS Indicators" xfId="5885"/>
    <cellStyle name="Normal 6 3 3 5" xfId="5886"/>
    <cellStyle name="Normal 6 3 3 5 2" xfId="5887"/>
    <cellStyle name="Normal 6 3 3 5 2 2" xfId="14120"/>
    <cellStyle name="Normal 6 3 3 5 2_Year to Date" xfId="14121"/>
    <cellStyle name="Normal 6 3 3 5 3" xfId="5888"/>
    <cellStyle name="Normal 6 3 3 5 3 2" xfId="14122"/>
    <cellStyle name="Normal 6 3 3 5 3_Year to Date" xfId="14123"/>
    <cellStyle name="Normal 6 3 3 5 4" xfId="14124"/>
    <cellStyle name="Normal 6 3 3 5_CS Indicators" xfId="5889"/>
    <cellStyle name="Normal 6 3 3 6" xfId="5890"/>
    <cellStyle name="Normal 6 3 3 6 2" xfId="14125"/>
    <cellStyle name="Normal 6 3 3 6_Year to Date" xfId="14126"/>
    <cellStyle name="Normal 6 3 3 7" xfId="5891"/>
    <cellStyle name="Normal 6 3 3 7 2" xfId="14127"/>
    <cellStyle name="Normal 6 3 3 7_Year to Date" xfId="14128"/>
    <cellStyle name="Normal 6 3 3 8" xfId="14129"/>
    <cellStyle name="Normal 6 3 3_CS Indicators" xfId="5892"/>
    <cellStyle name="Normal 6 3 4" xfId="5893"/>
    <cellStyle name="Normal 6 3 4 2" xfId="5894"/>
    <cellStyle name="Normal 6 3 4 2 2" xfId="5895"/>
    <cellStyle name="Normal 6 3 4 2 2 2" xfId="5896"/>
    <cellStyle name="Normal 6 3 4 2 2 2 2" xfId="5897"/>
    <cellStyle name="Normal 6 3 4 2 2 2 2 2" xfId="5898"/>
    <cellStyle name="Normal 6 3 4 2 2 2 2 2 2" xfId="14130"/>
    <cellStyle name="Normal 6 3 4 2 2 2 2 2_Year to Date" xfId="14131"/>
    <cellStyle name="Normal 6 3 4 2 2 2 2 3" xfId="5899"/>
    <cellStyle name="Normal 6 3 4 2 2 2 2 3 2" xfId="14132"/>
    <cellStyle name="Normal 6 3 4 2 2 2 2 3_Year to Date" xfId="14133"/>
    <cellStyle name="Normal 6 3 4 2 2 2 2 4" xfId="14134"/>
    <cellStyle name="Normal 6 3 4 2 2 2 2_CS Indicators" xfId="5900"/>
    <cellStyle name="Normal 6 3 4 2 2 2 3" xfId="5901"/>
    <cellStyle name="Normal 6 3 4 2 2 2 3 2" xfId="14135"/>
    <cellStyle name="Normal 6 3 4 2 2 2 3_Year to Date" xfId="14136"/>
    <cellStyle name="Normal 6 3 4 2 2 2 4" xfId="5902"/>
    <cellStyle name="Normal 6 3 4 2 2 2 4 2" xfId="14137"/>
    <cellStyle name="Normal 6 3 4 2 2 2 4_Year to Date" xfId="14138"/>
    <cellStyle name="Normal 6 3 4 2 2 2 5" xfId="14139"/>
    <cellStyle name="Normal 6 3 4 2 2 2_CS Indicators" xfId="5903"/>
    <cellStyle name="Normal 6 3 4 2 2 3" xfId="5904"/>
    <cellStyle name="Normal 6 3 4 2 2 3 2" xfId="5905"/>
    <cellStyle name="Normal 6 3 4 2 2 3 2 2" xfId="14140"/>
    <cellStyle name="Normal 6 3 4 2 2 3 2_Year to Date" xfId="14141"/>
    <cellStyle name="Normal 6 3 4 2 2 3 3" xfId="5906"/>
    <cellStyle name="Normal 6 3 4 2 2 3 3 2" xfId="14142"/>
    <cellStyle name="Normal 6 3 4 2 2 3 3_Year to Date" xfId="14143"/>
    <cellStyle name="Normal 6 3 4 2 2 3 4" xfId="14144"/>
    <cellStyle name="Normal 6 3 4 2 2 3_CS Indicators" xfId="5907"/>
    <cellStyle name="Normal 6 3 4 2 2 4" xfId="5908"/>
    <cellStyle name="Normal 6 3 4 2 2 4 2" xfId="14145"/>
    <cellStyle name="Normal 6 3 4 2 2 4_Year to Date" xfId="14146"/>
    <cellStyle name="Normal 6 3 4 2 2 5" xfId="5909"/>
    <cellStyle name="Normal 6 3 4 2 2 5 2" xfId="14147"/>
    <cellStyle name="Normal 6 3 4 2 2 5_Year to Date" xfId="14148"/>
    <cellStyle name="Normal 6 3 4 2 2 6" xfId="14149"/>
    <cellStyle name="Normal 6 3 4 2 2_CS Indicators" xfId="5910"/>
    <cellStyle name="Normal 6 3 4 2 3" xfId="5911"/>
    <cellStyle name="Normal 6 3 4 2 3 2" xfId="5912"/>
    <cellStyle name="Normal 6 3 4 2 3 2 2" xfId="5913"/>
    <cellStyle name="Normal 6 3 4 2 3 2 2 2" xfId="14150"/>
    <cellStyle name="Normal 6 3 4 2 3 2 2_Year to Date" xfId="14151"/>
    <cellStyle name="Normal 6 3 4 2 3 2 3" xfId="5914"/>
    <cellStyle name="Normal 6 3 4 2 3 2 3 2" xfId="14152"/>
    <cellStyle name="Normal 6 3 4 2 3 2 3_Year to Date" xfId="14153"/>
    <cellStyle name="Normal 6 3 4 2 3 2 4" xfId="14154"/>
    <cellStyle name="Normal 6 3 4 2 3 2_CS Indicators" xfId="5915"/>
    <cellStyle name="Normal 6 3 4 2 3 3" xfId="5916"/>
    <cellStyle name="Normal 6 3 4 2 3 3 2" xfId="14155"/>
    <cellStyle name="Normal 6 3 4 2 3 3_Year to Date" xfId="14156"/>
    <cellStyle name="Normal 6 3 4 2 3 4" xfId="5917"/>
    <cellStyle name="Normal 6 3 4 2 3 4 2" xfId="14157"/>
    <cellStyle name="Normal 6 3 4 2 3 4_Year to Date" xfId="14158"/>
    <cellStyle name="Normal 6 3 4 2 3 5" xfId="14159"/>
    <cellStyle name="Normal 6 3 4 2 3_CS Indicators" xfId="5918"/>
    <cellStyle name="Normal 6 3 4 2 4" xfId="5919"/>
    <cellStyle name="Normal 6 3 4 2 4 2" xfId="5920"/>
    <cellStyle name="Normal 6 3 4 2 4 2 2" xfId="14160"/>
    <cellStyle name="Normal 6 3 4 2 4 2_Year to Date" xfId="14161"/>
    <cellStyle name="Normal 6 3 4 2 4 3" xfId="5921"/>
    <cellStyle name="Normal 6 3 4 2 4 3 2" xfId="14162"/>
    <cellStyle name="Normal 6 3 4 2 4 3_Year to Date" xfId="14163"/>
    <cellStyle name="Normal 6 3 4 2 4 4" xfId="14164"/>
    <cellStyle name="Normal 6 3 4 2 4_CS Indicators" xfId="5922"/>
    <cellStyle name="Normal 6 3 4 2 5" xfId="5923"/>
    <cellStyle name="Normal 6 3 4 2 5 2" xfId="14165"/>
    <cellStyle name="Normal 6 3 4 2 5_Year to Date" xfId="14166"/>
    <cellStyle name="Normal 6 3 4 2 6" xfId="5924"/>
    <cellStyle name="Normal 6 3 4 2 6 2" xfId="14167"/>
    <cellStyle name="Normal 6 3 4 2 6_Year to Date" xfId="14168"/>
    <cellStyle name="Normal 6 3 4 2 7" xfId="14169"/>
    <cellStyle name="Normal 6 3 4 2_CS Indicators" xfId="5925"/>
    <cellStyle name="Normal 6 3 4 3" xfId="5926"/>
    <cellStyle name="Normal 6 3 4 3 2" xfId="5927"/>
    <cellStyle name="Normal 6 3 4 3 2 2" xfId="5928"/>
    <cellStyle name="Normal 6 3 4 3 2 2 2" xfId="5929"/>
    <cellStyle name="Normal 6 3 4 3 2 2 2 2" xfId="14170"/>
    <cellStyle name="Normal 6 3 4 3 2 2 2_Year to Date" xfId="14171"/>
    <cellStyle name="Normal 6 3 4 3 2 2 3" xfId="5930"/>
    <cellStyle name="Normal 6 3 4 3 2 2 3 2" xfId="14172"/>
    <cellStyle name="Normal 6 3 4 3 2 2 3_Year to Date" xfId="14173"/>
    <cellStyle name="Normal 6 3 4 3 2 2 4" xfId="14174"/>
    <cellStyle name="Normal 6 3 4 3 2 2_CS Indicators" xfId="5931"/>
    <cellStyle name="Normal 6 3 4 3 2 3" xfId="5932"/>
    <cellStyle name="Normal 6 3 4 3 2 3 2" xfId="14175"/>
    <cellStyle name="Normal 6 3 4 3 2 3_Year to Date" xfId="14176"/>
    <cellStyle name="Normal 6 3 4 3 2 4" xfId="5933"/>
    <cellStyle name="Normal 6 3 4 3 2 4 2" xfId="14177"/>
    <cellStyle name="Normal 6 3 4 3 2 4_Year to Date" xfId="14178"/>
    <cellStyle name="Normal 6 3 4 3 2 5" xfId="14179"/>
    <cellStyle name="Normal 6 3 4 3 2_CS Indicators" xfId="5934"/>
    <cellStyle name="Normal 6 3 4 3 3" xfId="5935"/>
    <cellStyle name="Normal 6 3 4 3 3 2" xfId="5936"/>
    <cellStyle name="Normal 6 3 4 3 3 2 2" xfId="14180"/>
    <cellStyle name="Normal 6 3 4 3 3 2_Year to Date" xfId="14181"/>
    <cellStyle name="Normal 6 3 4 3 3 3" xfId="5937"/>
    <cellStyle name="Normal 6 3 4 3 3 3 2" xfId="14182"/>
    <cellStyle name="Normal 6 3 4 3 3 3_Year to Date" xfId="14183"/>
    <cellStyle name="Normal 6 3 4 3 3 4" xfId="14184"/>
    <cellStyle name="Normal 6 3 4 3 3_CS Indicators" xfId="5938"/>
    <cellStyle name="Normal 6 3 4 3 4" xfId="5939"/>
    <cellStyle name="Normal 6 3 4 3 4 2" xfId="14185"/>
    <cellStyle name="Normal 6 3 4 3 4_Year to Date" xfId="14186"/>
    <cellStyle name="Normal 6 3 4 3 5" xfId="5940"/>
    <cellStyle name="Normal 6 3 4 3 5 2" xfId="14187"/>
    <cellStyle name="Normal 6 3 4 3 5_Year to Date" xfId="14188"/>
    <cellStyle name="Normal 6 3 4 3 6" xfId="14189"/>
    <cellStyle name="Normal 6 3 4 3_CS Indicators" xfId="5941"/>
    <cellStyle name="Normal 6 3 4 4" xfId="5942"/>
    <cellStyle name="Normal 6 3 4 4 2" xfId="5943"/>
    <cellStyle name="Normal 6 3 4 4 2 2" xfId="5944"/>
    <cellStyle name="Normal 6 3 4 4 2 2 2" xfId="14190"/>
    <cellStyle name="Normal 6 3 4 4 2 2_Year to Date" xfId="14191"/>
    <cellStyle name="Normal 6 3 4 4 2 3" xfId="5945"/>
    <cellStyle name="Normal 6 3 4 4 2 3 2" xfId="14192"/>
    <cellStyle name="Normal 6 3 4 4 2 3_Year to Date" xfId="14193"/>
    <cellStyle name="Normal 6 3 4 4 2 4" xfId="14194"/>
    <cellStyle name="Normal 6 3 4 4 2_CS Indicators" xfId="5946"/>
    <cellStyle name="Normal 6 3 4 4 3" xfId="5947"/>
    <cellStyle name="Normal 6 3 4 4 3 2" xfId="14195"/>
    <cellStyle name="Normal 6 3 4 4 3_Year to Date" xfId="14196"/>
    <cellStyle name="Normal 6 3 4 4 4" xfId="5948"/>
    <cellStyle name="Normal 6 3 4 4 4 2" xfId="14197"/>
    <cellStyle name="Normal 6 3 4 4 4_Year to Date" xfId="14198"/>
    <cellStyle name="Normal 6 3 4 4 5" xfId="14199"/>
    <cellStyle name="Normal 6 3 4 4_CS Indicators" xfId="5949"/>
    <cellStyle name="Normal 6 3 4 5" xfId="5950"/>
    <cellStyle name="Normal 6 3 4 5 2" xfId="5951"/>
    <cellStyle name="Normal 6 3 4 5 2 2" xfId="14200"/>
    <cellStyle name="Normal 6 3 4 5 2_Year to Date" xfId="14201"/>
    <cellStyle name="Normal 6 3 4 5 3" xfId="5952"/>
    <cellStyle name="Normal 6 3 4 5 3 2" xfId="14202"/>
    <cellStyle name="Normal 6 3 4 5 3_Year to Date" xfId="14203"/>
    <cellStyle name="Normal 6 3 4 5 4" xfId="14204"/>
    <cellStyle name="Normal 6 3 4 5_CS Indicators" xfId="5953"/>
    <cellStyle name="Normal 6 3 4 6" xfId="5954"/>
    <cellStyle name="Normal 6 3 4 6 2" xfId="14205"/>
    <cellStyle name="Normal 6 3 4 6_Year to Date" xfId="14206"/>
    <cellStyle name="Normal 6 3 4 7" xfId="5955"/>
    <cellStyle name="Normal 6 3 4 7 2" xfId="14207"/>
    <cellStyle name="Normal 6 3 4 7_Year to Date" xfId="14208"/>
    <cellStyle name="Normal 6 3 4 8" xfId="14209"/>
    <cellStyle name="Normal 6 3 4_CS Indicators" xfId="5956"/>
    <cellStyle name="Normal 6 3 5" xfId="5957"/>
    <cellStyle name="Normal 6 3 5 2" xfId="5958"/>
    <cellStyle name="Normal 6 3 5 2 2" xfId="5959"/>
    <cellStyle name="Normal 6 3 5 2 2 2" xfId="5960"/>
    <cellStyle name="Normal 6 3 5 2 2 2 2" xfId="5961"/>
    <cellStyle name="Normal 6 3 5 2 2 2 2 2" xfId="14210"/>
    <cellStyle name="Normal 6 3 5 2 2 2 2_Year to Date" xfId="14211"/>
    <cellStyle name="Normal 6 3 5 2 2 2 3" xfId="5962"/>
    <cellStyle name="Normal 6 3 5 2 2 2 3 2" xfId="14212"/>
    <cellStyle name="Normal 6 3 5 2 2 2 3_Year to Date" xfId="14213"/>
    <cellStyle name="Normal 6 3 5 2 2 2 4" xfId="14214"/>
    <cellStyle name="Normal 6 3 5 2 2 2_CS Indicators" xfId="5963"/>
    <cellStyle name="Normal 6 3 5 2 2 3" xfId="5964"/>
    <cellStyle name="Normal 6 3 5 2 2 3 2" xfId="14215"/>
    <cellStyle name="Normal 6 3 5 2 2 3_Year to Date" xfId="14216"/>
    <cellStyle name="Normal 6 3 5 2 2 4" xfId="5965"/>
    <cellStyle name="Normal 6 3 5 2 2 4 2" xfId="14217"/>
    <cellStyle name="Normal 6 3 5 2 2 4_Year to Date" xfId="14218"/>
    <cellStyle name="Normal 6 3 5 2 2 5" xfId="14219"/>
    <cellStyle name="Normal 6 3 5 2 2_CS Indicators" xfId="5966"/>
    <cellStyle name="Normal 6 3 5 2 3" xfId="5967"/>
    <cellStyle name="Normal 6 3 5 2 3 2" xfId="5968"/>
    <cellStyle name="Normal 6 3 5 2 3 2 2" xfId="14220"/>
    <cellStyle name="Normal 6 3 5 2 3 2_Year to Date" xfId="14221"/>
    <cellStyle name="Normal 6 3 5 2 3 3" xfId="5969"/>
    <cellStyle name="Normal 6 3 5 2 3 3 2" xfId="14222"/>
    <cellStyle name="Normal 6 3 5 2 3 3_Year to Date" xfId="14223"/>
    <cellStyle name="Normal 6 3 5 2 3 4" xfId="14224"/>
    <cellStyle name="Normal 6 3 5 2 3_CS Indicators" xfId="5970"/>
    <cellStyle name="Normal 6 3 5 2 4" xfId="5971"/>
    <cellStyle name="Normal 6 3 5 2 4 2" xfId="14225"/>
    <cellStyle name="Normal 6 3 5 2 4_Year to Date" xfId="14226"/>
    <cellStyle name="Normal 6 3 5 2 5" xfId="5972"/>
    <cellStyle name="Normal 6 3 5 2 5 2" xfId="14227"/>
    <cellStyle name="Normal 6 3 5 2 5_Year to Date" xfId="14228"/>
    <cellStyle name="Normal 6 3 5 2 6" xfId="14229"/>
    <cellStyle name="Normal 6 3 5 2_CS Indicators" xfId="5973"/>
    <cellStyle name="Normal 6 3 5 3" xfId="5974"/>
    <cellStyle name="Normal 6 3 5 3 2" xfId="5975"/>
    <cellStyle name="Normal 6 3 5 3 2 2" xfId="5976"/>
    <cellStyle name="Normal 6 3 5 3 2 2 2" xfId="14230"/>
    <cellStyle name="Normal 6 3 5 3 2 2_Year to Date" xfId="14231"/>
    <cellStyle name="Normal 6 3 5 3 2 3" xfId="5977"/>
    <cellStyle name="Normal 6 3 5 3 2 3 2" xfId="14232"/>
    <cellStyle name="Normal 6 3 5 3 2 3_Year to Date" xfId="14233"/>
    <cellStyle name="Normal 6 3 5 3 2 4" xfId="14234"/>
    <cellStyle name="Normal 6 3 5 3 2_CS Indicators" xfId="5978"/>
    <cellStyle name="Normal 6 3 5 3 3" xfId="5979"/>
    <cellStyle name="Normal 6 3 5 3 3 2" xfId="14235"/>
    <cellStyle name="Normal 6 3 5 3 3_Year to Date" xfId="14236"/>
    <cellStyle name="Normal 6 3 5 3 4" xfId="5980"/>
    <cellStyle name="Normal 6 3 5 3 4 2" xfId="14237"/>
    <cellStyle name="Normal 6 3 5 3 4_Year to Date" xfId="14238"/>
    <cellStyle name="Normal 6 3 5 3 5" xfId="14239"/>
    <cellStyle name="Normal 6 3 5 3_CS Indicators" xfId="5981"/>
    <cellStyle name="Normal 6 3 5 4" xfId="5982"/>
    <cellStyle name="Normal 6 3 5 4 2" xfId="5983"/>
    <cellStyle name="Normal 6 3 5 4 2 2" xfId="14240"/>
    <cellStyle name="Normal 6 3 5 4 2_Year to Date" xfId="14241"/>
    <cellStyle name="Normal 6 3 5 4 3" xfId="5984"/>
    <cellStyle name="Normal 6 3 5 4 3 2" xfId="14242"/>
    <cellStyle name="Normal 6 3 5 4 3_Year to Date" xfId="14243"/>
    <cellStyle name="Normal 6 3 5 4 4" xfId="14244"/>
    <cellStyle name="Normal 6 3 5 4_CS Indicators" xfId="5985"/>
    <cellStyle name="Normal 6 3 5 5" xfId="5986"/>
    <cellStyle name="Normal 6 3 5 5 2" xfId="14245"/>
    <cellStyle name="Normal 6 3 5 5_Year to Date" xfId="14246"/>
    <cellStyle name="Normal 6 3 5 6" xfId="5987"/>
    <cellStyle name="Normal 6 3 5 6 2" xfId="14247"/>
    <cellStyle name="Normal 6 3 5 6_Year to Date" xfId="14248"/>
    <cellStyle name="Normal 6 3 5 7" xfId="14249"/>
    <cellStyle name="Normal 6 3 5_CS Indicators" xfId="5988"/>
    <cellStyle name="Normal 6 3 6" xfId="5989"/>
    <cellStyle name="Normal 6 3 6 2" xfId="5990"/>
    <cellStyle name="Normal 6 3 6 2 2" xfId="5991"/>
    <cellStyle name="Normal 6 3 6 2 2 2" xfId="5992"/>
    <cellStyle name="Normal 6 3 6 2 2 2 2" xfId="14250"/>
    <cellStyle name="Normal 6 3 6 2 2 2_Year to Date" xfId="14251"/>
    <cellStyle name="Normal 6 3 6 2 2 3" xfId="5993"/>
    <cellStyle name="Normal 6 3 6 2 2 3 2" xfId="14252"/>
    <cellStyle name="Normal 6 3 6 2 2 3_Year to Date" xfId="14253"/>
    <cellStyle name="Normal 6 3 6 2 2 4" xfId="14254"/>
    <cellStyle name="Normal 6 3 6 2 2_CS Indicators" xfId="5994"/>
    <cellStyle name="Normal 6 3 6 2 3" xfId="5995"/>
    <cellStyle name="Normal 6 3 6 2 3 2" xfId="14255"/>
    <cellStyle name="Normal 6 3 6 2 3_Year to Date" xfId="14256"/>
    <cellStyle name="Normal 6 3 6 2 4" xfId="5996"/>
    <cellStyle name="Normal 6 3 6 2 4 2" xfId="14257"/>
    <cellStyle name="Normal 6 3 6 2 4_Year to Date" xfId="14258"/>
    <cellStyle name="Normal 6 3 6 2 5" xfId="14259"/>
    <cellStyle name="Normal 6 3 6 2_CS Indicators" xfId="5997"/>
    <cellStyle name="Normal 6 3 6 3" xfId="5998"/>
    <cellStyle name="Normal 6 3 6 3 2" xfId="5999"/>
    <cellStyle name="Normal 6 3 6 3 2 2" xfId="14260"/>
    <cellStyle name="Normal 6 3 6 3 2_Year to Date" xfId="14261"/>
    <cellStyle name="Normal 6 3 6 3 3" xfId="6000"/>
    <cellStyle name="Normal 6 3 6 3 3 2" xfId="14262"/>
    <cellStyle name="Normal 6 3 6 3 3_Year to Date" xfId="14263"/>
    <cellStyle name="Normal 6 3 6 3 4" xfId="14264"/>
    <cellStyle name="Normal 6 3 6 3_CS Indicators" xfId="6001"/>
    <cellStyle name="Normal 6 3 6 4" xfId="6002"/>
    <cellStyle name="Normal 6 3 6 4 2" xfId="14265"/>
    <cellStyle name="Normal 6 3 6 4_Year to Date" xfId="14266"/>
    <cellStyle name="Normal 6 3 6 5" xfId="6003"/>
    <cellStyle name="Normal 6 3 6 5 2" xfId="14267"/>
    <cellStyle name="Normal 6 3 6 5_Year to Date" xfId="14268"/>
    <cellStyle name="Normal 6 3 6 6" xfId="14269"/>
    <cellStyle name="Normal 6 3 6_CS Indicators" xfId="6004"/>
    <cellStyle name="Normal 6 3 7" xfId="6005"/>
    <cellStyle name="Normal 6 3 7 2" xfId="6006"/>
    <cellStyle name="Normal 6 3 7 2 2" xfId="6007"/>
    <cellStyle name="Normal 6 3 7 2 2 2" xfId="14270"/>
    <cellStyle name="Normal 6 3 7 2 2_Year to Date" xfId="14271"/>
    <cellStyle name="Normal 6 3 7 2 3" xfId="6008"/>
    <cellStyle name="Normal 6 3 7 2 3 2" xfId="14272"/>
    <cellStyle name="Normal 6 3 7 2 3_Year to Date" xfId="14273"/>
    <cellStyle name="Normal 6 3 7 2 4" xfId="14274"/>
    <cellStyle name="Normal 6 3 7 2_CS Indicators" xfId="6009"/>
    <cellStyle name="Normal 6 3 7 3" xfId="6010"/>
    <cellStyle name="Normal 6 3 7 3 2" xfId="14275"/>
    <cellStyle name="Normal 6 3 7 3_Year to Date" xfId="14276"/>
    <cellStyle name="Normal 6 3 7 4" xfId="6011"/>
    <cellStyle name="Normal 6 3 7 4 2" xfId="14277"/>
    <cellStyle name="Normal 6 3 7 4_Year to Date" xfId="14278"/>
    <cellStyle name="Normal 6 3 7 5" xfId="14279"/>
    <cellStyle name="Normal 6 3 7_CS Indicators" xfId="6012"/>
    <cellStyle name="Normal 6 3 8" xfId="6013"/>
    <cellStyle name="Normal 6 3 8 2" xfId="6014"/>
    <cellStyle name="Normal 6 3 8 2 2" xfId="14280"/>
    <cellStyle name="Normal 6 3 8 2_Year to Date" xfId="14281"/>
    <cellStyle name="Normal 6 3 8 3" xfId="6015"/>
    <cellStyle name="Normal 6 3 8 3 2" xfId="14282"/>
    <cellStyle name="Normal 6 3 8 3_Year to Date" xfId="14283"/>
    <cellStyle name="Normal 6 3 8 4" xfId="14284"/>
    <cellStyle name="Normal 6 3 8_CS Indicators" xfId="6016"/>
    <cellStyle name="Normal 6 3 9" xfId="6017"/>
    <cellStyle name="Normal 6 3 9 2" xfId="6018"/>
    <cellStyle name="Normal 6 3 9 2 2" xfId="14285"/>
    <cellStyle name="Normal 6 3 9 2 2 2" xfId="14286"/>
    <cellStyle name="Normal 6 3 9 2 2 3" xfId="14287"/>
    <cellStyle name="Normal 6 3 9 2 3" xfId="14288"/>
    <cellStyle name="Normal 6 3 9 2 4" xfId="14289"/>
    <cellStyle name="Normal 6 3 9 3" xfId="6019"/>
    <cellStyle name="Normal 6 3 9 3 2" xfId="14290"/>
    <cellStyle name="Normal 6 3 9 3 3" xfId="14291"/>
    <cellStyle name="Normal 6 3 9 4" xfId="14292"/>
    <cellStyle name="Normal 6 3 9 5" xfId="14293"/>
    <cellStyle name="Normal 6 3_CS Indicators" xfId="6020"/>
    <cellStyle name="Normal 6 30" xfId="14294"/>
    <cellStyle name="Normal 6 31" xfId="14295"/>
    <cellStyle name="Normal 6 32" xfId="14296"/>
    <cellStyle name="Normal 6 33" xfId="14297"/>
    <cellStyle name="Normal 6 34" xfId="14298"/>
    <cellStyle name="Normal 6 35" xfId="14299"/>
    <cellStyle name="Normal 6 36" xfId="14300"/>
    <cellStyle name="Normal 6 37" xfId="14301"/>
    <cellStyle name="Normal 6 38" xfId="14302"/>
    <cellStyle name="Normal 6 39" xfId="14303"/>
    <cellStyle name="Normal 6 4" xfId="6021"/>
    <cellStyle name="Normal 6 4 2" xfId="6022"/>
    <cellStyle name="Normal 6 4 2 2" xfId="14304"/>
    <cellStyle name="Normal 6 4 2 2 2" xfId="14305"/>
    <cellStyle name="Normal 6 4 2 2 3" xfId="14306"/>
    <cellStyle name="Normal 6 4 2 3" xfId="14307"/>
    <cellStyle name="Normal 6 4 2 4" xfId="14308"/>
    <cellStyle name="Normal 6 4 3" xfId="6023"/>
    <cellStyle name="Normal 6 4 3 2" xfId="14309"/>
    <cellStyle name="Normal 6 4 3 3" xfId="14310"/>
    <cellStyle name="Normal 6 4 4" xfId="14311"/>
    <cellStyle name="Normal 6 4 5" xfId="14312"/>
    <cellStyle name="Normal 6 40" xfId="14313"/>
    <cellStyle name="Normal 6 41" xfId="14314"/>
    <cellStyle name="Normal 6 42" xfId="14315"/>
    <cellStyle name="Normal 6 43" xfId="14316"/>
    <cellStyle name="Normal 6 44" xfId="14317"/>
    <cellStyle name="Normal 6 45" xfId="14318"/>
    <cellStyle name="Normal 6 46" xfId="14319"/>
    <cellStyle name="Normal 6 47" xfId="14320"/>
    <cellStyle name="Normal 6 48" xfId="14321"/>
    <cellStyle name="Normal 6 49" xfId="14322"/>
    <cellStyle name="Normal 6 5" xfId="6024"/>
    <cellStyle name="Normal 6 5 2" xfId="14323"/>
    <cellStyle name="Normal 6 50" xfId="14324"/>
    <cellStyle name="Normal 6 51" xfId="14325"/>
    <cellStyle name="Normal 6 52" xfId="14326"/>
    <cellStyle name="Normal 6 53" xfId="14327"/>
    <cellStyle name="Normal 6 54" xfId="14328"/>
    <cellStyle name="Normal 6 55" xfId="14329"/>
    <cellStyle name="Normal 6 56" xfId="14330"/>
    <cellStyle name="Normal 6 6" xfId="6025"/>
    <cellStyle name="Normal 6 6 2" xfId="6026"/>
    <cellStyle name="Normal 6 6 2 2" xfId="6027"/>
    <cellStyle name="Normal 6 6 2 2 2" xfId="6028"/>
    <cellStyle name="Normal 6 6 2 2 2 2" xfId="6029"/>
    <cellStyle name="Normal 6 6 2 2 2 2 2" xfId="6030"/>
    <cellStyle name="Normal 6 6 2 2 2 2 2 2" xfId="14331"/>
    <cellStyle name="Normal 6 6 2 2 2 2 2_Year to Date" xfId="14332"/>
    <cellStyle name="Normal 6 6 2 2 2 2 3" xfId="6031"/>
    <cellStyle name="Normal 6 6 2 2 2 2 3 2" xfId="14333"/>
    <cellStyle name="Normal 6 6 2 2 2 2 3_Year to Date" xfId="14334"/>
    <cellStyle name="Normal 6 6 2 2 2 2 4" xfId="14335"/>
    <cellStyle name="Normal 6 6 2 2 2 2_CS Indicators" xfId="6032"/>
    <cellStyle name="Normal 6 6 2 2 2 3" xfId="6033"/>
    <cellStyle name="Normal 6 6 2 2 2 3 2" xfId="14336"/>
    <cellStyle name="Normal 6 6 2 2 2 3_Year to Date" xfId="14337"/>
    <cellStyle name="Normal 6 6 2 2 2 4" xfId="6034"/>
    <cellStyle name="Normal 6 6 2 2 2 4 2" xfId="14338"/>
    <cellStyle name="Normal 6 6 2 2 2 4_Year to Date" xfId="14339"/>
    <cellStyle name="Normal 6 6 2 2 2 5" xfId="14340"/>
    <cellStyle name="Normal 6 6 2 2 2_CS Indicators" xfId="6035"/>
    <cellStyle name="Normal 6 6 2 2 3" xfId="6036"/>
    <cellStyle name="Normal 6 6 2 2 3 2" xfId="6037"/>
    <cellStyle name="Normal 6 6 2 2 3 2 2" xfId="14341"/>
    <cellStyle name="Normal 6 6 2 2 3 2_Year to Date" xfId="14342"/>
    <cellStyle name="Normal 6 6 2 2 3 3" xfId="6038"/>
    <cellStyle name="Normal 6 6 2 2 3 3 2" xfId="14343"/>
    <cellStyle name="Normal 6 6 2 2 3 3_Year to Date" xfId="14344"/>
    <cellStyle name="Normal 6 6 2 2 3 4" xfId="14345"/>
    <cellStyle name="Normal 6 6 2 2 3_CS Indicators" xfId="6039"/>
    <cellStyle name="Normal 6 6 2 2 4" xfId="6040"/>
    <cellStyle name="Normal 6 6 2 2 4 2" xfId="14346"/>
    <cellStyle name="Normal 6 6 2 2 4_Year to Date" xfId="14347"/>
    <cellStyle name="Normal 6 6 2 2 5" xfId="6041"/>
    <cellStyle name="Normal 6 6 2 2 5 2" xfId="14348"/>
    <cellStyle name="Normal 6 6 2 2 5_Year to Date" xfId="14349"/>
    <cellStyle name="Normal 6 6 2 2 6" xfId="14350"/>
    <cellStyle name="Normal 6 6 2 2_CS Indicators" xfId="6042"/>
    <cellStyle name="Normal 6 6 2 3" xfId="6043"/>
    <cellStyle name="Normal 6 6 2 3 2" xfId="6044"/>
    <cellStyle name="Normal 6 6 2 3 2 2" xfId="6045"/>
    <cellStyle name="Normal 6 6 2 3 2 2 2" xfId="14351"/>
    <cellStyle name="Normal 6 6 2 3 2 2_Year to Date" xfId="14352"/>
    <cellStyle name="Normal 6 6 2 3 2 3" xfId="6046"/>
    <cellStyle name="Normal 6 6 2 3 2 3 2" xfId="14353"/>
    <cellStyle name="Normal 6 6 2 3 2 3_Year to Date" xfId="14354"/>
    <cellStyle name="Normal 6 6 2 3 2 4" xfId="14355"/>
    <cellStyle name="Normal 6 6 2 3 2_CS Indicators" xfId="6047"/>
    <cellStyle name="Normal 6 6 2 3 3" xfId="6048"/>
    <cellStyle name="Normal 6 6 2 3 3 2" xfId="14356"/>
    <cellStyle name="Normal 6 6 2 3 3_Year to Date" xfId="14357"/>
    <cellStyle name="Normal 6 6 2 3 4" xfId="6049"/>
    <cellStyle name="Normal 6 6 2 3 4 2" xfId="14358"/>
    <cellStyle name="Normal 6 6 2 3 4_Year to Date" xfId="14359"/>
    <cellStyle name="Normal 6 6 2 3 5" xfId="14360"/>
    <cellStyle name="Normal 6 6 2 3_CS Indicators" xfId="6050"/>
    <cellStyle name="Normal 6 6 2 4" xfId="6051"/>
    <cellStyle name="Normal 6 6 2 4 2" xfId="6052"/>
    <cellStyle name="Normal 6 6 2 4 2 2" xfId="14361"/>
    <cellStyle name="Normal 6 6 2 4 2_Year to Date" xfId="14362"/>
    <cellStyle name="Normal 6 6 2 4 3" xfId="6053"/>
    <cellStyle name="Normal 6 6 2 4 3 2" xfId="14363"/>
    <cellStyle name="Normal 6 6 2 4 3_Year to Date" xfId="14364"/>
    <cellStyle name="Normal 6 6 2 4 4" xfId="14365"/>
    <cellStyle name="Normal 6 6 2 4_CS Indicators" xfId="6054"/>
    <cellStyle name="Normal 6 6 2 5" xfId="6055"/>
    <cellStyle name="Normal 6 6 2 5 2" xfId="14366"/>
    <cellStyle name="Normal 6 6 2 5_Year to Date" xfId="14367"/>
    <cellStyle name="Normal 6 6 2 6" xfId="6056"/>
    <cellStyle name="Normal 6 6 2 6 2" xfId="14368"/>
    <cellStyle name="Normal 6 6 2 6_Year to Date" xfId="14369"/>
    <cellStyle name="Normal 6 6 2 7" xfId="14370"/>
    <cellStyle name="Normal 6 6 2_CS Indicators" xfId="6057"/>
    <cellStyle name="Normal 6 6 3" xfId="6058"/>
    <cellStyle name="Normal 6 6 3 2" xfId="6059"/>
    <cellStyle name="Normal 6 6 3 2 2" xfId="6060"/>
    <cellStyle name="Normal 6 6 3 2 2 2" xfId="6061"/>
    <cellStyle name="Normal 6 6 3 2 2 2 2" xfId="14371"/>
    <cellStyle name="Normal 6 6 3 2 2 2_Year to Date" xfId="14372"/>
    <cellStyle name="Normal 6 6 3 2 2 3" xfId="6062"/>
    <cellStyle name="Normal 6 6 3 2 2 3 2" xfId="14373"/>
    <cellStyle name="Normal 6 6 3 2 2 3_Year to Date" xfId="14374"/>
    <cellStyle name="Normal 6 6 3 2 2 4" xfId="14375"/>
    <cellStyle name="Normal 6 6 3 2 2_CS Indicators" xfId="6063"/>
    <cellStyle name="Normal 6 6 3 2 3" xfId="6064"/>
    <cellStyle name="Normal 6 6 3 2 3 2" xfId="14376"/>
    <cellStyle name="Normal 6 6 3 2 3_Year to Date" xfId="14377"/>
    <cellStyle name="Normal 6 6 3 2 4" xfId="6065"/>
    <cellStyle name="Normal 6 6 3 2 4 2" xfId="14378"/>
    <cellStyle name="Normal 6 6 3 2 4_Year to Date" xfId="14379"/>
    <cellStyle name="Normal 6 6 3 2 5" xfId="14380"/>
    <cellStyle name="Normal 6 6 3 2_CS Indicators" xfId="6066"/>
    <cellStyle name="Normal 6 6 3 3" xfId="6067"/>
    <cellStyle name="Normal 6 6 3 3 2" xfId="6068"/>
    <cellStyle name="Normal 6 6 3 3 2 2" xfId="14381"/>
    <cellStyle name="Normal 6 6 3 3 2_Year to Date" xfId="14382"/>
    <cellStyle name="Normal 6 6 3 3 3" xfId="6069"/>
    <cellStyle name="Normal 6 6 3 3 3 2" xfId="14383"/>
    <cellStyle name="Normal 6 6 3 3 3_Year to Date" xfId="14384"/>
    <cellStyle name="Normal 6 6 3 3 4" xfId="14385"/>
    <cellStyle name="Normal 6 6 3 3_CS Indicators" xfId="6070"/>
    <cellStyle name="Normal 6 6 3 4" xfId="6071"/>
    <cellStyle name="Normal 6 6 3 4 2" xfId="14386"/>
    <cellStyle name="Normal 6 6 3 4_Year to Date" xfId="14387"/>
    <cellStyle name="Normal 6 6 3 5" xfId="6072"/>
    <cellStyle name="Normal 6 6 3 5 2" xfId="14388"/>
    <cellStyle name="Normal 6 6 3 5_Year to Date" xfId="14389"/>
    <cellStyle name="Normal 6 6 3 6" xfId="14390"/>
    <cellStyle name="Normal 6 6 3_CS Indicators" xfId="6073"/>
    <cellStyle name="Normal 6 6 4" xfId="6074"/>
    <cellStyle name="Normal 6 6 4 2" xfId="6075"/>
    <cellStyle name="Normal 6 6 4 2 2" xfId="6076"/>
    <cellStyle name="Normal 6 6 4 2 2 2" xfId="14391"/>
    <cellStyle name="Normal 6 6 4 2 2_Year to Date" xfId="14392"/>
    <cellStyle name="Normal 6 6 4 2 3" xfId="6077"/>
    <cellStyle name="Normal 6 6 4 2 3 2" xfId="14393"/>
    <cellStyle name="Normal 6 6 4 2 3_Year to Date" xfId="14394"/>
    <cellStyle name="Normal 6 6 4 2 4" xfId="14395"/>
    <cellStyle name="Normal 6 6 4 2_CS Indicators" xfId="6078"/>
    <cellStyle name="Normal 6 6 4 3" xfId="6079"/>
    <cellStyle name="Normal 6 6 4 3 2" xfId="14396"/>
    <cellStyle name="Normal 6 6 4 3_Year to Date" xfId="14397"/>
    <cellStyle name="Normal 6 6 4 4" xfId="6080"/>
    <cellStyle name="Normal 6 6 4 4 2" xfId="14398"/>
    <cellStyle name="Normal 6 6 4 4_Year to Date" xfId="14399"/>
    <cellStyle name="Normal 6 6 4 5" xfId="14400"/>
    <cellStyle name="Normal 6 6 4_CS Indicators" xfId="6081"/>
    <cellStyle name="Normal 6 6 5" xfId="6082"/>
    <cellStyle name="Normal 6 6 5 2" xfId="6083"/>
    <cellStyle name="Normal 6 6 5 2 2" xfId="14401"/>
    <cellStyle name="Normal 6 6 5 2_Year to Date" xfId="14402"/>
    <cellStyle name="Normal 6 6 5 3" xfId="6084"/>
    <cellStyle name="Normal 6 6 5 3 2" xfId="14403"/>
    <cellStyle name="Normal 6 6 5 3_Year to Date" xfId="14404"/>
    <cellStyle name="Normal 6 6 5 4" xfId="14405"/>
    <cellStyle name="Normal 6 6 5_CS Indicators" xfId="6085"/>
    <cellStyle name="Normal 6 6 6" xfId="6086"/>
    <cellStyle name="Normal 6 6 6 2" xfId="14406"/>
    <cellStyle name="Normal 6 6 6_Year to Date" xfId="14407"/>
    <cellStyle name="Normal 6 6 7" xfId="6087"/>
    <cellStyle name="Normal 6 6 7 2" xfId="14408"/>
    <cellStyle name="Normal 6 6 7_Year to Date" xfId="14409"/>
    <cellStyle name="Normal 6 6 8" xfId="14410"/>
    <cellStyle name="Normal 6 6_CS Indicators" xfId="6088"/>
    <cellStyle name="Normal 6 7" xfId="6089"/>
    <cellStyle name="Normal 6 7 2" xfId="6090"/>
    <cellStyle name="Normal 6 7 2 2" xfId="6091"/>
    <cellStyle name="Normal 6 7 2 2 2" xfId="6092"/>
    <cellStyle name="Normal 6 7 2 2 2 2" xfId="6093"/>
    <cellStyle name="Normal 6 7 2 2 2 2 2" xfId="6094"/>
    <cellStyle name="Normal 6 7 2 2 2 2 2 2" xfId="14411"/>
    <cellStyle name="Normal 6 7 2 2 2 2 2_Year to Date" xfId="14412"/>
    <cellStyle name="Normal 6 7 2 2 2 2 3" xfId="6095"/>
    <cellStyle name="Normal 6 7 2 2 2 2 3 2" xfId="14413"/>
    <cellStyle name="Normal 6 7 2 2 2 2 3_Year to Date" xfId="14414"/>
    <cellStyle name="Normal 6 7 2 2 2 2 4" xfId="14415"/>
    <cellStyle name="Normal 6 7 2 2 2 2_CS Indicators" xfId="6096"/>
    <cellStyle name="Normal 6 7 2 2 2 3" xfId="6097"/>
    <cellStyle name="Normal 6 7 2 2 2 3 2" xfId="14416"/>
    <cellStyle name="Normal 6 7 2 2 2 3_Year to Date" xfId="14417"/>
    <cellStyle name="Normal 6 7 2 2 2 4" xfId="6098"/>
    <cellStyle name="Normal 6 7 2 2 2 4 2" xfId="14418"/>
    <cellStyle name="Normal 6 7 2 2 2 4_Year to Date" xfId="14419"/>
    <cellStyle name="Normal 6 7 2 2 2 5" xfId="14420"/>
    <cellStyle name="Normal 6 7 2 2 2_CS Indicators" xfId="6099"/>
    <cellStyle name="Normal 6 7 2 2 3" xfId="6100"/>
    <cellStyle name="Normal 6 7 2 2 3 2" xfId="6101"/>
    <cellStyle name="Normal 6 7 2 2 3 2 2" xfId="14421"/>
    <cellStyle name="Normal 6 7 2 2 3 2_Year to Date" xfId="14422"/>
    <cellStyle name="Normal 6 7 2 2 3 3" xfId="6102"/>
    <cellStyle name="Normal 6 7 2 2 3 3 2" xfId="14423"/>
    <cellStyle name="Normal 6 7 2 2 3 3_Year to Date" xfId="14424"/>
    <cellStyle name="Normal 6 7 2 2 3 4" xfId="14425"/>
    <cellStyle name="Normal 6 7 2 2 3_CS Indicators" xfId="6103"/>
    <cellStyle name="Normal 6 7 2 2 4" xfId="6104"/>
    <cellStyle name="Normal 6 7 2 2 4 2" xfId="14426"/>
    <cellStyle name="Normal 6 7 2 2 4_Year to Date" xfId="14427"/>
    <cellStyle name="Normal 6 7 2 2 5" xfId="6105"/>
    <cellStyle name="Normal 6 7 2 2 5 2" xfId="14428"/>
    <cellStyle name="Normal 6 7 2 2 5_Year to Date" xfId="14429"/>
    <cellStyle name="Normal 6 7 2 2 6" xfId="14430"/>
    <cellStyle name="Normal 6 7 2 2_CS Indicators" xfId="6106"/>
    <cellStyle name="Normal 6 7 2 3" xfId="6107"/>
    <cellStyle name="Normal 6 7 2 3 2" xfId="6108"/>
    <cellStyle name="Normal 6 7 2 3 2 2" xfId="6109"/>
    <cellStyle name="Normal 6 7 2 3 2 2 2" xfId="14431"/>
    <cellStyle name="Normal 6 7 2 3 2 2_Year to Date" xfId="14432"/>
    <cellStyle name="Normal 6 7 2 3 2 3" xfId="6110"/>
    <cellStyle name="Normal 6 7 2 3 2 3 2" xfId="14433"/>
    <cellStyle name="Normal 6 7 2 3 2 3_Year to Date" xfId="14434"/>
    <cellStyle name="Normal 6 7 2 3 2 4" xfId="14435"/>
    <cellStyle name="Normal 6 7 2 3 2_CS Indicators" xfId="6111"/>
    <cellStyle name="Normal 6 7 2 3 3" xfId="6112"/>
    <cellStyle name="Normal 6 7 2 3 3 2" xfId="14436"/>
    <cellStyle name="Normal 6 7 2 3 3_Year to Date" xfId="14437"/>
    <cellStyle name="Normal 6 7 2 3 4" xfId="6113"/>
    <cellStyle name="Normal 6 7 2 3 4 2" xfId="14438"/>
    <cellStyle name="Normal 6 7 2 3 4_Year to Date" xfId="14439"/>
    <cellStyle name="Normal 6 7 2 3 5" xfId="14440"/>
    <cellStyle name="Normal 6 7 2 3_CS Indicators" xfId="6114"/>
    <cellStyle name="Normal 6 7 2 4" xfId="6115"/>
    <cellStyle name="Normal 6 7 2 4 2" xfId="6116"/>
    <cellStyle name="Normal 6 7 2 4 2 2" xfId="14441"/>
    <cellStyle name="Normal 6 7 2 4 2_Year to Date" xfId="14442"/>
    <cellStyle name="Normal 6 7 2 4 3" xfId="6117"/>
    <cellStyle name="Normal 6 7 2 4 3 2" xfId="14443"/>
    <cellStyle name="Normal 6 7 2 4 3_Year to Date" xfId="14444"/>
    <cellStyle name="Normal 6 7 2 4 4" xfId="14445"/>
    <cellStyle name="Normal 6 7 2 4_CS Indicators" xfId="6118"/>
    <cellStyle name="Normal 6 7 2 5" xfId="6119"/>
    <cellStyle name="Normal 6 7 2 5 2" xfId="14446"/>
    <cellStyle name="Normal 6 7 2 5_Year to Date" xfId="14447"/>
    <cellStyle name="Normal 6 7 2 6" xfId="6120"/>
    <cellStyle name="Normal 6 7 2 6 2" xfId="14448"/>
    <cellStyle name="Normal 6 7 2 6_Year to Date" xfId="14449"/>
    <cellStyle name="Normal 6 7 2 7" xfId="14450"/>
    <cellStyle name="Normal 6 7 2_CS Indicators" xfId="6121"/>
    <cellStyle name="Normal 6 7 3" xfId="6122"/>
    <cellStyle name="Normal 6 7 3 2" xfId="6123"/>
    <cellStyle name="Normal 6 7 3 2 2" xfId="6124"/>
    <cellStyle name="Normal 6 7 3 2 2 2" xfId="6125"/>
    <cellStyle name="Normal 6 7 3 2 2 2 2" xfId="14451"/>
    <cellStyle name="Normal 6 7 3 2 2 2_Year to Date" xfId="14452"/>
    <cellStyle name="Normal 6 7 3 2 2 3" xfId="6126"/>
    <cellStyle name="Normal 6 7 3 2 2 3 2" xfId="14453"/>
    <cellStyle name="Normal 6 7 3 2 2 3_Year to Date" xfId="14454"/>
    <cellStyle name="Normal 6 7 3 2 2 4" xfId="14455"/>
    <cellStyle name="Normal 6 7 3 2 2_CS Indicators" xfId="6127"/>
    <cellStyle name="Normal 6 7 3 2 3" xfId="6128"/>
    <cellStyle name="Normal 6 7 3 2 3 2" xfId="14456"/>
    <cellStyle name="Normal 6 7 3 2 3_Year to Date" xfId="14457"/>
    <cellStyle name="Normal 6 7 3 2 4" xfId="6129"/>
    <cellStyle name="Normal 6 7 3 2 4 2" xfId="14458"/>
    <cellStyle name="Normal 6 7 3 2 4_Year to Date" xfId="14459"/>
    <cellStyle name="Normal 6 7 3 2 5" xfId="14460"/>
    <cellStyle name="Normal 6 7 3 2_CS Indicators" xfId="6130"/>
    <cellStyle name="Normal 6 7 3 3" xfId="6131"/>
    <cellStyle name="Normal 6 7 3 3 2" xfId="6132"/>
    <cellStyle name="Normal 6 7 3 3 2 2" xfId="14461"/>
    <cellStyle name="Normal 6 7 3 3 2_Year to Date" xfId="14462"/>
    <cellStyle name="Normal 6 7 3 3 3" xfId="6133"/>
    <cellStyle name="Normal 6 7 3 3 3 2" xfId="14463"/>
    <cellStyle name="Normal 6 7 3 3 3_Year to Date" xfId="14464"/>
    <cellStyle name="Normal 6 7 3 3 4" xfId="14465"/>
    <cellStyle name="Normal 6 7 3 3_CS Indicators" xfId="6134"/>
    <cellStyle name="Normal 6 7 3 4" xfId="6135"/>
    <cellStyle name="Normal 6 7 3 4 2" xfId="14466"/>
    <cellStyle name="Normal 6 7 3 4_Year to Date" xfId="14467"/>
    <cellStyle name="Normal 6 7 3 5" xfId="6136"/>
    <cellStyle name="Normal 6 7 3 5 2" xfId="14468"/>
    <cellStyle name="Normal 6 7 3 5_Year to Date" xfId="14469"/>
    <cellStyle name="Normal 6 7 3 6" xfId="14470"/>
    <cellStyle name="Normal 6 7 3_CS Indicators" xfId="6137"/>
    <cellStyle name="Normal 6 7 4" xfId="6138"/>
    <cellStyle name="Normal 6 7 4 2" xfId="6139"/>
    <cellStyle name="Normal 6 7 4 2 2" xfId="6140"/>
    <cellStyle name="Normal 6 7 4 2 2 2" xfId="14471"/>
    <cellStyle name="Normal 6 7 4 2 2_Year to Date" xfId="14472"/>
    <cellStyle name="Normal 6 7 4 2 3" xfId="6141"/>
    <cellStyle name="Normal 6 7 4 2 3 2" xfId="14473"/>
    <cellStyle name="Normal 6 7 4 2 3_Year to Date" xfId="14474"/>
    <cellStyle name="Normal 6 7 4 2 4" xfId="14475"/>
    <cellStyle name="Normal 6 7 4 2_CS Indicators" xfId="6142"/>
    <cellStyle name="Normal 6 7 4 3" xfId="6143"/>
    <cellStyle name="Normal 6 7 4 3 2" xfId="14476"/>
    <cellStyle name="Normal 6 7 4 3_Year to Date" xfId="14477"/>
    <cellStyle name="Normal 6 7 4 4" xfId="6144"/>
    <cellStyle name="Normal 6 7 4 4 2" xfId="14478"/>
    <cellStyle name="Normal 6 7 4 4_Year to Date" xfId="14479"/>
    <cellStyle name="Normal 6 7 4 5" xfId="14480"/>
    <cellStyle name="Normal 6 7 4_CS Indicators" xfId="6145"/>
    <cellStyle name="Normal 6 7 5" xfId="6146"/>
    <cellStyle name="Normal 6 7 5 2" xfId="6147"/>
    <cellStyle name="Normal 6 7 5 2 2" xfId="14481"/>
    <cellStyle name="Normal 6 7 5 2_Year to Date" xfId="14482"/>
    <cellStyle name="Normal 6 7 5 3" xfId="6148"/>
    <cellStyle name="Normal 6 7 5 3 2" xfId="14483"/>
    <cellStyle name="Normal 6 7 5 3_Year to Date" xfId="14484"/>
    <cellStyle name="Normal 6 7 5 4" xfId="14485"/>
    <cellStyle name="Normal 6 7 5_CS Indicators" xfId="6149"/>
    <cellStyle name="Normal 6 7 6" xfId="6150"/>
    <cellStyle name="Normal 6 7 6 2" xfId="14486"/>
    <cellStyle name="Normal 6 7 6_Year to Date" xfId="14487"/>
    <cellStyle name="Normal 6 7 7" xfId="6151"/>
    <cellStyle name="Normal 6 7 7 2" xfId="14488"/>
    <cellStyle name="Normal 6 7 7_Year to Date" xfId="14489"/>
    <cellStyle name="Normal 6 7 8" xfId="14490"/>
    <cellStyle name="Normal 6 7_CS Indicators" xfId="6152"/>
    <cellStyle name="Normal 6 8" xfId="6153"/>
    <cellStyle name="Normal 6 8 2" xfId="6154"/>
    <cellStyle name="Normal 6 8 2 2" xfId="6155"/>
    <cellStyle name="Normal 6 8 2 2 2" xfId="6156"/>
    <cellStyle name="Normal 6 8 2 2 2 2" xfId="6157"/>
    <cellStyle name="Normal 6 8 2 2 2 2 2" xfId="6158"/>
    <cellStyle name="Normal 6 8 2 2 2 2 2 2" xfId="14491"/>
    <cellStyle name="Normal 6 8 2 2 2 2 2_Year to Date" xfId="14492"/>
    <cellStyle name="Normal 6 8 2 2 2 2 3" xfId="6159"/>
    <cellStyle name="Normal 6 8 2 2 2 2 3 2" xfId="14493"/>
    <cellStyle name="Normal 6 8 2 2 2 2 3_Year to Date" xfId="14494"/>
    <cellStyle name="Normal 6 8 2 2 2 2 4" xfId="14495"/>
    <cellStyle name="Normal 6 8 2 2 2 2_CS Indicators" xfId="6160"/>
    <cellStyle name="Normal 6 8 2 2 2 3" xfId="6161"/>
    <cellStyle name="Normal 6 8 2 2 2 3 2" xfId="14496"/>
    <cellStyle name="Normal 6 8 2 2 2 3_Year to Date" xfId="14497"/>
    <cellStyle name="Normal 6 8 2 2 2 4" xfId="6162"/>
    <cellStyle name="Normal 6 8 2 2 2 4 2" xfId="14498"/>
    <cellStyle name="Normal 6 8 2 2 2 4_Year to Date" xfId="14499"/>
    <cellStyle name="Normal 6 8 2 2 2 5" xfId="14500"/>
    <cellStyle name="Normal 6 8 2 2 2_CS Indicators" xfId="6163"/>
    <cellStyle name="Normal 6 8 2 2 3" xfId="6164"/>
    <cellStyle name="Normal 6 8 2 2 3 2" xfId="6165"/>
    <cellStyle name="Normal 6 8 2 2 3 2 2" xfId="14501"/>
    <cellStyle name="Normal 6 8 2 2 3 2_Year to Date" xfId="14502"/>
    <cellStyle name="Normal 6 8 2 2 3 3" xfId="6166"/>
    <cellStyle name="Normal 6 8 2 2 3 3 2" xfId="14503"/>
    <cellStyle name="Normal 6 8 2 2 3 3_Year to Date" xfId="14504"/>
    <cellStyle name="Normal 6 8 2 2 3 4" xfId="14505"/>
    <cellStyle name="Normal 6 8 2 2 3_CS Indicators" xfId="6167"/>
    <cellStyle name="Normal 6 8 2 2 4" xfId="6168"/>
    <cellStyle name="Normal 6 8 2 2 4 2" xfId="14506"/>
    <cellStyle name="Normal 6 8 2 2 4_Year to Date" xfId="14507"/>
    <cellStyle name="Normal 6 8 2 2 5" xfId="6169"/>
    <cellStyle name="Normal 6 8 2 2 5 2" xfId="14508"/>
    <cellStyle name="Normal 6 8 2 2 5_Year to Date" xfId="14509"/>
    <cellStyle name="Normal 6 8 2 2 6" xfId="14510"/>
    <cellStyle name="Normal 6 8 2 2_CS Indicators" xfId="6170"/>
    <cellStyle name="Normal 6 8 2 3" xfId="6171"/>
    <cellStyle name="Normal 6 8 2 3 2" xfId="6172"/>
    <cellStyle name="Normal 6 8 2 3 2 2" xfId="6173"/>
    <cellStyle name="Normal 6 8 2 3 2 2 2" xfId="14511"/>
    <cellStyle name="Normal 6 8 2 3 2 2_Year to Date" xfId="14512"/>
    <cellStyle name="Normal 6 8 2 3 2 3" xfId="6174"/>
    <cellStyle name="Normal 6 8 2 3 2 3 2" xfId="14513"/>
    <cellStyle name="Normal 6 8 2 3 2 3_Year to Date" xfId="14514"/>
    <cellStyle name="Normal 6 8 2 3 2 4" xfId="14515"/>
    <cellStyle name="Normal 6 8 2 3 2_CS Indicators" xfId="6175"/>
    <cellStyle name="Normal 6 8 2 3 3" xfId="6176"/>
    <cellStyle name="Normal 6 8 2 3 3 2" xfId="14516"/>
    <cellStyle name="Normal 6 8 2 3 3_Year to Date" xfId="14517"/>
    <cellStyle name="Normal 6 8 2 3 4" xfId="6177"/>
    <cellStyle name="Normal 6 8 2 3 4 2" xfId="14518"/>
    <cellStyle name="Normal 6 8 2 3 4_Year to Date" xfId="14519"/>
    <cellStyle name="Normal 6 8 2 3 5" xfId="14520"/>
    <cellStyle name="Normal 6 8 2 3_CS Indicators" xfId="6178"/>
    <cellStyle name="Normal 6 8 2 4" xfId="6179"/>
    <cellStyle name="Normal 6 8 2 4 2" xfId="6180"/>
    <cellStyle name="Normal 6 8 2 4 2 2" xfId="14521"/>
    <cellStyle name="Normal 6 8 2 4 2_Year to Date" xfId="14522"/>
    <cellStyle name="Normal 6 8 2 4 3" xfId="6181"/>
    <cellStyle name="Normal 6 8 2 4 3 2" xfId="14523"/>
    <cellStyle name="Normal 6 8 2 4 3_Year to Date" xfId="14524"/>
    <cellStyle name="Normal 6 8 2 4 4" xfId="14525"/>
    <cellStyle name="Normal 6 8 2 4_CS Indicators" xfId="6182"/>
    <cellStyle name="Normal 6 8 2 5" xfId="6183"/>
    <cellStyle name="Normal 6 8 2 5 2" xfId="14526"/>
    <cellStyle name="Normal 6 8 2 5_Year to Date" xfId="14527"/>
    <cellStyle name="Normal 6 8 2 6" xfId="6184"/>
    <cellStyle name="Normal 6 8 2 6 2" xfId="14528"/>
    <cellStyle name="Normal 6 8 2 6_Year to Date" xfId="14529"/>
    <cellStyle name="Normal 6 8 2 7" xfId="14530"/>
    <cellStyle name="Normal 6 8 2_CS Indicators" xfId="6185"/>
    <cellStyle name="Normal 6 8 3" xfId="6186"/>
    <cellStyle name="Normal 6 8 3 2" xfId="6187"/>
    <cellStyle name="Normal 6 8 3 2 2" xfId="6188"/>
    <cellStyle name="Normal 6 8 3 2 2 2" xfId="6189"/>
    <cellStyle name="Normal 6 8 3 2 2 2 2" xfId="14531"/>
    <cellStyle name="Normal 6 8 3 2 2 2_Year to Date" xfId="14532"/>
    <cellStyle name="Normal 6 8 3 2 2 3" xfId="6190"/>
    <cellStyle name="Normal 6 8 3 2 2 3 2" xfId="14533"/>
    <cellStyle name="Normal 6 8 3 2 2 3_Year to Date" xfId="14534"/>
    <cellStyle name="Normal 6 8 3 2 2 4" xfId="14535"/>
    <cellStyle name="Normal 6 8 3 2 2_CS Indicators" xfId="6191"/>
    <cellStyle name="Normal 6 8 3 2 3" xfId="6192"/>
    <cellStyle name="Normal 6 8 3 2 3 2" xfId="14536"/>
    <cellStyle name="Normal 6 8 3 2 3_Year to Date" xfId="14537"/>
    <cellStyle name="Normal 6 8 3 2 4" xfId="6193"/>
    <cellStyle name="Normal 6 8 3 2 4 2" xfId="14538"/>
    <cellStyle name="Normal 6 8 3 2 4_Year to Date" xfId="14539"/>
    <cellStyle name="Normal 6 8 3 2 5" xfId="14540"/>
    <cellStyle name="Normal 6 8 3 2_CS Indicators" xfId="6194"/>
    <cellStyle name="Normal 6 8 3 3" xfId="6195"/>
    <cellStyle name="Normal 6 8 3 3 2" xfId="6196"/>
    <cellStyle name="Normal 6 8 3 3 2 2" xfId="14541"/>
    <cellStyle name="Normal 6 8 3 3 2_Year to Date" xfId="14542"/>
    <cellStyle name="Normal 6 8 3 3 3" xfId="6197"/>
    <cellStyle name="Normal 6 8 3 3 3 2" xfId="14543"/>
    <cellStyle name="Normal 6 8 3 3 3_Year to Date" xfId="14544"/>
    <cellStyle name="Normal 6 8 3 3 4" xfId="14545"/>
    <cellStyle name="Normal 6 8 3 3_CS Indicators" xfId="6198"/>
    <cellStyle name="Normal 6 8 3 4" xfId="6199"/>
    <cellStyle name="Normal 6 8 3 4 2" xfId="14546"/>
    <cellStyle name="Normal 6 8 3 4_Year to Date" xfId="14547"/>
    <cellStyle name="Normal 6 8 3 5" xfId="6200"/>
    <cellStyle name="Normal 6 8 3 5 2" xfId="14548"/>
    <cellStyle name="Normal 6 8 3 5_Year to Date" xfId="14549"/>
    <cellStyle name="Normal 6 8 3 6" xfId="14550"/>
    <cellStyle name="Normal 6 8 3_CS Indicators" xfId="6201"/>
    <cellStyle name="Normal 6 8 4" xfId="6202"/>
    <cellStyle name="Normal 6 8 4 2" xfId="6203"/>
    <cellStyle name="Normal 6 8 4 2 2" xfId="6204"/>
    <cellStyle name="Normal 6 8 4 2 2 2" xfId="14551"/>
    <cellStyle name="Normal 6 8 4 2 2_Year to Date" xfId="14552"/>
    <cellStyle name="Normal 6 8 4 2 3" xfId="6205"/>
    <cellStyle name="Normal 6 8 4 2 3 2" xfId="14553"/>
    <cellStyle name="Normal 6 8 4 2 3_Year to Date" xfId="14554"/>
    <cellStyle name="Normal 6 8 4 2 4" xfId="14555"/>
    <cellStyle name="Normal 6 8 4 2_CS Indicators" xfId="6206"/>
    <cellStyle name="Normal 6 8 4 3" xfId="6207"/>
    <cellStyle name="Normal 6 8 4 3 2" xfId="14556"/>
    <cellStyle name="Normal 6 8 4 3_Year to Date" xfId="14557"/>
    <cellStyle name="Normal 6 8 4 4" xfId="6208"/>
    <cellStyle name="Normal 6 8 4 4 2" xfId="14558"/>
    <cellStyle name="Normal 6 8 4 4_Year to Date" xfId="14559"/>
    <cellStyle name="Normal 6 8 4 5" xfId="14560"/>
    <cellStyle name="Normal 6 8 4_CS Indicators" xfId="6209"/>
    <cellStyle name="Normal 6 8 5" xfId="6210"/>
    <cellStyle name="Normal 6 8 5 2" xfId="6211"/>
    <cellStyle name="Normal 6 8 5 2 2" xfId="14561"/>
    <cellStyle name="Normal 6 8 5 2_Year to Date" xfId="14562"/>
    <cellStyle name="Normal 6 8 5 3" xfId="6212"/>
    <cellStyle name="Normal 6 8 5 3 2" xfId="14563"/>
    <cellStyle name="Normal 6 8 5 3_Year to Date" xfId="14564"/>
    <cellStyle name="Normal 6 8 5 4" xfId="14565"/>
    <cellStyle name="Normal 6 8 5_CS Indicators" xfId="6213"/>
    <cellStyle name="Normal 6 8 6" xfId="6214"/>
    <cellStyle name="Normal 6 8 6 2" xfId="14566"/>
    <cellStyle name="Normal 6 8 6_Year to Date" xfId="14567"/>
    <cellStyle name="Normal 6 8 7" xfId="6215"/>
    <cellStyle name="Normal 6 8 7 2" xfId="14568"/>
    <cellStyle name="Normal 6 8 7_Year to Date" xfId="14569"/>
    <cellStyle name="Normal 6 8 8" xfId="14570"/>
    <cellStyle name="Normal 6 8_CS Indicators" xfId="6216"/>
    <cellStyle name="Normal 6 9" xfId="6217"/>
    <cellStyle name="Normal 6 9 2" xfId="6218"/>
    <cellStyle name="Normal 6 9 2 2" xfId="6219"/>
    <cellStyle name="Normal 6 9 2 2 2" xfId="6220"/>
    <cellStyle name="Normal 6 9 2 2 2 2" xfId="6221"/>
    <cellStyle name="Normal 6 9 2 2 2 2 2" xfId="14571"/>
    <cellStyle name="Normal 6 9 2 2 2 2_Year to Date" xfId="14572"/>
    <cellStyle name="Normal 6 9 2 2 2 3" xfId="6222"/>
    <cellStyle name="Normal 6 9 2 2 2 3 2" xfId="14573"/>
    <cellStyle name="Normal 6 9 2 2 2 3_Year to Date" xfId="14574"/>
    <cellStyle name="Normal 6 9 2 2 2 4" xfId="14575"/>
    <cellStyle name="Normal 6 9 2 2 2_CS Indicators" xfId="6223"/>
    <cellStyle name="Normal 6 9 2 2 3" xfId="6224"/>
    <cellStyle name="Normal 6 9 2 2 3 2" xfId="14576"/>
    <cellStyle name="Normal 6 9 2 2 3_Year to Date" xfId="14577"/>
    <cellStyle name="Normal 6 9 2 2 4" xfId="6225"/>
    <cellStyle name="Normal 6 9 2 2 4 2" xfId="14578"/>
    <cellStyle name="Normal 6 9 2 2 4_Year to Date" xfId="14579"/>
    <cellStyle name="Normal 6 9 2 2 5" xfId="14580"/>
    <cellStyle name="Normal 6 9 2 2_CS Indicators" xfId="6226"/>
    <cellStyle name="Normal 6 9 2 3" xfId="6227"/>
    <cellStyle name="Normal 6 9 2 3 2" xfId="6228"/>
    <cellStyle name="Normal 6 9 2 3 2 2" xfId="14581"/>
    <cellStyle name="Normal 6 9 2 3 2_Year to Date" xfId="14582"/>
    <cellStyle name="Normal 6 9 2 3 3" xfId="6229"/>
    <cellStyle name="Normal 6 9 2 3 3 2" xfId="14583"/>
    <cellStyle name="Normal 6 9 2 3 3_Year to Date" xfId="14584"/>
    <cellStyle name="Normal 6 9 2 3 4" xfId="14585"/>
    <cellStyle name="Normal 6 9 2 3_CS Indicators" xfId="6230"/>
    <cellStyle name="Normal 6 9 2 4" xfId="6231"/>
    <cellStyle name="Normal 6 9 2 4 2" xfId="14586"/>
    <cellStyle name="Normal 6 9 2 4_Year to Date" xfId="14587"/>
    <cellStyle name="Normal 6 9 2 5" xfId="6232"/>
    <cellStyle name="Normal 6 9 2 5 2" xfId="14588"/>
    <cellStyle name="Normal 6 9 2 5_Year to Date" xfId="14589"/>
    <cellStyle name="Normal 6 9 2 6" xfId="14590"/>
    <cellStyle name="Normal 6 9 2_CS Indicators" xfId="6233"/>
    <cellStyle name="Normal 6 9 3" xfId="6234"/>
    <cellStyle name="Normal 6 9 3 2" xfId="6235"/>
    <cellStyle name="Normal 6 9 3 2 2" xfId="6236"/>
    <cellStyle name="Normal 6 9 3 2 2 2" xfId="14591"/>
    <cellStyle name="Normal 6 9 3 2 2_Year to Date" xfId="14592"/>
    <cellStyle name="Normal 6 9 3 2 3" xfId="6237"/>
    <cellStyle name="Normal 6 9 3 2 3 2" xfId="14593"/>
    <cellStyle name="Normal 6 9 3 2 3_Year to Date" xfId="14594"/>
    <cellStyle name="Normal 6 9 3 2 4" xfId="14595"/>
    <cellStyle name="Normal 6 9 3 2_CS Indicators" xfId="6238"/>
    <cellStyle name="Normal 6 9 3 3" xfId="6239"/>
    <cellStyle name="Normal 6 9 3 3 2" xfId="14596"/>
    <cellStyle name="Normal 6 9 3 3_Year to Date" xfId="14597"/>
    <cellStyle name="Normal 6 9 3 4" xfId="6240"/>
    <cellStyle name="Normal 6 9 3 4 2" xfId="14598"/>
    <cellStyle name="Normal 6 9 3 4_Year to Date" xfId="14599"/>
    <cellStyle name="Normal 6 9 3 5" xfId="14600"/>
    <cellStyle name="Normal 6 9 3_CS Indicators" xfId="6241"/>
    <cellStyle name="Normal 6 9 4" xfId="6242"/>
    <cellStyle name="Normal 6 9 4 2" xfId="6243"/>
    <cellStyle name="Normal 6 9 4 2 2" xfId="14601"/>
    <cellStyle name="Normal 6 9 4 2_Year to Date" xfId="14602"/>
    <cellStyle name="Normal 6 9 4 3" xfId="6244"/>
    <cellStyle name="Normal 6 9 4 3 2" xfId="14603"/>
    <cellStyle name="Normal 6 9 4 3_Year to Date" xfId="14604"/>
    <cellStyle name="Normal 6 9 4 4" xfId="14605"/>
    <cellStyle name="Normal 6 9 4_CS Indicators" xfId="6245"/>
    <cellStyle name="Normal 6 9 5" xfId="6246"/>
    <cellStyle name="Normal 6 9 5 2" xfId="14606"/>
    <cellStyle name="Normal 6 9 5_Year to Date" xfId="14607"/>
    <cellStyle name="Normal 6 9 6" xfId="6247"/>
    <cellStyle name="Normal 6 9 6 2" xfId="14608"/>
    <cellStyle name="Normal 6 9 6_Year to Date" xfId="14609"/>
    <cellStyle name="Normal 6 9 7" xfId="14610"/>
    <cellStyle name="Normal 6 9_CS Indicators" xfId="6248"/>
    <cellStyle name="Normal 6_CS Indicators" xfId="6249"/>
    <cellStyle name="Normal 60" xfId="6250"/>
    <cellStyle name="Normal 60 2" xfId="6251"/>
    <cellStyle name="Normal 60 2 2" xfId="6252"/>
    <cellStyle name="Normal 60 2 2 2" xfId="6253"/>
    <cellStyle name="Normal 60 2 2 2 2" xfId="6254"/>
    <cellStyle name="Normal 60 2 2 2 2 2" xfId="14611"/>
    <cellStyle name="Normal 60 2 2 2 2_Year to Date" xfId="14612"/>
    <cellStyle name="Normal 60 2 2 2 3" xfId="6255"/>
    <cellStyle name="Normal 60 2 2 2 3 2" xfId="14613"/>
    <cellStyle name="Normal 60 2 2 2 3_Year to Date" xfId="14614"/>
    <cellStyle name="Normal 60 2 2 2 4" xfId="14615"/>
    <cellStyle name="Normal 60 2 2 2_CS Indicators" xfId="6256"/>
    <cellStyle name="Normal 60 2 2 3" xfId="6257"/>
    <cellStyle name="Normal 60 2 2 3 2" xfId="14616"/>
    <cellStyle name="Normal 60 2 2 3_Year to Date" xfId="14617"/>
    <cellStyle name="Normal 60 2 2 4" xfId="6258"/>
    <cellStyle name="Normal 60 2 2 4 2" xfId="14618"/>
    <cellStyle name="Normal 60 2 2 4_Year to Date" xfId="14619"/>
    <cellStyle name="Normal 60 2 2 5" xfId="14620"/>
    <cellStyle name="Normal 60 2 2_CS Indicators" xfId="6259"/>
    <cellStyle name="Normal 60 2 3" xfId="6260"/>
    <cellStyle name="Normal 60 2 3 2" xfId="6261"/>
    <cellStyle name="Normal 60 2 3 2 2" xfId="14621"/>
    <cellStyle name="Normal 60 2 3 2_Year to Date" xfId="14622"/>
    <cellStyle name="Normal 60 2 3 3" xfId="6262"/>
    <cellStyle name="Normal 60 2 3 3 2" xfId="14623"/>
    <cellStyle name="Normal 60 2 3 3_Year to Date" xfId="14624"/>
    <cellStyle name="Normal 60 2 3 4" xfId="14625"/>
    <cellStyle name="Normal 60 2 3_CS Indicators" xfId="6263"/>
    <cellStyle name="Normal 60 2 4" xfId="6264"/>
    <cellStyle name="Normal 60 2 4 2" xfId="14626"/>
    <cellStyle name="Normal 60 2 4_Year to Date" xfId="14627"/>
    <cellStyle name="Normal 60 2 5" xfId="6265"/>
    <cellStyle name="Normal 60 2 5 2" xfId="14628"/>
    <cellStyle name="Normal 60 2 5_Year to Date" xfId="14629"/>
    <cellStyle name="Normal 60 2 6" xfId="14630"/>
    <cellStyle name="Normal 60 2_CS Indicators" xfId="6266"/>
    <cellStyle name="Normal 60 3" xfId="6267"/>
    <cellStyle name="Normal 60 3 2" xfId="6268"/>
    <cellStyle name="Normal 60 3 2 2" xfId="6269"/>
    <cellStyle name="Normal 60 3 2 2 2" xfId="14631"/>
    <cellStyle name="Normal 60 3 2 2_Year to Date" xfId="14632"/>
    <cellStyle name="Normal 60 3 2 3" xfId="6270"/>
    <cellStyle name="Normal 60 3 2 3 2" xfId="14633"/>
    <cellStyle name="Normal 60 3 2 3_Year to Date" xfId="14634"/>
    <cellStyle name="Normal 60 3 2 4" xfId="14635"/>
    <cellStyle name="Normal 60 3 2_CS Indicators" xfId="6271"/>
    <cellStyle name="Normal 60 3 3" xfId="6272"/>
    <cellStyle name="Normal 60 3 3 2" xfId="14636"/>
    <cellStyle name="Normal 60 3 3_Year to Date" xfId="14637"/>
    <cellStyle name="Normal 60 3 4" xfId="6273"/>
    <cellStyle name="Normal 60 3 4 2" xfId="14638"/>
    <cellStyle name="Normal 60 3 4_Year to Date" xfId="14639"/>
    <cellStyle name="Normal 60 3 5" xfId="14640"/>
    <cellStyle name="Normal 60 3_CS Indicators" xfId="6274"/>
    <cellStyle name="Normal 60 4" xfId="6275"/>
    <cellStyle name="Normal 60 4 2" xfId="6276"/>
    <cellStyle name="Normal 60 4 2 2" xfId="14641"/>
    <cellStyle name="Normal 60 4 2_Year to Date" xfId="14642"/>
    <cellStyle name="Normal 60 4 3" xfId="6277"/>
    <cellStyle name="Normal 60 4 3 2" xfId="14643"/>
    <cellStyle name="Normal 60 4 3_Year to Date" xfId="14644"/>
    <cellStyle name="Normal 60 4 4" xfId="14645"/>
    <cellStyle name="Normal 60 4_CS Indicators" xfId="6278"/>
    <cellStyle name="Normal 60 5" xfId="6279"/>
    <cellStyle name="Normal 60 5 2" xfId="14646"/>
    <cellStyle name="Normal 60 5_Year to Date" xfId="14647"/>
    <cellStyle name="Normal 60 6" xfId="6280"/>
    <cellStyle name="Normal 60 6 2" xfId="14648"/>
    <cellStyle name="Normal 60 6_Year to Date" xfId="14649"/>
    <cellStyle name="Normal 60 7" xfId="14650"/>
    <cellStyle name="Normal 60_CS Indicators" xfId="6281"/>
    <cellStyle name="Normal 61" xfId="6282"/>
    <cellStyle name="Normal 62" xfId="6283"/>
    <cellStyle name="Normal 63" xfId="6284"/>
    <cellStyle name="Normal 64" xfId="6285"/>
    <cellStyle name="Normal 65" xfId="6286"/>
    <cellStyle name="Normal 66" xfId="6287"/>
    <cellStyle name="Normal 67" xfId="6288"/>
    <cellStyle name="Normal 68" xfId="6289"/>
    <cellStyle name="Normal 69" xfId="6290"/>
    <cellStyle name="Normal 7" xfId="6291"/>
    <cellStyle name="Normal 7 10" xfId="14651"/>
    <cellStyle name="Normal 7 10 2" xfId="14652"/>
    <cellStyle name="Normal 7 10 2 2" xfId="14653"/>
    <cellStyle name="Normal 7 10 2 3" xfId="14654"/>
    <cellStyle name="Normal 7 10 3" xfId="14655"/>
    <cellStyle name="Normal 7 10 4" xfId="14656"/>
    <cellStyle name="Normal 7 11" xfId="14657"/>
    <cellStyle name="Normal 7 11 2" xfId="14658"/>
    <cellStyle name="Normal 7 11 3" xfId="14659"/>
    <cellStyle name="Normal 7 12" xfId="14660"/>
    <cellStyle name="Normal 7 13" xfId="14661"/>
    <cellStyle name="Normal 7 2" xfId="6292"/>
    <cellStyle name="Normal 7 2 2" xfId="6293"/>
    <cellStyle name="Normal 7 2 2 2" xfId="6294"/>
    <cellStyle name="Normal 7 2 2 2 2" xfId="14662"/>
    <cellStyle name="Normal 7 2 2 2 2 2" xfId="14663"/>
    <cellStyle name="Normal 7 2 2 2 2 3" xfId="14664"/>
    <cellStyle name="Normal 7 2 2 2 3" xfId="14665"/>
    <cellStyle name="Normal 7 2 2 2 4" xfId="14666"/>
    <cellStyle name="Normal 7 2 2 3" xfId="6295"/>
    <cellStyle name="Normal 7 2 2 3 2" xfId="14667"/>
    <cellStyle name="Normal 7 2 2 3 3" xfId="14668"/>
    <cellStyle name="Normal 7 2 2 4" xfId="14669"/>
    <cellStyle name="Normal 7 2 2 5" xfId="14670"/>
    <cellStyle name="Normal 7 2 3" xfId="14671"/>
    <cellStyle name="Normal 7 2_CS Indicators" xfId="6296"/>
    <cellStyle name="Normal 7 3" xfId="6297"/>
    <cellStyle name="Normal 7 3 2" xfId="6298"/>
    <cellStyle name="Normal 7 3 2 2" xfId="6299"/>
    <cellStyle name="Normal 7 3 2 3" xfId="6300"/>
    <cellStyle name="Normal 7 3 3" xfId="6301"/>
    <cellStyle name="Normal 7 3 3 2" xfId="6302"/>
    <cellStyle name="Normal 7 3 4" xfId="6303"/>
    <cellStyle name="Normal 7 3 5" xfId="6304"/>
    <cellStyle name="Normal 7 3_CS Indicators" xfId="6305"/>
    <cellStyle name="Normal 7 4" xfId="6306"/>
    <cellStyle name="Normal 7 4 2" xfId="14672"/>
    <cellStyle name="Normal 7 4 2 2" xfId="14673"/>
    <cellStyle name="Normal 7 4 2 2 2" xfId="14674"/>
    <cellStyle name="Normal 7 4 2 2 3" xfId="14675"/>
    <cellStyle name="Normal 7 4 2 3" xfId="14676"/>
    <cellStyle name="Normal 7 4 2 4" xfId="14677"/>
    <cellStyle name="Normal 7 4 3" xfId="14678"/>
    <cellStyle name="Normal 7 4 3 2" xfId="14679"/>
    <cellStyle name="Normal 7 4 3 3" xfId="14680"/>
    <cellStyle name="Normal 7 4 4" xfId="14681"/>
    <cellStyle name="Normal 7 4 5" xfId="14682"/>
    <cellStyle name="Normal 7 5" xfId="6307"/>
    <cellStyle name="Normal 7 5 2" xfId="14683"/>
    <cellStyle name="Normal 7 5 2 2" xfId="14684"/>
    <cellStyle name="Normal 7 5 2 2 2" xfId="14685"/>
    <cellStyle name="Normal 7 5 2 2 3" xfId="14686"/>
    <cellStyle name="Normal 7 5 2 3" xfId="14687"/>
    <cellStyle name="Normal 7 5 2 4" xfId="14688"/>
    <cellStyle name="Normal 7 5 3" xfId="14689"/>
    <cellStyle name="Normal 7 5 3 2" xfId="14690"/>
    <cellStyle name="Normal 7 5 3 3" xfId="14691"/>
    <cellStyle name="Normal 7 5 4" xfId="14692"/>
    <cellStyle name="Normal 7 5 5" xfId="14693"/>
    <cellStyle name="Normal 7 6" xfId="6308"/>
    <cellStyle name="Normal 7 7" xfId="6309"/>
    <cellStyle name="Normal 7 7 2" xfId="14694"/>
    <cellStyle name="Normal 7 7_Year to Date" xfId="14695"/>
    <cellStyle name="Normal 7 8" xfId="14696"/>
    <cellStyle name="Normal 7 8 2" xfId="14697"/>
    <cellStyle name="Normal 7 8 2 2" xfId="14698"/>
    <cellStyle name="Normal 7 8 2 2 2" xfId="14699"/>
    <cellStyle name="Normal 7 8 2 2 3" xfId="14700"/>
    <cellStyle name="Normal 7 8 2 3" xfId="14701"/>
    <cellStyle name="Normal 7 8 2 4" xfId="14702"/>
    <cellStyle name="Normal 7 8 3" xfId="14703"/>
    <cellStyle name="Normal 7 8 3 2" xfId="14704"/>
    <cellStyle name="Normal 7 8 3 3" xfId="14705"/>
    <cellStyle name="Normal 7 8 4" xfId="14706"/>
    <cellStyle name="Normal 7 8 5" xfId="14707"/>
    <cellStyle name="Normal 7 9" xfId="14708"/>
    <cellStyle name="Normal 7 9 2" xfId="14709"/>
    <cellStyle name="Normal 7 9 2 2" xfId="14710"/>
    <cellStyle name="Normal 7 9 2 2 2" xfId="14711"/>
    <cellStyle name="Normal 7 9 2 2 3" xfId="14712"/>
    <cellStyle name="Normal 7 9 2 3" xfId="14713"/>
    <cellStyle name="Normal 7 9 2 4" xfId="14714"/>
    <cellStyle name="Normal 7 9 3" xfId="14715"/>
    <cellStyle name="Normal 7 9 3 2" xfId="14716"/>
    <cellStyle name="Normal 7 9 3 3" xfId="14717"/>
    <cellStyle name="Normal 7 9 4" xfId="14718"/>
    <cellStyle name="Normal 7 9 5" xfId="14719"/>
    <cellStyle name="Normal 7_CS Indicators" xfId="6310"/>
    <cellStyle name="Normal 70" xfId="6311"/>
    <cellStyle name="Normal 71" xfId="6312"/>
    <cellStyle name="Normal 71 2" xfId="6313"/>
    <cellStyle name="Normal 71 2 2" xfId="6314"/>
    <cellStyle name="Normal 71 2 2 2" xfId="14720"/>
    <cellStyle name="Normal 71 2 2 2 2" xfId="14721"/>
    <cellStyle name="Normal 71 2 2 2 3" xfId="14722"/>
    <cellStyle name="Normal 71 2 2 3" xfId="14723"/>
    <cellStyle name="Normal 71 2 2 4" xfId="14724"/>
    <cellStyle name="Normal 71 2 3" xfId="6315"/>
    <cellStyle name="Normal 71 2 3 2" xfId="14725"/>
    <cellStyle name="Normal 71 2 3 3" xfId="14726"/>
    <cellStyle name="Normal 71 2 4" xfId="14727"/>
    <cellStyle name="Normal 71 2 5" xfId="14728"/>
    <cellStyle name="Normal 71 3" xfId="6316"/>
    <cellStyle name="Normal 71 3 2" xfId="6317"/>
    <cellStyle name="Normal 71 3 2 2" xfId="14729"/>
    <cellStyle name="Normal 71 3 2 2 2" xfId="14730"/>
    <cellStyle name="Normal 71 3 2 2 3" xfId="14731"/>
    <cellStyle name="Normal 71 3 2 3" xfId="14732"/>
    <cellStyle name="Normal 71 3 2 4" xfId="14733"/>
    <cellStyle name="Normal 71 3 3" xfId="6318"/>
    <cellStyle name="Normal 71 3 3 2" xfId="14734"/>
    <cellStyle name="Normal 71 3 3 3" xfId="14735"/>
    <cellStyle name="Normal 71 3 4" xfId="14736"/>
    <cellStyle name="Normal 71 3 5" xfId="14737"/>
    <cellStyle name="Normal 71 4" xfId="6319"/>
    <cellStyle name="Normal 71 4 2" xfId="6320"/>
    <cellStyle name="Normal 71 4 2 2" xfId="14738"/>
    <cellStyle name="Normal 71 4 2 2 2" xfId="14739"/>
    <cellStyle name="Normal 71 4 2 2 3" xfId="14740"/>
    <cellStyle name="Normal 71 4 2 3" xfId="14741"/>
    <cellStyle name="Normal 71 4 2 4" xfId="14742"/>
    <cellStyle name="Normal 71 4 3" xfId="6321"/>
    <cellStyle name="Normal 71 4 3 2" xfId="14743"/>
    <cellStyle name="Normal 71 4 3 3" xfId="14744"/>
    <cellStyle name="Normal 71 4 4" xfId="14745"/>
    <cellStyle name="Normal 71 4 5" xfId="14746"/>
    <cellStyle name="Normal 71 5" xfId="6322"/>
    <cellStyle name="Normal 71 5 2" xfId="6323"/>
    <cellStyle name="Normal 71 5 2 2" xfId="14747"/>
    <cellStyle name="Normal 71 5 2 2 2" xfId="14748"/>
    <cellStyle name="Normal 71 5 2 2 3" xfId="14749"/>
    <cellStyle name="Normal 71 5 2 3" xfId="14750"/>
    <cellStyle name="Normal 71 5 2 4" xfId="14751"/>
    <cellStyle name="Normal 71 5 3" xfId="6324"/>
    <cellStyle name="Normal 71 5 3 2" xfId="14752"/>
    <cellStyle name="Normal 71 5 3 3" xfId="14753"/>
    <cellStyle name="Normal 71 5 4" xfId="14754"/>
    <cellStyle name="Normal 71 5 5" xfId="14755"/>
    <cellStyle name="Normal 71 6" xfId="14756"/>
    <cellStyle name="Normal 71 6 2" xfId="14757"/>
    <cellStyle name="Normal 71 6 2 2" xfId="14758"/>
    <cellStyle name="Normal 71 6 2 3" xfId="14759"/>
    <cellStyle name="Normal 71 6 3" xfId="14760"/>
    <cellStyle name="Normal 71 6 4" xfId="14761"/>
    <cellStyle name="Normal 71 7" xfId="14762"/>
    <cellStyle name="Normal 71 7 2" xfId="14763"/>
    <cellStyle name="Normal 71 7 3" xfId="14764"/>
    <cellStyle name="Normal 71 8" xfId="14765"/>
    <cellStyle name="Normal 71 9" xfId="14766"/>
    <cellStyle name="Normal 71_CS Indicators" xfId="6325"/>
    <cellStyle name="Normal 72" xfId="6326"/>
    <cellStyle name="Normal 73" xfId="6327"/>
    <cellStyle name="Normal 74" xfId="6328"/>
    <cellStyle name="Normal 75" xfId="6329"/>
    <cellStyle name="Normal 75 2" xfId="14767"/>
    <cellStyle name="Normal 75 2 2" xfId="14768"/>
    <cellStyle name="Normal 75 2 2 2" xfId="14769"/>
    <cellStyle name="Normal 75 2 2 3" xfId="14770"/>
    <cellStyle name="Normal 75 2 3" xfId="14771"/>
    <cellStyle name="Normal 75 2 4" xfId="14772"/>
    <cellStyle name="Normal 75 3" xfId="14773"/>
    <cellStyle name="Normal 75 3 2" xfId="14774"/>
    <cellStyle name="Normal 75 3 3" xfId="14775"/>
    <cellStyle name="Normal 75 4" xfId="14776"/>
    <cellStyle name="Normal 75 5" xfId="14777"/>
    <cellStyle name="Normal 76" xfId="6330"/>
    <cellStyle name="Normal 76 2" xfId="6331"/>
    <cellStyle name="Normal 76 2 2" xfId="14778"/>
    <cellStyle name="Normal 76 2_Year to Date" xfId="14779"/>
    <cellStyle name="Normal 76 3" xfId="6332"/>
    <cellStyle name="Normal 76 3 2" xfId="14780"/>
    <cellStyle name="Normal 76 3_Year to Date" xfId="14781"/>
    <cellStyle name="Normal 76 4" xfId="14782"/>
    <cellStyle name="Normal 76_CS Indicators" xfId="6333"/>
    <cellStyle name="Normal 77" xfId="6334"/>
    <cellStyle name="Normal 77 2" xfId="6335"/>
    <cellStyle name="Normal 77 2 2" xfId="14783"/>
    <cellStyle name="Normal 77 2_Year to Date" xfId="14784"/>
    <cellStyle name="Normal 77 3" xfId="6336"/>
    <cellStyle name="Normal 77 3 2" xfId="14785"/>
    <cellStyle name="Normal 77 3_Year to Date" xfId="14786"/>
    <cellStyle name="Normal 77 4" xfId="14787"/>
    <cellStyle name="Normal 77_CS Indicators" xfId="6337"/>
    <cellStyle name="Normal 78" xfId="6338"/>
    <cellStyle name="Normal 78 2" xfId="6339"/>
    <cellStyle name="Normal 78 2 2" xfId="14788"/>
    <cellStyle name="Normal 78 3" xfId="14789"/>
    <cellStyle name="Normal 78_CS Indicators" xfId="6340"/>
    <cellStyle name="Normal 79" xfId="6341"/>
    <cellStyle name="Normal 79 2" xfId="6342"/>
    <cellStyle name="Normal 79 2 2" xfId="14790"/>
    <cellStyle name="Normal 79 2_Year to Date" xfId="14791"/>
    <cellStyle name="Normal 79 3" xfId="6343"/>
    <cellStyle name="Normal 79 3 2" xfId="14792"/>
    <cellStyle name="Normal 79 3_Year to Date" xfId="14793"/>
    <cellStyle name="Normal 79 4" xfId="14794"/>
    <cellStyle name="Normal 79_CS Indicators" xfId="6344"/>
    <cellStyle name="Normal 8" xfId="6345"/>
    <cellStyle name="Normal 8 10" xfId="14795"/>
    <cellStyle name="Normal 8 11" xfId="14796"/>
    <cellStyle name="Normal 8 2" xfId="6346"/>
    <cellStyle name="Normal 8 2 2" xfId="6347"/>
    <cellStyle name="Normal 8 2 2 2" xfId="6348"/>
    <cellStyle name="Normal 8 2 2 2 2" xfId="14797"/>
    <cellStyle name="Normal 8 2 2 2 2 2" xfId="14798"/>
    <cellStyle name="Normal 8 2 2 2 2 3" xfId="14799"/>
    <cellStyle name="Normal 8 2 2 2 3" xfId="14800"/>
    <cellStyle name="Normal 8 2 2 2 4" xfId="14801"/>
    <cellStyle name="Normal 8 2 2 3" xfId="6349"/>
    <cellStyle name="Normal 8 2 2 3 2" xfId="14802"/>
    <cellStyle name="Normal 8 2 2 3 3" xfId="14803"/>
    <cellStyle name="Normal 8 2 2 4" xfId="14804"/>
    <cellStyle name="Normal 8 2 2 5" xfId="14805"/>
    <cellStyle name="Normal 8 2 3" xfId="14806"/>
    <cellStyle name="Normal 8 2_CS Indicators" xfId="6350"/>
    <cellStyle name="Normal 8 3" xfId="6351"/>
    <cellStyle name="Normal 8 3 2" xfId="6352"/>
    <cellStyle name="Normal 8 3 2 2" xfId="6353"/>
    <cellStyle name="Normal 8 3 2 3" xfId="6354"/>
    <cellStyle name="Normal 8 3 3" xfId="6355"/>
    <cellStyle name="Normal 8 3 3 2" xfId="6356"/>
    <cellStyle name="Normal 8 3 4" xfId="6357"/>
    <cellStyle name="Normal 8 3 5" xfId="6358"/>
    <cellStyle name="Normal 8 3_CS Indicators" xfId="6359"/>
    <cellStyle name="Normal 8 4" xfId="6360"/>
    <cellStyle name="Normal 8 4 2" xfId="14807"/>
    <cellStyle name="Normal 8 4 2 2" xfId="14808"/>
    <cellStyle name="Normal 8 4 2 2 2" xfId="14809"/>
    <cellStyle name="Normal 8 4 2 2 3" xfId="14810"/>
    <cellStyle name="Normal 8 4 2 3" xfId="14811"/>
    <cellStyle name="Normal 8 4 2 4" xfId="14812"/>
    <cellStyle name="Normal 8 4 3" xfId="14813"/>
    <cellStyle name="Normal 8 4 3 2" xfId="14814"/>
    <cellStyle name="Normal 8 4 3 3" xfId="14815"/>
    <cellStyle name="Normal 8 4 4" xfId="14816"/>
    <cellStyle name="Normal 8 4 5" xfId="14817"/>
    <cellStyle name="Normal 8 5" xfId="6361"/>
    <cellStyle name="Normal 8 5 2" xfId="14818"/>
    <cellStyle name="Normal 8 5_Year to Date" xfId="14819"/>
    <cellStyle name="Normal 8 6" xfId="14820"/>
    <cellStyle name="Normal 8 6 2" xfId="14821"/>
    <cellStyle name="Normal 8 6 2 2" xfId="14822"/>
    <cellStyle name="Normal 8 6 2 2 2" xfId="14823"/>
    <cellStyle name="Normal 8 6 2 2 3" xfId="14824"/>
    <cellStyle name="Normal 8 6 2 3" xfId="14825"/>
    <cellStyle name="Normal 8 6 2 4" xfId="14826"/>
    <cellStyle name="Normal 8 6 3" xfId="14827"/>
    <cellStyle name="Normal 8 6 3 2" xfId="14828"/>
    <cellStyle name="Normal 8 6 3 3" xfId="14829"/>
    <cellStyle name="Normal 8 6 4" xfId="14830"/>
    <cellStyle name="Normal 8 6 5" xfId="14831"/>
    <cellStyle name="Normal 8 7" xfId="14832"/>
    <cellStyle name="Normal 8 7 2" xfId="14833"/>
    <cellStyle name="Normal 8 7 2 2" xfId="14834"/>
    <cellStyle name="Normal 8 7 2 2 2" xfId="14835"/>
    <cellStyle name="Normal 8 7 2 2 3" xfId="14836"/>
    <cellStyle name="Normal 8 7 2 3" xfId="14837"/>
    <cellStyle name="Normal 8 7 2 4" xfId="14838"/>
    <cellStyle name="Normal 8 7 3" xfId="14839"/>
    <cellStyle name="Normal 8 7 3 2" xfId="14840"/>
    <cellStyle name="Normal 8 7 3 3" xfId="14841"/>
    <cellStyle name="Normal 8 7 4" xfId="14842"/>
    <cellStyle name="Normal 8 7 5" xfId="14843"/>
    <cellStyle name="Normal 8 8" xfId="14844"/>
    <cellStyle name="Normal 8 8 2" xfId="14845"/>
    <cellStyle name="Normal 8 8 2 2" xfId="14846"/>
    <cellStyle name="Normal 8 8 2 3" xfId="14847"/>
    <cellStyle name="Normal 8 8 3" xfId="14848"/>
    <cellStyle name="Normal 8 8 4" xfId="14849"/>
    <cellStyle name="Normal 8 9" xfId="14850"/>
    <cellStyle name="Normal 8 9 2" xfId="14851"/>
    <cellStyle name="Normal 8 9 3" xfId="14852"/>
    <cellStyle name="Normal 8_CS Indicators" xfId="6362"/>
    <cellStyle name="Normal 80" xfId="6363"/>
    <cellStyle name="Normal 80 2" xfId="6364"/>
    <cellStyle name="Normal 80 2 2" xfId="14853"/>
    <cellStyle name="Normal 80 2_Year to Date" xfId="14854"/>
    <cellStyle name="Normal 80 3" xfId="6365"/>
    <cellStyle name="Normal 80 3 2" xfId="14855"/>
    <cellStyle name="Normal 80 3_Year to Date" xfId="14856"/>
    <cellStyle name="Normal 80 4" xfId="14857"/>
    <cellStyle name="Normal 80_CS Indicators" xfId="6366"/>
    <cellStyle name="Normal 81" xfId="6367"/>
    <cellStyle name="Normal 81 2" xfId="6368"/>
    <cellStyle name="Normal 81 2 2" xfId="14858"/>
    <cellStyle name="Normal 81 2_Year to Date" xfId="14859"/>
    <cellStyle name="Normal 81 3" xfId="6369"/>
    <cellStyle name="Normal 81 3 2" xfId="14860"/>
    <cellStyle name="Normal 81 3_Year to Date" xfId="14861"/>
    <cellStyle name="Normal 81 4" xfId="14862"/>
    <cellStyle name="Normal 81_CS Indicators" xfId="6370"/>
    <cellStyle name="Normal 82" xfId="6371"/>
    <cellStyle name="Normal 82 2" xfId="6372"/>
    <cellStyle name="Normal 82 2 2" xfId="14863"/>
    <cellStyle name="Normal 82 2_Year to Date" xfId="14864"/>
    <cellStyle name="Normal 82 3" xfId="6373"/>
    <cellStyle name="Normal 82 3 2" xfId="14865"/>
    <cellStyle name="Normal 82 3_Year to Date" xfId="14866"/>
    <cellStyle name="Normal 82 4" xfId="14867"/>
    <cellStyle name="Normal 82_CS Indicators" xfId="6374"/>
    <cellStyle name="Normal 83" xfId="6375"/>
    <cellStyle name="Normal 83 2" xfId="6376"/>
    <cellStyle name="Normal 83 2 2" xfId="14868"/>
    <cellStyle name="Normal 83 2_Year to Date" xfId="14869"/>
    <cellStyle name="Normal 83 3" xfId="6377"/>
    <cellStyle name="Normal 83 3 2" xfId="14870"/>
    <cellStyle name="Normal 83 3_Year to Date" xfId="14871"/>
    <cellStyle name="Normal 83 4" xfId="14872"/>
    <cellStyle name="Normal 83_CS Indicators" xfId="6378"/>
    <cellStyle name="Normal 84" xfId="6379"/>
    <cellStyle name="Normal 84 2" xfId="6380"/>
    <cellStyle name="Normal 84 2 2" xfId="14873"/>
    <cellStyle name="Normal 84 2_Year to Date" xfId="14874"/>
    <cellStyle name="Normal 84 3" xfId="6381"/>
    <cellStyle name="Normal 84 3 2" xfId="14875"/>
    <cellStyle name="Normal 84 3_Year to Date" xfId="14876"/>
    <cellStyle name="Normal 84 4" xfId="14877"/>
    <cellStyle name="Normal 84_CS Indicators" xfId="6382"/>
    <cellStyle name="Normal 85" xfId="6383"/>
    <cellStyle name="Normal 85 2" xfId="14878"/>
    <cellStyle name="Normal 86" xfId="6384"/>
    <cellStyle name="Normal 86 2" xfId="6385"/>
    <cellStyle name="Normal 86 3" xfId="6386"/>
    <cellStyle name="Normal 87" xfId="6387"/>
    <cellStyle name="Normal 87 2" xfId="6388"/>
    <cellStyle name="Normal 87 3" xfId="6389"/>
    <cellStyle name="Normal 88" xfId="6390"/>
    <cellStyle name="Normal 88 2" xfId="14879"/>
    <cellStyle name="Normal 89" xfId="6391"/>
    <cellStyle name="Normal 89 2" xfId="14880"/>
    <cellStyle name="Normal 9" xfId="6392"/>
    <cellStyle name="Normal 9 10" xfId="6393"/>
    <cellStyle name="Normal 9 10 2" xfId="6394"/>
    <cellStyle name="Normal 9 10 2 2" xfId="6395"/>
    <cellStyle name="Normal 9 10 2 2 2" xfId="14881"/>
    <cellStyle name="Normal 9 10 2 2_Year to Date" xfId="14882"/>
    <cellStyle name="Normal 9 10 2 3" xfId="6396"/>
    <cellStyle name="Normal 9 10 2 3 2" xfId="14883"/>
    <cellStyle name="Normal 9 10 2 3_Year to Date" xfId="14884"/>
    <cellStyle name="Normal 9 10 2 4" xfId="14885"/>
    <cellStyle name="Normal 9 10 2_CS Indicators" xfId="6397"/>
    <cellStyle name="Normal 9 10 3" xfId="6398"/>
    <cellStyle name="Normal 9 10 3 2" xfId="14886"/>
    <cellStyle name="Normal 9 10 3_Year to Date" xfId="14887"/>
    <cellStyle name="Normal 9 10 4" xfId="6399"/>
    <cellStyle name="Normal 9 10 4 2" xfId="14888"/>
    <cellStyle name="Normal 9 10 4_Year to Date" xfId="14889"/>
    <cellStyle name="Normal 9 10 5" xfId="14890"/>
    <cellStyle name="Normal 9 10_CS Indicators" xfId="6400"/>
    <cellStyle name="Normal 9 11" xfId="6401"/>
    <cellStyle name="Normal 9 11 2" xfId="6402"/>
    <cellStyle name="Normal 9 11 2 2" xfId="14891"/>
    <cellStyle name="Normal 9 11 2_Year to Date" xfId="14892"/>
    <cellStyle name="Normal 9 11 3" xfId="6403"/>
    <cellStyle name="Normal 9 11 3 2" xfId="14893"/>
    <cellStyle name="Normal 9 11 3_Year to Date" xfId="14894"/>
    <cellStyle name="Normal 9 11 4" xfId="14895"/>
    <cellStyle name="Normal 9 11_CS Indicators" xfId="6404"/>
    <cellStyle name="Normal 9 12" xfId="6405"/>
    <cellStyle name="Normal 9 12 2" xfId="14896"/>
    <cellStyle name="Normal 9 12_Year to Date" xfId="14897"/>
    <cellStyle name="Normal 9 13" xfId="6406"/>
    <cellStyle name="Normal 9 13 2" xfId="14898"/>
    <cellStyle name="Normal 9 13_Year to Date" xfId="14899"/>
    <cellStyle name="Normal 9 14" xfId="7730"/>
    <cellStyle name="Normal 9 15" xfId="14900"/>
    <cellStyle name="Normal 9 16" xfId="14901"/>
    <cellStyle name="Normal 9 17" xfId="14902"/>
    <cellStyle name="Normal 9 17 2" xfId="14903"/>
    <cellStyle name="Normal 9 17 2 2" xfId="14904"/>
    <cellStyle name="Normal 9 17 2 3" xfId="14905"/>
    <cellStyle name="Normal 9 17 3" xfId="14906"/>
    <cellStyle name="Normal 9 17 4" xfId="14907"/>
    <cellStyle name="Normal 9 18" xfId="14908"/>
    <cellStyle name="Normal 9 18 2" xfId="14909"/>
    <cellStyle name="Normal 9 18 2 2" xfId="14910"/>
    <cellStyle name="Normal 9 18 2 3" xfId="14911"/>
    <cellStyle name="Normal 9 18 3" xfId="14912"/>
    <cellStyle name="Normal 9 18 4" xfId="14913"/>
    <cellStyle name="Normal 9 19" xfId="14914"/>
    <cellStyle name="Normal 9 19 2" xfId="14915"/>
    <cellStyle name="Normal 9 19 3" xfId="14916"/>
    <cellStyle name="Normal 9 2" xfId="6407"/>
    <cellStyle name="Normal 9 2 10" xfId="6408"/>
    <cellStyle name="Normal 9 2 10 2" xfId="14917"/>
    <cellStyle name="Normal 9 2 10_Year to Date" xfId="14918"/>
    <cellStyle name="Normal 9 2 11" xfId="6409"/>
    <cellStyle name="Normal 9 2 11 2" xfId="14919"/>
    <cellStyle name="Normal 9 2 11_Year to Date" xfId="14920"/>
    <cellStyle name="Normal 9 2 12" xfId="14921"/>
    <cellStyle name="Normal 9 2 2" xfId="6410"/>
    <cellStyle name="Normal 9 2 2 2" xfId="6411"/>
    <cellStyle name="Normal 9 2 2 2 2" xfId="14922"/>
    <cellStyle name="Normal 9 2 2 3" xfId="6412"/>
    <cellStyle name="Normal 9 2 2 3 2" xfId="6413"/>
    <cellStyle name="Normal 9 2 2 3 2 2" xfId="6414"/>
    <cellStyle name="Normal 9 2 2 3 2 2 2" xfId="6415"/>
    <cellStyle name="Normal 9 2 2 3 2 2 2 2" xfId="6416"/>
    <cellStyle name="Normal 9 2 2 3 2 2 2 2 2" xfId="14923"/>
    <cellStyle name="Normal 9 2 2 3 2 2 2 2_Year to Date" xfId="14924"/>
    <cellStyle name="Normal 9 2 2 3 2 2 2 3" xfId="6417"/>
    <cellStyle name="Normal 9 2 2 3 2 2 2 3 2" xfId="14925"/>
    <cellStyle name="Normal 9 2 2 3 2 2 2 3_Year to Date" xfId="14926"/>
    <cellStyle name="Normal 9 2 2 3 2 2 2 4" xfId="14927"/>
    <cellStyle name="Normal 9 2 2 3 2 2 2_CS Indicators" xfId="6418"/>
    <cellStyle name="Normal 9 2 2 3 2 2 3" xfId="6419"/>
    <cellStyle name="Normal 9 2 2 3 2 2 3 2" xfId="14928"/>
    <cellStyle name="Normal 9 2 2 3 2 2 3_Year to Date" xfId="14929"/>
    <cellStyle name="Normal 9 2 2 3 2 2 4" xfId="6420"/>
    <cellStyle name="Normal 9 2 2 3 2 2 4 2" xfId="14930"/>
    <cellStyle name="Normal 9 2 2 3 2 2 4_Year to Date" xfId="14931"/>
    <cellStyle name="Normal 9 2 2 3 2 2 5" xfId="14932"/>
    <cellStyle name="Normal 9 2 2 3 2 2_CS Indicators" xfId="6421"/>
    <cellStyle name="Normal 9 2 2 3 2 3" xfId="6422"/>
    <cellStyle name="Normal 9 2 2 3 2 3 2" xfId="6423"/>
    <cellStyle name="Normal 9 2 2 3 2 3 2 2" xfId="14933"/>
    <cellStyle name="Normal 9 2 2 3 2 3 2_Year to Date" xfId="14934"/>
    <cellStyle name="Normal 9 2 2 3 2 3 3" xfId="6424"/>
    <cellStyle name="Normal 9 2 2 3 2 3 3 2" xfId="14935"/>
    <cellStyle name="Normal 9 2 2 3 2 3 3_Year to Date" xfId="14936"/>
    <cellStyle name="Normal 9 2 2 3 2 3 4" xfId="14937"/>
    <cellStyle name="Normal 9 2 2 3 2 3_CS Indicators" xfId="6425"/>
    <cellStyle name="Normal 9 2 2 3 2 4" xfId="6426"/>
    <cellStyle name="Normal 9 2 2 3 2 4 2" xfId="14938"/>
    <cellStyle name="Normal 9 2 2 3 2 4_Year to Date" xfId="14939"/>
    <cellStyle name="Normal 9 2 2 3 2 5" xfId="6427"/>
    <cellStyle name="Normal 9 2 2 3 2 5 2" xfId="14940"/>
    <cellStyle name="Normal 9 2 2 3 2 5_Year to Date" xfId="14941"/>
    <cellStyle name="Normal 9 2 2 3 2 6" xfId="14942"/>
    <cellStyle name="Normal 9 2 2 3 2_CS Indicators" xfId="6428"/>
    <cellStyle name="Normal 9 2 2 3 3" xfId="6429"/>
    <cellStyle name="Normal 9 2 2 3 3 2" xfId="6430"/>
    <cellStyle name="Normal 9 2 2 3 3 2 2" xfId="6431"/>
    <cellStyle name="Normal 9 2 2 3 3 2 2 2" xfId="14943"/>
    <cellStyle name="Normal 9 2 2 3 3 2 2_Year to Date" xfId="14944"/>
    <cellStyle name="Normal 9 2 2 3 3 2 3" xfId="6432"/>
    <cellStyle name="Normal 9 2 2 3 3 2 3 2" xfId="14945"/>
    <cellStyle name="Normal 9 2 2 3 3 2 3_Year to Date" xfId="14946"/>
    <cellStyle name="Normal 9 2 2 3 3 2 4" xfId="14947"/>
    <cellStyle name="Normal 9 2 2 3 3 2_CS Indicators" xfId="6433"/>
    <cellStyle name="Normal 9 2 2 3 3 3" xfId="6434"/>
    <cellStyle name="Normal 9 2 2 3 3 3 2" xfId="14948"/>
    <cellStyle name="Normal 9 2 2 3 3 3_Year to Date" xfId="14949"/>
    <cellStyle name="Normal 9 2 2 3 3 4" xfId="6435"/>
    <cellStyle name="Normal 9 2 2 3 3 4 2" xfId="14950"/>
    <cellStyle name="Normal 9 2 2 3 3 4_Year to Date" xfId="14951"/>
    <cellStyle name="Normal 9 2 2 3 3 5" xfId="14952"/>
    <cellStyle name="Normal 9 2 2 3 3_CS Indicators" xfId="6436"/>
    <cellStyle name="Normal 9 2 2 3 4" xfId="6437"/>
    <cellStyle name="Normal 9 2 2 3 4 2" xfId="6438"/>
    <cellStyle name="Normal 9 2 2 3 4 2 2" xfId="14953"/>
    <cellStyle name="Normal 9 2 2 3 4 2_Year to Date" xfId="14954"/>
    <cellStyle name="Normal 9 2 2 3 4 3" xfId="6439"/>
    <cellStyle name="Normal 9 2 2 3 4 3 2" xfId="14955"/>
    <cellStyle name="Normal 9 2 2 3 4 3_Year to Date" xfId="14956"/>
    <cellStyle name="Normal 9 2 2 3 4 4" xfId="14957"/>
    <cellStyle name="Normal 9 2 2 3 4_CS Indicators" xfId="6440"/>
    <cellStyle name="Normal 9 2 2 3 5" xfId="6441"/>
    <cellStyle name="Normal 9 2 2 3 5 2" xfId="14958"/>
    <cellStyle name="Normal 9 2 2 3 5_Year to Date" xfId="14959"/>
    <cellStyle name="Normal 9 2 2 3 6" xfId="6442"/>
    <cellStyle name="Normal 9 2 2 3 6 2" xfId="14960"/>
    <cellStyle name="Normal 9 2 2 3 6_Year to Date" xfId="14961"/>
    <cellStyle name="Normal 9 2 2 3 7" xfId="14962"/>
    <cellStyle name="Normal 9 2 2 3_CS Indicators" xfId="6443"/>
    <cellStyle name="Normal 9 2 2 4" xfId="6444"/>
    <cellStyle name="Normal 9 2 2 4 2" xfId="6445"/>
    <cellStyle name="Normal 9 2 2 4 2 2" xfId="6446"/>
    <cellStyle name="Normal 9 2 2 4 2 2 2" xfId="6447"/>
    <cellStyle name="Normal 9 2 2 4 2 2 2 2" xfId="14963"/>
    <cellStyle name="Normal 9 2 2 4 2 2 2_Year to Date" xfId="14964"/>
    <cellStyle name="Normal 9 2 2 4 2 2 3" xfId="6448"/>
    <cellStyle name="Normal 9 2 2 4 2 2 3 2" xfId="14965"/>
    <cellStyle name="Normal 9 2 2 4 2 2 3_Year to Date" xfId="14966"/>
    <cellStyle name="Normal 9 2 2 4 2 2 4" xfId="14967"/>
    <cellStyle name="Normal 9 2 2 4 2 2_CS Indicators" xfId="6449"/>
    <cellStyle name="Normal 9 2 2 4 2 3" xfId="6450"/>
    <cellStyle name="Normal 9 2 2 4 2 3 2" xfId="14968"/>
    <cellStyle name="Normal 9 2 2 4 2 3_Year to Date" xfId="14969"/>
    <cellStyle name="Normal 9 2 2 4 2 4" xfId="6451"/>
    <cellStyle name="Normal 9 2 2 4 2 4 2" xfId="14970"/>
    <cellStyle name="Normal 9 2 2 4 2 4_Year to Date" xfId="14971"/>
    <cellStyle name="Normal 9 2 2 4 2 5" xfId="14972"/>
    <cellStyle name="Normal 9 2 2 4 2_CS Indicators" xfId="6452"/>
    <cellStyle name="Normal 9 2 2 4 3" xfId="6453"/>
    <cellStyle name="Normal 9 2 2 4 3 2" xfId="6454"/>
    <cellStyle name="Normal 9 2 2 4 3 2 2" xfId="14973"/>
    <cellStyle name="Normal 9 2 2 4 3 2_Year to Date" xfId="14974"/>
    <cellStyle name="Normal 9 2 2 4 3 3" xfId="6455"/>
    <cellStyle name="Normal 9 2 2 4 3 3 2" xfId="14975"/>
    <cellStyle name="Normal 9 2 2 4 3 3_Year to Date" xfId="14976"/>
    <cellStyle name="Normal 9 2 2 4 3 4" xfId="14977"/>
    <cellStyle name="Normal 9 2 2 4 3_CS Indicators" xfId="6456"/>
    <cellStyle name="Normal 9 2 2 4 4" xfId="6457"/>
    <cellStyle name="Normal 9 2 2 4 4 2" xfId="14978"/>
    <cellStyle name="Normal 9 2 2 4 4_Year to Date" xfId="14979"/>
    <cellStyle name="Normal 9 2 2 4 5" xfId="6458"/>
    <cellStyle name="Normal 9 2 2 4 5 2" xfId="14980"/>
    <cellStyle name="Normal 9 2 2 4 5_Year to Date" xfId="14981"/>
    <cellStyle name="Normal 9 2 2 4 6" xfId="14982"/>
    <cellStyle name="Normal 9 2 2 4_CS Indicators" xfId="6459"/>
    <cellStyle name="Normal 9 2 2 5" xfId="6460"/>
    <cellStyle name="Normal 9 2 2 5 2" xfId="6461"/>
    <cellStyle name="Normal 9 2 2 5 2 2" xfId="6462"/>
    <cellStyle name="Normal 9 2 2 5 2 2 2" xfId="14983"/>
    <cellStyle name="Normal 9 2 2 5 2 2_Year to Date" xfId="14984"/>
    <cellStyle name="Normal 9 2 2 5 2 3" xfId="6463"/>
    <cellStyle name="Normal 9 2 2 5 2 3 2" xfId="14985"/>
    <cellStyle name="Normal 9 2 2 5 2 3_Year to Date" xfId="14986"/>
    <cellStyle name="Normal 9 2 2 5 2 4" xfId="14987"/>
    <cellStyle name="Normal 9 2 2 5 2_CS Indicators" xfId="6464"/>
    <cellStyle name="Normal 9 2 2 5 3" xfId="6465"/>
    <cellStyle name="Normal 9 2 2 5 3 2" xfId="14988"/>
    <cellStyle name="Normal 9 2 2 5 3_Year to Date" xfId="14989"/>
    <cellStyle name="Normal 9 2 2 5 4" xfId="6466"/>
    <cellStyle name="Normal 9 2 2 5 4 2" xfId="14990"/>
    <cellStyle name="Normal 9 2 2 5 4_Year to Date" xfId="14991"/>
    <cellStyle name="Normal 9 2 2 5 5" xfId="14992"/>
    <cellStyle name="Normal 9 2 2 5_CS Indicators" xfId="6467"/>
    <cellStyle name="Normal 9 2 2 6" xfId="6468"/>
    <cellStyle name="Normal 9 2 2 6 2" xfId="6469"/>
    <cellStyle name="Normal 9 2 2 6 2 2" xfId="14993"/>
    <cellStyle name="Normal 9 2 2 6 2_Year to Date" xfId="14994"/>
    <cellStyle name="Normal 9 2 2 6 3" xfId="6470"/>
    <cellStyle name="Normal 9 2 2 6 3 2" xfId="14995"/>
    <cellStyle name="Normal 9 2 2 6 3_Year to Date" xfId="14996"/>
    <cellStyle name="Normal 9 2 2 6 4" xfId="14997"/>
    <cellStyle name="Normal 9 2 2 6_CS Indicators" xfId="6471"/>
    <cellStyle name="Normal 9 2 2 7" xfId="6472"/>
    <cellStyle name="Normal 9 2 2 7 2" xfId="14998"/>
    <cellStyle name="Normal 9 2 2 7_Year to Date" xfId="14999"/>
    <cellStyle name="Normal 9 2 2 8" xfId="6473"/>
    <cellStyle name="Normal 9 2 2 8 2" xfId="15000"/>
    <cellStyle name="Normal 9 2 2 8_Year to Date" xfId="15001"/>
    <cellStyle name="Normal 9 2 2 9" xfId="15002"/>
    <cellStyle name="Normal 9 2 2_CS Indicators" xfId="6474"/>
    <cellStyle name="Normal 9 2 3" xfId="6475"/>
    <cellStyle name="Normal 9 2 3 2" xfId="6476"/>
    <cellStyle name="Normal 9 2 3 2 2" xfId="6477"/>
    <cellStyle name="Normal 9 2 3 2 2 2" xfId="6478"/>
    <cellStyle name="Normal 9 2 3 2 2 2 2" xfId="6479"/>
    <cellStyle name="Normal 9 2 3 2 2 2 2 2" xfId="6480"/>
    <cellStyle name="Normal 9 2 3 2 2 2 2 2 2" xfId="15003"/>
    <cellStyle name="Normal 9 2 3 2 2 2 2 2_Year to Date" xfId="15004"/>
    <cellStyle name="Normal 9 2 3 2 2 2 2 3" xfId="6481"/>
    <cellStyle name="Normal 9 2 3 2 2 2 2 3 2" xfId="15005"/>
    <cellStyle name="Normal 9 2 3 2 2 2 2 3_Year to Date" xfId="15006"/>
    <cellStyle name="Normal 9 2 3 2 2 2 2 4" xfId="15007"/>
    <cellStyle name="Normal 9 2 3 2 2 2 2_CS Indicators" xfId="6482"/>
    <cellStyle name="Normal 9 2 3 2 2 2 3" xfId="6483"/>
    <cellStyle name="Normal 9 2 3 2 2 2 3 2" xfId="15008"/>
    <cellStyle name="Normal 9 2 3 2 2 2 3_Year to Date" xfId="15009"/>
    <cellStyle name="Normal 9 2 3 2 2 2 4" xfId="6484"/>
    <cellStyle name="Normal 9 2 3 2 2 2 4 2" xfId="15010"/>
    <cellStyle name="Normal 9 2 3 2 2 2 4_Year to Date" xfId="15011"/>
    <cellStyle name="Normal 9 2 3 2 2 2 5" xfId="15012"/>
    <cellStyle name="Normal 9 2 3 2 2 2_CS Indicators" xfId="6485"/>
    <cellStyle name="Normal 9 2 3 2 2 3" xfId="6486"/>
    <cellStyle name="Normal 9 2 3 2 2 3 2" xfId="6487"/>
    <cellStyle name="Normal 9 2 3 2 2 3 2 2" xfId="15013"/>
    <cellStyle name="Normal 9 2 3 2 2 3 2_Year to Date" xfId="15014"/>
    <cellStyle name="Normal 9 2 3 2 2 3 3" xfId="6488"/>
    <cellStyle name="Normal 9 2 3 2 2 3 3 2" xfId="15015"/>
    <cellStyle name="Normal 9 2 3 2 2 3 3_Year to Date" xfId="15016"/>
    <cellStyle name="Normal 9 2 3 2 2 3 4" xfId="15017"/>
    <cellStyle name="Normal 9 2 3 2 2 3_CS Indicators" xfId="6489"/>
    <cellStyle name="Normal 9 2 3 2 2 4" xfId="6490"/>
    <cellStyle name="Normal 9 2 3 2 2 4 2" xfId="15018"/>
    <cellStyle name="Normal 9 2 3 2 2 4_Year to Date" xfId="15019"/>
    <cellStyle name="Normal 9 2 3 2 2 5" xfId="6491"/>
    <cellStyle name="Normal 9 2 3 2 2 5 2" xfId="15020"/>
    <cellStyle name="Normal 9 2 3 2 2 5_Year to Date" xfId="15021"/>
    <cellStyle name="Normal 9 2 3 2 2 6" xfId="15022"/>
    <cellStyle name="Normal 9 2 3 2 2_CS Indicators" xfId="6492"/>
    <cellStyle name="Normal 9 2 3 2 3" xfId="6493"/>
    <cellStyle name="Normal 9 2 3 2 3 2" xfId="6494"/>
    <cellStyle name="Normal 9 2 3 2 3 2 2" xfId="6495"/>
    <cellStyle name="Normal 9 2 3 2 3 2 2 2" xfId="15023"/>
    <cellStyle name="Normal 9 2 3 2 3 2 2_Year to Date" xfId="15024"/>
    <cellStyle name="Normal 9 2 3 2 3 2 3" xfId="6496"/>
    <cellStyle name="Normal 9 2 3 2 3 2 3 2" xfId="15025"/>
    <cellStyle name="Normal 9 2 3 2 3 2 3_Year to Date" xfId="15026"/>
    <cellStyle name="Normal 9 2 3 2 3 2 4" xfId="15027"/>
    <cellStyle name="Normal 9 2 3 2 3 2_CS Indicators" xfId="6497"/>
    <cellStyle name="Normal 9 2 3 2 3 3" xfId="6498"/>
    <cellStyle name="Normal 9 2 3 2 3 3 2" xfId="15028"/>
    <cellStyle name="Normal 9 2 3 2 3 3_Year to Date" xfId="15029"/>
    <cellStyle name="Normal 9 2 3 2 3 4" xfId="6499"/>
    <cellStyle name="Normal 9 2 3 2 3 4 2" xfId="15030"/>
    <cellStyle name="Normal 9 2 3 2 3 4_Year to Date" xfId="15031"/>
    <cellStyle name="Normal 9 2 3 2 3 5" xfId="15032"/>
    <cellStyle name="Normal 9 2 3 2 3_CS Indicators" xfId="6500"/>
    <cellStyle name="Normal 9 2 3 2 4" xfId="6501"/>
    <cellStyle name="Normal 9 2 3 2 4 2" xfId="6502"/>
    <cellStyle name="Normal 9 2 3 2 4 2 2" xfId="15033"/>
    <cellStyle name="Normal 9 2 3 2 4 2_Year to Date" xfId="15034"/>
    <cellStyle name="Normal 9 2 3 2 4 3" xfId="6503"/>
    <cellStyle name="Normal 9 2 3 2 4 3 2" xfId="15035"/>
    <cellStyle name="Normal 9 2 3 2 4 3_Year to Date" xfId="15036"/>
    <cellStyle name="Normal 9 2 3 2 4 4" xfId="15037"/>
    <cellStyle name="Normal 9 2 3 2 4_CS Indicators" xfId="6504"/>
    <cellStyle name="Normal 9 2 3 2 5" xfId="6505"/>
    <cellStyle name="Normal 9 2 3 2 5 2" xfId="15038"/>
    <cellStyle name="Normal 9 2 3 2 5_Year to Date" xfId="15039"/>
    <cellStyle name="Normal 9 2 3 2 6" xfId="6506"/>
    <cellStyle name="Normal 9 2 3 2 6 2" xfId="15040"/>
    <cellStyle name="Normal 9 2 3 2 6_Year to Date" xfId="15041"/>
    <cellStyle name="Normal 9 2 3 2 7" xfId="15042"/>
    <cellStyle name="Normal 9 2 3 2_CS Indicators" xfId="6507"/>
    <cellStyle name="Normal 9 2 3 3" xfId="6508"/>
    <cellStyle name="Normal 9 2 3 3 2" xfId="6509"/>
    <cellStyle name="Normal 9 2 3 3 2 2" xfId="6510"/>
    <cellStyle name="Normal 9 2 3 3 2 2 2" xfId="6511"/>
    <cellStyle name="Normal 9 2 3 3 2 2 2 2" xfId="15043"/>
    <cellStyle name="Normal 9 2 3 3 2 2 2_Year to Date" xfId="15044"/>
    <cellStyle name="Normal 9 2 3 3 2 2 3" xfId="6512"/>
    <cellStyle name="Normal 9 2 3 3 2 2 3 2" xfId="15045"/>
    <cellStyle name="Normal 9 2 3 3 2 2 3_Year to Date" xfId="15046"/>
    <cellStyle name="Normal 9 2 3 3 2 2 4" xfId="15047"/>
    <cellStyle name="Normal 9 2 3 3 2 2_CS Indicators" xfId="6513"/>
    <cellStyle name="Normal 9 2 3 3 2 3" xfId="6514"/>
    <cellStyle name="Normal 9 2 3 3 2 3 2" xfId="15048"/>
    <cellStyle name="Normal 9 2 3 3 2 3_Year to Date" xfId="15049"/>
    <cellStyle name="Normal 9 2 3 3 2 4" xfId="6515"/>
    <cellStyle name="Normal 9 2 3 3 2 4 2" xfId="15050"/>
    <cellStyle name="Normal 9 2 3 3 2 4_Year to Date" xfId="15051"/>
    <cellStyle name="Normal 9 2 3 3 2 5" xfId="15052"/>
    <cellStyle name="Normal 9 2 3 3 2_CS Indicators" xfId="6516"/>
    <cellStyle name="Normal 9 2 3 3 3" xfId="6517"/>
    <cellStyle name="Normal 9 2 3 3 3 2" xfId="6518"/>
    <cellStyle name="Normal 9 2 3 3 3 2 2" xfId="15053"/>
    <cellStyle name="Normal 9 2 3 3 3 2_Year to Date" xfId="15054"/>
    <cellStyle name="Normal 9 2 3 3 3 3" xfId="6519"/>
    <cellStyle name="Normal 9 2 3 3 3 3 2" xfId="15055"/>
    <cellStyle name="Normal 9 2 3 3 3 3_Year to Date" xfId="15056"/>
    <cellStyle name="Normal 9 2 3 3 3 4" xfId="15057"/>
    <cellStyle name="Normal 9 2 3 3 3_CS Indicators" xfId="6520"/>
    <cellStyle name="Normal 9 2 3 3 4" xfId="6521"/>
    <cellStyle name="Normal 9 2 3 3 4 2" xfId="15058"/>
    <cellStyle name="Normal 9 2 3 3 4_Year to Date" xfId="15059"/>
    <cellStyle name="Normal 9 2 3 3 5" xfId="6522"/>
    <cellStyle name="Normal 9 2 3 3 5 2" xfId="15060"/>
    <cellStyle name="Normal 9 2 3 3 5_Year to Date" xfId="15061"/>
    <cellStyle name="Normal 9 2 3 3 6" xfId="15062"/>
    <cellStyle name="Normal 9 2 3 3_CS Indicators" xfId="6523"/>
    <cellStyle name="Normal 9 2 3 4" xfId="6524"/>
    <cellStyle name="Normal 9 2 3 4 2" xfId="6525"/>
    <cellStyle name="Normal 9 2 3 4 2 2" xfId="6526"/>
    <cellStyle name="Normal 9 2 3 4 2 2 2" xfId="15063"/>
    <cellStyle name="Normal 9 2 3 4 2 2_Year to Date" xfId="15064"/>
    <cellStyle name="Normal 9 2 3 4 2 3" xfId="6527"/>
    <cellStyle name="Normal 9 2 3 4 2 3 2" xfId="15065"/>
    <cellStyle name="Normal 9 2 3 4 2 3_Year to Date" xfId="15066"/>
    <cellStyle name="Normal 9 2 3 4 2 4" xfId="15067"/>
    <cellStyle name="Normal 9 2 3 4 2_CS Indicators" xfId="6528"/>
    <cellStyle name="Normal 9 2 3 4 3" xfId="6529"/>
    <cellStyle name="Normal 9 2 3 4 3 2" xfId="15068"/>
    <cellStyle name="Normal 9 2 3 4 3_Year to Date" xfId="15069"/>
    <cellStyle name="Normal 9 2 3 4 4" xfId="6530"/>
    <cellStyle name="Normal 9 2 3 4 4 2" xfId="15070"/>
    <cellStyle name="Normal 9 2 3 4 4_Year to Date" xfId="15071"/>
    <cellStyle name="Normal 9 2 3 4 5" xfId="15072"/>
    <cellStyle name="Normal 9 2 3 4_CS Indicators" xfId="6531"/>
    <cellStyle name="Normal 9 2 3 5" xfId="6532"/>
    <cellStyle name="Normal 9 2 3 5 2" xfId="6533"/>
    <cellStyle name="Normal 9 2 3 5 2 2" xfId="15073"/>
    <cellStyle name="Normal 9 2 3 5 2_Year to Date" xfId="15074"/>
    <cellStyle name="Normal 9 2 3 5 3" xfId="6534"/>
    <cellStyle name="Normal 9 2 3 5 3 2" xfId="15075"/>
    <cellStyle name="Normal 9 2 3 5 3_Year to Date" xfId="15076"/>
    <cellStyle name="Normal 9 2 3 5 4" xfId="15077"/>
    <cellStyle name="Normal 9 2 3 5_CS Indicators" xfId="6535"/>
    <cellStyle name="Normal 9 2 3 6" xfId="6536"/>
    <cellStyle name="Normal 9 2 3 6 2" xfId="15078"/>
    <cellStyle name="Normal 9 2 3 6_Year to Date" xfId="15079"/>
    <cellStyle name="Normal 9 2 3 7" xfId="6537"/>
    <cellStyle name="Normal 9 2 3 7 2" xfId="15080"/>
    <cellStyle name="Normal 9 2 3 7_Year to Date" xfId="15081"/>
    <cellStyle name="Normal 9 2 3 8" xfId="15082"/>
    <cellStyle name="Normal 9 2 3_CS Indicators" xfId="6538"/>
    <cellStyle name="Normal 9 2 4" xfId="6539"/>
    <cellStyle name="Normal 9 2 4 2" xfId="6540"/>
    <cellStyle name="Normal 9 2 4 2 2" xfId="6541"/>
    <cellStyle name="Normal 9 2 4 2 2 2" xfId="6542"/>
    <cellStyle name="Normal 9 2 4 2 2 2 2" xfId="6543"/>
    <cellStyle name="Normal 9 2 4 2 2 2 2 2" xfId="6544"/>
    <cellStyle name="Normal 9 2 4 2 2 2 2 2 2" xfId="15083"/>
    <cellStyle name="Normal 9 2 4 2 2 2 2 2_Year to Date" xfId="15084"/>
    <cellStyle name="Normal 9 2 4 2 2 2 2 3" xfId="6545"/>
    <cellStyle name="Normal 9 2 4 2 2 2 2 3 2" xfId="15085"/>
    <cellStyle name="Normal 9 2 4 2 2 2 2 3_Year to Date" xfId="15086"/>
    <cellStyle name="Normal 9 2 4 2 2 2 2 4" xfId="15087"/>
    <cellStyle name="Normal 9 2 4 2 2 2 2_CS Indicators" xfId="6546"/>
    <cellStyle name="Normal 9 2 4 2 2 2 3" xfId="6547"/>
    <cellStyle name="Normal 9 2 4 2 2 2 3 2" xfId="15088"/>
    <cellStyle name="Normal 9 2 4 2 2 2 3_Year to Date" xfId="15089"/>
    <cellStyle name="Normal 9 2 4 2 2 2 4" xfId="6548"/>
    <cellStyle name="Normal 9 2 4 2 2 2 4 2" xfId="15090"/>
    <cellStyle name="Normal 9 2 4 2 2 2 4_Year to Date" xfId="15091"/>
    <cellStyle name="Normal 9 2 4 2 2 2 5" xfId="15092"/>
    <cellStyle name="Normal 9 2 4 2 2 2_CS Indicators" xfId="6549"/>
    <cellStyle name="Normal 9 2 4 2 2 3" xfId="6550"/>
    <cellStyle name="Normal 9 2 4 2 2 3 2" xfId="6551"/>
    <cellStyle name="Normal 9 2 4 2 2 3 2 2" xfId="15093"/>
    <cellStyle name="Normal 9 2 4 2 2 3 2_Year to Date" xfId="15094"/>
    <cellStyle name="Normal 9 2 4 2 2 3 3" xfId="6552"/>
    <cellStyle name="Normal 9 2 4 2 2 3 3 2" xfId="15095"/>
    <cellStyle name="Normal 9 2 4 2 2 3 3_Year to Date" xfId="15096"/>
    <cellStyle name="Normal 9 2 4 2 2 3 4" xfId="15097"/>
    <cellStyle name="Normal 9 2 4 2 2 3_CS Indicators" xfId="6553"/>
    <cellStyle name="Normal 9 2 4 2 2 4" xfId="6554"/>
    <cellStyle name="Normal 9 2 4 2 2 4 2" xfId="15098"/>
    <cellStyle name="Normal 9 2 4 2 2 4_Year to Date" xfId="15099"/>
    <cellStyle name="Normal 9 2 4 2 2 5" xfId="6555"/>
    <cellStyle name="Normal 9 2 4 2 2 5 2" xfId="15100"/>
    <cellStyle name="Normal 9 2 4 2 2 5_Year to Date" xfId="15101"/>
    <cellStyle name="Normal 9 2 4 2 2 6" xfId="15102"/>
    <cellStyle name="Normal 9 2 4 2 2_CS Indicators" xfId="6556"/>
    <cellStyle name="Normal 9 2 4 2 3" xfId="6557"/>
    <cellStyle name="Normal 9 2 4 2 3 2" xfId="6558"/>
    <cellStyle name="Normal 9 2 4 2 3 2 2" xfId="6559"/>
    <cellStyle name="Normal 9 2 4 2 3 2 2 2" xfId="15103"/>
    <cellStyle name="Normal 9 2 4 2 3 2 2_Year to Date" xfId="15104"/>
    <cellStyle name="Normal 9 2 4 2 3 2 3" xfId="6560"/>
    <cellStyle name="Normal 9 2 4 2 3 2 3 2" xfId="15105"/>
    <cellStyle name="Normal 9 2 4 2 3 2 3_Year to Date" xfId="15106"/>
    <cellStyle name="Normal 9 2 4 2 3 2 4" xfId="15107"/>
    <cellStyle name="Normal 9 2 4 2 3 2_CS Indicators" xfId="6561"/>
    <cellStyle name="Normal 9 2 4 2 3 3" xfId="6562"/>
    <cellStyle name="Normal 9 2 4 2 3 3 2" xfId="15108"/>
    <cellStyle name="Normal 9 2 4 2 3 3_Year to Date" xfId="15109"/>
    <cellStyle name="Normal 9 2 4 2 3 4" xfId="6563"/>
    <cellStyle name="Normal 9 2 4 2 3 4 2" xfId="15110"/>
    <cellStyle name="Normal 9 2 4 2 3 4_Year to Date" xfId="15111"/>
    <cellStyle name="Normal 9 2 4 2 3 5" xfId="15112"/>
    <cellStyle name="Normal 9 2 4 2 3_CS Indicators" xfId="6564"/>
    <cellStyle name="Normal 9 2 4 2 4" xfId="6565"/>
    <cellStyle name="Normal 9 2 4 2 4 2" xfId="6566"/>
    <cellStyle name="Normal 9 2 4 2 4 2 2" xfId="15113"/>
    <cellStyle name="Normal 9 2 4 2 4 2_Year to Date" xfId="15114"/>
    <cellStyle name="Normal 9 2 4 2 4 3" xfId="6567"/>
    <cellStyle name="Normal 9 2 4 2 4 3 2" xfId="15115"/>
    <cellStyle name="Normal 9 2 4 2 4 3_Year to Date" xfId="15116"/>
    <cellStyle name="Normal 9 2 4 2 4 4" xfId="15117"/>
    <cellStyle name="Normal 9 2 4 2 4_CS Indicators" xfId="6568"/>
    <cellStyle name="Normal 9 2 4 2 5" xfId="6569"/>
    <cellStyle name="Normal 9 2 4 2 5 2" xfId="15118"/>
    <cellStyle name="Normal 9 2 4 2 5_Year to Date" xfId="15119"/>
    <cellStyle name="Normal 9 2 4 2 6" xfId="6570"/>
    <cellStyle name="Normal 9 2 4 2 6 2" xfId="15120"/>
    <cellStyle name="Normal 9 2 4 2 6_Year to Date" xfId="15121"/>
    <cellStyle name="Normal 9 2 4 2 7" xfId="15122"/>
    <cellStyle name="Normal 9 2 4 2_CS Indicators" xfId="6571"/>
    <cellStyle name="Normal 9 2 4 3" xfId="6572"/>
    <cellStyle name="Normal 9 2 4 3 2" xfId="6573"/>
    <cellStyle name="Normal 9 2 4 3 2 2" xfId="6574"/>
    <cellStyle name="Normal 9 2 4 3 2 2 2" xfId="6575"/>
    <cellStyle name="Normal 9 2 4 3 2 2 2 2" xfId="15123"/>
    <cellStyle name="Normal 9 2 4 3 2 2 2_Year to Date" xfId="15124"/>
    <cellStyle name="Normal 9 2 4 3 2 2 3" xfId="6576"/>
    <cellStyle name="Normal 9 2 4 3 2 2 3 2" xfId="15125"/>
    <cellStyle name="Normal 9 2 4 3 2 2 3_Year to Date" xfId="15126"/>
    <cellStyle name="Normal 9 2 4 3 2 2 4" xfId="15127"/>
    <cellStyle name="Normal 9 2 4 3 2 2_CS Indicators" xfId="6577"/>
    <cellStyle name="Normal 9 2 4 3 2 3" xfId="6578"/>
    <cellStyle name="Normal 9 2 4 3 2 3 2" xfId="15128"/>
    <cellStyle name="Normal 9 2 4 3 2 3_Year to Date" xfId="15129"/>
    <cellStyle name="Normal 9 2 4 3 2 4" xfId="6579"/>
    <cellStyle name="Normal 9 2 4 3 2 4 2" xfId="15130"/>
    <cellStyle name="Normal 9 2 4 3 2 4_Year to Date" xfId="15131"/>
    <cellStyle name="Normal 9 2 4 3 2 5" xfId="15132"/>
    <cellStyle name="Normal 9 2 4 3 2_CS Indicators" xfId="6580"/>
    <cellStyle name="Normal 9 2 4 3 3" xfId="6581"/>
    <cellStyle name="Normal 9 2 4 3 3 2" xfId="6582"/>
    <cellStyle name="Normal 9 2 4 3 3 2 2" xfId="15133"/>
    <cellStyle name="Normal 9 2 4 3 3 2_Year to Date" xfId="15134"/>
    <cellStyle name="Normal 9 2 4 3 3 3" xfId="6583"/>
    <cellStyle name="Normal 9 2 4 3 3 3 2" xfId="15135"/>
    <cellStyle name="Normal 9 2 4 3 3 3_Year to Date" xfId="15136"/>
    <cellStyle name="Normal 9 2 4 3 3 4" xfId="15137"/>
    <cellStyle name="Normal 9 2 4 3 3_CS Indicators" xfId="6584"/>
    <cellStyle name="Normal 9 2 4 3 4" xfId="6585"/>
    <cellStyle name="Normal 9 2 4 3 4 2" xfId="15138"/>
    <cellStyle name="Normal 9 2 4 3 4_Year to Date" xfId="15139"/>
    <cellStyle name="Normal 9 2 4 3 5" xfId="6586"/>
    <cellStyle name="Normal 9 2 4 3 5 2" xfId="15140"/>
    <cellStyle name="Normal 9 2 4 3 5_Year to Date" xfId="15141"/>
    <cellStyle name="Normal 9 2 4 3 6" xfId="15142"/>
    <cellStyle name="Normal 9 2 4 3_CS Indicators" xfId="6587"/>
    <cellStyle name="Normal 9 2 4 4" xfId="6588"/>
    <cellStyle name="Normal 9 2 4 4 2" xfId="6589"/>
    <cellStyle name="Normal 9 2 4 4 2 2" xfId="6590"/>
    <cellStyle name="Normal 9 2 4 4 2 2 2" xfId="15143"/>
    <cellStyle name="Normal 9 2 4 4 2 2_Year to Date" xfId="15144"/>
    <cellStyle name="Normal 9 2 4 4 2 3" xfId="6591"/>
    <cellStyle name="Normal 9 2 4 4 2 3 2" xfId="15145"/>
    <cellStyle name="Normal 9 2 4 4 2 3_Year to Date" xfId="15146"/>
    <cellStyle name="Normal 9 2 4 4 2 4" xfId="15147"/>
    <cellStyle name="Normal 9 2 4 4 2_CS Indicators" xfId="6592"/>
    <cellStyle name="Normal 9 2 4 4 3" xfId="6593"/>
    <cellStyle name="Normal 9 2 4 4 3 2" xfId="15148"/>
    <cellStyle name="Normal 9 2 4 4 3_Year to Date" xfId="15149"/>
    <cellStyle name="Normal 9 2 4 4 4" xfId="6594"/>
    <cellStyle name="Normal 9 2 4 4 4 2" xfId="15150"/>
    <cellStyle name="Normal 9 2 4 4 4_Year to Date" xfId="15151"/>
    <cellStyle name="Normal 9 2 4 4 5" xfId="15152"/>
    <cellStyle name="Normal 9 2 4 4_CS Indicators" xfId="6595"/>
    <cellStyle name="Normal 9 2 4 5" xfId="6596"/>
    <cellStyle name="Normal 9 2 4 5 2" xfId="6597"/>
    <cellStyle name="Normal 9 2 4 5 2 2" xfId="15153"/>
    <cellStyle name="Normal 9 2 4 5 2_Year to Date" xfId="15154"/>
    <cellStyle name="Normal 9 2 4 5 3" xfId="6598"/>
    <cellStyle name="Normal 9 2 4 5 3 2" xfId="15155"/>
    <cellStyle name="Normal 9 2 4 5 3_Year to Date" xfId="15156"/>
    <cellStyle name="Normal 9 2 4 5 4" xfId="15157"/>
    <cellStyle name="Normal 9 2 4 5_CS Indicators" xfId="6599"/>
    <cellStyle name="Normal 9 2 4 6" xfId="6600"/>
    <cellStyle name="Normal 9 2 4 6 2" xfId="15158"/>
    <cellStyle name="Normal 9 2 4 6_Year to Date" xfId="15159"/>
    <cellStyle name="Normal 9 2 4 7" xfId="6601"/>
    <cellStyle name="Normal 9 2 4 7 2" xfId="15160"/>
    <cellStyle name="Normal 9 2 4 7_Year to Date" xfId="15161"/>
    <cellStyle name="Normal 9 2 4 8" xfId="15162"/>
    <cellStyle name="Normal 9 2 4_CS Indicators" xfId="6602"/>
    <cellStyle name="Normal 9 2 5" xfId="6603"/>
    <cellStyle name="Normal 9 2 5 2" xfId="6604"/>
    <cellStyle name="Normal 9 2 5 2 2" xfId="6605"/>
    <cellStyle name="Normal 9 2 5 2 2 2" xfId="6606"/>
    <cellStyle name="Normal 9 2 5 2 2 2 2" xfId="6607"/>
    <cellStyle name="Normal 9 2 5 2 2 2 2 2" xfId="15163"/>
    <cellStyle name="Normal 9 2 5 2 2 2 2_Year to Date" xfId="15164"/>
    <cellStyle name="Normal 9 2 5 2 2 2 3" xfId="6608"/>
    <cellStyle name="Normal 9 2 5 2 2 2 3 2" xfId="15165"/>
    <cellStyle name="Normal 9 2 5 2 2 2 3_Year to Date" xfId="15166"/>
    <cellStyle name="Normal 9 2 5 2 2 2 4" xfId="15167"/>
    <cellStyle name="Normal 9 2 5 2 2 2_CS Indicators" xfId="6609"/>
    <cellStyle name="Normal 9 2 5 2 2 3" xfId="6610"/>
    <cellStyle name="Normal 9 2 5 2 2 3 2" xfId="15168"/>
    <cellStyle name="Normal 9 2 5 2 2 3_Year to Date" xfId="15169"/>
    <cellStyle name="Normal 9 2 5 2 2 4" xfId="6611"/>
    <cellStyle name="Normal 9 2 5 2 2 4 2" xfId="15170"/>
    <cellStyle name="Normal 9 2 5 2 2 4_Year to Date" xfId="15171"/>
    <cellStyle name="Normal 9 2 5 2 2 5" xfId="15172"/>
    <cellStyle name="Normal 9 2 5 2 2_CS Indicators" xfId="6612"/>
    <cellStyle name="Normal 9 2 5 2 3" xfId="6613"/>
    <cellStyle name="Normal 9 2 5 2 3 2" xfId="6614"/>
    <cellStyle name="Normal 9 2 5 2 3 2 2" xfId="15173"/>
    <cellStyle name="Normal 9 2 5 2 3 2_Year to Date" xfId="15174"/>
    <cellStyle name="Normal 9 2 5 2 3 3" xfId="6615"/>
    <cellStyle name="Normal 9 2 5 2 3 3 2" xfId="15175"/>
    <cellStyle name="Normal 9 2 5 2 3 3_Year to Date" xfId="15176"/>
    <cellStyle name="Normal 9 2 5 2 3 4" xfId="15177"/>
    <cellStyle name="Normal 9 2 5 2 3_CS Indicators" xfId="6616"/>
    <cellStyle name="Normal 9 2 5 2 4" xfId="6617"/>
    <cellStyle name="Normal 9 2 5 2 4 2" xfId="15178"/>
    <cellStyle name="Normal 9 2 5 2 4_Year to Date" xfId="15179"/>
    <cellStyle name="Normal 9 2 5 2 5" xfId="6618"/>
    <cellStyle name="Normal 9 2 5 2 5 2" xfId="15180"/>
    <cellStyle name="Normal 9 2 5 2 5_Year to Date" xfId="15181"/>
    <cellStyle name="Normal 9 2 5 2 6" xfId="15182"/>
    <cellStyle name="Normal 9 2 5 2_CS Indicators" xfId="6619"/>
    <cellStyle name="Normal 9 2 5 3" xfId="6620"/>
    <cellStyle name="Normal 9 2 5 3 2" xfId="6621"/>
    <cellStyle name="Normal 9 2 5 3 2 2" xfId="6622"/>
    <cellStyle name="Normal 9 2 5 3 2 2 2" xfId="15183"/>
    <cellStyle name="Normal 9 2 5 3 2 2_Year to Date" xfId="15184"/>
    <cellStyle name="Normal 9 2 5 3 2 3" xfId="6623"/>
    <cellStyle name="Normal 9 2 5 3 2 3 2" xfId="15185"/>
    <cellStyle name="Normal 9 2 5 3 2 3_Year to Date" xfId="15186"/>
    <cellStyle name="Normal 9 2 5 3 2 4" xfId="15187"/>
    <cellStyle name="Normal 9 2 5 3 2_CS Indicators" xfId="6624"/>
    <cellStyle name="Normal 9 2 5 3 3" xfId="6625"/>
    <cellStyle name="Normal 9 2 5 3 3 2" xfId="15188"/>
    <cellStyle name="Normal 9 2 5 3 3_Year to Date" xfId="15189"/>
    <cellStyle name="Normal 9 2 5 3 4" xfId="6626"/>
    <cellStyle name="Normal 9 2 5 3 4 2" xfId="15190"/>
    <cellStyle name="Normal 9 2 5 3 4_Year to Date" xfId="15191"/>
    <cellStyle name="Normal 9 2 5 3 5" xfId="15192"/>
    <cellStyle name="Normal 9 2 5 3_CS Indicators" xfId="6627"/>
    <cellStyle name="Normal 9 2 5 4" xfId="6628"/>
    <cellStyle name="Normal 9 2 5 4 2" xfId="6629"/>
    <cellStyle name="Normal 9 2 5 4 2 2" xfId="15193"/>
    <cellStyle name="Normal 9 2 5 4 2_Year to Date" xfId="15194"/>
    <cellStyle name="Normal 9 2 5 4 3" xfId="6630"/>
    <cellStyle name="Normal 9 2 5 4 3 2" xfId="15195"/>
    <cellStyle name="Normal 9 2 5 4 3_Year to Date" xfId="15196"/>
    <cellStyle name="Normal 9 2 5 4 4" xfId="15197"/>
    <cellStyle name="Normal 9 2 5 4_CS Indicators" xfId="6631"/>
    <cellStyle name="Normal 9 2 5 5" xfId="6632"/>
    <cellStyle name="Normal 9 2 5 5 2" xfId="15198"/>
    <cellStyle name="Normal 9 2 5 5_Year to Date" xfId="15199"/>
    <cellStyle name="Normal 9 2 5 6" xfId="6633"/>
    <cellStyle name="Normal 9 2 5 6 2" xfId="15200"/>
    <cellStyle name="Normal 9 2 5 6_Year to Date" xfId="15201"/>
    <cellStyle name="Normal 9 2 5 7" xfId="15202"/>
    <cellStyle name="Normal 9 2 5_CS Indicators" xfId="6634"/>
    <cellStyle name="Normal 9 2 6" xfId="6635"/>
    <cellStyle name="Normal 9 2 6 2" xfId="6636"/>
    <cellStyle name="Normal 9 2 6 2 2" xfId="6637"/>
    <cellStyle name="Normal 9 2 6 2 2 2" xfId="6638"/>
    <cellStyle name="Normal 9 2 6 2 2 2 2" xfId="15203"/>
    <cellStyle name="Normal 9 2 6 2 2 2_Year to Date" xfId="15204"/>
    <cellStyle name="Normal 9 2 6 2 2 3" xfId="6639"/>
    <cellStyle name="Normal 9 2 6 2 2 3 2" xfId="15205"/>
    <cellStyle name="Normal 9 2 6 2 2 3_Year to Date" xfId="15206"/>
    <cellStyle name="Normal 9 2 6 2 2 4" xfId="15207"/>
    <cellStyle name="Normal 9 2 6 2 2_CS Indicators" xfId="6640"/>
    <cellStyle name="Normal 9 2 6 2 3" xfId="6641"/>
    <cellStyle name="Normal 9 2 6 2 3 2" xfId="15208"/>
    <cellStyle name="Normal 9 2 6 2 3_Year to Date" xfId="15209"/>
    <cellStyle name="Normal 9 2 6 2 4" xfId="6642"/>
    <cellStyle name="Normal 9 2 6 2 4 2" xfId="15210"/>
    <cellStyle name="Normal 9 2 6 2 4_Year to Date" xfId="15211"/>
    <cellStyle name="Normal 9 2 6 2 5" xfId="15212"/>
    <cellStyle name="Normal 9 2 6 2_CS Indicators" xfId="6643"/>
    <cellStyle name="Normal 9 2 6 3" xfId="6644"/>
    <cellStyle name="Normal 9 2 6 3 2" xfId="6645"/>
    <cellStyle name="Normal 9 2 6 3 2 2" xfId="15213"/>
    <cellStyle name="Normal 9 2 6 3 2_Year to Date" xfId="15214"/>
    <cellStyle name="Normal 9 2 6 3 3" xfId="6646"/>
    <cellStyle name="Normal 9 2 6 3 3 2" xfId="15215"/>
    <cellStyle name="Normal 9 2 6 3 3_Year to Date" xfId="15216"/>
    <cellStyle name="Normal 9 2 6 3 4" xfId="15217"/>
    <cellStyle name="Normal 9 2 6 3_CS Indicators" xfId="6647"/>
    <cellStyle name="Normal 9 2 6 4" xfId="6648"/>
    <cellStyle name="Normal 9 2 6 4 2" xfId="15218"/>
    <cellStyle name="Normal 9 2 6 4_Year to Date" xfId="15219"/>
    <cellStyle name="Normal 9 2 6 5" xfId="6649"/>
    <cellStyle name="Normal 9 2 6 5 2" xfId="15220"/>
    <cellStyle name="Normal 9 2 6 5_Year to Date" xfId="15221"/>
    <cellStyle name="Normal 9 2 6 6" xfId="15222"/>
    <cellStyle name="Normal 9 2 6_CS Indicators" xfId="6650"/>
    <cellStyle name="Normal 9 2 7" xfId="6651"/>
    <cellStyle name="Normal 9 2 7 2" xfId="6652"/>
    <cellStyle name="Normal 9 2 7 2 2" xfId="6653"/>
    <cellStyle name="Normal 9 2 7 2 2 2" xfId="15223"/>
    <cellStyle name="Normal 9 2 7 2 2_Year to Date" xfId="15224"/>
    <cellStyle name="Normal 9 2 7 2 3" xfId="6654"/>
    <cellStyle name="Normal 9 2 7 2 3 2" xfId="15225"/>
    <cellStyle name="Normal 9 2 7 2 3_Year to Date" xfId="15226"/>
    <cellStyle name="Normal 9 2 7 2 4" xfId="15227"/>
    <cellStyle name="Normal 9 2 7 2_CS Indicators" xfId="6655"/>
    <cellStyle name="Normal 9 2 7 3" xfId="6656"/>
    <cellStyle name="Normal 9 2 7 3 2" xfId="15228"/>
    <cellStyle name="Normal 9 2 7 3_Year to Date" xfId="15229"/>
    <cellStyle name="Normal 9 2 7 4" xfId="6657"/>
    <cellStyle name="Normal 9 2 7 4 2" xfId="15230"/>
    <cellStyle name="Normal 9 2 7 4_Year to Date" xfId="15231"/>
    <cellStyle name="Normal 9 2 7 5" xfId="15232"/>
    <cellStyle name="Normal 9 2 7_CS Indicators" xfId="6658"/>
    <cellStyle name="Normal 9 2 8" xfId="6659"/>
    <cellStyle name="Normal 9 2 8 2" xfId="6660"/>
    <cellStyle name="Normal 9 2 8 2 2" xfId="15233"/>
    <cellStyle name="Normal 9 2 8 2_Year to Date" xfId="15234"/>
    <cellStyle name="Normal 9 2 8 3" xfId="6661"/>
    <cellStyle name="Normal 9 2 8 3 2" xfId="15235"/>
    <cellStyle name="Normal 9 2 8 3_Year to Date" xfId="15236"/>
    <cellStyle name="Normal 9 2 8 4" xfId="15237"/>
    <cellStyle name="Normal 9 2 8_CS Indicators" xfId="6662"/>
    <cellStyle name="Normal 9 2 9" xfId="6663"/>
    <cellStyle name="Normal 9 2 9 2" xfId="6664"/>
    <cellStyle name="Normal 9 2 9 2 2" xfId="15238"/>
    <cellStyle name="Normal 9 2 9 2 2 2" xfId="15239"/>
    <cellStyle name="Normal 9 2 9 2 2 3" xfId="15240"/>
    <cellStyle name="Normal 9 2 9 2 3" xfId="15241"/>
    <cellStyle name="Normal 9 2 9 2 4" xfId="15242"/>
    <cellStyle name="Normal 9 2 9 3" xfId="6665"/>
    <cellStyle name="Normal 9 2 9 3 2" xfId="15243"/>
    <cellStyle name="Normal 9 2 9 3 3" xfId="15244"/>
    <cellStyle name="Normal 9 2 9 4" xfId="15245"/>
    <cellStyle name="Normal 9 2 9 5" xfId="15246"/>
    <cellStyle name="Normal 9 2_CS Indicators" xfId="6666"/>
    <cellStyle name="Normal 9 20" xfId="15247"/>
    <cellStyle name="Normal 9 21" xfId="15248"/>
    <cellStyle name="Normal 9 22" xfId="15249"/>
    <cellStyle name="Normal 9 23" xfId="15250"/>
    <cellStyle name="Normal 9 24" xfId="15251"/>
    <cellStyle name="Normal 9 25" xfId="15252"/>
    <cellStyle name="Normal 9 26" xfId="15253"/>
    <cellStyle name="Normal 9 27" xfId="15254"/>
    <cellStyle name="Normal 9 28" xfId="15255"/>
    <cellStyle name="Normal 9 29" xfId="15256"/>
    <cellStyle name="Normal 9 3" xfId="6667"/>
    <cellStyle name="Normal 9 3 2" xfId="6668"/>
    <cellStyle name="Normal 9 3 2 2" xfId="15257"/>
    <cellStyle name="Normal 9 3 3" xfId="15258"/>
    <cellStyle name="Normal 9 3 3 2" xfId="15259"/>
    <cellStyle name="Normal 9 3 3 2 2" xfId="15260"/>
    <cellStyle name="Normal 9 3 3 2 3" xfId="15261"/>
    <cellStyle name="Normal 9 3 3 3" xfId="15262"/>
    <cellStyle name="Normal 9 3 3 4" xfId="15263"/>
    <cellStyle name="Normal 9 3 4" xfId="15264"/>
    <cellStyle name="Normal 9 3 4 2" xfId="15265"/>
    <cellStyle name="Normal 9 3 4 3" xfId="15266"/>
    <cellStyle name="Normal 9 3 5" xfId="15267"/>
    <cellStyle name="Normal 9 3 6" xfId="15268"/>
    <cellStyle name="Normal 9 3_CS Indicators" xfId="6669"/>
    <cellStyle name="Normal 9 30" xfId="15269"/>
    <cellStyle name="Normal 9 31" xfId="15270"/>
    <cellStyle name="Normal 9 32" xfId="15271"/>
    <cellStyle name="Normal 9 33" xfId="15272"/>
    <cellStyle name="Normal 9 34" xfId="15273"/>
    <cellStyle name="Normal 9 35" xfId="15274"/>
    <cellStyle name="Normal 9 36" xfId="15275"/>
    <cellStyle name="Normal 9 37" xfId="15276"/>
    <cellStyle name="Normal 9 38" xfId="15277"/>
    <cellStyle name="Normal 9 39" xfId="15278"/>
    <cellStyle name="Normal 9 4" xfId="6670"/>
    <cellStyle name="Normal 9 4 2" xfId="6671"/>
    <cellStyle name="Normal 9 4 2 2" xfId="6672"/>
    <cellStyle name="Normal 9 4 2 3" xfId="6673"/>
    <cellStyle name="Normal 9 4 3" xfId="6674"/>
    <cellStyle name="Normal 9 4 3 2" xfId="6675"/>
    <cellStyle name="Normal 9 4 4" xfId="6676"/>
    <cellStyle name="Normal 9 4 5" xfId="6677"/>
    <cellStyle name="Normal 9 4_CS Indicators" xfId="6678"/>
    <cellStyle name="Normal 9 40" xfId="15279"/>
    <cellStyle name="Normal 9 41" xfId="15280"/>
    <cellStyle name="Normal 9 42" xfId="15281"/>
    <cellStyle name="Normal 9 43" xfId="15282"/>
    <cellStyle name="Normal 9 44" xfId="15283"/>
    <cellStyle name="Normal 9 45" xfId="15284"/>
    <cellStyle name="Normal 9 46" xfId="15285"/>
    <cellStyle name="Normal 9 47" xfId="15286"/>
    <cellStyle name="Normal 9 48" xfId="15287"/>
    <cellStyle name="Normal 9 49" xfId="15288"/>
    <cellStyle name="Normal 9 5" xfId="6679"/>
    <cellStyle name="Normal 9 5 2" xfId="6680"/>
    <cellStyle name="Normal 9 5 2 2" xfId="15289"/>
    <cellStyle name="Normal 9 5 3" xfId="6681"/>
    <cellStyle name="Normal 9 5 3 2" xfId="6682"/>
    <cellStyle name="Normal 9 5 3 2 2" xfId="6683"/>
    <cellStyle name="Normal 9 5 3 2 2 2" xfId="6684"/>
    <cellStyle name="Normal 9 5 3 2 2 2 2" xfId="6685"/>
    <cellStyle name="Normal 9 5 3 2 2 2 2 2" xfId="15290"/>
    <cellStyle name="Normal 9 5 3 2 2 2 2_Year to Date" xfId="15291"/>
    <cellStyle name="Normal 9 5 3 2 2 2 3" xfId="6686"/>
    <cellStyle name="Normal 9 5 3 2 2 2 3 2" xfId="15292"/>
    <cellStyle name="Normal 9 5 3 2 2 2 3_Year to Date" xfId="15293"/>
    <cellStyle name="Normal 9 5 3 2 2 2 4" xfId="15294"/>
    <cellStyle name="Normal 9 5 3 2 2 2_CS Indicators" xfId="6687"/>
    <cellStyle name="Normal 9 5 3 2 2 3" xfId="6688"/>
    <cellStyle name="Normal 9 5 3 2 2 3 2" xfId="15295"/>
    <cellStyle name="Normal 9 5 3 2 2 3_Year to Date" xfId="15296"/>
    <cellStyle name="Normal 9 5 3 2 2 4" xfId="6689"/>
    <cellStyle name="Normal 9 5 3 2 2 4 2" xfId="15297"/>
    <cellStyle name="Normal 9 5 3 2 2 4_Year to Date" xfId="15298"/>
    <cellStyle name="Normal 9 5 3 2 2 5" xfId="15299"/>
    <cellStyle name="Normal 9 5 3 2 2_CS Indicators" xfId="6690"/>
    <cellStyle name="Normal 9 5 3 2 3" xfId="6691"/>
    <cellStyle name="Normal 9 5 3 2 3 2" xfId="6692"/>
    <cellStyle name="Normal 9 5 3 2 3 2 2" xfId="15300"/>
    <cellStyle name="Normal 9 5 3 2 3 2_Year to Date" xfId="15301"/>
    <cellStyle name="Normal 9 5 3 2 3 3" xfId="6693"/>
    <cellStyle name="Normal 9 5 3 2 3 3 2" xfId="15302"/>
    <cellStyle name="Normal 9 5 3 2 3 3_Year to Date" xfId="15303"/>
    <cellStyle name="Normal 9 5 3 2 3 4" xfId="15304"/>
    <cellStyle name="Normal 9 5 3 2 3_CS Indicators" xfId="6694"/>
    <cellStyle name="Normal 9 5 3 2 4" xfId="6695"/>
    <cellStyle name="Normal 9 5 3 2 4 2" xfId="15305"/>
    <cellStyle name="Normal 9 5 3 2 4_Year to Date" xfId="15306"/>
    <cellStyle name="Normal 9 5 3 2 5" xfId="6696"/>
    <cellStyle name="Normal 9 5 3 2 5 2" xfId="15307"/>
    <cellStyle name="Normal 9 5 3 2 5_Year to Date" xfId="15308"/>
    <cellStyle name="Normal 9 5 3 2 6" xfId="15309"/>
    <cellStyle name="Normal 9 5 3 2_CS Indicators" xfId="6697"/>
    <cellStyle name="Normal 9 5 3 3" xfId="6698"/>
    <cellStyle name="Normal 9 5 3 3 2" xfId="6699"/>
    <cellStyle name="Normal 9 5 3 3 2 2" xfId="6700"/>
    <cellStyle name="Normal 9 5 3 3 2 2 2" xfId="15310"/>
    <cellStyle name="Normal 9 5 3 3 2 2_Year to Date" xfId="15311"/>
    <cellStyle name="Normal 9 5 3 3 2 3" xfId="6701"/>
    <cellStyle name="Normal 9 5 3 3 2 3 2" xfId="15312"/>
    <cellStyle name="Normal 9 5 3 3 2 3_Year to Date" xfId="15313"/>
    <cellStyle name="Normal 9 5 3 3 2 4" xfId="15314"/>
    <cellStyle name="Normal 9 5 3 3 2_CS Indicators" xfId="6702"/>
    <cellStyle name="Normal 9 5 3 3 3" xfId="6703"/>
    <cellStyle name="Normal 9 5 3 3 3 2" xfId="15315"/>
    <cellStyle name="Normal 9 5 3 3 3_Year to Date" xfId="15316"/>
    <cellStyle name="Normal 9 5 3 3 4" xfId="6704"/>
    <cellStyle name="Normal 9 5 3 3 4 2" xfId="15317"/>
    <cellStyle name="Normal 9 5 3 3 4_Year to Date" xfId="15318"/>
    <cellStyle name="Normal 9 5 3 3 5" xfId="15319"/>
    <cellStyle name="Normal 9 5 3 3_CS Indicators" xfId="6705"/>
    <cellStyle name="Normal 9 5 3 4" xfId="6706"/>
    <cellStyle name="Normal 9 5 3 4 2" xfId="6707"/>
    <cellStyle name="Normal 9 5 3 4 2 2" xfId="15320"/>
    <cellStyle name="Normal 9 5 3 4 2_Year to Date" xfId="15321"/>
    <cellStyle name="Normal 9 5 3 4 3" xfId="6708"/>
    <cellStyle name="Normal 9 5 3 4 3 2" xfId="15322"/>
    <cellStyle name="Normal 9 5 3 4 3_Year to Date" xfId="15323"/>
    <cellStyle name="Normal 9 5 3 4 4" xfId="15324"/>
    <cellStyle name="Normal 9 5 3 4_CS Indicators" xfId="6709"/>
    <cellStyle name="Normal 9 5 3 5" xfId="6710"/>
    <cellStyle name="Normal 9 5 3 5 2" xfId="15325"/>
    <cellStyle name="Normal 9 5 3 5_Year to Date" xfId="15326"/>
    <cellStyle name="Normal 9 5 3 6" xfId="6711"/>
    <cellStyle name="Normal 9 5 3 6 2" xfId="15327"/>
    <cellStyle name="Normal 9 5 3 6_Year to Date" xfId="15328"/>
    <cellStyle name="Normal 9 5 3 7" xfId="15329"/>
    <cellStyle name="Normal 9 5 3_CS Indicators" xfId="6712"/>
    <cellStyle name="Normal 9 5 4" xfId="6713"/>
    <cellStyle name="Normal 9 5 4 2" xfId="6714"/>
    <cellStyle name="Normal 9 5 4 2 2" xfId="6715"/>
    <cellStyle name="Normal 9 5 4 2 2 2" xfId="6716"/>
    <cellStyle name="Normal 9 5 4 2 2 2 2" xfId="15330"/>
    <cellStyle name="Normal 9 5 4 2 2 2_Year to Date" xfId="15331"/>
    <cellStyle name="Normal 9 5 4 2 2 3" xfId="6717"/>
    <cellStyle name="Normal 9 5 4 2 2 3 2" xfId="15332"/>
    <cellStyle name="Normal 9 5 4 2 2 3_Year to Date" xfId="15333"/>
    <cellStyle name="Normal 9 5 4 2 2 4" xfId="15334"/>
    <cellStyle name="Normal 9 5 4 2 2_CS Indicators" xfId="6718"/>
    <cellStyle name="Normal 9 5 4 2 3" xfId="6719"/>
    <cellStyle name="Normal 9 5 4 2 3 2" xfId="15335"/>
    <cellStyle name="Normal 9 5 4 2 3_Year to Date" xfId="15336"/>
    <cellStyle name="Normal 9 5 4 2 4" xfId="6720"/>
    <cellStyle name="Normal 9 5 4 2 4 2" xfId="15337"/>
    <cellStyle name="Normal 9 5 4 2 4_Year to Date" xfId="15338"/>
    <cellStyle name="Normal 9 5 4 2 5" xfId="15339"/>
    <cellStyle name="Normal 9 5 4 2_CS Indicators" xfId="6721"/>
    <cellStyle name="Normal 9 5 4 3" xfId="6722"/>
    <cellStyle name="Normal 9 5 4 3 2" xfId="6723"/>
    <cellStyle name="Normal 9 5 4 3 2 2" xfId="15340"/>
    <cellStyle name="Normal 9 5 4 3 2_Year to Date" xfId="15341"/>
    <cellStyle name="Normal 9 5 4 3 3" xfId="6724"/>
    <cellStyle name="Normal 9 5 4 3 3 2" xfId="15342"/>
    <cellStyle name="Normal 9 5 4 3 3_Year to Date" xfId="15343"/>
    <cellStyle name="Normal 9 5 4 3 4" xfId="15344"/>
    <cellStyle name="Normal 9 5 4 3_CS Indicators" xfId="6725"/>
    <cellStyle name="Normal 9 5 4 4" xfId="6726"/>
    <cellStyle name="Normal 9 5 4 4 2" xfId="15345"/>
    <cellStyle name="Normal 9 5 4 4_Year to Date" xfId="15346"/>
    <cellStyle name="Normal 9 5 4 5" xfId="6727"/>
    <cellStyle name="Normal 9 5 4 5 2" xfId="15347"/>
    <cellStyle name="Normal 9 5 4 5_Year to Date" xfId="15348"/>
    <cellStyle name="Normal 9 5 4 6" xfId="15349"/>
    <cellStyle name="Normal 9 5 4_CS Indicators" xfId="6728"/>
    <cellStyle name="Normal 9 5 5" xfId="6729"/>
    <cellStyle name="Normal 9 5 5 2" xfId="6730"/>
    <cellStyle name="Normal 9 5 5 2 2" xfId="6731"/>
    <cellStyle name="Normal 9 5 5 2 2 2" xfId="15350"/>
    <cellStyle name="Normal 9 5 5 2 2_Year to Date" xfId="15351"/>
    <cellStyle name="Normal 9 5 5 2 3" xfId="6732"/>
    <cellStyle name="Normal 9 5 5 2 3 2" xfId="15352"/>
    <cellStyle name="Normal 9 5 5 2 3_Year to Date" xfId="15353"/>
    <cellStyle name="Normal 9 5 5 2 4" xfId="15354"/>
    <cellStyle name="Normal 9 5 5 2_CS Indicators" xfId="6733"/>
    <cellStyle name="Normal 9 5 5 3" xfId="6734"/>
    <cellStyle name="Normal 9 5 5 3 2" xfId="15355"/>
    <cellStyle name="Normal 9 5 5 3_Year to Date" xfId="15356"/>
    <cellStyle name="Normal 9 5 5 4" xfId="6735"/>
    <cellStyle name="Normal 9 5 5 4 2" xfId="15357"/>
    <cellStyle name="Normal 9 5 5 4_Year to Date" xfId="15358"/>
    <cellStyle name="Normal 9 5 5 5" xfId="15359"/>
    <cellStyle name="Normal 9 5 5_CS Indicators" xfId="6736"/>
    <cellStyle name="Normal 9 5 6" xfId="6737"/>
    <cellStyle name="Normal 9 5 6 2" xfId="6738"/>
    <cellStyle name="Normal 9 5 6 2 2" xfId="15360"/>
    <cellStyle name="Normal 9 5 6 2_Year to Date" xfId="15361"/>
    <cellStyle name="Normal 9 5 6 3" xfId="6739"/>
    <cellStyle name="Normal 9 5 6 3 2" xfId="15362"/>
    <cellStyle name="Normal 9 5 6 3_Year to Date" xfId="15363"/>
    <cellStyle name="Normal 9 5 6 4" xfId="15364"/>
    <cellStyle name="Normal 9 5 6_CS Indicators" xfId="6740"/>
    <cellStyle name="Normal 9 5 7" xfId="6741"/>
    <cellStyle name="Normal 9 5 7 2" xfId="15365"/>
    <cellStyle name="Normal 9 5 7_Year to Date" xfId="15366"/>
    <cellStyle name="Normal 9 5 8" xfId="6742"/>
    <cellStyle name="Normal 9 5 8 2" xfId="15367"/>
    <cellStyle name="Normal 9 5 8_Year to Date" xfId="15368"/>
    <cellStyle name="Normal 9 5 9" xfId="15369"/>
    <cellStyle name="Normal 9 5_CS Indicators" xfId="6743"/>
    <cellStyle name="Normal 9 50" xfId="15370"/>
    <cellStyle name="Normal 9 51" xfId="15371"/>
    <cellStyle name="Normal 9 52" xfId="15372"/>
    <cellStyle name="Normal 9 53" xfId="15373"/>
    <cellStyle name="Normal 9 6" xfId="6744"/>
    <cellStyle name="Normal 9 6 2" xfId="6745"/>
    <cellStyle name="Normal 9 6 2 2" xfId="6746"/>
    <cellStyle name="Normal 9 6 2 2 2" xfId="6747"/>
    <cellStyle name="Normal 9 6 2 2 2 2" xfId="6748"/>
    <cellStyle name="Normal 9 6 2 2 2 2 2" xfId="6749"/>
    <cellStyle name="Normal 9 6 2 2 2 2 2 2" xfId="15374"/>
    <cellStyle name="Normal 9 6 2 2 2 2 2_Year to Date" xfId="15375"/>
    <cellStyle name="Normal 9 6 2 2 2 2 3" xfId="6750"/>
    <cellStyle name="Normal 9 6 2 2 2 2 3 2" xfId="15376"/>
    <cellStyle name="Normal 9 6 2 2 2 2 3_Year to Date" xfId="15377"/>
    <cellStyle name="Normal 9 6 2 2 2 2 4" xfId="15378"/>
    <cellStyle name="Normal 9 6 2 2 2 2_CS Indicators" xfId="6751"/>
    <cellStyle name="Normal 9 6 2 2 2 3" xfId="6752"/>
    <cellStyle name="Normal 9 6 2 2 2 3 2" xfId="15379"/>
    <cellStyle name="Normal 9 6 2 2 2 3_Year to Date" xfId="15380"/>
    <cellStyle name="Normal 9 6 2 2 2 4" xfId="6753"/>
    <cellStyle name="Normal 9 6 2 2 2 4 2" xfId="15381"/>
    <cellStyle name="Normal 9 6 2 2 2 4_Year to Date" xfId="15382"/>
    <cellStyle name="Normal 9 6 2 2 2 5" xfId="15383"/>
    <cellStyle name="Normal 9 6 2 2 2_CS Indicators" xfId="6754"/>
    <cellStyle name="Normal 9 6 2 2 3" xfId="6755"/>
    <cellStyle name="Normal 9 6 2 2 3 2" xfId="6756"/>
    <cellStyle name="Normal 9 6 2 2 3 2 2" xfId="15384"/>
    <cellStyle name="Normal 9 6 2 2 3 2_Year to Date" xfId="15385"/>
    <cellStyle name="Normal 9 6 2 2 3 3" xfId="6757"/>
    <cellStyle name="Normal 9 6 2 2 3 3 2" xfId="15386"/>
    <cellStyle name="Normal 9 6 2 2 3 3_Year to Date" xfId="15387"/>
    <cellStyle name="Normal 9 6 2 2 3 4" xfId="15388"/>
    <cellStyle name="Normal 9 6 2 2 3_CS Indicators" xfId="6758"/>
    <cellStyle name="Normal 9 6 2 2 4" xfId="6759"/>
    <cellStyle name="Normal 9 6 2 2 4 2" xfId="15389"/>
    <cellStyle name="Normal 9 6 2 2 4_Year to Date" xfId="15390"/>
    <cellStyle name="Normal 9 6 2 2 5" xfId="6760"/>
    <cellStyle name="Normal 9 6 2 2 5 2" xfId="15391"/>
    <cellStyle name="Normal 9 6 2 2 5_Year to Date" xfId="15392"/>
    <cellStyle name="Normal 9 6 2 2 6" xfId="15393"/>
    <cellStyle name="Normal 9 6 2 2_CS Indicators" xfId="6761"/>
    <cellStyle name="Normal 9 6 2 3" xfId="6762"/>
    <cellStyle name="Normal 9 6 2 3 2" xfId="6763"/>
    <cellStyle name="Normal 9 6 2 3 2 2" xfId="6764"/>
    <cellStyle name="Normal 9 6 2 3 2 2 2" xfId="15394"/>
    <cellStyle name="Normal 9 6 2 3 2 2_Year to Date" xfId="15395"/>
    <cellStyle name="Normal 9 6 2 3 2 3" xfId="6765"/>
    <cellStyle name="Normal 9 6 2 3 2 3 2" xfId="15396"/>
    <cellStyle name="Normal 9 6 2 3 2 3_Year to Date" xfId="15397"/>
    <cellStyle name="Normal 9 6 2 3 2 4" xfId="15398"/>
    <cellStyle name="Normal 9 6 2 3 2_CS Indicators" xfId="6766"/>
    <cellStyle name="Normal 9 6 2 3 3" xfId="6767"/>
    <cellStyle name="Normal 9 6 2 3 3 2" xfId="15399"/>
    <cellStyle name="Normal 9 6 2 3 3_Year to Date" xfId="15400"/>
    <cellStyle name="Normal 9 6 2 3 4" xfId="6768"/>
    <cellStyle name="Normal 9 6 2 3 4 2" xfId="15401"/>
    <cellStyle name="Normal 9 6 2 3 4_Year to Date" xfId="15402"/>
    <cellStyle name="Normal 9 6 2 3 5" xfId="15403"/>
    <cellStyle name="Normal 9 6 2 3_CS Indicators" xfId="6769"/>
    <cellStyle name="Normal 9 6 2 4" xfId="6770"/>
    <cellStyle name="Normal 9 6 2 4 2" xfId="6771"/>
    <cellStyle name="Normal 9 6 2 4 2 2" xfId="15404"/>
    <cellStyle name="Normal 9 6 2 4 2_Year to Date" xfId="15405"/>
    <cellStyle name="Normal 9 6 2 4 3" xfId="6772"/>
    <cellStyle name="Normal 9 6 2 4 3 2" xfId="15406"/>
    <cellStyle name="Normal 9 6 2 4 3_Year to Date" xfId="15407"/>
    <cellStyle name="Normal 9 6 2 4 4" xfId="15408"/>
    <cellStyle name="Normal 9 6 2 4_CS Indicators" xfId="6773"/>
    <cellStyle name="Normal 9 6 2 5" xfId="6774"/>
    <cellStyle name="Normal 9 6 2 5 2" xfId="15409"/>
    <cellStyle name="Normal 9 6 2 5_Year to Date" xfId="15410"/>
    <cellStyle name="Normal 9 6 2 6" xfId="6775"/>
    <cellStyle name="Normal 9 6 2 6 2" xfId="15411"/>
    <cellStyle name="Normal 9 6 2 6_Year to Date" xfId="15412"/>
    <cellStyle name="Normal 9 6 2 7" xfId="15413"/>
    <cellStyle name="Normal 9 6 2_CS Indicators" xfId="6776"/>
    <cellStyle name="Normal 9 6 3" xfId="6777"/>
    <cellStyle name="Normal 9 6 3 2" xfId="6778"/>
    <cellStyle name="Normal 9 6 3 2 2" xfId="6779"/>
    <cellStyle name="Normal 9 6 3 2 2 2" xfId="6780"/>
    <cellStyle name="Normal 9 6 3 2 2 2 2" xfId="15414"/>
    <cellStyle name="Normal 9 6 3 2 2 2_Year to Date" xfId="15415"/>
    <cellStyle name="Normal 9 6 3 2 2 3" xfId="6781"/>
    <cellStyle name="Normal 9 6 3 2 2 3 2" xfId="15416"/>
    <cellStyle name="Normal 9 6 3 2 2 3_Year to Date" xfId="15417"/>
    <cellStyle name="Normal 9 6 3 2 2 4" xfId="15418"/>
    <cellStyle name="Normal 9 6 3 2 2_CS Indicators" xfId="6782"/>
    <cellStyle name="Normal 9 6 3 2 3" xfId="6783"/>
    <cellStyle name="Normal 9 6 3 2 3 2" xfId="15419"/>
    <cellStyle name="Normal 9 6 3 2 3_Year to Date" xfId="15420"/>
    <cellStyle name="Normal 9 6 3 2 4" xfId="6784"/>
    <cellStyle name="Normal 9 6 3 2 4 2" xfId="15421"/>
    <cellStyle name="Normal 9 6 3 2 4_Year to Date" xfId="15422"/>
    <cellStyle name="Normal 9 6 3 2 5" xfId="15423"/>
    <cellStyle name="Normal 9 6 3 2_CS Indicators" xfId="6785"/>
    <cellStyle name="Normal 9 6 3 3" xfId="6786"/>
    <cellStyle name="Normal 9 6 3 3 2" xfId="6787"/>
    <cellStyle name="Normal 9 6 3 3 2 2" xfId="15424"/>
    <cellStyle name="Normal 9 6 3 3 2_Year to Date" xfId="15425"/>
    <cellStyle name="Normal 9 6 3 3 3" xfId="6788"/>
    <cellStyle name="Normal 9 6 3 3 3 2" xfId="15426"/>
    <cellStyle name="Normal 9 6 3 3 3_Year to Date" xfId="15427"/>
    <cellStyle name="Normal 9 6 3 3 4" xfId="15428"/>
    <cellStyle name="Normal 9 6 3 3_CS Indicators" xfId="6789"/>
    <cellStyle name="Normal 9 6 3 4" xfId="6790"/>
    <cellStyle name="Normal 9 6 3 4 2" xfId="15429"/>
    <cellStyle name="Normal 9 6 3 4_Year to Date" xfId="15430"/>
    <cellStyle name="Normal 9 6 3 5" xfId="6791"/>
    <cellStyle name="Normal 9 6 3 5 2" xfId="15431"/>
    <cellStyle name="Normal 9 6 3 5_Year to Date" xfId="15432"/>
    <cellStyle name="Normal 9 6 3 6" xfId="15433"/>
    <cellStyle name="Normal 9 6 3_CS Indicators" xfId="6792"/>
    <cellStyle name="Normal 9 6 4" xfId="6793"/>
    <cellStyle name="Normal 9 6 4 2" xfId="6794"/>
    <cellStyle name="Normal 9 6 4 2 2" xfId="6795"/>
    <cellStyle name="Normal 9 6 4 2 2 2" xfId="15434"/>
    <cellStyle name="Normal 9 6 4 2 2_Year to Date" xfId="15435"/>
    <cellStyle name="Normal 9 6 4 2 3" xfId="6796"/>
    <cellStyle name="Normal 9 6 4 2 3 2" xfId="15436"/>
    <cellStyle name="Normal 9 6 4 2 3_Year to Date" xfId="15437"/>
    <cellStyle name="Normal 9 6 4 2 4" xfId="15438"/>
    <cellStyle name="Normal 9 6 4 2_CS Indicators" xfId="6797"/>
    <cellStyle name="Normal 9 6 4 3" xfId="6798"/>
    <cellStyle name="Normal 9 6 4 3 2" xfId="15439"/>
    <cellStyle name="Normal 9 6 4 3_Year to Date" xfId="15440"/>
    <cellStyle name="Normal 9 6 4 4" xfId="6799"/>
    <cellStyle name="Normal 9 6 4 4 2" xfId="15441"/>
    <cellStyle name="Normal 9 6 4 4_Year to Date" xfId="15442"/>
    <cellStyle name="Normal 9 6 4 5" xfId="15443"/>
    <cellStyle name="Normal 9 6 4_CS Indicators" xfId="6800"/>
    <cellStyle name="Normal 9 6 5" xfId="6801"/>
    <cellStyle name="Normal 9 6 5 2" xfId="6802"/>
    <cellStyle name="Normal 9 6 5 2 2" xfId="15444"/>
    <cellStyle name="Normal 9 6 5 2_Year to Date" xfId="15445"/>
    <cellStyle name="Normal 9 6 5 3" xfId="6803"/>
    <cellStyle name="Normal 9 6 5 3 2" xfId="15446"/>
    <cellStyle name="Normal 9 6 5 3_Year to Date" xfId="15447"/>
    <cellStyle name="Normal 9 6 5 4" xfId="15448"/>
    <cellStyle name="Normal 9 6 5_CS Indicators" xfId="6804"/>
    <cellStyle name="Normal 9 6 6" xfId="6805"/>
    <cellStyle name="Normal 9 6 6 2" xfId="15449"/>
    <cellStyle name="Normal 9 6 6_Year to Date" xfId="15450"/>
    <cellStyle name="Normal 9 6 7" xfId="6806"/>
    <cellStyle name="Normal 9 6 7 2" xfId="15451"/>
    <cellStyle name="Normal 9 6 7_Year to Date" xfId="15452"/>
    <cellStyle name="Normal 9 6 8" xfId="15453"/>
    <cellStyle name="Normal 9 6_CS Indicators" xfId="6807"/>
    <cellStyle name="Normal 9 7" xfId="6808"/>
    <cellStyle name="Normal 9 7 2" xfId="6809"/>
    <cellStyle name="Normal 9 7 2 2" xfId="6810"/>
    <cellStyle name="Normal 9 7 2 2 2" xfId="6811"/>
    <cellStyle name="Normal 9 7 2 2 2 2" xfId="6812"/>
    <cellStyle name="Normal 9 7 2 2 2 2 2" xfId="6813"/>
    <cellStyle name="Normal 9 7 2 2 2 2 2 2" xfId="15454"/>
    <cellStyle name="Normal 9 7 2 2 2 2 2_Year to Date" xfId="15455"/>
    <cellStyle name="Normal 9 7 2 2 2 2 3" xfId="6814"/>
    <cellStyle name="Normal 9 7 2 2 2 2 3 2" xfId="15456"/>
    <cellStyle name="Normal 9 7 2 2 2 2 3_Year to Date" xfId="15457"/>
    <cellStyle name="Normal 9 7 2 2 2 2 4" xfId="15458"/>
    <cellStyle name="Normal 9 7 2 2 2 2_CS Indicators" xfId="6815"/>
    <cellStyle name="Normal 9 7 2 2 2 3" xfId="6816"/>
    <cellStyle name="Normal 9 7 2 2 2 3 2" xfId="15459"/>
    <cellStyle name="Normal 9 7 2 2 2 3_Year to Date" xfId="15460"/>
    <cellStyle name="Normal 9 7 2 2 2 4" xfId="6817"/>
    <cellStyle name="Normal 9 7 2 2 2 4 2" xfId="15461"/>
    <cellStyle name="Normal 9 7 2 2 2 4_Year to Date" xfId="15462"/>
    <cellStyle name="Normal 9 7 2 2 2 5" xfId="15463"/>
    <cellStyle name="Normal 9 7 2 2 2_CS Indicators" xfId="6818"/>
    <cellStyle name="Normal 9 7 2 2 3" xfId="6819"/>
    <cellStyle name="Normal 9 7 2 2 3 2" xfId="6820"/>
    <cellStyle name="Normal 9 7 2 2 3 2 2" xfId="15464"/>
    <cellStyle name="Normal 9 7 2 2 3 2_Year to Date" xfId="15465"/>
    <cellStyle name="Normal 9 7 2 2 3 3" xfId="6821"/>
    <cellStyle name="Normal 9 7 2 2 3 3 2" xfId="15466"/>
    <cellStyle name="Normal 9 7 2 2 3 3_Year to Date" xfId="15467"/>
    <cellStyle name="Normal 9 7 2 2 3 4" xfId="15468"/>
    <cellStyle name="Normal 9 7 2 2 3_CS Indicators" xfId="6822"/>
    <cellStyle name="Normal 9 7 2 2 4" xfId="6823"/>
    <cellStyle name="Normal 9 7 2 2 4 2" xfId="15469"/>
    <cellStyle name="Normal 9 7 2 2 4_Year to Date" xfId="15470"/>
    <cellStyle name="Normal 9 7 2 2 5" xfId="6824"/>
    <cellStyle name="Normal 9 7 2 2 5 2" xfId="15471"/>
    <cellStyle name="Normal 9 7 2 2 5_Year to Date" xfId="15472"/>
    <cellStyle name="Normal 9 7 2 2 6" xfId="15473"/>
    <cellStyle name="Normal 9 7 2 2_CS Indicators" xfId="6825"/>
    <cellStyle name="Normal 9 7 2 3" xfId="6826"/>
    <cellStyle name="Normal 9 7 2 3 2" xfId="6827"/>
    <cellStyle name="Normal 9 7 2 3 2 2" xfId="6828"/>
    <cellStyle name="Normal 9 7 2 3 2 2 2" xfId="15474"/>
    <cellStyle name="Normal 9 7 2 3 2 2_Year to Date" xfId="15475"/>
    <cellStyle name="Normal 9 7 2 3 2 3" xfId="6829"/>
    <cellStyle name="Normal 9 7 2 3 2 3 2" xfId="15476"/>
    <cellStyle name="Normal 9 7 2 3 2 3_Year to Date" xfId="15477"/>
    <cellStyle name="Normal 9 7 2 3 2 4" xfId="15478"/>
    <cellStyle name="Normal 9 7 2 3 2_CS Indicators" xfId="6830"/>
    <cellStyle name="Normal 9 7 2 3 3" xfId="6831"/>
    <cellStyle name="Normal 9 7 2 3 3 2" xfId="15479"/>
    <cellStyle name="Normal 9 7 2 3 3_Year to Date" xfId="15480"/>
    <cellStyle name="Normal 9 7 2 3 4" xfId="6832"/>
    <cellStyle name="Normal 9 7 2 3 4 2" xfId="15481"/>
    <cellStyle name="Normal 9 7 2 3 4_Year to Date" xfId="15482"/>
    <cellStyle name="Normal 9 7 2 3 5" xfId="15483"/>
    <cellStyle name="Normal 9 7 2 3_CS Indicators" xfId="6833"/>
    <cellStyle name="Normal 9 7 2 4" xfId="6834"/>
    <cellStyle name="Normal 9 7 2 4 2" xfId="6835"/>
    <cellStyle name="Normal 9 7 2 4 2 2" xfId="15484"/>
    <cellStyle name="Normal 9 7 2 4 2_Year to Date" xfId="15485"/>
    <cellStyle name="Normal 9 7 2 4 3" xfId="6836"/>
    <cellStyle name="Normal 9 7 2 4 3 2" xfId="15486"/>
    <cellStyle name="Normal 9 7 2 4 3_Year to Date" xfId="15487"/>
    <cellStyle name="Normal 9 7 2 4 4" xfId="15488"/>
    <cellStyle name="Normal 9 7 2 4_CS Indicators" xfId="6837"/>
    <cellStyle name="Normal 9 7 2 5" xfId="6838"/>
    <cellStyle name="Normal 9 7 2 5 2" xfId="15489"/>
    <cellStyle name="Normal 9 7 2 5_Year to Date" xfId="15490"/>
    <cellStyle name="Normal 9 7 2 6" xfId="6839"/>
    <cellStyle name="Normal 9 7 2 6 2" xfId="15491"/>
    <cellStyle name="Normal 9 7 2 6_Year to Date" xfId="15492"/>
    <cellStyle name="Normal 9 7 2 7" xfId="15493"/>
    <cellStyle name="Normal 9 7 2_CS Indicators" xfId="6840"/>
    <cellStyle name="Normal 9 7 3" xfId="6841"/>
    <cellStyle name="Normal 9 7 3 2" xfId="6842"/>
    <cellStyle name="Normal 9 7 3 2 2" xfId="6843"/>
    <cellStyle name="Normal 9 7 3 2 2 2" xfId="6844"/>
    <cellStyle name="Normal 9 7 3 2 2 2 2" xfId="15494"/>
    <cellStyle name="Normal 9 7 3 2 2 2_Year to Date" xfId="15495"/>
    <cellStyle name="Normal 9 7 3 2 2 3" xfId="6845"/>
    <cellStyle name="Normal 9 7 3 2 2 3 2" xfId="15496"/>
    <cellStyle name="Normal 9 7 3 2 2 3_Year to Date" xfId="15497"/>
    <cellStyle name="Normal 9 7 3 2 2 4" xfId="15498"/>
    <cellStyle name="Normal 9 7 3 2 2_CS Indicators" xfId="6846"/>
    <cellStyle name="Normal 9 7 3 2 3" xfId="6847"/>
    <cellStyle name="Normal 9 7 3 2 3 2" xfId="15499"/>
    <cellStyle name="Normal 9 7 3 2 3_Year to Date" xfId="15500"/>
    <cellStyle name="Normal 9 7 3 2 4" xfId="6848"/>
    <cellStyle name="Normal 9 7 3 2 4 2" xfId="15501"/>
    <cellStyle name="Normal 9 7 3 2 4_Year to Date" xfId="15502"/>
    <cellStyle name="Normal 9 7 3 2 5" xfId="15503"/>
    <cellStyle name="Normal 9 7 3 2_CS Indicators" xfId="6849"/>
    <cellStyle name="Normal 9 7 3 3" xfId="6850"/>
    <cellStyle name="Normal 9 7 3 3 2" xfId="6851"/>
    <cellStyle name="Normal 9 7 3 3 2 2" xfId="15504"/>
    <cellStyle name="Normal 9 7 3 3 2_Year to Date" xfId="15505"/>
    <cellStyle name="Normal 9 7 3 3 3" xfId="6852"/>
    <cellStyle name="Normal 9 7 3 3 3 2" xfId="15506"/>
    <cellStyle name="Normal 9 7 3 3 3_Year to Date" xfId="15507"/>
    <cellStyle name="Normal 9 7 3 3 4" xfId="15508"/>
    <cellStyle name="Normal 9 7 3 3_CS Indicators" xfId="6853"/>
    <cellStyle name="Normal 9 7 3 4" xfId="6854"/>
    <cellStyle name="Normal 9 7 3 4 2" xfId="15509"/>
    <cellStyle name="Normal 9 7 3 4_Year to Date" xfId="15510"/>
    <cellStyle name="Normal 9 7 3 5" xfId="6855"/>
    <cellStyle name="Normal 9 7 3 5 2" xfId="15511"/>
    <cellStyle name="Normal 9 7 3 5_Year to Date" xfId="15512"/>
    <cellStyle name="Normal 9 7 3 6" xfId="15513"/>
    <cellStyle name="Normal 9 7 3_CS Indicators" xfId="6856"/>
    <cellStyle name="Normal 9 7 4" xfId="6857"/>
    <cellStyle name="Normal 9 7 4 2" xfId="6858"/>
    <cellStyle name="Normal 9 7 4 2 2" xfId="6859"/>
    <cellStyle name="Normal 9 7 4 2 2 2" xfId="15514"/>
    <cellStyle name="Normal 9 7 4 2 2_Year to Date" xfId="15515"/>
    <cellStyle name="Normal 9 7 4 2 3" xfId="6860"/>
    <cellStyle name="Normal 9 7 4 2 3 2" xfId="15516"/>
    <cellStyle name="Normal 9 7 4 2 3_Year to Date" xfId="15517"/>
    <cellStyle name="Normal 9 7 4 2 4" xfId="15518"/>
    <cellStyle name="Normal 9 7 4 2_CS Indicators" xfId="6861"/>
    <cellStyle name="Normal 9 7 4 3" xfId="6862"/>
    <cellStyle name="Normal 9 7 4 3 2" xfId="15519"/>
    <cellStyle name="Normal 9 7 4 3_Year to Date" xfId="15520"/>
    <cellStyle name="Normal 9 7 4 4" xfId="6863"/>
    <cellStyle name="Normal 9 7 4 4 2" xfId="15521"/>
    <cellStyle name="Normal 9 7 4 4_Year to Date" xfId="15522"/>
    <cellStyle name="Normal 9 7 4 5" xfId="15523"/>
    <cellStyle name="Normal 9 7 4_CS Indicators" xfId="6864"/>
    <cellStyle name="Normal 9 7 5" xfId="6865"/>
    <cellStyle name="Normal 9 7 5 2" xfId="6866"/>
    <cellStyle name="Normal 9 7 5 2 2" xfId="15524"/>
    <cellStyle name="Normal 9 7 5 2_Year to Date" xfId="15525"/>
    <cellStyle name="Normal 9 7 5 3" xfId="6867"/>
    <cellStyle name="Normal 9 7 5 3 2" xfId="15526"/>
    <cellStyle name="Normal 9 7 5 3_Year to Date" xfId="15527"/>
    <cellStyle name="Normal 9 7 5 4" xfId="15528"/>
    <cellStyle name="Normal 9 7 5_CS Indicators" xfId="6868"/>
    <cellStyle name="Normal 9 7 6" xfId="6869"/>
    <cellStyle name="Normal 9 7 6 2" xfId="15529"/>
    <cellStyle name="Normal 9 7 6_Year to Date" xfId="15530"/>
    <cellStyle name="Normal 9 7 7" xfId="6870"/>
    <cellStyle name="Normal 9 7 7 2" xfId="15531"/>
    <cellStyle name="Normal 9 7 7_Year to Date" xfId="15532"/>
    <cellStyle name="Normal 9 7 8" xfId="15533"/>
    <cellStyle name="Normal 9 7_CS Indicators" xfId="6871"/>
    <cellStyle name="Normal 9 8" xfId="6872"/>
    <cellStyle name="Normal 9 8 2" xfId="6873"/>
    <cellStyle name="Normal 9 8 2 2" xfId="6874"/>
    <cellStyle name="Normal 9 8 2 2 2" xfId="6875"/>
    <cellStyle name="Normal 9 8 2 2 2 2" xfId="6876"/>
    <cellStyle name="Normal 9 8 2 2 2 2 2" xfId="15534"/>
    <cellStyle name="Normal 9 8 2 2 2 2_Year to Date" xfId="15535"/>
    <cellStyle name="Normal 9 8 2 2 2 3" xfId="6877"/>
    <cellStyle name="Normal 9 8 2 2 2 3 2" xfId="15536"/>
    <cellStyle name="Normal 9 8 2 2 2 3_Year to Date" xfId="15537"/>
    <cellStyle name="Normal 9 8 2 2 2 4" xfId="15538"/>
    <cellStyle name="Normal 9 8 2 2 2_CS Indicators" xfId="6878"/>
    <cellStyle name="Normal 9 8 2 2 3" xfId="6879"/>
    <cellStyle name="Normal 9 8 2 2 3 2" xfId="15539"/>
    <cellStyle name="Normal 9 8 2 2 3_Year to Date" xfId="15540"/>
    <cellStyle name="Normal 9 8 2 2 4" xfId="6880"/>
    <cellStyle name="Normal 9 8 2 2 4 2" xfId="15541"/>
    <cellStyle name="Normal 9 8 2 2 4_Year to Date" xfId="15542"/>
    <cellStyle name="Normal 9 8 2 2 5" xfId="15543"/>
    <cellStyle name="Normal 9 8 2 2_CS Indicators" xfId="6881"/>
    <cellStyle name="Normal 9 8 2 3" xfId="6882"/>
    <cellStyle name="Normal 9 8 2 3 2" xfId="6883"/>
    <cellStyle name="Normal 9 8 2 3 2 2" xfId="15544"/>
    <cellStyle name="Normal 9 8 2 3 2_Year to Date" xfId="15545"/>
    <cellStyle name="Normal 9 8 2 3 3" xfId="6884"/>
    <cellStyle name="Normal 9 8 2 3 3 2" xfId="15546"/>
    <cellStyle name="Normal 9 8 2 3 3_Year to Date" xfId="15547"/>
    <cellStyle name="Normal 9 8 2 3 4" xfId="15548"/>
    <cellStyle name="Normal 9 8 2 3_CS Indicators" xfId="6885"/>
    <cellStyle name="Normal 9 8 2 4" xfId="6886"/>
    <cellStyle name="Normal 9 8 2 4 2" xfId="15549"/>
    <cellStyle name="Normal 9 8 2 4_Year to Date" xfId="15550"/>
    <cellStyle name="Normal 9 8 2 5" xfId="6887"/>
    <cellStyle name="Normal 9 8 2 5 2" xfId="15551"/>
    <cellStyle name="Normal 9 8 2 5_Year to Date" xfId="15552"/>
    <cellStyle name="Normal 9 8 2 6" xfId="15553"/>
    <cellStyle name="Normal 9 8 2_CS Indicators" xfId="6888"/>
    <cellStyle name="Normal 9 8 3" xfId="6889"/>
    <cellStyle name="Normal 9 8 3 2" xfId="6890"/>
    <cellStyle name="Normal 9 8 3 2 2" xfId="6891"/>
    <cellStyle name="Normal 9 8 3 2 2 2" xfId="15554"/>
    <cellStyle name="Normal 9 8 3 2 2_Year to Date" xfId="15555"/>
    <cellStyle name="Normal 9 8 3 2 3" xfId="6892"/>
    <cellStyle name="Normal 9 8 3 2 3 2" xfId="15556"/>
    <cellStyle name="Normal 9 8 3 2 3_Year to Date" xfId="15557"/>
    <cellStyle name="Normal 9 8 3 2 4" xfId="15558"/>
    <cellStyle name="Normal 9 8 3 2_CS Indicators" xfId="6893"/>
    <cellStyle name="Normal 9 8 3 3" xfId="6894"/>
    <cellStyle name="Normal 9 8 3 3 2" xfId="15559"/>
    <cellStyle name="Normal 9 8 3 3_Year to Date" xfId="15560"/>
    <cellStyle name="Normal 9 8 3 4" xfId="6895"/>
    <cellStyle name="Normal 9 8 3 4 2" xfId="15561"/>
    <cellStyle name="Normal 9 8 3 4_Year to Date" xfId="15562"/>
    <cellStyle name="Normal 9 8 3 5" xfId="15563"/>
    <cellStyle name="Normal 9 8 3_CS Indicators" xfId="6896"/>
    <cellStyle name="Normal 9 8 4" xfId="6897"/>
    <cellStyle name="Normal 9 8 4 2" xfId="6898"/>
    <cellStyle name="Normal 9 8 4 2 2" xfId="15564"/>
    <cellStyle name="Normal 9 8 4 2_Year to Date" xfId="15565"/>
    <cellStyle name="Normal 9 8 4 3" xfId="6899"/>
    <cellStyle name="Normal 9 8 4 3 2" xfId="15566"/>
    <cellStyle name="Normal 9 8 4 3_Year to Date" xfId="15567"/>
    <cellStyle name="Normal 9 8 4 4" xfId="15568"/>
    <cellStyle name="Normal 9 8 4_CS Indicators" xfId="6900"/>
    <cellStyle name="Normal 9 8 5" xfId="6901"/>
    <cellStyle name="Normal 9 8 5 2" xfId="15569"/>
    <cellStyle name="Normal 9 8 5_Year to Date" xfId="15570"/>
    <cellStyle name="Normal 9 8 6" xfId="6902"/>
    <cellStyle name="Normal 9 8 6 2" xfId="15571"/>
    <cellStyle name="Normal 9 8 6_Year to Date" xfId="15572"/>
    <cellStyle name="Normal 9 8 7" xfId="15573"/>
    <cellStyle name="Normal 9 8_CS Indicators" xfId="6903"/>
    <cellStyle name="Normal 9 9" xfId="6904"/>
    <cellStyle name="Normal 9 9 2" xfId="6905"/>
    <cellStyle name="Normal 9 9 2 2" xfId="6906"/>
    <cellStyle name="Normal 9 9 2 2 2" xfId="6907"/>
    <cellStyle name="Normal 9 9 2 2 2 2" xfId="15574"/>
    <cellStyle name="Normal 9 9 2 2 2_Year to Date" xfId="15575"/>
    <cellStyle name="Normal 9 9 2 2 3" xfId="6908"/>
    <cellStyle name="Normal 9 9 2 2 3 2" xfId="15576"/>
    <cellStyle name="Normal 9 9 2 2 3_Year to Date" xfId="15577"/>
    <cellStyle name="Normal 9 9 2 2 4" xfId="15578"/>
    <cellStyle name="Normal 9 9 2 2_CS Indicators" xfId="6909"/>
    <cellStyle name="Normal 9 9 2 3" xfId="6910"/>
    <cellStyle name="Normal 9 9 2 3 2" xfId="15579"/>
    <cellStyle name="Normal 9 9 2 3_Year to Date" xfId="15580"/>
    <cellStyle name="Normal 9 9 2 4" xfId="6911"/>
    <cellStyle name="Normal 9 9 2 4 2" xfId="15581"/>
    <cellStyle name="Normal 9 9 2 4_Year to Date" xfId="15582"/>
    <cellStyle name="Normal 9 9 2 5" xfId="15583"/>
    <cellStyle name="Normal 9 9 2_CS Indicators" xfId="6912"/>
    <cellStyle name="Normal 9 9 3" xfId="6913"/>
    <cellStyle name="Normal 9 9 3 2" xfId="6914"/>
    <cellStyle name="Normal 9 9 3 2 2" xfId="15584"/>
    <cellStyle name="Normal 9 9 3 2_Year to Date" xfId="15585"/>
    <cellStyle name="Normal 9 9 3 3" xfId="6915"/>
    <cellStyle name="Normal 9 9 3 3 2" xfId="15586"/>
    <cellStyle name="Normal 9 9 3 3_Year to Date" xfId="15587"/>
    <cellStyle name="Normal 9 9 3 4" xfId="15588"/>
    <cellStyle name="Normal 9 9 3_CS Indicators" xfId="6916"/>
    <cellStyle name="Normal 9 9 4" xfId="6917"/>
    <cellStyle name="Normal 9 9 4 2" xfId="15589"/>
    <cellStyle name="Normal 9 9 4_Year to Date" xfId="15590"/>
    <cellStyle name="Normal 9 9 5" xfId="6918"/>
    <cellStyle name="Normal 9 9 5 2" xfId="15591"/>
    <cellStyle name="Normal 9 9 5_Year to Date" xfId="15592"/>
    <cellStyle name="Normal 9 9 6" xfId="15593"/>
    <cellStyle name="Normal 9 9_CS Indicators" xfId="6919"/>
    <cellStyle name="Normal 9_CS Indicators" xfId="6920"/>
    <cellStyle name="Normal 90" xfId="6921"/>
    <cellStyle name="Normal 90 2" xfId="15594"/>
    <cellStyle name="Normal 91" xfId="6922"/>
    <cellStyle name="Normal 92" xfId="6923"/>
    <cellStyle name="Normal 93" xfId="6924"/>
    <cellStyle name="Normal 94" xfId="6925"/>
    <cellStyle name="Normal 95" xfId="6926"/>
    <cellStyle name="Normal 95 2" xfId="15595"/>
    <cellStyle name="Normal 96" xfId="6927"/>
    <cellStyle name="Normal 96 2" xfId="15596"/>
    <cellStyle name="Normal 97" xfId="6928"/>
    <cellStyle name="Normal 97 2" xfId="15597"/>
    <cellStyle name="Normal 98" xfId="6929"/>
    <cellStyle name="Normal 98 2" xfId="15598"/>
    <cellStyle name="Normal 99" xfId="6930"/>
    <cellStyle name="NormalRed" xfId="15599"/>
    <cellStyle name="Note 10" xfId="6931"/>
    <cellStyle name="Note 10 2" xfId="6932"/>
    <cellStyle name="Note 11" xfId="6933"/>
    <cellStyle name="Note 11 2" xfId="6934"/>
    <cellStyle name="Note 12" xfId="6935"/>
    <cellStyle name="Note 12 2" xfId="6936"/>
    <cellStyle name="Note 12 2 2" xfId="15600"/>
    <cellStyle name="Note 12 2_Year to Date" xfId="15601"/>
    <cellStyle name="Note 12 3" xfId="6937"/>
    <cellStyle name="Note 12 3 2" xfId="15602"/>
    <cellStyle name="Note 12 3_Year to Date" xfId="15603"/>
    <cellStyle name="Note 12 4" xfId="15604"/>
    <cellStyle name="Note 12_CS Indicators" xfId="6938"/>
    <cellStyle name="Note 13" xfId="6939"/>
    <cellStyle name="Note 13 2" xfId="6940"/>
    <cellStyle name="Note 14" xfId="6941"/>
    <cellStyle name="Note 2" xfId="6942"/>
    <cellStyle name="Note 2 2" xfId="6943"/>
    <cellStyle name="Note 2 2 2" xfId="6944"/>
    <cellStyle name="Note 2 2_CS Indicators" xfId="6945"/>
    <cellStyle name="Note 2 3" xfId="6946"/>
    <cellStyle name="Note 2 4" xfId="6947"/>
    <cellStyle name="Note 2 4 2" xfId="6948"/>
    <cellStyle name="Note 2 5" xfId="15605"/>
    <cellStyle name="Note 2_CS Indicators" xfId="6949"/>
    <cellStyle name="Note 3" xfId="6950"/>
    <cellStyle name="Note 3 2" xfId="6951"/>
    <cellStyle name="Note 3 2 2" xfId="6952"/>
    <cellStyle name="Note 3 2 3" xfId="6953"/>
    <cellStyle name="Note 3 2_CS Indicators" xfId="6954"/>
    <cellStyle name="Note 3 3" xfId="6955"/>
    <cellStyle name="Note 3 3 2" xfId="6956"/>
    <cellStyle name="Note 3 3 3" xfId="6957"/>
    <cellStyle name="Note 3 3_CS Indicators" xfId="6958"/>
    <cellStyle name="Note 3 4" xfId="6959"/>
    <cellStyle name="Note 3 4 2" xfId="15606"/>
    <cellStyle name="Note 3 4 2 2" xfId="15607"/>
    <cellStyle name="Note 3 4 2 2 2" xfId="15608"/>
    <cellStyle name="Note 3 4 2 2 3" xfId="15609"/>
    <cellStyle name="Note 3 4 2 3" xfId="15610"/>
    <cellStyle name="Note 3 4 2 4" xfId="15611"/>
    <cellStyle name="Note 3 4 3" xfId="15612"/>
    <cellStyle name="Note 3 4 3 2" xfId="15613"/>
    <cellStyle name="Note 3 4 3 3" xfId="15614"/>
    <cellStyle name="Note 3 4 4" xfId="15615"/>
    <cellStyle name="Note 3 4 5" xfId="15616"/>
    <cellStyle name="Note 3 5" xfId="6960"/>
    <cellStyle name="Note 3 6" xfId="6961"/>
    <cellStyle name="Note 3 7" xfId="15617"/>
    <cellStyle name="Note 3 7 2" xfId="15618"/>
    <cellStyle name="Note 3 7 2 2" xfId="15619"/>
    <cellStyle name="Note 3 7 2 2 2" xfId="15620"/>
    <cellStyle name="Note 3 7 2 2 3" xfId="15621"/>
    <cellStyle name="Note 3 7 2 3" xfId="15622"/>
    <cellStyle name="Note 3 7 2 4" xfId="15623"/>
    <cellStyle name="Note 3 7 3" xfId="15624"/>
    <cellStyle name="Note 3 7 3 2" xfId="15625"/>
    <cellStyle name="Note 3 7 3 3" xfId="15626"/>
    <cellStyle name="Note 3 7 4" xfId="15627"/>
    <cellStyle name="Note 3 7 5" xfId="15628"/>
    <cellStyle name="Note 3 8" xfId="15629"/>
    <cellStyle name="Note 3_CS Indicators" xfId="6962"/>
    <cellStyle name="Note 4" xfId="6963"/>
    <cellStyle name="Note 4 2" xfId="15630"/>
    <cellStyle name="Note 4 2 2" xfId="15631"/>
    <cellStyle name="Note 4 3" xfId="15632"/>
    <cellStyle name="Note 4 3 2" xfId="15633"/>
    <cellStyle name="Note 4 3 2 2" xfId="15634"/>
    <cellStyle name="Note 4 3 2 2 2" xfId="15635"/>
    <cellStyle name="Note 4 3 2 2 3" xfId="15636"/>
    <cellStyle name="Note 4 3 2 3" xfId="15637"/>
    <cellStyle name="Note 4 3 2 4" xfId="15638"/>
    <cellStyle name="Note 4 3 3" xfId="15639"/>
    <cellStyle name="Note 4 3 3 2" xfId="15640"/>
    <cellStyle name="Note 4 3 3 3" xfId="15641"/>
    <cellStyle name="Note 4 3 4" xfId="15642"/>
    <cellStyle name="Note 4 3 5" xfId="15643"/>
    <cellStyle name="Note 4 4" xfId="15644"/>
    <cellStyle name="Note 4_Year to Date" xfId="15645"/>
    <cellStyle name="Note 5" xfId="6964"/>
    <cellStyle name="Note 5 2" xfId="6965"/>
    <cellStyle name="Note 6" xfId="6966"/>
    <cellStyle name="Note 6 2" xfId="6967"/>
    <cellStyle name="Note 7" xfId="6968"/>
    <cellStyle name="Note 7 2" xfId="6969"/>
    <cellStyle name="Note 8" xfId="6970"/>
    <cellStyle name="Note 8 2" xfId="6971"/>
    <cellStyle name="Note 9" xfId="6972"/>
    <cellStyle name="Note 9 2" xfId="6973"/>
    <cellStyle name="Outlined" xfId="6974"/>
    <cellStyle name="Outlined 2" xfId="15646"/>
    <cellStyle name="Output 10" xfId="6975"/>
    <cellStyle name="Output 10 2" xfId="6976"/>
    <cellStyle name="Output 11" xfId="6977"/>
    <cellStyle name="Output 11 2" xfId="6978"/>
    <cellStyle name="Output 12" xfId="6979"/>
    <cellStyle name="Output 12 2" xfId="6980"/>
    <cellStyle name="Output 13" xfId="6981"/>
    <cellStyle name="Output 14" xfId="15647"/>
    <cellStyle name="Output 15" xfId="15648"/>
    <cellStyle name="Output 16" xfId="15649"/>
    <cellStyle name="Output 17" xfId="15650"/>
    <cellStyle name="Output 2" xfId="6982"/>
    <cellStyle name="Output 2 2" xfId="6983"/>
    <cellStyle name="Output 2 3" xfId="6984"/>
    <cellStyle name="Output 2 4" xfId="6985"/>
    <cellStyle name="Output 2 4 2" xfId="6986"/>
    <cellStyle name="Output 2 5" xfId="15651"/>
    <cellStyle name="Output 2_CS Indicators" xfId="6987"/>
    <cellStyle name="Output 3" xfId="6988"/>
    <cellStyle name="Output 3 2" xfId="6989"/>
    <cellStyle name="Output 3 2 2" xfId="6990"/>
    <cellStyle name="Output 3 3" xfId="6991"/>
    <cellStyle name="Output 3 4" xfId="6992"/>
    <cellStyle name="Output 3 5" xfId="6993"/>
    <cellStyle name="Output 3 5 2" xfId="6994"/>
    <cellStyle name="Output 3_CS Indicators" xfId="6995"/>
    <cellStyle name="Output 4" xfId="6996"/>
    <cellStyle name="Output 5" xfId="6997"/>
    <cellStyle name="Output 5 2" xfId="6998"/>
    <cellStyle name="Output 6" xfId="6999"/>
    <cellStyle name="Output 6 2" xfId="7000"/>
    <cellStyle name="Output 7" xfId="7001"/>
    <cellStyle name="Output 7 2" xfId="7002"/>
    <cellStyle name="Output 8" xfId="7003"/>
    <cellStyle name="Output 8 2" xfId="7004"/>
    <cellStyle name="Output 9" xfId="7005"/>
    <cellStyle name="Output 9 2" xfId="7006"/>
    <cellStyle name="Page Title" xfId="7007"/>
    <cellStyle name="Percent" xfId="2" builtinId="5"/>
    <cellStyle name="Percent [0]" xfId="7008"/>
    <cellStyle name="Percent [0] 2" xfId="7009"/>
    <cellStyle name="Percent [0] 3" xfId="7010"/>
    <cellStyle name="Percent [0]_AMI Operations 2" xfId="7011"/>
    <cellStyle name="Percent [1]" xfId="7012"/>
    <cellStyle name="Percent [1] 2" xfId="7013"/>
    <cellStyle name="Percent [1] 3" xfId="7014"/>
    <cellStyle name="Percent [1]_CS Indicators" xfId="7015"/>
    <cellStyle name="Percent [2]" xfId="7016"/>
    <cellStyle name="Percent [2] 2" xfId="7017"/>
    <cellStyle name="Percent [2] 3" xfId="7018"/>
    <cellStyle name="Percent [2] 4" xfId="7019"/>
    <cellStyle name="Percent [2]_AMI Operations 2" xfId="7020"/>
    <cellStyle name="Percent 10" xfId="7021"/>
    <cellStyle name="Percent 10 2" xfId="7022"/>
    <cellStyle name="Percent 10 3" xfId="7023"/>
    <cellStyle name="Percent 10 4" xfId="7024"/>
    <cellStyle name="Percent 10_CS Indicators" xfId="7025"/>
    <cellStyle name="Percent 11" xfId="7026"/>
    <cellStyle name="Percent 11 2" xfId="7027"/>
    <cellStyle name="Percent 11 3" xfId="7028"/>
    <cellStyle name="Percent 11_CS Indicators" xfId="7029"/>
    <cellStyle name="Percent 12" xfId="7030"/>
    <cellStyle name="Percent 12 2" xfId="7031"/>
    <cellStyle name="Percent 12 3" xfId="7032"/>
    <cellStyle name="Percent 12_CS Indicators" xfId="7033"/>
    <cellStyle name="Percent 13" xfId="7034"/>
    <cellStyle name="Percent 13 2" xfId="15652"/>
    <cellStyle name="Percent 14" xfId="7035"/>
    <cellStyle name="Percent 14 2" xfId="15653"/>
    <cellStyle name="Percent 15" xfId="7036"/>
    <cellStyle name="Percent 15 2" xfId="15654"/>
    <cellStyle name="Percent 16" xfId="7037"/>
    <cellStyle name="Percent 16 2" xfId="15655"/>
    <cellStyle name="Percent 17" xfId="7038"/>
    <cellStyle name="Percent 17 2" xfId="7039"/>
    <cellStyle name="Percent 17 2 2" xfId="15656"/>
    <cellStyle name="Percent 17 3" xfId="15657"/>
    <cellStyle name="Percent 17 3 2" xfId="15658"/>
    <cellStyle name="Percent 17 3 2 2" xfId="15659"/>
    <cellStyle name="Percent 17 3 2 3" xfId="15660"/>
    <cellStyle name="Percent 17 3 3" xfId="15661"/>
    <cellStyle name="Percent 17 3 4" xfId="15662"/>
    <cellStyle name="Percent 17 4" xfId="15663"/>
    <cellStyle name="Percent 17 4 2" xfId="15664"/>
    <cellStyle name="Percent 17 4 3" xfId="15665"/>
    <cellStyle name="Percent 17 5" xfId="15666"/>
    <cellStyle name="Percent 17 6" xfId="15667"/>
    <cellStyle name="Percent 17_CS Indicators" xfId="7040"/>
    <cellStyle name="Percent 18" xfId="7041"/>
    <cellStyle name="Percent 18 2" xfId="15668"/>
    <cellStyle name="Percent 19" xfId="7042"/>
    <cellStyle name="Percent 19 2" xfId="15669"/>
    <cellStyle name="Percent 2" xfId="5"/>
    <cellStyle name="Percent 2 10" xfId="15670"/>
    <cellStyle name="Percent 2 11" xfId="15968"/>
    <cellStyle name="Percent 2 2" xfId="7043"/>
    <cellStyle name="Percent 2 2 2" xfId="15671"/>
    <cellStyle name="Percent 2 2 2 2" xfId="15672"/>
    <cellStyle name="Percent 2 2 3" xfId="15673"/>
    <cellStyle name="Percent 2 2_Year to Date" xfId="15674"/>
    <cellStyle name="Percent 2 3" xfId="15675"/>
    <cellStyle name="Percent 2 3 2" xfId="15676"/>
    <cellStyle name="Percent 2 4" xfId="15677"/>
    <cellStyle name="Percent 2 5" xfId="15678"/>
    <cellStyle name="Percent 2 6" xfId="15679"/>
    <cellStyle name="Percent 2 7" xfId="15680"/>
    <cellStyle name="Percent 2 8" xfId="15681"/>
    <cellStyle name="Percent 2 9" xfId="15682"/>
    <cellStyle name="Percent 2_CS Indicators" xfId="7044"/>
    <cellStyle name="Percent 20" xfId="7045"/>
    <cellStyle name="Percent 20 2" xfId="15683"/>
    <cellStyle name="Percent 21" xfId="7046"/>
    <cellStyle name="Percent 21 2" xfId="15684"/>
    <cellStyle name="Percent 22" xfId="7047"/>
    <cellStyle name="Percent 22 2" xfId="15685"/>
    <cellStyle name="Percent 23" xfId="7048"/>
    <cellStyle name="Percent 24" xfId="7049"/>
    <cellStyle name="Percent 25" xfId="7050"/>
    <cellStyle name="Percent 25 2" xfId="15686"/>
    <cellStyle name="Percent 26" xfId="7051"/>
    <cellStyle name="Percent 26 2" xfId="7052"/>
    <cellStyle name="Percent 26 2 2" xfId="7053"/>
    <cellStyle name="Percent 26 2 2 2" xfId="7054"/>
    <cellStyle name="Percent 26 2 2 2 2" xfId="7055"/>
    <cellStyle name="Percent 26 2 2 2 2 2" xfId="15687"/>
    <cellStyle name="Percent 26 2 2 2 2_Year to Date" xfId="15688"/>
    <cellStyle name="Percent 26 2 2 2 3" xfId="7056"/>
    <cellStyle name="Percent 26 2 2 2 3 2" xfId="15689"/>
    <cellStyle name="Percent 26 2 2 2 3_Year to Date" xfId="15690"/>
    <cellStyle name="Percent 26 2 2 2 4" xfId="15691"/>
    <cellStyle name="Percent 26 2 2 2_CS Indicators" xfId="7057"/>
    <cellStyle name="Percent 26 2 2 3" xfId="7058"/>
    <cellStyle name="Percent 26 2 2 3 2" xfId="15692"/>
    <cellStyle name="Percent 26 2 2 3_Year to Date" xfId="15693"/>
    <cellStyle name="Percent 26 2 2 4" xfId="7059"/>
    <cellStyle name="Percent 26 2 2 4 2" xfId="15694"/>
    <cellStyle name="Percent 26 2 2 4_Year to Date" xfId="15695"/>
    <cellStyle name="Percent 26 2 2 5" xfId="15696"/>
    <cellStyle name="Percent 26 2 2_CS Indicators" xfId="7060"/>
    <cellStyle name="Percent 26 2 3" xfId="7061"/>
    <cellStyle name="Percent 26 2 3 2" xfId="7062"/>
    <cellStyle name="Percent 26 2 3 2 2" xfId="15697"/>
    <cellStyle name="Percent 26 2 3 2_Year to Date" xfId="15698"/>
    <cellStyle name="Percent 26 2 3 3" xfId="7063"/>
    <cellStyle name="Percent 26 2 3 3 2" xfId="15699"/>
    <cellStyle name="Percent 26 2 3 3_Year to Date" xfId="15700"/>
    <cellStyle name="Percent 26 2 3 4" xfId="15701"/>
    <cellStyle name="Percent 26 2 3_CS Indicators" xfId="7064"/>
    <cellStyle name="Percent 26 2 4" xfId="7065"/>
    <cellStyle name="Percent 26 2 4 2" xfId="15702"/>
    <cellStyle name="Percent 26 2 4_Year to Date" xfId="15703"/>
    <cellStyle name="Percent 26 2 5" xfId="7066"/>
    <cellStyle name="Percent 26 2 5 2" xfId="15704"/>
    <cellStyle name="Percent 26 2 5_Year to Date" xfId="15705"/>
    <cellStyle name="Percent 26 2 6" xfId="15706"/>
    <cellStyle name="Percent 26 2_CS Indicators" xfId="7067"/>
    <cellStyle name="Percent 26 3" xfId="7068"/>
    <cellStyle name="Percent 26 3 2" xfId="7069"/>
    <cellStyle name="Percent 26 3 2 2" xfId="7070"/>
    <cellStyle name="Percent 26 3 2 2 2" xfId="15707"/>
    <cellStyle name="Percent 26 3 2 2_Year to Date" xfId="15708"/>
    <cellStyle name="Percent 26 3 2 3" xfId="7071"/>
    <cellStyle name="Percent 26 3 2 3 2" xfId="15709"/>
    <cellStyle name="Percent 26 3 2 3_Year to Date" xfId="15710"/>
    <cellStyle name="Percent 26 3 2 4" xfId="15711"/>
    <cellStyle name="Percent 26 3 2_CS Indicators" xfId="7072"/>
    <cellStyle name="Percent 26 3 3" xfId="7073"/>
    <cellStyle name="Percent 26 3 3 2" xfId="15712"/>
    <cellStyle name="Percent 26 3 3_Year to Date" xfId="15713"/>
    <cellStyle name="Percent 26 3 4" xfId="7074"/>
    <cellStyle name="Percent 26 3 4 2" xfId="15714"/>
    <cellStyle name="Percent 26 3 4_Year to Date" xfId="15715"/>
    <cellStyle name="Percent 26 3 5" xfId="15716"/>
    <cellStyle name="Percent 26 3_CS Indicators" xfId="7075"/>
    <cellStyle name="Percent 26 4" xfId="7076"/>
    <cellStyle name="Percent 26 4 2" xfId="7077"/>
    <cellStyle name="Percent 26 4 2 2" xfId="15717"/>
    <cellStyle name="Percent 26 4 2_Year to Date" xfId="15718"/>
    <cellStyle name="Percent 26 4 3" xfId="7078"/>
    <cellStyle name="Percent 26 4 3 2" xfId="15719"/>
    <cellStyle name="Percent 26 4 3_Year to Date" xfId="15720"/>
    <cellStyle name="Percent 26 4 4" xfId="15721"/>
    <cellStyle name="Percent 26 4_CS Indicators" xfId="7079"/>
    <cellStyle name="Percent 26 5" xfId="7080"/>
    <cellStyle name="Percent 26 5 2" xfId="15722"/>
    <cellStyle name="Percent 26 5_Year to Date" xfId="15723"/>
    <cellStyle name="Percent 26 6" xfId="7081"/>
    <cellStyle name="Percent 26 6 2" xfId="15724"/>
    <cellStyle name="Percent 26 6_Year to Date" xfId="15725"/>
    <cellStyle name="Percent 26 7" xfId="15726"/>
    <cellStyle name="Percent 26_CS Indicators" xfId="7082"/>
    <cellStyle name="Percent 27" xfId="7083"/>
    <cellStyle name="Percent 27 2" xfId="7084"/>
    <cellStyle name="Percent 27 2 2" xfId="7085"/>
    <cellStyle name="Percent 27 2 2 2" xfId="7086"/>
    <cellStyle name="Percent 27 2 2 2 2" xfId="7087"/>
    <cellStyle name="Percent 27 2 2 2 2 2" xfId="15727"/>
    <cellStyle name="Percent 27 2 2 2 2_Year to Date" xfId="15728"/>
    <cellStyle name="Percent 27 2 2 2 3" xfId="7088"/>
    <cellStyle name="Percent 27 2 2 2 3 2" xfId="15729"/>
    <cellStyle name="Percent 27 2 2 2 3_Year to Date" xfId="15730"/>
    <cellStyle name="Percent 27 2 2 2 4" xfId="15731"/>
    <cellStyle name="Percent 27 2 2 2_CS Indicators" xfId="7089"/>
    <cellStyle name="Percent 27 2 2 3" xfId="7090"/>
    <cellStyle name="Percent 27 2 2 3 2" xfId="15732"/>
    <cellStyle name="Percent 27 2 2 3_Year to Date" xfId="15733"/>
    <cellStyle name="Percent 27 2 2 4" xfId="7091"/>
    <cellStyle name="Percent 27 2 2 4 2" xfId="15734"/>
    <cellStyle name="Percent 27 2 2 4_Year to Date" xfId="15735"/>
    <cellStyle name="Percent 27 2 2 5" xfId="15736"/>
    <cellStyle name="Percent 27 2 2_CS Indicators" xfId="7092"/>
    <cellStyle name="Percent 27 2 3" xfId="7093"/>
    <cellStyle name="Percent 27 2 3 2" xfId="7094"/>
    <cellStyle name="Percent 27 2 3 2 2" xfId="15737"/>
    <cellStyle name="Percent 27 2 3 2_Year to Date" xfId="15738"/>
    <cellStyle name="Percent 27 2 3 3" xfId="7095"/>
    <cellStyle name="Percent 27 2 3 3 2" xfId="15739"/>
    <cellStyle name="Percent 27 2 3 3_Year to Date" xfId="15740"/>
    <cellStyle name="Percent 27 2 3 4" xfId="15741"/>
    <cellStyle name="Percent 27 2 3_CS Indicators" xfId="7096"/>
    <cellStyle name="Percent 27 2 4" xfId="7097"/>
    <cellStyle name="Percent 27 2 4 2" xfId="15742"/>
    <cellStyle name="Percent 27 2 4_Year to Date" xfId="15743"/>
    <cellStyle name="Percent 27 2 5" xfId="7098"/>
    <cellStyle name="Percent 27 2 5 2" xfId="15744"/>
    <cellStyle name="Percent 27 2 5_Year to Date" xfId="15745"/>
    <cellStyle name="Percent 27 2 6" xfId="15746"/>
    <cellStyle name="Percent 27 2_CS Indicators" xfId="7099"/>
    <cellStyle name="Percent 27 3" xfId="7100"/>
    <cellStyle name="Percent 27 3 2" xfId="7101"/>
    <cellStyle name="Percent 27 3 2 2" xfId="7102"/>
    <cellStyle name="Percent 27 3 2 2 2" xfId="15747"/>
    <cellStyle name="Percent 27 3 2 2_Year to Date" xfId="15748"/>
    <cellStyle name="Percent 27 3 2 3" xfId="7103"/>
    <cellStyle name="Percent 27 3 2 3 2" xfId="15749"/>
    <cellStyle name="Percent 27 3 2 3_Year to Date" xfId="15750"/>
    <cellStyle name="Percent 27 3 2 4" xfId="15751"/>
    <cellStyle name="Percent 27 3 2_CS Indicators" xfId="7104"/>
    <cellStyle name="Percent 27 3 3" xfId="7105"/>
    <cellStyle name="Percent 27 3 3 2" xfId="15752"/>
    <cellStyle name="Percent 27 3 3_Year to Date" xfId="15753"/>
    <cellStyle name="Percent 27 3 4" xfId="7106"/>
    <cellStyle name="Percent 27 3 4 2" xfId="15754"/>
    <cellStyle name="Percent 27 3 4_Year to Date" xfId="15755"/>
    <cellStyle name="Percent 27 3 5" xfId="15756"/>
    <cellStyle name="Percent 27 3_CS Indicators" xfId="7107"/>
    <cellStyle name="Percent 27 4" xfId="7108"/>
    <cellStyle name="Percent 27 4 2" xfId="7109"/>
    <cellStyle name="Percent 27 4 2 2" xfId="15757"/>
    <cellStyle name="Percent 27 4 2_Year to Date" xfId="15758"/>
    <cellStyle name="Percent 27 4 3" xfId="7110"/>
    <cellStyle name="Percent 27 4 3 2" xfId="15759"/>
    <cellStyle name="Percent 27 4 3_Year to Date" xfId="15760"/>
    <cellStyle name="Percent 27 4 4" xfId="15761"/>
    <cellStyle name="Percent 27 4_CS Indicators" xfId="7111"/>
    <cellStyle name="Percent 27 5" xfId="7112"/>
    <cellStyle name="Percent 27 5 2" xfId="15762"/>
    <cellStyle name="Percent 27 5_Year to Date" xfId="15763"/>
    <cellStyle name="Percent 27 6" xfId="7113"/>
    <cellStyle name="Percent 27 6 2" xfId="15764"/>
    <cellStyle name="Percent 27 6_Year to Date" xfId="15765"/>
    <cellStyle name="Percent 27 7" xfId="15766"/>
    <cellStyle name="Percent 27_CS Indicators" xfId="7114"/>
    <cellStyle name="Percent 28" xfId="7115"/>
    <cellStyle name="Percent 28 2" xfId="15767"/>
    <cellStyle name="Percent 28 2 2" xfId="15768"/>
    <cellStyle name="Percent 28 2 2 2" xfId="15769"/>
    <cellStyle name="Percent 28 2 2 3" xfId="15770"/>
    <cellStyle name="Percent 28 2 3" xfId="15771"/>
    <cellStyle name="Percent 28 2 4" xfId="15772"/>
    <cellStyle name="Percent 28 3" xfId="15773"/>
    <cellStyle name="Percent 28 3 2" xfId="15774"/>
    <cellStyle name="Percent 28 3 3" xfId="15775"/>
    <cellStyle name="Percent 28 4" xfId="15776"/>
    <cellStyle name="Percent 28 5" xfId="15777"/>
    <cellStyle name="Percent 29" xfId="7116"/>
    <cellStyle name="Percent 29 2" xfId="15778"/>
    <cellStyle name="Percent 3" xfId="7117"/>
    <cellStyle name="Percent 3 2" xfId="7118"/>
    <cellStyle name="Percent 3 2 2" xfId="7119"/>
    <cellStyle name="Percent 3 2_CS Indicators" xfId="7120"/>
    <cellStyle name="Percent 3 3" xfId="7121"/>
    <cellStyle name="Percent 3 3 2" xfId="15779"/>
    <cellStyle name="Percent 3 4" xfId="7122"/>
    <cellStyle name="Percent 3 4 2" xfId="15780"/>
    <cellStyle name="Percent 3 4 2 2" xfId="15781"/>
    <cellStyle name="Percent 3 4 2 2 2" xfId="15782"/>
    <cellStyle name="Percent 3 4 2 2 3" xfId="15783"/>
    <cellStyle name="Percent 3 4 2 3" xfId="15784"/>
    <cellStyle name="Percent 3 4 2 4" xfId="15785"/>
    <cellStyle name="Percent 3 4 3" xfId="15786"/>
    <cellStyle name="Percent 3 4 3 2" xfId="15787"/>
    <cellStyle name="Percent 3 4 3 3" xfId="15788"/>
    <cellStyle name="Percent 3 4 4" xfId="15789"/>
    <cellStyle name="Percent 3 4 5" xfId="15790"/>
    <cellStyle name="Percent 3 5" xfId="15791"/>
    <cellStyle name="Percent 3 6" xfId="15792"/>
    <cellStyle name="Percent 3 7" xfId="15793"/>
    <cellStyle name="Percent 3_CS Indicators" xfId="7123"/>
    <cellStyle name="Percent 30" xfId="7124"/>
    <cellStyle name="Percent 30 2" xfId="15794"/>
    <cellStyle name="Percent 31" xfId="7125"/>
    <cellStyle name="Percent 31 2" xfId="15795"/>
    <cellStyle name="Percent 32" xfId="7126"/>
    <cellStyle name="Percent 32 2" xfId="15796"/>
    <cellStyle name="Percent 33" xfId="7127"/>
    <cellStyle name="Percent 34" xfId="7128"/>
    <cellStyle name="Percent 35" xfId="7129"/>
    <cellStyle name="Percent 35 2" xfId="15797"/>
    <cellStyle name="Percent 36" xfId="7130"/>
    <cellStyle name="Percent 36 2" xfId="15798"/>
    <cellStyle name="Percent 37" xfId="7131"/>
    <cellStyle name="Percent 37 2" xfId="15799"/>
    <cellStyle name="Percent 37 2 2" xfId="15800"/>
    <cellStyle name="Percent 37 2 2 2" xfId="15801"/>
    <cellStyle name="Percent 37 2 2 3" xfId="15802"/>
    <cellStyle name="Percent 37 2 3" xfId="15803"/>
    <cellStyle name="Percent 37 2 4" xfId="15804"/>
    <cellStyle name="Percent 37 3" xfId="15805"/>
    <cellStyle name="Percent 37 3 2" xfId="15806"/>
    <cellStyle name="Percent 37 3 3" xfId="15807"/>
    <cellStyle name="Percent 37 4" xfId="15808"/>
    <cellStyle name="Percent 37 5" xfId="15809"/>
    <cellStyle name="Percent 38" xfId="7132"/>
    <cellStyle name="Percent 38 2" xfId="15810"/>
    <cellStyle name="Percent 39" xfId="7133"/>
    <cellStyle name="Percent 39 2" xfId="15811"/>
    <cellStyle name="Percent 4" xfId="7134"/>
    <cellStyle name="Percent 4 2" xfId="7135"/>
    <cellStyle name="Percent 4 2 2" xfId="7136"/>
    <cellStyle name="Percent 4 2_CS Indicators" xfId="7137"/>
    <cellStyle name="Percent 4 3" xfId="7138"/>
    <cellStyle name="Percent 4 3 2" xfId="15812"/>
    <cellStyle name="Percent 4 4" xfId="7139"/>
    <cellStyle name="Percent 4_CS Indicators" xfId="7140"/>
    <cellStyle name="Percent 40" xfId="7141"/>
    <cellStyle name="Percent 40 2" xfId="15813"/>
    <cellStyle name="Percent 41" xfId="7142"/>
    <cellStyle name="Percent 41 2" xfId="15814"/>
    <cellStyle name="Percent 42" xfId="7143"/>
    <cellStyle name="Percent 42 2" xfId="15815"/>
    <cellStyle name="Percent 43" xfId="7144"/>
    <cellStyle name="Percent 43 2" xfId="7145"/>
    <cellStyle name="Percent 44" xfId="7146"/>
    <cellStyle name="Percent 44 2" xfId="7147"/>
    <cellStyle name="Percent 45" xfId="7148"/>
    <cellStyle name="Percent 45 2" xfId="7149"/>
    <cellStyle name="Percent 46" xfId="7150"/>
    <cellStyle name="Percent 46 2" xfId="7151"/>
    <cellStyle name="Percent 47" xfId="7152"/>
    <cellStyle name="Percent 47 2" xfId="7153"/>
    <cellStyle name="Percent 47 3" xfId="7154"/>
    <cellStyle name="Percent 48" xfId="7155"/>
    <cellStyle name="Percent 48 2" xfId="7156"/>
    <cellStyle name="Percent 48 3" xfId="7157"/>
    <cellStyle name="Percent 49" xfId="7158"/>
    <cellStyle name="Percent 49 2" xfId="15816"/>
    <cellStyle name="Percent 5" xfId="7159"/>
    <cellStyle name="Percent 5 2" xfId="7160"/>
    <cellStyle name="Percent 5 2 2" xfId="7161"/>
    <cellStyle name="Percent 5 2_CS Indicators" xfId="7162"/>
    <cellStyle name="Percent 5 3" xfId="7163"/>
    <cellStyle name="Percent 5 3 2" xfId="15817"/>
    <cellStyle name="Percent 5 4" xfId="7164"/>
    <cellStyle name="Percent 5_CS Indicators" xfId="7165"/>
    <cellStyle name="Percent 50" xfId="7166"/>
    <cellStyle name="Percent 50 2" xfId="15818"/>
    <cellStyle name="Percent 51" xfId="7167"/>
    <cellStyle name="Percent 51 2" xfId="15819"/>
    <cellStyle name="Percent 52" xfId="7729"/>
    <cellStyle name="Percent 52 2" xfId="15820"/>
    <cellStyle name="Percent 53" xfId="15821"/>
    <cellStyle name="Percent 53 2" xfId="15822"/>
    <cellStyle name="Percent 54" xfId="15823"/>
    <cellStyle name="Percent 54 2" xfId="15824"/>
    <cellStyle name="Percent 55" xfId="15825"/>
    <cellStyle name="Percent 56" xfId="15826"/>
    <cellStyle name="Percent 57" xfId="15827"/>
    <cellStyle name="Percent 57 2" xfId="15828"/>
    <cellStyle name="Percent 57 2 2" xfId="15829"/>
    <cellStyle name="Percent 57 2 2 2" xfId="15830"/>
    <cellStyle name="Percent 57 2 2 3" xfId="15831"/>
    <cellStyle name="Percent 57 2 3" xfId="15832"/>
    <cellStyle name="Percent 57 2 4" xfId="15833"/>
    <cellStyle name="Percent 57 3" xfId="15834"/>
    <cellStyle name="Percent 57 3 2" xfId="15835"/>
    <cellStyle name="Percent 57 3 3" xfId="15836"/>
    <cellStyle name="Percent 57 4" xfId="15837"/>
    <cellStyle name="Percent 57 5" xfId="15838"/>
    <cellStyle name="Percent 58" xfId="15839"/>
    <cellStyle name="Percent 58 2" xfId="15840"/>
    <cellStyle name="Percent 58 2 2" xfId="15841"/>
    <cellStyle name="Percent 58 2 2 2" xfId="15842"/>
    <cellStyle name="Percent 58 2 2 3" xfId="15843"/>
    <cellStyle name="Percent 58 2 3" xfId="15844"/>
    <cellStyle name="Percent 58 2 4" xfId="15845"/>
    <cellStyle name="Percent 58 3" xfId="15846"/>
    <cellStyle name="Percent 58 3 2" xfId="15847"/>
    <cellStyle name="Percent 58 3 3" xfId="15848"/>
    <cellStyle name="Percent 58 4" xfId="15849"/>
    <cellStyle name="Percent 58 5" xfId="15850"/>
    <cellStyle name="Percent 59" xfId="15851"/>
    <cellStyle name="Percent 59 2" xfId="15852"/>
    <cellStyle name="Percent 6" xfId="7168"/>
    <cellStyle name="Percent 6 2" xfId="7169"/>
    <cellStyle name="Percent 6 2 2" xfId="15853"/>
    <cellStyle name="Percent 6 3" xfId="7170"/>
    <cellStyle name="Percent 6 4" xfId="15854"/>
    <cellStyle name="Percent 6 4 2" xfId="15855"/>
    <cellStyle name="Percent 6 4 2 2" xfId="15856"/>
    <cellStyle name="Percent 6 4 2 3" xfId="15857"/>
    <cellStyle name="Percent 6 4 3" xfId="15858"/>
    <cellStyle name="Percent 6 4 4" xfId="15859"/>
    <cellStyle name="Percent 6 5" xfId="15860"/>
    <cellStyle name="Percent 6 5 2" xfId="15861"/>
    <cellStyle name="Percent 6 5 3" xfId="15862"/>
    <cellStyle name="Percent 6 6" xfId="15863"/>
    <cellStyle name="Percent 6 7" xfId="15864"/>
    <cellStyle name="Percent 6_CS Indicators" xfId="7171"/>
    <cellStyle name="Percent 60" xfId="15865"/>
    <cellStyle name="Percent 60 2" xfId="15866"/>
    <cellStyle name="Percent 61" xfId="15867"/>
    <cellStyle name="Percent 61 2" xfId="15868"/>
    <cellStyle name="Percent 62" xfId="15869"/>
    <cellStyle name="Percent 62 2" xfId="15870"/>
    <cellStyle name="Percent 63" xfId="15871"/>
    <cellStyle name="Percent 63 2" xfId="15872"/>
    <cellStyle name="Percent 64" xfId="15873"/>
    <cellStyle name="Percent 64 2" xfId="15874"/>
    <cellStyle name="Percent 65" xfId="15875"/>
    <cellStyle name="Percent 65 2" xfId="15876"/>
    <cellStyle name="Percent 66" xfId="15877"/>
    <cellStyle name="Percent 66 2" xfId="15878"/>
    <cellStyle name="Percent 67" xfId="15879"/>
    <cellStyle name="Percent 67 2" xfId="15880"/>
    <cellStyle name="Percent 68" xfId="15881"/>
    <cellStyle name="Percent 68 2" xfId="15882"/>
    <cellStyle name="Percent 69" xfId="15883"/>
    <cellStyle name="Percent 69 2" xfId="15884"/>
    <cellStyle name="Percent 7" xfId="7172"/>
    <cellStyle name="Percent 7 2" xfId="7173"/>
    <cellStyle name="Percent 7 3" xfId="7174"/>
    <cellStyle name="Percent 7_CS Indicators" xfId="7175"/>
    <cellStyle name="Percent 70" xfId="15885"/>
    <cellStyle name="Percent 70 2" xfId="15886"/>
    <cellStyle name="Percent 71" xfId="15887"/>
    <cellStyle name="Percent 71 2" xfId="15888"/>
    <cellStyle name="Percent 72" xfId="15889"/>
    <cellStyle name="Percent 72 2" xfId="15890"/>
    <cellStyle name="Percent 73" xfId="15891"/>
    <cellStyle name="Percent 73 2" xfId="15892"/>
    <cellStyle name="Percent 74" xfId="15893"/>
    <cellStyle name="Percent 74 2" xfId="15894"/>
    <cellStyle name="Percent 75" xfId="15895"/>
    <cellStyle name="Percent 75 2" xfId="15896"/>
    <cellStyle name="Percent 76" xfId="15897"/>
    <cellStyle name="Percent 76 2" xfId="15898"/>
    <cellStyle name="Percent 76 2 2" xfId="15899"/>
    <cellStyle name="Percent 76 2 2 2" xfId="15900"/>
    <cellStyle name="Percent 76 2 2 3" xfId="15901"/>
    <cellStyle name="Percent 76 2 3" xfId="15902"/>
    <cellStyle name="Percent 76 2 4" xfId="15903"/>
    <cellStyle name="Percent 76 3" xfId="15904"/>
    <cellStyle name="Percent 76 3 2" xfId="15905"/>
    <cellStyle name="Percent 76 3 3" xfId="15906"/>
    <cellStyle name="Percent 76 4" xfId="15907"/>
    <cellStyle name="Percent 76 5" xfId="15908"/>
    <cellStyle name="Percent 77" xfId="15909"/>
    <cellStyle name="Percent 78" xfId="15910"/>
    <cellStyle name="Percent 79" xfId="15911"/>
    <cellStyle name="Percent 8" xfId="7176"/>
    <cellStyle name="Percent 8 2" xfId="7177"/>
    <cellStyle name="Percent 8 3" xfId="7178"/>
    <cellStyle name="Percent 8_CS Indicators" xfId="7179"/>
    <cellStyle name="Percent 80" xfId="15912"/>
    <cellStyle name="Percent 81" xfId="15913"/>
    <cellStyle name="Percent 82" xfId="15914"/>
    <cellStyle name="Percent 83" xfId="15915"/>
    <cellStyle name="Percent 84" xfId="17848"/>
    <cellStyle name="Percent 9" xfId="7180"/>
    <cellStyle name="Percent 9 2" xfId="7181"/>
    <cellStyle name="Percent 9 3" xfId="7182"/>
    <cellStyle name="Percent 9_CS Indicators" xfId="7183"/>
    <cellStyle name="Percent.0" xfId="15916"/>
    <cellStyle name="Percent.00" xfId="15917"/>
    <cellStyle name="Power Price" xfId="7184"/>
    <cellStyle name="Power Price 2" xfId="7185"/>
    <cellStyle name="Power Price 3" xfId="7186"/>
    <cellStyle name="Power Price_AMI Operations 2" xfId="7187"/>
    <cellStyle name="Present Value" xfId="7188"/>
    <cellStyle name="Present Value 2" xfId="7189"/>
    <cellStyle name="Present Value 3" xfId="7190"/>
    <cellStyle name="Present Value_AMI Operations 2" xfId="7191"/>
    <cellStyle name="RED POSTED" xfId="15918"/>
    <cellStyle name="RevList" xfId="17854"/>
    <cellStyle name="SAPBEXaggData" xfId="7192"/>
    <cellStyle name="SAPBEXaggData 2" xfId="7193"/>
    <cellStyle name="SAPBEXaggData 2 2" xfId="7194"/>
    <cellStyle name="SAPBEXaggData 2_CS Indicators" xfId="7195"/>
    <cellStyle name="SAPBEXaggData 3" xfId="7196"/>
    <cellStyle name="SAPBEXaggData 4" xfId="17705"/>
    <cellStyle name="SAPBEXaggData 5" xfId="17706"/>
    <cellStyle name="SAPBEXaggData 6" xfId="17707"/>
    <cellStyle name="SAPBEXaggData 7" xfId="17708"/>
    <cellStyle name="SAPBEXaggData 8" xfId="17709"/>
    <cellStyle name="SAPBEXaggData 9" xfId="17710"/>
    <cellStyle name="SAPBEXaggData_1st Quarter 2012 Review" xfId="7197"/>
    <cellStyle name="SAPBEXaggDataEmph" xfId="7198"/>
    <cellStyle name="SAPBEXaggDataEmph 2" xfId="7199"/>
    <cellStyle name="SAPBEXaggDataEmph 2 2" xfId="7200"/>
    <cellStyle name="SAPBEXaggDataEmph 2_CS Indicators" xfId="7201"/>
    <cellStyle name="SAPBEXaggDataEmph 3" xfId="7202"/>
    <cellStyle name="SAPBEXaggDataEmph 4" xfId="7203"/>
    <cellStyle name="SAPBEXaggDataEmph 4 2" xfId="7204"/>
    <cellStyle name="SAPBEXaggDataEmph 5" xfId="17711"/>
    <cellStyle name="SAPBEXaggDataEmph 6" xfId="17712"/>
    <cellStyle name="SAPBEXaggDataEmph 7" xfId="17713"/>
    <cellStyle name="SAPBEXaggDataEmph_1st Quarter 2012 Review" xfId="7205"/>
    <cellStyle name="SAPBEXaggItem" xfId="7206"/>
    <cellStyle name="SAPBEXaggItem 2" xfId="7207"/>
    <cellStyle name="SAPBEXaggItem 2 2" xfId="7208"/>
    <cellStyle name="SAPBEXaggItem 2_CS Indicators" xfId="7209"/>
    <cellStyle name="SAPBEXaggItem 3" xfId="7210"/>
    <cellStyle name="SAPBEXaggItem 4" xfId="7211"/>
    <cellStyle name="SAPBEXaggItem 4 2" xfId="7212"/>
    <cellStyle name="SAPBEXaggItem 5" xfId="17714"/>
    <cellStyle name="SAPBEXaggItem 6" xfId="17715"/>
    <cellStyle name="SAPBEXaggItem 7" xfId="17716"/>
    <cellStyle name="SAPBEXaggItem 8" xfId="17717"/>
    <cellStyle name="SAPBEXaggItem 9" xfId="17718"/>
    <cellStyle name="SAPBEXaggItem_1st Quarter 2012 Review" xfId="7213"/>
    <cellStyle name="SAPBEXaggItemX" xfId="7214"/>
    <cellStyle name="SAPBEXaggItemX 2" xfId="7215"/>
    <cellStyle name="SAPBEXaggItemX 2 2" xfId="7216"/>
    <cellStyle name="SAPBEXaggItemX 2_CS Indicators" xfId="7217"/>
    <cellStyle name="SAPBEXaggItemX 3" xfId="7218"/>
    <cellStyle name="SAPBEXaggItemX 4" xfId="7219"/>
    <cellStyle name="SAPBEXaggItemX 4 2" xfId="7220"/>
    <cellStyle name="SAPBEXaggItemX 5" xfId="17719"/>
    <cellStyle name="SAPBEXaggItemX 6" xfId="17720"/>
    <cellStyle name="SAPBEXaggItemX 7" xfId="17721"/>
    <cellStyle name="SAPBEXaggItemX_1st Quarter 2012 Review" xfId="7221"/>
    <cellStyle name="SAPBEXchaText" xfId="7222"/>
    <cellStyle name="SAPBEXchaText 2" xfId="7223"/>
    <cellStyle name="SAPBEXchaText 2 2" xfId="7224"/>
    <cellStyle name="SAPBEXchaText 2_CS Indicators" xfId="7225"/>
    <cellStyle name="SAPBEXchaText 3" xfId="7226"/>
    <cellStyle name="SAPBEXchaText 3 2" xfId="7227"/>
    <cellStyle name="SAPBEXchaText 3_Year to Date" xfId="15919"/>
    <cellStyle name="SAPBEXchaText 4" xfId="7228"/>
    <cellStyle name="SAPBEXchaText 5" xfId="7229"/>
    <cellStyle name="SAPBEXchaText 6" xfId="17722"/>
    <cellStyle name="SAPBEXchaText 7" xfId="17723"/>
    <cellStyle name="SAPBEXchaText 8" xfId="17724"/>
    <cellStyle name="SAPBEXchaText 9" xfId="17725"/>
    <cellStyle name="SAPBEXchaText_1st Quarter 2012 Review" xfId="7230"/>
    <cellStyle name="SAPBEXexcBad7" xfId="7231"/>
    <cellStyle name="SAPBEXexcBad7 2" xfId="7232"/>
    <cellStyle name="SAPBEXexcBad7 2 2" xfId="7233"/>
    <cellStyle name="SAPBEXexcBad7 2_CS Indicators" xfId="7234"/>
    <cellStyle name="SAPBEXexcBad7 3" xfId="7235"/>
    <cellStyle name="SAPBEXexcBad7 4" xfId="17726"/>
    <cellStyle name="SAPBEXexcBad7 5" xfId="17727"/>
    <cellStyle name="SAPBEXexcBad7 6" xfId="17728"/>
    <cellStyle name="SAPBEXexcBad7 7" xfId="17729"/>
    <cellStyle name="SAPBEXexcBad7 8" xfId="17730"/>
    <cellStyle name="SAPBEXexcBad7_1st Quarter 2012 Review" xfId="7236"/>
    <cellStyle name="SAPBEXexcBad8" xfId="7237"/>
    <cellStyle name="SAPBEXexcBad8 2" xfId="7238"/>
    <cellStyle name="SAPBEXexcBad8 2 2" xfId="7239"/>
    <cellStyle name="SAPBEXexcBad8 2_CS Indicators" xfId="7240"/>
    <cellStyle name="SAPBEXexcBad8 3" xfId="7241"/>
    <cellStyle name="SAPBEXexcBad8 4" xfId="17731"/>
    <cellStyle name="SAPBEXexcBad8 5" xfId="17732"/>
    <cellStyle name="SAPBEXexcBad8 6" xfId="17733"/>
    <cellStyle name="SAPBEXexcBad8 7" xfId="17734"/>
    <cellStyle name="SAPBEXexcBad8 8" xfId="17735"/>
    <cellStyle name="SAPBEXexcBad8_1st Quarter 2012 Review" xfId="7242"/>
    <cellStyle name="SAPBEXexcBad9" xfId="7243"/>
    <cellStyle name="SAPBEXexcBad9 2" xfId="7244"/>
    <cellStyle name="SAPBEXexcBad9 2 2" xfId="7245"/>
    <cellStyle name="SAPBEXexcBad9 2_CS Indicators" xfId="7246"/>
    <cellStyle name="SAPBEXexcBad9 3" xfId="7247"/>
    <cellStyle name="SAPBEXexcBad9 4" xfId="17736"/>
    <cellStyle name="SAPBEXexcBad9 5" xfId="17737"/>
    <cellStyle name="SAPBEXexcBad9 6" xfId="17738"/>
    <cellStyle name="SAPBEXexcBad9 7" xfId="17739"/>
    <cellStyle name="SAPBEXexcBad9_1st Quarter 2012 Review" xfId="7248"/>
    <cellStyle name="SAPBEXexcCritical4" xfId="7249"/>
    <cellStyle name="SAPBEXexcCritical4 2" xfId="7250"/>
    <cellStyle name="SAPBEXexcCritical4 2 2" xfId="7251"/>
    <cellStyle name="SAPBEXexcCritical4 2_CS Indicators" xfId="7252"/>
    <cellStyle name="SAPBEXexcCritical4 3" xfId="7253"/>
    <cellStyle name="SAPBEXexcCritical4 4" xfId="17740"/>
    <cellStyle name="SAPBEXexcCritical4 5" xfId="17741"/>
    <cellStyle name="SAPBEXexcCritical4 6" xfId="17742"/>
    <cellStyle name="SAPBEXexcCritical4 7" xfId="17743"/>
    <cellStyle name="SAPBEXexcCritical4 8" xfId="17744"/>
    <cellStyle name="SAPBEXexcCritical4_1st Quarter 2012 Review" xfId="7254"/>
    <cellStyle name="SAPBEXexcCritical5" xfId="7255"/>
    <cellStyle name="SAPBEXexcCritical5 2" xfId="7256"/>
    <cellStyle name="SAPBEXexcCritical5 2 2" xfId="7257"/>
    <cellStyle name="SAPBEXexcCritical5 2_CS Indicators" xfId="7258"/>
    <cellStyle name="SAPBEXexcCritical5 3" xfId="7259"/>
    <cellStyle name="SAPBEXexcCritical5 4" xfId="17745"/>
    <cellStyle name="SAPBEXexcCritical5 5" xfId="17746"/>
    <cellStyle name="SAPBEXexcCritical5 6" xfId="17747"/>
    <cellStyle name="SAPBEXexcCritical5 7" xfId="17748"/>
    <cellStyle name="SAPBEXexcCritical5 8" xfId="17749"/>
    <cellStyle name="SAPBEXexcCritical5_1st Quarter 2012 Review" xfId="7260"/>
    <cellStyle name="SAPBEXexcCritical6" xfId="7261"/>
    <cellStyle name="SAPBEXexcCritical6 2" xfId="7262"/>
    <cellStyle name="SAPBEXexcCritical6 2 2" xfId="7263"/>
    <cellStyle name="SAPBEXexcCritical6 2_CS Indicators" xfId="7264"/>
    <cellStyle name="SAPBEXexcCritical6 3" xfId="7265"/>
    <cellStyle name="SAPBEXexcCritical6 4" xfId="17750"/>
    <cellStyle name="SAPBEXexcCritical6 5" xfId="17751"/>
    <cellStyle name="SAPBEXexcCritical6 6" xfId="17752"/>
    <cellStyle name="SAPBEXexcCritical6 7" xfId="17753"/>
    <cellStyle name="SAPBEXexcCritical6 8" xfId="17754"/>
    <cellStyle name="SAPBEXexcCritical6_1st Quarter 2012 Review" xfId="7266"/>
    <cellStyle name="SAPBEXexcGood1" xfId="7267"/>
    <cellStyle name="SAPBEXexcGood1 2" xfId="7268"/>
    <cellStyle name="SAPBEXexcGood1 2 2" xfId="7269"/>
    <cellStyle name="SAPBEXexcGood1 2_CS Indicators" xfId="7270"/>
    <cellStyle name="SAPBEXexcGood1 3" xfId="7271"/>
    <cellStyle name="SAPBEXexcGood1 4" xfId="17755"/>
    <cellStyle name="SAPBEXexcGood1 5" xfId="17756"/>
    <cellStyle name="SAPBEXexcGood1 6" xfId="17757"/>
    <cellStyle name="SAPBEXexcGood1 7" xfId="17758"/>
    <cellStyle name="SAPBEXexcGood1 8" xfId="17759"/>
    <cellStyle name="SAPBEXexcGood1_1st Quarter 2012 Review" xfId="7272"/>
    <cellStyle name="SAPBEXexcGood2" xfId="7273"/>
    <cellStyle name="SAPBEXexcGood2 2" xfId="7274"/>
    <cellStyle name="SAPBEXexcGood2 2 2" xfId="7275"/>
    <cellStyle name="SAPBEXexcGood2 2_CS Indicators" xfId="7276"/>
    <cellStyle name="SAPBEXexcGood2 3" xfId="7277"/>
    <cellStyle name="SAPBEXexcGood2 4" xfId="17760"/>
    <cellStyle name="SAPBEXexcGood2 5" xfId="17761"/>
    <cellStyle name="SAPBEXexcGood2 6" xfId="17762"/>
    <cellStyle name="SAPBEXexcGood2 7" xfId="17763"/>
    <cellStyle name="SAPBEXexcGood2 8" xfId="17764"/>
    <cellStyle name="SAPBEXexcGood2_1st Quarter 2012 Review" xfId="7278"/>
    <cellStyle name="SAPBEXexcGood3" xfId="7279"/>
    <cellStyle name="SAPBEXexcGood3 2" xfId="7280"/>
    <cellStyle name="SAPBEXexcGood3 2 2" xfId="7281"/>
    <cellStyle name="SAPBEXexcGood3 2_CS Indicators" xfId="7282"/>
    <cellStyle name="SAPBEXexcGood3 3" xfId="7283"/>
    <cellStyle name="SAPBEXexcGood3 4" xfId="17765"/>
    <cellStyle name="SAPBEXexcGood3 5" xfId="17766"/>
    <cellStyle name="SAPBEXexcGood3 6" xfId="17767"/>
    <cellStyle name="SAPBEXexcGood3 7" xfId="17768"/>
    <cellStyle name="SAPBEXexcGood3 8" xfId="17769"/>
    <cellStyle name="SAPBEXexcGood3_1st Quarter 2012 Review" xfId="7284"/>
    <cellStyle name="SAPBEXfilterDrill" xfId="7285"/>
    <cellStyle name="SAPBEXfilterDrill 2" xfId="7286"/>
    <cellStyle name="SAPBEXfilterDrill 2 2" xfId="7287"/>
    <cellStyle name="SAPBEXfilterDrill 2_CS Indicators" xfId="7288"/>
    <cellStyle name="SAPBEXfilterDrill 3" xfId="7289"/>
    <cellStyle name="SAPBEXfilterDrill 4" xfId="17770"/>
    <cellStyle name="SAPBEXfilterDrill 5" xfId="17771"/>
    <cellStyle name="SAPBEXfilterDrill 6" xfId="17772"/>
    <cellStyle name="SAPBEXfilterDrill 7" xfId="17773"/>
    <cellStyle name="SAPBEXfilterDrill_1st Quarter 2012 Review" xfId="7290"/>
    <cellStyle name="SAPBEXfilterItem" xfId="7291"/>
    <cellStyle name="SAPBEXfilterItem 10" xfId="17774"/>
    <cellStyle name="SAPBEXfilterItem 2" xfId="7292"/>
    <cellStyle name="SAPBEXfilterItem 2 2" xfId="7293"/>
    <cellStyle name="SAPBEXfilterItem 2 2 2" xfId="15920"/>
    <cellStyle name="SAPBEXfilterItem 2 3" xfId="15921"/>
    <cellStyle name="SAPBEXfilterItem 2_CS Indicators" xfId="7294"/>
    <cellStyle name="SAPBEXfilterItem 3" xfId="7295"/>
    <cellStyle name="SAPBEXfilterItem 3 2" xfId="15922"/>
    <cellStyle name="SAPBEXfilterItem 4" xfId="15923"/>
    <cellStyle name="SAPBEXfilterItem 5" xfId="17775"/>
    <cellStyle name="SAPBEXfilterItem 6" xfId="17776"/>
    <cellStyle name="SAPBEXfilterItem 7" xfId="17777"/>
    <cellStyle name="SAPBEXfilterItem 8" xfId="17778"/>
    <cellStyle name="SAPBEXfilterItem 9" xfId="17779"/>
    <cellStyle name="SAPBEXfilterItem_1st Quarter 2012 Review" xfId="7296"/>
    <cellStyle name="SAPBEXfilterText" xfId="7297"/>
    <cellStyle name="SAPBEXfilterText 10" xfId="17780"/>
    <cellStyle name="SAPBEXfilterText 2" xfId="7298"/>
    <cellStyle name="SAPBEXfilterText 2 2" xfId="7299"/>
    <cellStyle name="SAPBEXfilterText 2 2 2" xfId="15924"/>
    <cellStyle name="SAPBEXfilterText 2 3" xfId="15925"/>
    <cellStyle name="SAPBEXfilterText 2_CS Indicators" xfId="7300"/>
    <cellStyle name="SAPBEXfilterText 3" xfId="7301"/>
    <cellStyle name="SAPBEXfilterText 3 2" xfId="15926"/>
    <cellStyle name="SAPBEXfilterText 4" xfId="7302"/>
    <cellStyle name="SAPBEXfilterText 5" xfId="15927"/>
    <cellStyle name="SAPBEXfilterText 6" xfId="17781"/>
    <cellStyle name="SAPBEXfilterText 7" xfId="17782"/>
    <cellStyle name="SAPBEXfilterText 8" xfId="17783"/>
    <cellStyle name="SAPBEXfilterText 9" xfId="17784"/>
    <cellStyle name="SAPBEXfilterText_1st Quarter 2012 Review" xfId="7303"/>
    <cellStyle name="SAPBEXformats" xfId="7304"/>
    <cellStyle name="SAPBEXformats 2" xfId="7305"/>
    <cellStyle name="SAPBEXformats 2 2" xfId="7306"/>
    <cellStyle name="SAPBEXformats 2_CS Indicators" xfId="7307"/>
    <cellStyle name="SAPBEXformats 3" xfId="7308"/>
    <cellStyle name="SAPBEXformats 4" xfId="17785"/>
    <cellStyle name="SAPBEXformats 5" xfId="17786"/>
    <cellStyle name="SAPBEXformats 6" xfId="17787"/>
    <cellStyle name="SAPBEXformats 7" xfId="17788"/>
    <cellStyle name="SAPBEXformats 8" xfId="17789"/>
    <cellStyle name="SAPBEXformats_1st Quarter 2012 Review" xfId="7309"/>
    <cellStyle name="SAPBEXheaderItem" xfId="7310"/>
    <cellStyle name="SAPBEXheaderItem 2" xfId="7311"/>
    <cellStyle name="SAPBEXheaderItem 2 2" xfId="7312"/>
    <cellStyle name="SAPBEXheaderItem 2 3" xfId="7313"/>
    <cellStyle name="SAPBEXheaderItem 2_CS Indicators" xfId="7314"/>
    <cellStyle name="SAPBEXheaderItem 3" xfId="7315"/>
    <cellStyle name="SAPBEXheaderItem 4" xfId="7316"/>
    <cellStyle name="SAPBEXheaderItem 5" xfId="17790"/>
    <cellStyle name="SAPBEXheaderItem 6" xfId="17791"/>
    <cellStyle name="SAPBEXheaderItem 7" xfId="17792"/>
    <cellStyle name="SAPBEXheaderItem_03 2012 CS MOPR Report" xfId="7317"/>
    <cellStyle name="SAPBEXheaderText" xfId="7318"/>
    <cellStyle name="SAPBEXheaderText 2" xfId="7319"/>
    <cellStyle name="SAPBEXheaderText 2 2" xfId="7320"/>
    <cellStyle name="SAPBEXheaderText 2 3" xfId="7321"/>
    <cellStyle name="SAPBEXheaderText 2_CS Indicators" xfId="7322"/>
    <cellStyle name="SAPBEXheaderText 3" xfId="7323"/>
    <cellStyle name="SAPBEXheaderText 4" xfId="7324"/>
    <cellStyle name="SAPBEXheaderText 5" xfId="17793"/>
    <cellStyle name="SAPBEXheaderText 6" xfId="17794"/>
    <cellStyle name="SAPBEXheaderText 7" xfId="17795"/>
    <cellStyle name="SAPBEXheaderText_03 2012 CS MOPR Report" xfId="7325"/>
    <cellStyle name="SAPBEXHLevel0" xfId="7326"/>
    <cellStyle name="SAPBEXHLevel0 2" xfId="7327"/>
    <cellStyle name="SAPBEXHLevel0 2 2" xfId="7328"/>
    <cellStyle name="SAPBEXHLevel0 2_CS Indicators" xfId="7329"/>
    <cellStyle name="SAPBEXHLevel0 3" xfId="7330"/>
    <cellStyle name="SAPBEXHLevel0 3 2" xfId="7331"/>
    <cellStyle name="SAPBEXHLevel0 3 2 2" xfId="7332"/>
    <cellStyle name="SAPBEXHLevel0 3 3" xfId="15928"/>
    <cellStyle name="SAPBEXHLevel0 3_Year to Date" xfId="15929"/>
    <cellStyle name="SAPBEXHLevel0 4" xfId="7333"/>
    <cellStyle name="SAPBEXHLevel0 4 2" xfId="7334"/>
    <cellStyle name="SAPBEXHLevel0 4 2 2" xfId="7335"/>
    <cellStyle name="SAPBEXHLevel0 4 3" xfId="7336"/>
    <cellStyle name="SAPBEXHLevel0 4_CS Indicators" xfId="7337"/>
    <cellStyle name="SAPBEXHLevel0 5" xfId="7338"/>
    <cellStyle name="SAPBEXHLevel0 5 2" xfId="7339"/>
    <cellStyle name="SAPBEXHLevel0 6" xfId="17796"/>
    <cellStyle name="SAPBEXHLevel0 7" xfId="17797"/>
    <cellStyle name="SAPBEXHLevel0 8" xfId="17798"/>
    <cellStyle name="SAPBEXHLevel0_1st Quarter 2012 Review" xfId="7340"/>
    <cellStyle name="SAPBEXHLevel0X" xfId="7341"/>
    <cellStyle name="SAPBEXHLevel0X 10" xfId="7342"/>
    <cellStyle name="SAPBEXHLevel0X 2" xfId="7343"/>
    <cellStyle name="SAPBEXHLevel0X 2 2" xfId="7344"/>
    <cellStyle name="SAPBEXHLevel0X 2 3" xfId="7345"/>
    <cellStyle name="SAPBEXHLevel0X 2_CS Indicators" xfId="7346"/>
    <cellStyle name="SAPBEXHLevel0X 3" xfId="7347"/>
    <cellStyle name="SAPBEXHLevel0X 4" xfId="7348"/>
    <cellStyle name="SAPBEXHLevel0X 4 2" xfId="7349"/>
    <cellStyle name="SAPBEXHLevel0X 4 2 2" xfId="7350"/>
    <cellStyle name="SAPBEXHLevel0X 4 3" xfId="15930"/>
    <cellStyle name="SAPBEXHLevel0X 4_CS Indicators" xfId="7351"/>
    <cellStyle name="SAPBEXHLevel0X 5" xfId="7352"/>
    <cellStyle name="SAPBEXHLevel0X 5 2" xfId="7353"/>
    <cellStyle name="SAPBEXHLevel0X 5_1st Quarter 2012 Review" xfId="7354"/>
    <cellStyle name="SAPBEXHLevel0X 6" xfId="7355"/>
    <cellStyle name="SAPBEXHLevel0X 6 2" xfId="7356"/>
    <cellStyle name="SAPBEXHLevel0X 6 2 2" xfId="7357"/>
    <cellStyle name="SAPBEXHLevel0X 6_CS Indicators" xfId="7358"/>
    <cellStyle name="SAPBEXHLevel0X 7" xfId="7359"/>
    <cellStyle name="SAPBEXHLevel0X 8" xfId="7360"/>
    <cellStyle name="SAPBEXHLevel0X 9" xfId="7361"/>
    <cellStyle name="SAPBEXHLevel0X_03 2012 SAP Data" xfId="7362"/>
    <cellStyle name="SAPBEXHLevel1" xfId="7363"/>
    <cellStyle name="SAPBEXHLevel1 10" xfId="7364"/>
    <cellStyle name="SAPBEXHLevel1 2" xfId="7365"/>
    <cellStyle name="SAPBEXHLevel1 2 2" xfId="7366"/>
    <cellStyle name="SAPBEXHLevel1 2 3" xfId="7367"/>
    <cellStyle name="SAPBEXHLevel1 2_CS Indicators" xfId="7368"/>
    <cellStyle name="SAPBEXHLevel1 3" xfId="7369"/>
    <cellStyle name="SAPBEXHLevel1 3 2" xfId="7370"/>
    <cellStyle name="SAPBEXHLevel1 3 2 2" xfId="7371"/>
    <cellStyle name="SAPBEXHLevel1 3 3" xfId="15931"/>
    <cellStyle name="SAPBEXHLevel1 3_CS Indicators" xfId="7372"/>
    <cellStyle name="SAPBEXHLevel1 4" xfId="7373"/>
    <cellStyle name="SAPBEXHLevel1 4 2" xfId="7374"/>
    <cellStyle name="SAPBEXHLevel1 4 2 2" xfId="7375"/>
    <cellStyle name="SAPBEXHLevel1 4 3" xfId="15932"/>
    <cellStyle name="SAPBEXHLevel1 4_CS Indicators" xfId="7376"/>
    <cellStyle name="SAPBEXHLevel1 5" xfId="7377"/>
    <cellStyle name="SAPBEXHLevel1 5 2" xfId="7378"/>
    <cellStyle name="SAPBEXHLevel1 5_1st Quarter 2012 Review" xfId="7379"/>
    <cellStyle name="SAPBEXHLevel1 6" xfId="7380"/>
    <cellStyle name="SAPBEXHLevel1 6 2" xfId="7381"/>
    <cellStyle name="SAPBEXHLevel1 6 2 2" xfId="7382"/>
    <cellStyle name="SAPBEXHLevel1 6_CS Indicators" xfId="7383"/>
    <cellStyle name="SAPBEXHLevel1 7" xfId="7384"/>
    <cellStyle name="SAPBEXHLevel1 8" xfId="7385"/>
    <cellStyle name="SAPBEXHLevel1 9" xfId="7386"/>
    <cellStyle name="SAPBEXHLevel1_03 2012 SAP Data" xfId="7387"/>
    <cellStyle name="SAPBEXHLevel1X" xfId="7388"/>
    <cellStyle name="SAPBEXHLevel1X 10" xfId="7389"/>
    <cellStyle name="SAPBEXHLevel1X 2" xfId="7390"/>
    <cellStyle name="SAPBEXHLevel1X 2 2" xfId="7391"/>
    <cellStyle name="SAPBEXHLevel1X 2 3" xfId="7392"/>
    <cellStyle name="SAPBEXHLevel1X 2_CS Indicators" xfId="7393"/>
    <cellStyle name="SAPBEXHLevel1X 3" xfId="7394"/>
    <cellStyle name="SAPBEXHLevel1X 4" xfId="7395"/>
    <cellStyle name="SAPBEXHLevel1X 4 2" xfId="7396"/>
    <cellStyle name="SAPBEXHLevel1X 4 2 2" xfId="7397"/>
    <cellStyle name="SAPBEXHLevel1X 4 3" xfId="15933"/>
    <cellStyle name="SAPBEXHLevel1X 4_CS Indicators" xfId="7398"/>
    <cellStyle name="SAPBEXHLevel1X 5" xfId="7399"/>
    <cellStyle name="SAPBEXHLevel1X 5 2" xfId="7400"/>
    <cellStyle name="SAPBEXHLevel1X 5_1st Quarter 2012 Review" xfId="7401"/>
    <cellStyle name="SAPBEXHLevel1X 6" xfId="7402"/>
    <cellStyle name="SAPBEXHLevel1X 6 2" xfId="7403"/>
    <cellStyle name="SAPBEXHLevel1X 6 2 2" xfId="7404"/>
    <cellStyle name="SAPBEXHLevel1X 6_CS Indicators" xfId="7405"/>
    <cellStyle name="SAPBEXHLevel1X 7" xfId="7406"/>
    <cellStyle name="SAPBEXHLevel1X 8" xfId="7407"/>
    <cellStyle name="SAPBEXHLevel1X 9" xfId="7408"/>
    <cellStyle name="SAPBEXHLevel1X_03 2012 SAP Data" xfId="7409"/>
    <cellStyle name="SAPBEXHLevel2" xfId="7410"/>
    <cellStyle name="SAPBEXHLevel2 2" xfId="7411"/>
    <cellStyle name="SAPBEXHLevel2 2 2" xfId="7412"/>
    <cellStyle name="SAPBEXHLevel2 2 3" xfId="7413"/>
    <cellStyle name="SAPBEXHLevel2 2_CS Indicators" xfId="7414"/>
    <cellStyle name="SAPBEXHLevel2 3" xfId="7415"/>
    <cellStyle name="SAPBEXHLevel2 3 2" xfId="7416"/>
    <cellStyle name="SAPBEXHLevel2 3 2 2" xfId="7417"/>
    <cellStyle name="SAPBEXHLevel2 3 3" xfId="15934"/>
    <cellStyle name="SAPBEXHLevel2 3_Year to Date" xfId="15935"/>
    <cellStyle name="SAPBEXHLevel2 4" xfId="7418"/>
    <cellStyle name="SAPBEXHLevel2 4 2" xfId="7419"/>
    <cellStyle name="SAPBEXHLevel2 4 2 2" xfId="7420"/>
    <cellStyle name="SAPBEXHLevel2 4 3" xfId="7421"/>
    <cellStyle name="SAPBEXHLevel2 4_CS Indicators" xfId="7422"/>
    <cellStyle name="SAPBEXHLevel2 5" xfId="17799"/>
    <cellStyle name="SAPBEXHLevel2 6" xfId="17800"/>
    <cellStyle name="SAPBEXHLevel2 7" xfId="17801"/>
    <cellStyle name="SAPBEXHLevel2 8" xfId="17802"/>
    <cellStyle name="SAPBEXHLevel2_03 2012 SAP Data" xfId="7423"/>
    <cellStyle name="SAPBEXHLevel2X" xfId="7424"/>
    <cellStyle name="SAPBEXHLevel2X 10" xfId="7425"/>
    <cellStyle name="SAPBEXHLevel2X 2" xfId="7426"/>
    <cellStyle name="SAPBEXHLevel2X 2 2" xfId="7427"/>
    <cellStyle name="SAPBEXHLevel2X 2 3" xfId="7428"/>
    <cellStyle name="SAPBEXHLevel2X 2_CS Indicators" xfId="7429"/>
    <cellStyle name="SAPBEXHLevel2X 3" xfId="7430"/>
    <cellStyle name="SAPBEXHLevel2X 4" xfId="7431"/>
    <cellStyle name="SAPBEXHLevel2X 4 2" xfId="7432"/>
    <cellStyle name="SAPBEXHLevel2X 4 2 2" xfId="7433"/>
    <cellStyle name="SAPBEXHLevel2X 4 3" xfId="15936"/>
    <cellStyle name="SAPBEXHLevel2X 4_CS Indicators" xfId="7434"/>
    <cellStyle name="SAPBEXHLevel2X 5" xfId="7435"/>
    <cellStyle name="SAPBEXHLevel2X 5 2" xfId="7436"/>
    <cellStyle name="SAPBEXHLevel2X 5_1st Quarter 2012 Review" xfId="7437"/>
    <cellStyle name="SAPBEXHLevel2X 6" xfId="7438"/>
    <cellStyle name="SAPBEXHLevel2X 6 2" xfId="7439"/>
    <cellStyle name="SAPBEXHLevel2X 6 2 2" xfId="7440"/>
    <cellStyle name="SAPBEXHLevel2X 6_CS Indicators" xfId="7441"/>
    <cellStyle name="SAPBEXHLevel2X 7" xfId="7442"/>
    <cellStyle name="SAPBEXHLevel2X 8" xfId="7443"/>
    <cellStyle name="SAPBEXHLevel2X 9" xfId="7444"/>
    <cellStyle name="SAPBEXHLevel2X_03 2012 SAP Data" xfId="7445"/>
    <cellStyle name="SAPBEXHLevel3" xfId="7446"/>
    <cellStyle name="SAPBEXHLevel3 10" xfId="7447"/>
    <cellStyle name="SAPBEXHLevel3 2" xfId="7448"/>
    <cellStyle name="SAPBEXHLevel3 2 2" xfId="7449"/>
    <cellStyle name="SAPBEXHLevel3 2 3" xfId="7450"/>
    <cellStyle name="SAPBEXHLevel3 2_CS Indicators" xfId="7451"/>
    <cellStyle name="SAPBEXHLevel3 3" xfId="7452"/>
    <cellStyle name="SAPBEXHLevel3 3 2" xfId="7453"/>
    <cellStyle name="SAPBEXHLevel3 3 2 2" xfId="7454"/>
    <cellStyle name="SAPBEXHLevel3 3 3" xfId="15937"/>
    <cellStyle name="SAPBEXHLevel3 3_CS Indicators" xfId="7455"/>
    <cellStyle name="SAPBEXHLevel3 4" xfId="7456"/>
    <cellStyle name="SAPBEXHLevel3 4 2" xfId="7457"/>
    <cellStyle name="SAPBEXHLevel3 4 2 2" xfId="7458"/>
    <cellStyle name="SAPBEXHLevel3 4 3" xfId="15938"/>
    <cellStyle name="SAPBEXHLevel3 4_CS Indicators" xfId="7459"/>
    <cellStyle name="SAPBEXHLevel3 5" xfId="7460"/>
    <cellStyle name="SAPBEXHLevel3 5 2" xfId="7461"/>
    <cellStyle name="SAPBEXHLevel3 5_1st Quarter 2012 Review" xfId="7462"/>
    <cellStyle name="SAPBEXHLevel3 6" xfId="7463"/>
    <cellStyle name="SAPBEXHLevel3 6 2" xfId="7464"/>
    <cellStyle name="SAPBEXHLevel3 6 2 2" xfId="7465"/>
    <cellStyle name="SAPBEXHLevel3 6_CS Indicators" xfId="7466"/>
    <cellStyle name="SAPBEXHLevel3 7" xfId="7467"/>
    <cellStyle name="SAPBEXHLevel3 8" xfId="7468"/>
    <cellStyle name="SAPBEXHLevel3 9" xfId="7469"/>
    <cellStyle name="SAPBEXHLevel3_03 2012 SAP Data" xfId="7470"/>
    <cellStyle name="SAPBEXHLevel3X" xfId="7471"/>
    <cellStyle name="SAPBEXHLevel3X 10" xfId="7472"/>
    <cellStyle name="SAPBEXHLevel3X 2" xfId="7473"/>
    <cellStyle name="SAPBEXHLevel3X 2 2" xfId="7474"/>
    <cellStyle name="SAPBEXHLevel3X 2 3" xfId="7475"/>
    <cellStyle name="SAPBEXHLevel3X 2_CS Indicators" xfId="7476"/>
    <cellStyle name="SAPBEXHLevel3X 3" xfId="7477"/>
    <cellStyle name="SAPBEXHLevel3X 4" xfId="7478"/>
    <cellStyle name="SAPBEXHLevel3X 4 2" xfId="7479"/>
    <cellStyle name="SAPBEXHLevel3X 4 2 2" xfId="7480"/>
    <cellStyle name="SAPBEXHLevel3X 4 3" xfId="15939"/>
    <cellStyle name="SAPBEXHLevel3X 4_CS Indicators" xfId="7481"/>
    <cellStyle name="SAPBEXHLevel3X 5" xfId="7482"/>
    <cellStyle name="SAPBEXHLevel3X 5 2" xfId="7483"/>
    <cellStyle name="SAPBEXHLevel3X 5_1st Quarter 2012 Review" xfId="7484"/>
    <cellStyle name="SAPBEXHLevel3X 6" xfId="7485"/>
    <cellStyle name="SAPBEXHLevel3X 6 2" xfId="7486"/>
    <cellStyle name="SAPBEXHLevel3X 6 2 2" xfId="7487"/>
    <cellStyle name="SAPBEXHLevel3X 6_CS Indicators" xfId="7488"/>
    <cellStyle name="SAPBEXHLevel3X 7" xfId="7489"/>
    <cellStyle name="SAPBEXHLevel3X 8" xfId="7490"/>
    <cellStyle name="SAPBEXHLevel3X 9" xfId="7491"/>
    <cellStyle name="SAPBEXHLevel3X_03 2012 SAP Data" xfId="7492"/>
    <cellStyle name="SAPBEXinputData" xfId="7493"/>
    <cellStyle name="SAPBEXinputData 2" xfId="7494"/>
    <cellStyle name="SAPBEXinputData 2 2" xfId="7495"/>
    <cellStyle name="SAPBEXinputData 2 3" xfId="7496"/>
    <cellStyle name="SAPBEXinputData 2_CS Indicators" xfId="7497"/>
    <cellStyle name="SAPBEXinputData 3" xfId="7498"/>
    <cellStyle name="SAPBEXinputData 4" xfId="7499"/>
    <cellStyle name="SAPBEXinputData 4 2" xfId="7500"/>
    <cellStyle name="SAPBEXinputData 4 2 2" xfId="15940"/>
    <cellStyle name="SAPBEXinputData 4 3" xfId="15941"/>
    <cellStyle name="SAPBEXinputData 4 3 2" xfId="15942"/>
    <cellStyle name="SAPBEXinputData 4 4" xfId="15943"/>
    <cellStyle name="SAPBEXinputData 4_CS Indicators" xfId="7501"/>
    <cellStyle name="SAPBEXinputData 5" xfId="7502"/>
    <cellStyle name="SAPBEXinputData 5 2" xfId="7503"/>
    <cellStyle name="SAPBEXinputData 5 2 2" xfId="15944"/>
    <cellStyle name="SAPBEXinputData 5 3" xfId="15945"/>
    <cellStyle name="SAPBEXinputData 6" xfId="7504"/>
    <cellStyle name="SAPBEXinputData 6 2" xfId="7505"/>
    <cellStyle name="SAPBEXinputData 6 2 2" xfId="15946"/>
    <cellStyle name="SAPBEXinputData 6 3" xfId="15947"/>
    <cellStyle name="SAPBEXinputData 7" xfId="7506"/>
    <cellStyle name="SAPBEXinputData 7 2" xfId="15948"/>
    <cellStyle name="SAPBEXinputData 8" xfId="7507"/>
    <cellStyle name="SAPBEXinputData 9" xfId="15949"/>
    <cellStyle name="SAPBEXinputData_04 2012 CS MOPR Report" xfId="7508"/>
    <cellStyle name="SAPBEXItemHeader" xfId="7509"/>
    <cellStyle name="SAPBEXItemHeader 2" xfId="17803"/>
    <cellStyle name="SAPBEXItemHeader 3" xfId="17804"/>
    <cellStyle name="SAPBEXItemHeader 4" xfId="17805"/>
    <cellStyle name="SAPBEXItemHeader 5" xfId="17806"/>
    <cellStyle name="SAPBEXItemHeader 6" xfId="17807"/>
    <cellStyle name="SAPBEXresData" xfId="7510"/>
    <cellStyle name="SAPBEXresData 2" xfId="7511"/>
    <cellStyle name="SAPBEXresData 2 2" xfId="7512"/>
    <cellStyle name="SAPBEXresData 2_CS Indicators" xfId="7513"/>
    <cellStyle name="SAPBEXresData 3" xfId="7514"/>
    <cellStyle name="SAPBEXresData 4" xfId="7515"/>
    <cellStyle name="SAPBEXresData 4 2" xfId="7516"/>
    <cellStyle name="SAPBEXresData 5" xfId="17808"/>
    <cellStyle name="SAPBEXresData 6" xfId="17809"/>
    <cellStyle name="SAPBEXresData 7" xfId="17810"/>
    <cellStyle name="SAPBEXresData_1st Quarter 2012 Review" xfId="7517"/>
    <cellStyle name="SAPBEXresDataEmph" xfId="7518"/>
    <cellStyle name="SAPBEXresDataEmph 2" xfId="7519"/>
    <cellStyle name="SAPBEXresDataEmph 2 2" xfId="7520"/>
    <cellStyle name="SAPBEXresDataEmph 2_CS Indicators" xfId="7521"/>
    <cellStyle name="SAPBEXresDataEmph 3" xfId="7522"/>
    <cellStyle name="SAPBEXresDataEmph 4" xfId="7523"/>
    <cellStyle name="SAPBEXresDataEmph 4 2" xfId="7524"/>
    <cellStyle name="SAPBEXresDataEmph 5" xfId="15950"/>
    <cellStyle name="SAPBEXresDataEmph_1st Quarter 2012 Review" xfId="7525"/>
    <cellStyle name="SAPBEXresItem" xfId="7526"/>
    <cellStyle name="SAPBEXresItem 2" xfId="7527"/>
    <cellStyle name="SAPBEXresItem 2 2" xfId="7528"/>
    <cellStyle name="SAPBEXresItem 2_CS Indicators" xfId="7529"/>
    <cellStyle name="SAPBEXresItem 3" xfId="7530"/>
    <cellStyle name="SAPBEXresItem 4" xfId="7531"/>
    <cellStyle name="SAPBEXresItem 4 2" xfId="7532"/>
    <cellStyle name="SAPBEXresItem 5" xfId="17811"/>
    <cellStyle name="SAPBEXresItem 6" xfId="17812"/>
    <cellStyle name="SAPBEXresItem 7" xfId="17813"/>
    <cellStyle name="SAPBEXresItem_1st Quarter 2012 Review" xfId="7533"/>
    <cellStyle name="SAPBEXresItemX" xfId="7534"/>
    <cellStyle name="SAPBEXresItemX 2" xfId="7535"/>
    <cellStyle name="SAPBEXresItemX 2 2" xfId="7536"/>
    <cellStyle name="SAPBEXresItemX 2_CS Indicators" xfId="7537"/>
    <cellStyle name="SAPBEXresItemX 3" xfId="7538"/>
    <cellStyle name="SAPBEXresItemX 4" xfId="7539"/>
    <cellStyle name="SAPBEXresItemX 4 2" xfId="7540"/>
    <cellStyle name="SAPBEXresItemX 5" xfId="17814"/>
    <cellStyle name="SAPBEXresItemX 6" xfId="17815"/>
    <cellStyle name="SAPBEXresItemX 7" xfId="17816"/>
    <cellStyle name="SAPBEXresItemX_1st Quarter 2012 Review" xfId="7541"/>
    <cellStyle name="SAPBEXstdData" xfId="7542"/>
    <cellStyle name="SAPBEXstdData 2" xfId="7543"/>
    <cellStyle name="SAPBEXstdData 2 2" xfId="7544"/>
    <cellStyle name="SAPBEXstdData 2_CS Indicators" xfId="7545"/>
    <cellStyle name="SAPBEXstdData 3" xfId="7546"/>
    <cellStyle name="SAPBEXstdData 3 2" xfId="7547"/>
    <cellStyle name="SAPBEXstdData 3 2 2" xfId="7548"/>
    <cellStyle name="SAPBEXstdData 3 3" xfId="7549"/>
    <cellStyle name="SAPBEXstdData 3 3 2" xfId="7550"/>
    <cellStyle name="SAPBEXstdData 3_Year to Date" xfId="15951"/>
    <cellStyle name="SAPBEXstdData 4" xfId="7551"/>
    <cellStyle name="SAPBEXstdData 4 2" xfId="7552"/>
    <cellStyle name="SAPBEXstdData 5" xfId="7553"/>
    <cellStyle name="SAPBEXstdData 6" xfId="17817"/>
    <cellStyle name="SAPBEXstdData 7" xfId="17818"/>
    <cellStyle name="SAPBEXstdData 8" xfId="17819"/>
    <cellStyle name="SAPBEXstdData 9" xfId="17820"/>
    <cellStyle name="SAPBEXstdData_1st Quarter 2012 Review" xfId="7554"/>
    <cellStyle name="SAPBEXstdDataEmph" xfId="7555"/>
    <cellStyle name="SAPBEXstdDataEmph 2" xfId="7556"/>
    <cellStyle name="SAPBEXstdDataEmph 2 2" xfId="7557"/>
    <cellStyle name="SAPBEXstdDataEmph 2_CS Indicators" xfId="7558"/>
    <cellStyle name="SAPBEXstdDataEmph 3" xfId="7559"/>
    <cellStyle name="SAPBEXstdDataEmph 4" xfId="17821"/>
    <cellStyle name="SAPBEXstdDataEmph 5" xfId="17822"/>
    <cellStyle name="SAPBEXstdDataEmph 6" xfId="17823"/>
    <cellStyle name="SAPBEXstdDataEmph 7" xfId="17824"/>
    <cellStyle name="SAPBEXstdDataEmph_1st Quarter 2012 Review" xfId="7560"/>
    <cellStyle name="SAPBEXstdItem" xfId="7561"/>
    <cellStyle name="SAPBEXstdItem 2" xfId="7562"/>
    <cellStyle name="SAPBEXstdItem 2 2" xfId="7563"/>
    <cellStyle name="SAPBEXstdItem 2_CS Indicators" xfId="7564"/>
    <cellStyle name="SAPBEXstdItem 3" xfId="7565"/>
    <cellStyle name="SAPBEXstdItem 4" xfId="7566"/>
    <cellStyle name="SAPBEXstdItem 4 2" xfId="7567"/>
    <cellStyle name="SAPBEXstdItem 5" xfId="17825"/>
    <cellStyle name="SAPBEXstdItem 6" xfId="17826"/>
    <cellStyle name="SAPBEXstdItem 7" xfId="17827"/>
    <cellStyle name="SAPBEXstdItem 8" xfId="17828"/>
    <cellStyle name="SAPBEXstdItem_1st Quarter 2012 Review" xfId="7568"/>
    <cellStyle name="SAPBEXstdItemX" xfId="7569"/>
    <cellStyle name="SAPBEXstdItemX 2" xfId="7570"/>
    <cellStyle name="SAPBEXstdItemX 2 2" xfId="7571"/>
    <cellStyle name="SAPBEXstdItemX 2_CS Indicators" xfId="7572"/>
    <cellStyle name="SAPBEXstdItemX 3" xfId="7573"/>
    <cellStyle name="SAPBEXstdItemX 4" xfId="7574"/>
    <cellStyle name="SAPBEXstdItemX 4 2" xfId="7575"/>
    <cellStyle name="SAPBEXstdItemX 5" xfId="7576"/>
    <cellStyle name="SAPBEXstdItemX 6" xfId="17829"/>
    <cellStyle name="SAPBEXstdItemX 7" xfId="17830"/>
    <cellStyle name="SAPBEXstdItemX_1st Quarter 2012 Review" xfId="7577"/>
    <cellStyle name="SAPBEXtitle" xfId="7578"/>
    <cellStyle name="SAPBEXtitle 2" xfId="7579"/>
    <cellStyle name="SAPBEXtitle 2 2" xfId="15952"/>
    <cellStyle name="SAPBEXtitle 3" xfId="7580"/>
    <cellStyle name="SAPBEXtitle 4" xfId="17831"/>
    <cellStyle name="SAPBEXtitle 5" xfId="17832"/>
    <cellStyle name="SAPBEXtitle 6" xfId="17833"/>
    <cellStyle name="SAPBEXtitle_April 2012 - Infrastructure" xfId="7581"/>
    <cellStyle name="SAPBEXunassignedItem" xfId="7582"/>
    <cellStyle name="SAPBEXunassignedItem 2" xfId="15953"/>
    <cellStyle name="SAPBEXunassignedItem 3" xfId="17834"/>
    <cellStyle name="SAPBEXunassignedItem 4" xfId="17835"/>
    <cellStyle name="SAPBEXundefined" xfId="7583"/>
    <cellStyle name="SAPBEXundefined 2" xfId="7584"/>
    <cellStyle name="SAPBEXundefined 2 2" xfId="7585"/>
    <cellStyle name="SAPBEXundefined 2 3" xfId="7586"/>
    <cellStyle name="SAPBEXundefined 2_CS Indicators" xfId="7587"/>
    <cellStyle name="SAPBEXundefined 3" xfId="7588"/>
    <cellStyle name="SAPBEXundefined 4" xfId="17836"/>
    <cellStyle name="SAPBEXundefined 5" xfId="17837"/>
    <cellStyle name="SAPBEXundefined 6" xfId="17838"/>
    <cellStyle name="SAPBEXundefined 7" xfId="17839"/>
    <cellStyle name="SAPBEXundefined_03 2012 SAP Data" xfId="7589"/>
    <cellStyle name="SAPDataCell" xfId="17858"/>
    <cellStyle name="SAPDimensionCell" xfId="17859"/>
    <cellStyle name="SAPHierarchyCell0" xfId="17860"/>
    <cellStyle name="SAPHierarchyCell1" xfId="17861"/>
    <cellStyle name="SAPHierarchyCell2" xfId="17862"/>
    <cellStyle name="SAPMemberCell" xfId="17863"/>
    <cellStyle name="Section Heading-Large" xfId="7590"/>
    <cellStyle name="Section Heading-Small" xfId="7591"/>
    <cellStyle name="SEM-BPS-data" xfId="7592"/>
    <cellStyle name="SEM-BPS-data 2" xfId="7593"/>
    <cellStyle name="SEM-BPS-data_CS Indicators" xfId="7594"/>
    <cellStyle name="SEM-BPS-head" xfId="7595"/>
    <cellStyle name="SEM-BPS-head 2" xfId="7596"/>
    <cellStyle name="SEM-BPS-head_CS Indicators" xfId="7597"/>
    <cellStyle name="SEM-BPS-headdata" xfId="7598"/>
    <cellStyle name="SEM-BPS-headkey" xfId="7599"/>
    <cellStyle name="SEM-BPS-input-on" xfId="7600"/>
    <cellStyle name="SEM-BPS-key" xfId="7601"/>
    <cellStyle name="SEM-BPS-sub1" xfId="7602"/>
    <cellStyle name="SEM-BPS-sub1 2" xfId="7603"/>
    <cellStyle name="SEM-BPS-sub1_CS Indicators" xfId="7604"/>
    <cellStyle name="SEM-BPS-sub2" xfId="7605"/>
    <cellStyle name="SEM-BPS-sub2 2" xfId="7606"/>
    <cellStyle name="SEM-BPS-sub2_CS Indicators" xfId="7607"/>
    <cellStyle name="SEM-BPS-total" xfId="7608"/>
    <cellStyle name="SEM-BPS-total 2" xfId="7609"/>
    <cellStyle name="SEM-BPS-total_CS Indicators" xfId="7610"/>
    <cellStyle name="Sheet Title" xfId="7611"/>
    <cellStyle name="SPECIAL1" xfId="7612"/>
    <cellStyle name="SPECIAL1$ZP$" xfId="7613"/>
    <cellStyle name="SPECIAL1$ZP$ 2" xfId="7614"/>
    <cellStyle name="SPECIAL1$ZP$ 3" xfId="7615"/>
    <cellStyle name="SPECIAL1$ZP$_AMI Operations 2" xfId="7616"/>
    <cellStyle name="SPECIAL1_1st Quarter 2012 Review" xfId="7617"/>
    <cellStyle name="SPECIAL2" xfId="7618"/>
    <cellStyle name="SPECIAL2$ZP$" xfId="7619"/>
    <cellStyle name="SPECIAL2$ZP$ 2" xfId="7620"/>
    <cellStyle name="SPECIAL2$ZP$ 3" xfId="7621"/>
    <cellStyle name="SPECIAL2$ZP$_AMI Operations 2" xfId="7622"/>
    <cellStyle name="SPECIAL2_1st Quarter 2012 Review" xfId="7623"/>
    <cellStyle name="SPECIAL3" xfId="7624"/>
    <cellStyle name="SPECIAL3$ZP$" xfId="7625"/>
    <cellStyle name="SPECIAL3$ZP$ 2" xfId="7626"/>
    <cellStyle name="SPECIAL3$ZP$ 3" xfId="7627"/>
    <cellStyle name="SPECIAL3$ZP$_AMI Operations 2" xfId="7628"/>
    <cellStyle name="SPECIAL3_CS Indicators" xfId="7629"/>
    <cellStyle name="SPECIAL4" xfId="7630"/>
    <cellStyle name="SPECIAL4$ZP$" xfId="7631"/>
    <cellStyle name="SPECIAL4$ZP$ 2" xfId="7632"/>
    <cellStyle name="SPECIAL4$ZP$ 3" xfId="7633"/>
    <cellStyle name="SPECIAL4$ZP$_AMI Operations 2" xfId="7634"/>
    <cellStyle name="SPECIAL4_CS Indicators" xfId="7635"/>
    <cellStyle name="Standard_Anpassen der Amortisation" xfId="15954"/>
    <cellStyle name="Style 1" xfId="7636"/>
    <cellStyle name="Style 1 2" xfId="7637"/>
    <cellStyle name="Style 1_04 2012 CS MOPR Report" xfId="7638"/>
    <cellStyle name="Style 21" xfId="15984"/>
    <cellStyle name="Style 22" xfId="15985"/>
    <cellStyle name="Subtotal" xfId="17855"/>
    <cellStyle name="SUMROW2" xfId="7639"/>
    <cellStyle name="SUMROW2$ZP$" xfId="7640"/>
    <cellStyle name="SUMROW2$ZP$ 2" xfId="7641"/>
    <cellStyle name="SUMROW2$ZP$ 3" xfId="7642"/>
    <cellStyle name="SUMROW2$ZP$_AMI Operations 2" xfId="7643"/>
    <cellStyle name="SUMROW2_CS Indicators" xfId="7644"/>
    <cellStyle name="TEXT" xfId="7645"/>
    <cellStyle name="TEXT$ZP$" xfId="7646"/>
    <cellStyle name="TEXT$ZP$ 2" xfId="7647"/>
    <cellStyle name="TEXT$ZP$ 3" xfId="7648"/>
    <cellStyle name="TEXT$ZP$_AMI Operations 2" xfId="7649"/>
    <cellStyle name="TEXT_CS Indicators" xfId="7650"/>
    <cellStyle name="TEXTBOLD" xfId="7651"/>
    <cellStyle name="TEXTBOLD$ZP$" xfId="7652"/>
    <cellStyle name="TEXTBOLD$ZP$ 2" xfId="7653"/>
    <cellStyle name="TEXTBOLD$ZP$ 3" xfId="7654"/>
    <cellStyle name="TEXTBOLD$ZP$_AMI Operations 2" xfId="7655"/>
    <cellStyle name="TEXTBOLD_CS Indicators" xfId="7656"/>
    <cellStyle name="Title 2" xfId="7657"/>
    <cellStyle name="Title 2 2" xfId="7658"/>
    <cellStyle name="Title 2 3" xfId="7659"/>
    <cellStyle name="Title 2_CS Indicators" xfId="7660"/>
    <cellStyle name="Title 3" xfId="7661"/>
    <cellStyle name="Title 3 2" xfId="7662"/>
    <cellStyle name="Title 3 3" xfId="7663"/>
    <cellStyle name="Title 3_CS Indicators" xfId="7664"/>
    <cellStyle name="Title 4" xfId="7665"/>
    <cellStyle name="TmsRmn10BlueItalic" xfId="15955"/>
    <cellStyle name="TmsRmn10Bold" xfId="15956"/>
    <cellStyle name="Total 10" xfId="7666"/>
    <cellStyle name="Total 10 2" xfId="7667"/>
    <cellStyle name="Total 11" xfId="7668"/>
    <cellStyle name="Total 11 2" xfId="7669"/>
    <cellStyle name="Total 12" xfId="7670"/>
    <cellStyle name="Total 2" xfId="7671"/>
    <cellStyle name="Total 2 2" xfId="7672"/>
    <cellStyle name="Total 2 3" xfId="7673"/>
    <cellStyle name="Total 2 4" xfId="7674"/>
    <cellStyle name="Total 2 4 2" xfId="7675"/>
    <cellStyle name="Total 2 5" xfId="15957"/>
    <cellStyle name="Total 2_CS Indicators" xfId="7676"/>
    <cellStyle name="Total 3" xfId="7677"/>
    <cellStyle name="Total 3 2" xfId="7678"/>
    <cellStyle name="Total 3 3" xfId="7679"/>
    <cellStyle name="Total 3 3 2" xfId="7680"/>
    <cellStyle name="Total 3 4" xfId="7681"/>
    <cellStyle name="Total 3 4 2" xfId="7682"/>
    <cellStyle name="Total 3_CS Indicators" xfId="7683"/>
    <cellStyle name="Total 4" xfId="7684"/>
    <cellStyle name="Total 5" xfId="7685"/>
    <cellStyle name="Total 5 2" xfId="7686"/>
    <cellStyle name="Total 6" xfId="7687"/>
    <cellStyle name="Total 6 2" xfId="7688"/>
    <cellStyle name="Total 7" xfId="7689"/>
    <cellStyle name="Total 7 2" xfId="7690"/>
    <cellStyle name="Total 8" xfId="7691"/>
    <cellStyle name="Total 8 2" xfId="7692"/>
    <cellStyle name="Total 9" xfId="7693"/>
    <cellStyle name="Total 9 2" xfId="7694"/>
    <cellStyle name="TOTALCOLUMNFORMAT" xfId="7695"/>
    <cellStyle name="TOTALCOLUMNFORMAT$ZP$" xfId="7696"/>
    <cellStyle name="TOTALCOLUMNFORMAT$ZP$ 2" xfId="7697"/>
    <cellStyle name="TOTALCOLUMNFORMAT$ZP$ 3" xfId="7698"/>
    <cellStyle name="TOTALCOLUMNFORMAT$ZP$_AMI Operations 2" xfId="7699"/>
    <cellStyle name="TOTALCOLUMNFORMAT_CS Indicators" xfId="7700"/>
    <cellStyle name="Unprot" xfId="7701"/>
    <cellStyle name="Unprot 2" xfId="17840"/>
    <cellStyle name="Unprot$" xfId="7702"/>
    <cellStyle name="Unprot$ 2" xfId="17841"/>
    <cellStyle name="Unprot_11 2011 YE $ Estimate" xfId="17842"/>
    <cellStyle name="Unprotect" xfId="7703"/>
    <cellStyle name="USER" xfId="7704"/>
    <cellStyle name="USER$ZL$" xfId="7705"/>
    <cellStyle name="USER$ZP$" xfId="7706"/>
    <cellStyle name="USER$ZP$ 2" xfId="7707"/>
    <cellStyle name="USER$ZP$ 3" xfId="7708"/>
    <cellStyle name="USER$ZP$$ZL$" xfId="7709"/>
    <cellStyle name="USER$ZP$$ZL$ 2" xfId="7710"/>
    <cellStyle name="USER$ZP$$ZL$ 3" xfId="7711"/>
    <cellStyle name="USER$ZP$$ZL$_AMI Operations 2" xfId="7712"/>
    <cellStyle name="USER$ZP$_008100" xfId="7713"/>
    <cellStyle name="USER_CS Indicators" xfId="7714"/>
    <cellStyle name="Währung [0]_Compiling Utility Macros" xfId="15958"/>
    <cellStyle name="Währung_Compiling Utility Macros" xfId="15959"/>
    <cellStyle name="Warning Text 10" xfId="15960"/>
    <cellStyle name="Warning Text 2" xfId="7715"/>
    <cellStyle name="Warning Text 2 2" xfId="7716"/>
    <cellStyle name="Warning Text 2 3" xfId="7717"/>
    <cellStyle name="Warning Text 2 4" xfId="7718"/>
    <cellStyle name="Warning Text 2 5" xfId="15961"/>
    <cellStyle name="Warning Text 2_CS Indicators" xfId="7719"/>
    <cellStyle name="Warning Text 3" xfId="7720"/>
    <cellStyle name="Warning Text 3 2" xfId="7721"/>
    <cellStyle name="Warning Text 3 3" xfId="7722"/>
    <cellStyle name="Warning Text 3_CS Indicators" xfId="7723"/>
    <cellStyle name="Warning Text 4" xfId="7724"/>
    <cellStyle name="Warning Text 5" xfId="15962"/>
    <cellStyle name="Warning Text 6" xfId="15963"/>
    <cellStyle name="Warning Text 7" xfId="15964"/>
    <cellStyle name="Warning Text 8" xfId="15965"/>
    <cellStyle name="Warning Text 9" xfId="15966"/>
    <cellStyle name="Year" xfId="77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
Summary - All  Service Charges</a:t>
            </a:r>
          </a:p>
        </c:rich>
      </c:tx>
      <c:layout>
        <c:manualLayout>
          <c:xMode val="edge"/>
          <c:yMode val="edge"/>
          <c:x val="0.36659537613315341"/>
          <c:y val="3.8757175303211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8706169261437E-2"/>
          <c:y val="0.18952618453865336"/>
          <c:w val="0.9099340441425432"/>
          <c:h val="0.61502434137005302"/>
        </c:manualLayout>
      </c:layout>
      <c:barChart>
        <c:barDir val="col"/>
        <c:grouping val="clustered"/>
        <c:varyColors val="0"/>
        <c:ser>
          <c:idx val="2"/>
          <c:order val="0"/>
          <c:tx>
            <c:v>2009 Forecast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FF">
                    <a:gamma/>
                    <a:shade val="76078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strRef>
              <c:f>'2015 SERVICE CHARGE REVENUE'!$A$35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REVENUE'!$B$35:$M$35</c:f>
              <c:numCache>
                <c:formatCode>_("$"* #,##0_);_("$"* \(#,##0\);_("$"* "-"??_);_(@_)</c:formatCode>
                <c:ptCount val="12"/>
                <c:pt idx="0">
                  <c:v>8543439.6999999993</c:v>
                </c:pt>
                <c:pt idx="1">
                  <c:v>7215721.3699999992</c:v>
                </c:pt>
                <c:pt idx="2">
                  <c:v>7751897.2199999997</c:v>
                </c:pt>
                <c:pt idx="3">
                  <c:v>7767781</c:v>
                </c:pt>
                <c:pt idx="4">
                  <c:v>7620437.9699999997</c:v>
                </c:pt>
                <c:pt idx="5">
                  <c:v>8093898.580000001</c:v>
                </c:pt>
                <c:pt idx="6">
                  <c:v>8164580.5</c:v>
                </c:pt>
                <c:pt idx="7">
                  <c:v>8676865.9899999984</c:v>
                </c:pt>
                <c:pt idx="8">
                  <c:v>8700240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'2015 SERVICE CHARGE REVENUE'!$A$36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REVENUE'!$B$36:$M$36</c:f>
              <c:numCache>
                <c:formatCode>_("$"* #,##0_);_("$"* \(#,##0\);_("$"* "-"??_);_(@_)</c:formatCode>
                <c:ptCount val="12"/>
                <c:pt idx="0">
                  <c:v>8496085.5087818988</c:v>
                </c:pt>
                <c:pt idx="1">
                  <c:v>7272220.816889734</c:v>
                </c:pt>
                <c:pt idx="2">
                  <c:v>7803081.4331063023</c:v>
                </c:pt>
                <c:pt idx="3">
                  <c:v>7714894.8717118241</c:v>
                </c:pt>
                <c:pt idx="4">
                  <c:v>8074711.4052892793</c:v>
                </c:pt>
                <c:pt idx="5">
                  <c:v>8029952.1713779997</c:v>
                </c:pt>
                <c:pt idx="6">
                  <c:v>8698761.2000623662</c:v>
                </c:pt>
                <c:pt idx="7">
                  <c:v>8993703.0752615854</c:v>
                </c:pt>
                <c:pt idx="8">
                  <c:v>8972149.4365816172</c:v>
                </c:pt>
                <c:pt idx="9">
                  <c:v>8761680.4355700333</c:v>
                </c:pt>
                <c:pt idx="10">
                  <c:v>8991614.3811815083</c:v>
                </c:pt>
                <c:pt idx="11">
                  <c:v>8252691.5054881675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95872"/>
        <c:axId val="87297408"/>
      </c:barChart>
      <c:catAx>
        <c:axId val="872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29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29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295872"/>
        <c:crosses val="autoZero"/>
        <c:crossBetween val="between"/>
        <c:majorUnit val="2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461499651197315"/>
          <c:y val="0.86533665835411466"/>
          <c:w val="0.33865385841343043"/>
          <c:h val="8.47880299251870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8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Late Payment Charge</a:t>
            </a:r>
          </a:p>
        </c:rich>
      </c:tx>
      <c:layout>
        <c:manualLayout>
          <c:xMode val="edge"/>
          <c:yMode val="edge"/>
          <c:x val="0.41236350406694217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74097844301582E-2"/>
          <c:y val="0.14359010314028231"/>
          <c:w val="0.8896720413304795"/>
          <c:h val="0.671796553977749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REVENUE'!$A$68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REVENUE'!$B$67:$M$67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REVENUE'!$B$68:$M$68</c:f>
              <c:numCache>
                <c:formatCode>_("$"* #,##0_);_("$"* \(#,##0\);_("$"* "-"??_);_(@_)</c:formatCode>
                <c:ptCount val="12"/>
                <c:pt idx="0">
                  <c:v>5146806.3899999997</c:v>
                </c:pt>
                <c:pt idx="1">
                  <c:v>4240874.67</c:v>
                </c:pt>
                <c:pt idx="2">
                  <c:v>4509582.13</c:v>
                </c:pt>
                <c:pt idx="3">
                  <c:v>4796308.72</c:v>
                </c:pt>
                <c:pt idx="4">
                  <c:v>4818122.1399999997</c:v>
                </c:pt>
                <c:pt idx="5">
                  <c:v>4692400.97</c:v>
                </c:pt>
                <c:pt idx="6">
                  <c:v>5277858</c:v>
                </c:pt>
                <c:pt idx="7">
                  <c:v>4915442.58</c:v>
                </c:pt>
                <c:pt idx="8">
                  <c:v>5241062.5199999996</c:v>
                </c:pt>
                <c:pt idx="9">
                  <c:v>5439572.4900000002</c:v>
                </c:pt>
                <c:pt idx="10">
                  <c:v>4863134.32</c:v>
                </c:pt>
                <c:pt idx="11">
                  <c:v>5780952.7800000003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REVENUE'!$A$69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REVENUE'!$B$69:$M$69</c:f>
              <c:numCache>
                <c:formatCode>_("$"* #,##0_);_("$"* \(#,##0\);_("$"* "-"??_);_(@_)</c:formatCode>
                <c:ptCount val="12"/>
                <c:pt idx="0">
                  <c:v>4838868.0790047403</c:v>
                </c:pt>
                <c:pt idx="1">
                  <c:v>4510169.9408527771</c:v>
                </c:pt>
                <c:pt idx="2">
                  <c:v>4778301.979373401</c:v>
                </c:pt>
                <c:pt idx="3">
                  <c:v>5039726.2508793222</c:v>
                </c:pt>
                <c:pt idx="4">
                  <c:v>5246223.4496845547</c:v>
                </c:pt>
                <c:pt idx="5">
                  <c:v>4401527.7326511638</c:v>
                </c:pt>
                <c:pt idx="6">
                  <c:v>5767448.4016079577</c:v>
                </c:pt>
                <c:pt idx="7">
                  <c:v>5466766.3022280671</c:v>
                </c:pt>
                <c:pt idx="8">
                  <c:v>5017425.4928099373</c:v>
                </c:pt>
                <c:pt idx="9">
                  <c:v>5993042.5325299501</c:v>
                </c:pt>
                <c:pt idx="10">
                  <c:v>5579392.2137957839</c:v>
                </c:pt>
                <c:pt idx="11">
                  <c:v>4899401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42304"/>
        <c:axId val="220243840"/>
      </c:barChart>
      <c:catAx>
        <c:axId val="2202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4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4384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42304"/>
        <c:crosses val="autoZero"/>
        <c:crossBetween val="between"/>
        <c:majorUnit val="15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851880679890539"/>
          <c:y val="0.93077156142718709"/>
          <c:w val="0.29925947573746797"/>
          <c:h val="5.641039766225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Returned Check Charge</a:t>
            </a:r>
          </a:p>
        </c:rich>
      </c:tx>
      <c:layout>
        <c:manualLayout>
          <c:xMode val="edge"/>
          <c:yMode val="edge"/>
          <c:x val="0.40941212082708928"/>
          <c:y val="3.5190720920363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8046184165276E-2"/>
          <c:y val="0.16422287390029325"/>
          <c:w val="0.89803990352321039"/>
          <c:h val="0.607038123167155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REVENUE'!$A$97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REVENUE'!$B$96:$M$96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REVENUE'!$B$97:$M$97</c:f>
              <c:numCache>
                <c:formatCode>_("$"* #,##0_);_("$"* \(#,##0\);_("$"* "-"??_);_(@_)</c:formatCode>
                <c:ptCount val="12"/>
                <c:pt idx="0">
                  <c:v>517236.23</c:v>
                </c:pt>
                <c:pt idx="1">
                  <c:v>437876.07</c:v>
                </c:pt>
                <c:pt idx="2">
                  <c:v>369486.03</c:v>
                </c:pt>
                <c:pt idx="3">
                  <c:v>397956.94</c:v>
                </c:pt>
                <c:pt idx="4">
                  <c:v>458380.33</c:v>
                </c:pt>
                <c:pt idx="5">
                  <c:v>522024.59</c:v>
                </c:pt>
                <c:pt idx="6">
                  <c:v>580647.4</c:v>
                </c:pt>
                <c:pt idx="7">
                  <c:v>612550.11</c:v>
                </c:pt>
                <c:pt idx="8">
                  <c:v>610728.79</c:v>
                </c:pt>
                <c:pt idx="9">
                  <c:v>593661.79</c:v>
                </c:pt>
                <c:pt idx="10">
                  <c:v>516933.74</c:v>
                </c:pt>
                <c:pt idx="11">
                  <c:v>561152.56999999995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REVENUE'!$A$98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REVENUE'!$B$98:$M$98</c:f>
              <c:numCache>
                <c:formatCode>_("$"* #,##0_);_("$"* \(#,##0\);_("$"* "-"??_);_(@_)</c:formatCode>
                <c:ptCount val="12"/>
                <c:pt idx="0">
                  <c:v>552312.61774144985</c:v>
                </c:pt>
                <c:pt idx="1">
                  <c:v>416233.66955359216</c:v>
                </c:pt>
                <c:pt idx="2">
                  <c:v>379882.93432908994</c:v>
                </c:pt>
                <c:pt idx="3">
                  <c:v>389396.24376681616</c:v>
                </c:pt>
                <c:pt idx="4">
                  <c:v>393577.81198870414</c:v>
                </c:pt>
                <c:pt idx="5">
                  <c:v>476785.67115544039</c:v>
                </c:pt>
                <c:pt idx="6">
                  <c:v>550497.59161098057</c:v>
                </c:pt>
                <c:pt idx="7">
                  <c:v>646435.55513410748</c:v>
                </c:pt>
                <c:pt idx="8">
                  <c:v>565959.2631001994</c:v>
                </c:pt>
                <c:pt idx="9">
                  <c:v>635862.66590910451</c:v>
                </c:pt>
                <c:pt idx="10">
                  <c:v>545806.34290273057</c:v>
                </c:pt>
                <c:pt idx="11">
                  <c:v>475566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902720"/>
        <c:axId val="232989440"/>
      </c:barChart>
      <c:catAx>
        <c:axId val="2239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98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989440"/>
        <c:scaling>
          <c:orientation val="minMax"/>
          <c:max val="7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902720"/>
        <c:crosses val="autoZero"/>
        <c:crossBetween val="between"/>
        <c:majorUnit val="14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851631574233003"/>
          <c:y val="0.92082111436950143"/>
          <c:w val="0.30052221735923035"/>
          <c:h val="6.45161290322580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Field Collection Charge</a:t>
            </a:r>
          </a:p>
        </c:rich>
      </c:tx>
      <c:layout>
        <c:manualLayout>
          <c:xMode val="edge"/>
          <c:yMode val="edge"/>
          <c:x val="0.42845982466646088"/>
          <c:y val="3.341913991520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14029635132744E-2"/>
          <c:y val="0.13110539845758354"/>
          <c:w val="0.89914029635132742"/>
          <c:h val="0.66580976863753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REVENUE'!$A$129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REVENUE'!$B$128:$M$128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REVENUE'!$B$129:$M$129</c:f>
              <c:numCache>
                <c:formatCode>_("$"* #,##0_);_("$"* \(#,##0\);_("$"* "-"??_);_(@_)</c:formatCode>
                <c:ptCount val="12"/>
                <c:pt idx="0">
                  <c:v>15657.04</c:v>
                </c:pt>
                <c:pt idx="1">
                  <c:v>13781.67</c:v>
                </c:pt>
                <c:pt idx="2">
                  <c:v>16413.32</c:v>
                </c:pt>
                <c:pt idx="3">
                  <c:v>14875.21</c:v>
                </c:pt>
                <c:pt idx="4">
                  <c:v>13638.59</c:v>
                </c:pt>
                <c:pt idx="5">
                  <c:v>15212.47</c:v>
                </c:pt>
                <c:pt idx="6">
                  <c:v>14747.46</c:v>
                </c:pt>
                <c:pt idx="7">
                  <c:v>14440.86</c:v>
                </c:pt>
                <c:pt idx="8">
                  <c:v>14543.06</c:v>
                </c:pt>
                <c:pt idx="9">
                  <c:v>15018.29</c:v>
                </c:pt>
                <c:pt idx="10">
                  <c:v>10598</c:v>
                </c:pt>
                <c:pt idx="11">
                  <c:v>11144.91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REVENUE'!$A$130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REVENUE'!$B$130:$M$130</c:f>
              <c:numCache>
                <c:formatCode>_("$"* #,##0_);_("$"* \(#,##0\);_("$"* "-"??_);_(@_)</c:formatCode>
                <c:ptCount val="12"/>
                <c:pt idx="0">
                  <c:v>14417.865000000002</c:v>
                </c:pt>
                <c:pt idx="1">
                  <c:v>12815.880000000001</c:v>
                </c:pt>
                <c:pt idx="2">
                  <c:v>12815.880000000001</c:v>
                </c:pt>
                <c:pt idx="3">
                  <c:v>14417.865000000002</c:v>
                </c:pt>
                <c:pt idx="4">
                  <c:v>12815.880000000001</c:v>
                </c:pt>
                <c:pt idx="5">
                  <c:v>13616.872500000001</c:v>
                </c:pt>
                <c:pt idx="6">
                  <c:v>14417.865000000002</c:v>
                </c:pt>
                <c:pt idx="7">
                  <c:v>13616.872500000001</c:v>
                </c:pt>
                <c:pt idx="8">
                  <c:v>13616.872500000001</c:v>
                </c:pt>
                <c:pt idx="9">
                  <c:v>14417.865000000002</c:v>
                </c:pt>
                <c:pt idx="10">
                  <c:v>12014.887500000001</c:v>
                </c:pt>
                <c:pt idx="11">
                  <c:v>13617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13376"/>
        <c:axId val="303182208"/>
      </c:barChart>
      <c:catAx>
        <c:axId val="2510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1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182208"/>
        <c:scaling>
          <c:orientation val="minMax"/>
          <c:max val="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013376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43681302548273"/>
          <c:y val="0.93059125964010281"/>
          <c:w val="0.29992597839381091"/>
          <c:h val="5.65552699228791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Reconnect Charge</a:t>
            </a:r>
          </a:p>
        </c:rich>
      </c:tx>
      <c:layout>
        <c:manualLayout>
          <c:xMode val="edge"/>
          <c:yMode val="edge"/>
          <c:x val="0.44253338545447779"/>
          <c:y val="3.2171676533134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87090409142855E-2"/>
          <c:y val="0.1340484328507677"/>
          <c:w val="0.89739576809907451"/>
          <c:h val="0.65683732096876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REVENUE'!$A$160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REVENUE'!$B$160:$M$160</c:f>
              <c:numCache>
                <c:formatCode>_("$"* #,##0_);_("$"* \(#,##0\);_("$"* "-"??_);_(@_)</c:formatCode>
                <c:ptCount val="12"/>
                <c:pt idx="0">
                  <c:v>1484552.58</c:v>
                </c:pt>
                <c:pt idx="1">
                  <c:v>1138839.08</c:v>
                </c:pt>
                <c:pt idx="2">
                  <c:v>1162451.8400000001</c:v>
                </c:pt>
                <c:pt idx="3">
                  <c:v>1097321.76</c:v>
                </c:pt>
                <c:pt idx="4">
                  <c:v>1236182.3400000001</c:v>
                </c:pt>
                <c:pt idx="5">
                  <c:v>1225798.26</c:v>
                </c:pt>
                <c:pt idx="6">
                  <c:v>1356747.16</c:v>
                </c:pt>
                <c:pt idx="7">
                  <c:v>1451846.26</c:v>
                </c:pt>
                <c:pt idx="8">
                  <c:v>1399696.28</c:v>
                </c:pt>
                <c:pt idx="9">
                  <c:v>1520808.56</c:v>
                </c:pt>
                <c:pt idx="10">
                  <c:v>1295502.28</c:v>
                </c:pt>
                <c:pt idx="11">
                  <c:v>1116306.26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REVENUE'!$A$161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REVENUE'!$B$161:$M$161</c:f>
              <c:numCache>
                <c:formatCode>_("$"* #,##0_);_("$"* \(#,##0\);_("$"* "-"??_);_(@_)</c:formatCode>
                <c:ptCount val="12"/>
                <c:pt idx="0">
                  <c:v>932791.93089194747</c:v>
                </c:pt>
                <c:pt idx="1">
                  <c:v>706548.38656770193</c:v>
                </c:pt>
                <c:pt idx="2">
                  <c:v>708186.83164060465</c:v>
                </c:pt>
                <c:pt idx="3">
                  <c:v>716856.07345085556</c:v>
                </c:pt>
                <c:pt idx="4">
                  <c:v>739467.17306029657</c:v>
                </c:pt>
                <c:pt idx="5">
                  <c:v>820347.12982957659</c:v>
                </c:pt>
                <c:pt idx="6">
                  <c:v>828720.00470870209</c:v>
                </c:pt>
                <c:pt idx="7">
                  <c:v>917991.59944948659</c:v>
                </c:pt>
                <c:pt idx="8">
                  <c:v>1098201.7263868875</c:v>
                </c:pt>
                <c:pt idx="9">
                  <c:v>1022064.9141395675</c:v>
                </c:pt>
                <c:pt idx="10">
                  <c:v>1018881.2733835586</c:v>
                </c:pt>
                <c:pt idx="11">
                  <c:v>1005507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80032"/>
        <c:axId val="328897280"/>
      </c:barChart>
      <c:catAx>
        <c:axId val="3287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897280"/>
        <c:scaling>
          <c:orientation val="minMax"/>
          <c:max val="2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780032"/>
        <c:crosses val="autoZero"/>
        <c:crossBetween val="between"/>
        <c:majorUnit val="400000"/>
        <c:minorUnit val="56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2451708766716"/>
          <c:y val="0.92761515532731253"/>
          <c:w val="0.300148588410104"/>
          <c:h val="5.8981310454337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Diversion Charge</a:t>
            </a:r>
          </a:p>
        </c:rich>
      </c:tx>
      <c:layout>
        <c:manualLayout>
          <c:xMode val="edge"/>
          <c:yMode val="edge"/>
          <c:x val="0.42196106715896392"/>
          <c:y val="3.3613498312710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21632905662458E-2"/>
          <c:y val="0.13445414930778762"/>
          <c:w val="0.9003928465018739"/>
          <c:h val="0.62465156865909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REVENUE'!$A$190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REVENUE'!$B$190:$M$190</c:f>
              <c:numCache>
                <c:formatCode>_("$"* #,##0_);_("$"* \(#,##0\);_("$"* "-"??_);_(@_)</c:formatCode>
                <c:ptCount val="12"/>
                <c:pt idx="0">
                  <c:v>101425.17</c:v>
                </c:pt>
                <c:pt idx="1">
                  <c:v>101580.93</c:v>
                </c:pt>
                <c:pt idx="2">
                  <c:v>160800.67000000001</c:v>
                </c:pt>
                <c:pt idx="3">
                  <c:v>214208.42</c:v>
                </c:pt>
                <c:pt idx="4">
                  <c:v>146408.1</c:v>
                </c:pt>
                <c:pt idx="5">
                  <c:v>101927.15</c:v>
                </c:pt>
                <c:pt idx="6">
                  <c:v>120595</c:v>
                </c:pt>
                <c:pt idx="7">
                  <c:v>165443.19</c:v>
                </c:pt>
                <c:pt idx="8">
                  <c:v>211901.86</c:v>
                </c:pt>
                <c:pt idx="9">
                  <c:v>216904.7</c:v>
                </c:pt>
                <c:pt idx="10">
                  <c:v>158596.66</c:v>
                </c:pt>
                <c:pt idx="11">
                  <c:v>160647.04999999999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REVENUE'!$A$191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REVENUE'!$B$191:$M$191</c:f>
              <c:numCache>
                <c:formatCode>_("$"* #,##0_);_("$"* \(#,##0\);_("$"* "-"??_);_(@_)</c:formatCode>
                <c:ptCount val="12"/>
                <c:pt idx="0">
                  <c:v>108224</c:v>
                </c:pt>
                <c:pt idx="1">
                  <c:v>108224</c:v>
                </c:pt>
                <c:pt idx="2">
                  <c:v>108224</c:v>
                </c:pt>
                <c:pt idx="3">
                  <c:v>108224</c:v>
                </c:pt>
                <c:pt idx="4">
                  <c:v>108224</c:v>
                </c:pt>
                <c:pt idx="5">
                  <c:v>108224</c:v>
                </c:pt>
                <c:pt idx="6">
                  <c:v>108224</c:v>
                </c:pt>
                <c:pt idx="7">
                  <c:v>108224</c:v>
                </c:pt>
                <c:pt idx="8">
                  <c:v>108224</c:v>
                </c:pt>
                <c:pt idx="9">
                  <c:v>108224</c:v>
                </c:pt>
                <c:pt idx="10">
                  <c:v>72149</c:v>
                </c:pt>
                <c:pt idx="11">
                  <c:v>48099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74592"/>
        <c:axId val="92270976"/>
      </c:barChart>
      <c:catAx>
        <c:axId val="3573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7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70976"/>
        <c:scaling>
          <c:orientation val="minMax"/>
          <c:max val="2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37459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00774113865377"/>
          <c:y val="0.92437227649103992"/>
          <c:w val="0.30052221735923035"/>
          <c:h val="6.16248184327359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Initial Connect Service Charge</a:t>
            </a:r>
          </a:p>
        </c:rich>
      </c:tx>
      <c:layout>
        <c:manualLayout>
          <c:xMode val="edge"/>
          <c:yMode val="edge"/>
          <c:x val="0.40813148827428131"/>
          <c:y val="3.33332420403971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76356695949417E-2"/>
          <c:y val="0.13846188517098651"/>
          <c:w val="0.8950279692386548"/>
          <c:h val="0.630770810223382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REVENUE'!$A$222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REVENUE'!$B$222:$M$222</c:f>
              <c:numCache>
                <c:formatCode>_("$"* #,##0_);_("$"* \(#,##0\);_("$"* "-"??_);_(@_)</c:formatCode>
                <c:ptCount val="12"/>
                <c:pt idx="0">
                  <c:v>50383.68</c:v>
                </c:pt>
                <c:pt idx="1">
                  <c:v>61811.519999999997</c:v>
                </c:pt>
                <c:pt idx="2">
                  <c:v>58329.599999999999</c:v>
                </c:pt>
                <c:pt idx="3">
                  <c:v>60576.480000000003</c:v>
                </c:pt>
                <c:pt idx="4">
                  <c:v>58404</c:v>
                </c:pt>
                <c:pt idx="5">
                  <c:v>58776</c:v>
                </c:pt>
                <c:pt idx="6">
                  <c:v>62079.360000000001</c:v>
                </c:pt>
                <c:pt idx="7">
                  <c:v>60903.839999999997</c:v>
                </c:pt>
                <c:pt idx="8">
                  <c:v>64817.279999999999</c:v>
                </c:pt>
                <c:pt idx="9">
                  <c:v>74295.839999999997</c:v>
                </c:pt>
                <c:pt idx="10">
                  <c:v>61513.919999999998</c:v>
                </c:pt>
                <c:pt idx="11">
                  <c:v>66885.600000000006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REVENUE'!$A$223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REVENUE'!$B$223:$M$223</c:f>
              <c:numCache>
                <c:formatCode>_("$"* #,##0_);_("$"* \(#,##0\);_("$"* "-"??_);_(@_)</c:formatCode>
                <c:ptCount val="12"/>
                <c:pt idx="0">
                  <c:v>58676.710402766614</c:v>
                </c:pt>
                <c:pt idx="1">
                  <c:v>58770.890530687939</c:v>
                </c:pt>
                <c:pt idx="2">
                  <c:v>58900.287048477694</c:v>
                </c:pt>
                <c:pt idx="3">
                  <c:v>58362.862057816725</c:v>
                </c:pt>
                <c:pt idx="4">
                  <c:v>59347.334735338583</c:v>
                </c:pt>
                <c:pt idx="5">
                  <c:v>60746.715272283851</c:v>
                </c:pt>
                <c:pt idx="6">
                  <c:v>61827.293656772672</c:v>
                </c:pt>
                <c:pt idx="7">
                  <c:v>63439.963614121829</c:v>
                </c:pt>
                <c:pt idx="8">
                  <c:v>65040.67140316149</c:v>
                </c:pt>
                <c:pt idx="9">
                  <c:v>66689.993071311968</c:v>
                </c:pt>
                <c:pt idx="10">
                  <c:v>68318.970580519977</c:v>
                </c:pt>
                <c:pt idx="11">
                  <c:v>69901.246257743493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1008"/>
        <c:axId val="92412544"/>
      </c:barChart>
      <c:catAx>
        <c:axId val="924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1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412544"/>
        <c:scaling>
          <c:orientation val="minMax"/>
          <c:max val="1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11008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638059856580431"/>
          <c:y val="0.93077156142718709"/>
          <c:w val="0.29903785789384091"/>
          <c:h val="5.641039766225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Existing Connect Service Charge</a:t>
            </a:r>
          </a:p>
        </c:rich>
      </c:tx>
      <c:layout>
        <c:manualLayout>
          <c:xMode val="edge"/>
          <c:yMode val="edge"/>
          <c:x val="0.39906131871087269"/>
          <c:y val="3.2085612025769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14312153321957E-2"/>
          <c:y val="0.1497326203208556"/>
          <c:w val="0.88654214848498969"/>
          <c:h val="0.631016042780748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'2014 SERVICE CHARGE REVENUE'!$A$252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REVENUE'!$B$252:$M$252</c:f>
              <c:numCache>
                <c:formatCode>_("$"* #,##0_);_("$"* \(#,##0\);_("$"* "-"??_);_(@_)</c:formatCode>
                <c:ptCount val="12"/>
                <c:pt idx="0">
                  <c:v>1343753.28</c:v>
                </c:pt>
                <c:pt idx="1">
                  <c:v>1359168.96</c:v>
                </c:pt>
                <c:pt idx="2">
                  <c:v>1466719.88</c:v>
                </c:pt>
                <c:pt idx="3">
                  <c:v>1458745.92</c:v>
                </c:pt>
                <c:pt idx="4">
                  <c:v>1479369.28</c:v>
                </c:pt>
                <c:pt idx="5">
                  <c:v>1585865.76</c:v>
                </c:pt>
                <c:pt idx="6">
                  <c:v>1600418</c:v>
                </c:pt>
                <c:pt idx="7">
                  <c:v>1567965.12</c:v>
                </c:pt>
                <c:pt idx="8">
                  <c:v>1553963.04</c:v>
                </c:pt>
                <c:pt idx="9">
                  <c:v>1453314.72</c:v>
                </c:pt>
                <c:pt idx="10">
                  <c:v>1400981.76</c:v>
                </c:pt>
                <c:pt idx="11">
                  <c:v>1383676.32</c:v>
                </c:pt>
              </c:numCache>
            </c:numRef>
          </c:val>
        </c:ser>
        <c:ser>
          <c:idx val="0"/>
          <c:order val="1"/>
          <c:tx>
            <c:strRef>
              <c:f>'2014 SERVICE CHARGE REVENUE'!$A$253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 SERVICE CHARGE REVENUE'!$B$253:$M$253</c:f>
              <c:numCache>
                <c:formatCode>_("$"* #,##0_);_("$"* \(#,##0\);_("$"* "-"??_);_(@_)</c:formatCode>
                <c:ptCount val="12"/>
                <c:pt idx="0">
                  <c:v>1176293.76</c:v>
                </c:pt>
                <c:pt idx="1">
                  <c:v>1246795.2</c:v>
                </c:pt>
                <c:pt idx="2">
                  <c:v>1288771.6800000002</c:v>
                </c:pt>
                <c:pt idx="3">
                  <c:v>1279635.3600000001</c:v>
                </c:pt>
                <c:pt idx="4">
                  <c:v>1296405.1200000001</c:v>
                </c:pt>
                <c:pt idx="5">
                  <c:v>1327087.6800000002</c:v>
                </c:pt>
                <c:pt idx="6">
                  <c:v>1336357.9200000002</c:v>
                </c:pt>
                <c:pt idx="7">
                  <c:v>1452555.84</c:v>
                </c:pt>
                <c:pt idx="8">
                  <c:v>1241185.4400000002</c:v>
                </c:pt>
                <c:pt idx="9">
                  <c:v>1315644.96</c:v>
                </c:pt>
                <c:pt idx="10">
                  <c:v>1250916.96</c:v>
                </c:pt>
                <c:pt idx="11">
                  <c:v>1156518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62464"/>
        <c:axId val="92480640"/>
      </c:barChart>
      <c:catAx>
        <c:axId val="924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806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480640"/>
        <c:scaling>
          <c:orientation val="minMax"/>
          <c:max val="2000000"/>
          <c:min val="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62464"/>
        <c:crosses val="autoZero"/>
        <c:crossBetween val="between"/>
        <c:majorUnit val="400000"/>
        <c:minorUnit val="3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00774113865377"/>
          <c:y val="0.92780748663101609"/>
          <c:w val="0.30052221735923035"/>
          <c:h val="5.88235294117647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Late Payment Charge</a:t>
            </a:r>
          </a:p>
        </c:rich>
      </c:tx>
      <c:layout>
        <c:manualLayout>
          <c:xMode val="edge"/>
          <c:yMode val="edge"/>
          <c:x val="0.41236354052717272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74097844301582E-2"/>
          <c:y val="0.14359010314028231"/>
          <c:w val="0.8896720413304795"/>
          <c:h val="0.671796553977749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REVENUE'!$A$68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REVENUE'!$B$67:$M$67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REVENUE'!$B$68:$M$68</c:f>
              <c:numCache>
                <c:formatCode>_("$"* #,##0_);_("$"* \(#,##0\);_("$"* "-"??_);_(@_)</c:formatCode>
                <c:ptCount val="12"/>
                <c:pt idx="0">
                  <c:v>5068054.58</c:v>
                </c:pt>
                <c:pt idx="1">
                  <c:v>4267317.3</c:v>
                </c:pt>
                <c:pt idx="2">
                  <c:v>4612087.74</c:v>
                </c:pt>
                <c:pt idx="3">
                  <c:v>4487721</c:v>
                </c:pt>
                <c:pt idx="4">
                  <c:v>4678449.32</c:v>
                </c:pt>
                <c:pt idx="5">
                  <c:v>4504394.99</c:v>
                </c:pt>
                <c:pt idx="6">
                  <c:v>4846769.05</c:v>
                </c:pt>
                <c:pt idx="7">
                  <c:v>4961314.9400000004</c:v>
                </c:pt>
                <c:pt idx="8">
                  <c:v>5063212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REVENUE'!$A$69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REVENUE'!$B$69:$M$69</c:f>
              <c:numCache>
                <c:formatCode>_("$"* #,##0_);_("$"* \(#,##0\);_("$"* "-"??_);_(@_)</c:formatCode>
                <c:ptCount val="12"/>
                <c:pt idx="0">
                  <c:v>5006090.8072149828</c:v>
                </c:pt>
                <c:pt idx="1">
                  <c:v>4283193.9850809965</c:v>
                </c:pt>
                <c:pt idx="2">
                  <c:v>4737565.5071006771</c:v>
                </c:pt>
                <c:pt idx="3">
                  <c:v>4619714.2183389738</c:v>
                </c:pt>
                <c:pt idx="4">
                  <c:v>4876801.4898382835</c:v>
                </c:pt>
                <c:pt idx="5">
                  <c:v>4694041.8446524339</c:v>
                </c:pt>
                <c:pt idx="6">
                  <c:v>5094278.7380652782</c:v>
                </c:pt>
                <c:pt idx="7">
                  <c:v>5207922.0513366731</c:v>
                </c:pt>
                <c:pt idx="8">
                  <c:v>5269790.9431997761</c:v>
                </c:pt>
                <c:pt idx="9">
                  <c:v>4987677.4347246103</c:v>
                </c:pt>
                <c:pt idx="10">
                  <c:v>5445147.7465449227</c:v>
                </c:pt>
                <c:pt idx="11">
                  <c:v>5265392.1870322544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77984"/>
        <c:axId val="92172672"/>
      </c:barChart>
      <c:catAx>
        <c:axId val="919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7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72672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77984"/>
        <c:crosses val="autoZero"/>
        <c:crossBetween val="between"/>
        <c:majorUnit val="15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82118294360385"/>
          <c:y val="0.91795114072279427"/>
          <c:w val="0.29917469050894085"/>
          <c:h val="5.641052560737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Returned Check Charge</a:t>
            </a:r>
          </a:p>
        </c:rich>
      </c:tx>
      <c:layout>
        <c:manualLayout>
          <c:xMode val="edge"/>
          <c:yMode val="edge"/>
          <c:x val="0.40941208795181594"/>
          <c:y val="3.519061583577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8046184165276E-2"/>
          <c:y val="0.16422287390029325"/>
          <c:w val="0.89803990352321039"/>
          <c:h val="0.607038123167155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REVENUE'!$A$97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REVENUE'!$B$96:$M$96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REVENUE'!$B$97:$M$97</c:f>
              <c:numCache>
                <c:formatCode>_("$"* #,##0_);_("$"* \(#,##0\);_("$"* "-"??_);_(@_)</c:formatCode>
                <c:ptCount val="12"/>
                <c:pt idx="0">
                  <c:v>508473.88</c:v>
                </c:pt>
                <c:pt idx="1">
                  <c:v>339698.13</c:v>
                </c:pt>
                <c:pt idx="2">
                  <c:v>338007.84</c:v>
                </c:pt>
                <c:pt idx="3">
                  <c:v>390135</c:v>
                </c:pt>
                <c:pt idx="4">
                  <c:v>416562.11</c:v>
                </c:pt>
                <c:pt idx="5">
                  <c:v>510317.84</c:v>
                </c:pt>
                <c:pt idx="6">
                  <c:v>522866.91</c:v>
                </c:pt>
                <c:pt idx="7">
                  <c:v>593099.98</c:v>
                </c:pt>
                <c:pt idx="8">
                  <c:v>574967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REVENUE'!$A$98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REVENUE'!$B$98:$M$98</c:f>
              <c:numCache>
                <c:formatCode>_("$"* #,##0_);_("$"* \(#,##0\);_("$"* "-"??_);_(@_)</c:formatCode>
                <c:ptCount val="12"/>
                <c:pt idx="0">
                  <c:v>525184.19053168711</c:v>
                </c:pt>
                <c:pt idx="1">
                  <c:v>443625.8045022866</c:v>
                </c:pt>
                <c:pt idx="2">
                  <c:v>374911.73990567896</c:v>
                </c:pt>
                <c:pt idx="3">
                  <c:v>404195.06781840418</c:v>
                </c:pt>
                <c:pt idx="4">
                  <c:v>464245.7463904625</c:v>
                </c:pt>
                <c:pt idx="5">
                  <c:v>530171.48114441813</c:v>
                </c:pt>
                <c:pt idx="6">
                  <c:v>589772.61435144267</c:v>
                </c:pt>
                <c:pt idx="7">
                  <c:v>622302.66520631255</c:v>
                </c:pt>
                <c:pt idx="8">
                  <c:v>619745.27981924522</c:v>
                </c:pt>
                <c:pt idx="9">
                  <c:v>636787.67160426744</c:v>
                </c:pt>
                <c:pt idx="10">
                  <c:v>581414.91341879161</c:v>
                </c:pt>
                <c:pt idx="11">
                  <c:v>555107.11218356714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8480"/>
        <c:axId val="92639232"/>
      </c:barChart>
      <c:catAx>
        <c:axId val="92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639232"/>
        <c:scaling>
          <c:orientation val="minMax"/>
          <c:max val="7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28480"/>
        <c:crosses val="autoZero"/>
        <c:crossBetween val="between"/>
        <c:majorUnit val="14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843004128616154"/>
          <c:y val="0.90615835777126097"/>
          <c:w val="0.30027569900869833"/>
          <c:h val="6.4516129032258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Field Collection Charge</a:t>
            </a:r>
          </a:p>
        </c:rich>
      </c:tx>
      <c:layout>
        <c:manualLayout>
          <c:xMode val="edge"/>
          <c:yMode val="edge"/>
          <c:x val="0.42845982517842535"/>
          <c:y val="3.3418980522171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14029635132744E-2"/>
          <c:y val="0.13110539845758354"/>
          <c:w val="0.89914029635132742"/>
          <c:h val="0.66580976863753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REVENUE'!$A$129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REVENUE'!$B$128:$M$128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REVENUE'!$B$129:$M$129</c:f>
              <c:numCache>
                <c:formatCode>_("$"* #,##0_);_("$"* \(#,##0\);_("$"* "-"??_);_(@_)</c:formatCode>
                <c:ptCount val="12"/>
                <c:pt idx="0">
                  <c:v>14962.08</c:v>
                </c:pt>
                <c:pt idx="1">
                  <c:v>13751.01</c:v>
                </c:pt>
                <c:pt idx="2">
                  <c:v>17154.27</c:v>
                </c:pt>
                <c:pt idx="3">
                  <c:v>16357</c:v>
                </c:pt>
                <c:pt idx="4">
                  <c:v>13597.71</c:v>
                </c:pt>
                <c:pt idx="5">
                  <c:v>11088.7</c:v>
                </c:pt>
                <c:pt idx="6">
                  <c:v>11451.51</c:v>
                </c:pt>
                <c:pt idx="7">
                  <c:v>14502.18</c:v>
                </c:pt>
                <c:pt idx="8">
                  <c:v>16546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REVENUE'!$A$130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REVENUE'!$B$130:$M$130</c:f>
              <c:numCache>
                <c:formatCode>_("$"* #,##0_);_("$"* \(#,##0\);_("$"* "-"??_);_(@_)</c:formatCode>
                <c:ptCount val="12"/>
                <c:pt idx="0">
                  <c:v>14935.390220898491</c:v>
                </c:pt>
                <c:pt idx="1">
                  <c:v>14935.390220898491</c:v>
                </c:pt>
                <c:pt idx="2">
                  <c:v>16802.313998510803</c:v>
                </c:pt>
                <c:pt idx="3">
                  <c:v>16802.313998510803</c:v>
                </c:pt>
                <c:pt idx="4">
                  <c:v>14001.928332092335</c:v>
                </c:pt>
                <c:pt idx="5">
                  <c:v>16802.313998510803</c:v>
                </c:pt>
                <c:pt idx="6">
                  <c:v>15868.852109704647</c:v>
                </c:pt>
                <c:pt idx="7">
                  <c:v>15868.852109704647</c:v>
                </c:pt>
                <c:pt idx="8">
                  <c:v>15868.852109704647</c:v>
                </c:pt>
                <c:pt idx="9">
                  <c:v>15868.852109704647</c:v>
                </c:pt>
                <c:pt idx="10">
                  <c:v>14935.390220898491</c:v>
                </c:pt>
                <c:pt idx="11">
                  <c:v>16802.313998510803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49184"/>
        <c:axId val="95951872"/>
      </c:barChart>
      <c:catAx>
        <c:axId val="959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5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51872"/>
        <c:scaling>
          <c:orientation val="minMax"/>
          <c:max val="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49184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73311078716672"/>
          <c:y val="0.9263157894736842"/>
          <c:w val="0.29938066413412018"/>
          <c:h val="5.5263157894736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Reconnect Charge</a:t>
            </a:r>
          </a:p>
        </c:rich>
      </c:tx>
      <c:layout>
        <c:manualLayout>
          <c:xMode val="edge"/>
          <c:yMode val="edge"/>
          <c:x val="0.44253342299154758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87090409142855E-2"/>
          <c:y val="0.1340484328507677"/>
          <c:w val="0.89739576809907451"/>
          <c:h val="0.65683732096876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REVENUE'!$A$160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REVENUE'!$B$160:$M$160</c:f>
              <c:numCache>
                <c:formatCode>_("$"* #,##0_);_("$"* \(#,##0\);_("$"* "-"??_);_(@_)</c:formatCode>
                <c:ptCount val="12"/>
                <c:pt idx="0">
                  <c:v>1469435.62</c:v>
                </c:pt>
                <c:pt idx="1">
                  <c:v>1097021.54</c:v>
                </c:pt>
                <c:pt idx="2">
                  <c:v>1100924.3999999999</c:v>
                </c:pt>
                <c:pt idx="3">
                  <c:v>1283811</c:v>
                </c:pt>
                <c:pt idx="4">
                  <c:v>954574.64</c:v>
                </c:pt>
                <c:pt idx="5">
                  <c:v>1248473.7</c:v>
                </c:pt>
                <c:pt idx="6">
                  <c:v>1143149.46</c:v>
                </c:pt>
                <c:pt idx="7">
                  <c:v>1205948.42</c:v>
                </c:pt>
                <c:pt idx="8">
                  <c:v>1456809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REVENUE'!$A$161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REVENUE'!$B$161:$M$161</c:f>
              <c:numCache>
                <c:formatCode>_("$"* #,##0_);_("$"* \(#,##0\);_("$"* "-"??_);_(@_)</c:formatCode>
                <c:ptCount val="12"/>
                <c:pt idx="0">
                  <c:v>1502784.0060046336</c:v>
                </c:pt>
                <c:pt idx="1">
                  <c:v>1033608.372305061</c:v>
                </c:pt>
                <c:pt idx="2">
                  <c:v>1102178.159220132</c:v>
                </c:pt>
                <c:pt idx="3">
                  <c:v>1088754.2596324154</c:v>
                </c:pt>
                <c:pt idx="4">
                  <c:v>1126917.123747119</c:v>
                </c:pt>
                <c:pt idx="5">
                  <c:v>1146499.0660133499</c:v>
                </c:pt>
                <c:pt idx="6">
                  <c:v>1251967.5504212973</c:v>
                </c:pt>
                <c:pt idx="7">
                  <c:v>1355941.622403878</c:v>
                </c:pt>
                <c:pt idx="8">
                  <c:v>1330588.0584883436</c:v>
                </c:pt>
                <c:pt idx="9">
                  <c:v>1403452.0070533149</c:v>
                </c:pt>
                <c:pt idx="10">
                  <c:v>1397138.6164350593</c:v>
                </c:pt>
                <c:pt idx="11">
                  <c:v>926493.72863839916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37376"/>
        <c:axId val="114838912"/>
      </c:barChart>
      <c:catAx>
        <c:axId val="1148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3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838912"/>
        <c:scaling>
          <c:orientation val="minMax"/>
          <c:max val="2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37376"/>
        <c:crosses val="autoZero"/>
        <c:crossBetween val="between"/>
        <c:majorUnit val="400000"/>
        <c:minorUnit val="56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393968315943978"/>
          <c:y val="0.91152927599867706"/>
          <c:w val="0.29958699377453851"/>
          <c:h val="5.89812332439678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Diversion Charge</a:t>
            </a:r>
          </a:p>
        </c:rich>
      </c:tx>
      <c:layout>
        <c:manualLayout>
          <c:xMode val="edge"/>
          <c:yMode val="edge"/>
          <c:x val="0.42196107698076202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21632905662458E-2"/>
          <c:y val="0.13445414930778762"/>
          <c:w val="0.9003928465018739"/>
          <c:h val="0.62465156865909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REVENUE'!$A$190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REVENUE'!$B$190:$M$190</c:f>
              <c:numCache>
                <c:formatCode>_("$"* #,##0_);_("$"* \(#,##0\);_("$"* "-"??_);_(@_)</c:formatCode>
                <c:ptCount val="12"/>
                <c:pt idx="0">
                  <c:v>183231.28</c:v>
                </c:pt>
                <c:pt idx="1">
                  <c:v>124316.87</c:v>
                </c:pt>
                <c:pt idx="2">
                  <c:v>94647.43</c:v>
                </c:pt>
                <c:pt idx="3">
                  <c:v>75226</c:v>
                </c:pt>
                <c:pt idx="4">
                  <c:v>50877.39</c:v>
                </c:pt>
                <c:pt idx="5">
                  <c:v>96549.11</c:v>
                </c:pt>
                <c:pt idx="6">
                  <c:v>72765.33</c:v>
                </c:pt>
                <c:pt idx="7">
                  <c:v>101118.71</c:v>
                </c:pt>
                <c:pt idx="8">
                  <c:v>83386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REVENUE'!$A$191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REVENUE'!$B$191:$M$191</c:f>
              <c:numCache>
                <c:formatCode>_("$"* #,##0_);_("$"* \(#,##0\);_("$"* "-"??_);_(@_)</c:formatCode>
                <c:ptCount val="12"/>
                <c:pt idx="0">
                  <c:v>119374.45850996014</c:v>
                </c:pt>
                <c:pt idx="1">
                  <c:v>119374.45850996014</c:v>
                </c:pt>
                <c:pt idx="2">
                  <c:v>134296.26582370515</c:v>
                </c:pt>
                <c:pt idx="3">
                  <c:v>134296.26582370515</c:v>
                </c:pt>
                <c:pt idx="4">
                  <c:v>134296.26582370515</c:v>
                </c:pt>
                <c:pt idx="5">
                  <c:v>134296.26582370515</c:v>
                </c:pt>
                <c:pt idx="6">
                  <c:v>134296.26582370515</c:v>
                </c:pt>
                <c:pt idx="7">
                  <c:v>134296.26582370515</c:v>
                </c:pt>
                <c:pt idx="8">
                  <c:v>134296.26582370515</c:v>
                </c:pt>
                <c:pt idx="9">
                  <c:v>134296.26582370515</c:v>
                </c:pt>
                <c:pt idx="10">
                  <c:v>104452.65119621513</c:v>
                </c:pt>
                <c:pt idx="11">
                  <c:v>74609.036568725089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42144"/>
        <c:axId val="209544704"/>
      </c:barChart>
      <c:catAx>
        <c:axId val="2095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4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544704"/>
        <c:scaling>
          <c:orientation val="minMax"/>
          <c:max val="25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42144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98915520175364"/>
          <c:y val="0.90756537785717961"/>
          <c:w val="0.30013743474373394"/>
          <c:h val="6.16249439408309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Initial Connect Service Charge</a:t>
            </a:r>
          </a:p>
        </c:rich>
      </c:tx>
      <c:layout>
        <c:manualLayout>
          <c:xMode val="edge"/>
          <c:yMode val="edge"/>
          <c:x val="0.40813149389384179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76356695949417E-2"/>
          <c:y val="0.13846188517098651"/>
          <c:w val="0.8950279692386548"/>
          <c:h val="0.630770810223382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REVENUE'!$A$222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REVENUE'!$B$222:$M$222</c:f>
              <c:numCache>
                <c:formatCode>_("$"* #,##0_);_("$"* \(#,##0\);_("$"* "-"??_);_(@_)</c:formatCode>
                <c:ptCount val="12"/>
                <c:pt idx="0">
                  <c:v>52972.800000000003</c:v>
                </c:pt>
                <c:pt idx="1">
                  <c:v>58835.519999999997</c:v>
                </c:pt>
                <c:pt idx="2">
                  <c:v>73031.039999999994</c:v>
                </c:pt>
                <c:pt idx="3">
                  <c:v>63731</c:v>
                </c:pt>
                <c:pt idx="4">
                  <c:v>60650.879999999997</c:v>
                </c:pt>
                <c:pt idx="5">
                  <c:v>81319.199999999997</c:v>
                </c:pt>
                <c:pt idx="6">
                  <c:v>57377.279999999999</c:v>
                </c:pt>
                <c:pt idx="7">
                  <c:v>65367.839999999997</c:v>
                </c:pt>
                <c:pt idx="8">
                  <c:v>62764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REVENUE'!$A$223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REVENUE'!$B$223:$M$223</c:f>
              <c:numCache>
                <c:formatCode>_("$"* #,##0_);_("$"* \(#,##0\);_("$"* "-"??_);_(@_)</c:formatCode>
                <c:ptCount val="12"/>
                <c:pt idx="0">
                  <c:v>64389.776299736375</c:v>
                </c:pt>
                <c:pt idx="1">
                  <c:v>64932.886270531824</c:v>
                </c:pt>
                <c:pt idx="2">
                  <c:v>66864.567057598499</c:v>
                </c:pt>
                <c:pt idx="3">
                  <c:v>68914.666099814407</c:v>
                </c:pt>
                <c:pt idx="4">
                  <c:v>69638.931157616666</c:v>
                </c:pt>
                <c:pt idx="5">
                  <c:v>71149.839745580713</c:v>
                </c:pt>
                <c:pt idx="6">
                  <c:v>73003.099290937476</c:v>
                </c:pt>
                <c:pt idx="7">
                  <c:v>74883.618381312277</c:v>
                </c:pt>
                <c:pt idx="8">
                  <c:v>76898.117140841685</c:v>
                </c:pt>
                <c:pt idx="9">
                  <c:v>79170.684254431588</c:v>
                </c:pt>
                <c:pt idx="10">
                  <c:v>80904.263365620354</c:v>
                </c:pt>
                <c:pt idx="11">
                  <c:v>82884.247066710377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58912"/>
        <c:axId val="209561472"/>
      </c:barChart>
      <c:catAx>
        <c:axId val="2095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6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561472"/>
        <c:scaling>
          <c:orientation val="minMax"/>
          <c:max val="1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58912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98651511536264"/>
          <c:y val="0.92051524328689682"/>
          <c:w val="0.29958699377453857"/>
          <c:h val="5.641052560737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Existing Connect Service Charge</a:t>
            </a:r>
          </a:p>
        </c:rich>
      </c:tx>
      <c:layout>
        <c:manualLayout>
          <c:xMode val="edge"/>
          <c:yMode val="edge"/>
          <c:x val="0.39906128527299672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14312153321957E-2"/>
          <c:y val="0.1497326203208556"/>
          <c:w val="0.88654214848498969"/>
          <c:h val="0.631016042780748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'2015 SERVICE CHARGE REVENUE'!$A$252</c:f>
              <c:strCache>
                <c:ptCount val="1"/>
                <c:pt idx="0">
                  <c:v>2015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 SERVICE CHARGE REVENUE'!$B$159:$M$159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 SERVICE CHARGE REVENUE'!$B$252:$M$252</c:f>
              <c:numCache>
                <c:formatCode>_("$"* #,##0_);_("$"* \(#,##0\);_("$"* "-"??_);_(@_)</c:formatCode>
                <c:ptCount val="12"/>
                <c:pt idx="0">
                  <c:v>1246309.46</c:v>
                </c:pt>
                <c:pt idx="1">
                  <c:v>1314781</c:v>
                </c:pt>
                <c:pt idx="2">
                  <c:v>1516044.5</c:v>
                </c:pt>
                <c:pt idx="3">
                  <c:v>1450800</c:v>
                </c:pt>
                <c:pt idx="4">
                  <c:v>1445725.92</c:v>
                </c:pt>
                <c:pt idx="5">
                  <c:v>1641755.04</c:v>
                </c:pt>
                <c:pt idx="6">
                  <c:v>1510200.96</c:v>
                </c:pt>
                <c:pt idx="7">
                  <c:v>1735513.92</c:v>
                </c:pt>
                <c:pt idx="8">
                  <c:v>1442556</c:v>
                </c:pt>
              </c:numCache>
            </c:numRef>
          </c:val>
        </c:ser>
        <c:ser>
          <c:idx val="0"/>
          <c:order val="1"/>
          <c:tx>
            <c:strRef>
              <c:f>'2015 SERVICE CHARGE REVENUE'!$A$253</c:f>
              <c:strCache>
                <c:ptCount val="1"/>
                <c:pt idx="0">
                  <c:v>2015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 SERVICE CHARGE REVENUE'!$B$253:$M$253</c:f>
              <c:numCache>
                <c:formatCode>_("$"* #,##0_);_("$"* \(#,##0\);_("$"* "-"??_);_(@_)</c:formatCode>
                <c:ptCount val="12"/>
                <c:pt idx="0">
                  <c:v>1263326.8800000001</c:v>
                </c:pt>
                <c:pt idx="1">
                  <c:v>1312549.9200000002</c:v>
                </c:pt>
                <c:pt idx="2">
                  <c:v>1370462.8800000001</c:v>
                </c:pt>
                <c:pt idx="3">
                  <c:v>1382218.08</c:v>
                </c:pt>
                <c:pt idx="4">
                  <c:v>1388809.9200000002</c:v>
                </c:pt>
                <c:pt idx="5">
                  <c:v>1436991.36</c:v>
                </c:pt>
                <c:pt idx="6">
                  <c:v>1539574.08</c:v>
                </c:pt>
                <c:pt idx="7">
                  <c:v>1582488</c:v>
                </c:pt>
                <c:pt idx="8">
                  <c:v>1524961.9200000002</c:v>
                </c:pt>
                <c:pt idx="9">
                  <c:v>1504427.52</c:v>
                </c:pt>
                <c:pt idx="10">
                  <c:v>1367620.8</c:v>
                </c:pt>
                <c:pt idx="11">
                  <c:v>1331402.8800000001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8624"/>
        <c:axId val="209581184"/>
      </c:barChart>
      <c:catAx>
        <c:axId val="2095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81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9581184"/>
        <c:scaling>
          <c:orientation val="minMax"/>
          <c:max val="2000000"/>
          <c:min val="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78624"/>
        <c:crosses val="autoZero"/>
        <c:crossBetween val="between"/>
        <c:majorUnit val="400000"/>
        <c:minorUnit val="3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253642707239339"/>
          <c:y val="0.91176470588235292"/>
          <c:w val="0.30062204905796591"/>
          <c:h val="5.88235294117647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FFFF99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
Summary - All  Service Charges</a:t>
            </a:r>
          </a:p>
        </c:rich>
      </c:tx>
      <c:layout>
        <c:manualLayout>
          <c:xMode val="edge"/>
          <c:yMode val="edge"/>
          <c:x val="0.36659543090541846"/>
          <c:y val="3.87572400907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8706169261437E-2"/>
          <c:y val="0.18952618453865336"/>
          <c:w val="0.88952824226689664"/>
          <c:h val="0.61502434137005302"/>
        </c:manualLayout>
      </c:layout>
      <c:barChart>
        <c:barDir val="col"/>
        <c:grouping val="clustered"/>
        <c:varyColors val="0"/>
        <c:ser>
          <c:idx val="2"/>
          <c:order val="0"/>
          <c:tx>
            <c:v>2009 Forecast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FF">
                    <a:gamma/>
                    <a:shade val="76078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strRef>
              <c:f>'2014 SERVICE CHARGE REVENUE'!$A$35</c:f>
              <c:strCache>
                <c:ptCount val="1"/>
                <c:pt idx="0">
                  <c:v>2014 Actual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REVENUE'!$B$35:$M$35</c:f>
              <c:numCache>
                <c:formatCode>_("$"* #,##0_);_("$"* \(#,##0\);_("$"* "-"??_);_(@_)</c:formatCode>
                <c:ptCount val="12"/>
                <c:pt idx="0">
                  <c:v>8659814.3699999992</c:v>
                </c:pt>
                <c:pt idx="1">
                  <c:v>7353932.8999999994</c:v>
                </c:pt>
                <c:pt idx="2">
                  <c:v>7743783.4699999997</c:v>
                </c:pt>
                <c:pt idx="3">
                  <c:v>8039993.4500000002</c:v>
                </c:pt>
                <c:pt idx="4">
                  <c:v>8210504.7799999993</c:v>
                </c:pt>
                <c:pt idx="5">
                  <c:v>8202005.1999999993</c:v>
                </c:pt>
                <c:pt idx="6">
                  <c:v>9013092.3800000008</c:v>
                </c:pt>
                <c:pt idx="7">
                  <c:v>8788591.9600000009</c:v>
                </c:pt>
                <c:pt idx="8">
                  <c:v>9096712.8300000001</c:v>
                </c:pt>
                <c:pt idx="9">
                  <c:v>9313576.3900000006</c:v>
                </c:pt>
                <c:pt idx="10">
                  <c:v>8307260.6800000006</c:v>
                </c:pt>
                <c:pt idx="11">
                  <c:v>9080765.4900000002</c:v>
                </c:pt>
              </c:numCache>
            </c:numRef>
          </c:val>
        </c:ser>
        <c:ser>
          <c:idx val="0"/>
          <c:order val="2"/>
          <c:tx>
            <c:strRef>
              <c:f>'2014 SERVICE CHARGE REVENUE'!$A$36</c:f>
              <c:strCache>
                <c:ptCount val="1"/>
                <c:pt idx="0">
                  <c:v>2014 Target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SERVICE CHARGE REVENUE'!$B$33:$M$33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'2014 SERVICE CHARGE REVENUE'!$B$36:$M$36</c:f>
              <c:numCache>
                <c:formatCode>_("$"* #,##0_);_("$"* \(#,##0\);_("$"* "-"??_);_(@_)</c:formatCode>
                <c:ptCount val="12"/>
                <c:pt idx="0">
                  <c:v>7681584.9630409041</c:v>
                </c:pt>
                <c:pt idx="1">
                  <c:v>7059557.9675047584</c:v>
                </c:pt>
                <c:pt idx="2">
                  <c:v>7335083.5923915729</c:v>
                </c:pt>
                <c:pt idx="3">
                  <c:v>7606618.6551548121</c:v>
                </c:pt>
                <c:pt idx="4">
                  <c:v>7856060.7694688942</c:v>
                </c:pt>
                <c:pt idx="5">
                  <c:v>7208335.8014084641</c:v>
                </c:pt>
                <c:pt idx="6">
                  <c:v>8667493.0765844136</c:v>
                </c:pt>
                <c:pt idx="7">
                  <c:v>8669030.1329257824</c:v>
                </c:pt>
                <c:pt idx="8">
                  <c:v>8109653.4662001859</c:v>
                </c:pt>
                <c:pt idx="9">
                  <c:v>9155946.9306499343</c:v>
                </c:pt>
                <c:pt idx="10">
                  <c:v>8547479.6481625922</c:v>
                </c:pt>
                <c:pt idx="11">
                  <c:v>7668609.2462577438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53760"/>
        <c:axId val="220205056"/>
      </c:barChart>
      <c:catAx>
        <c:axId val="2172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0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0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253760"/>
        <c:crosses val="autoZero"/>
        <c:crossBetween val="between"/>
        <c:majorUnit val="2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543977165020568"/>
          <c:y val="0.88279301745635907"/>
          <c:w val="0.33904632306256516"/>
          <c:h val="8.47880299251870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0066CC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18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14</xdr:col>
      <xdr:colOff>857250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9525</xdr:rowOff>
    </xdr:from>
    <xdr:to>
      <xdr:col>15</xdr:col>
      <xdr:colOff>38100</xdr:colOff>
      <xdr:row>64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114300</xdr:rowOff>
    </xdr:from>
    <xdr:to>
      <xdr:col>15</xdr:col>
      <xdr:colOff>19050</xdr:colOff>
      <xdr:row>94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15</xdr:col>
      <xdr:colOff>19050</xdr:colOff>
      <xdr:row>126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114300</xdr:rowOff>
    </xdr:from>
    <xdr:to>
      <xdr:col>15</xdr:col>
      <xdr:colOff>9525</xdr:colOff>
      <xdr:row>157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76200</xdr:rowOff>
    </xdr:from>
    <xdr:to>
      <xdr:col>15</xdr:col>
      <xdr:colOff>47625</xdr:colOff>
      <xdr:row>187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197</xdr:row>
      <xdr:rowOff>9525</xdr:rowOff>
    </xdr:from>
    <xdr:to>
      <xdr:col>15</xdr:col>
      <xdr:colOff>9525</xdr:colOff>
      <xdr:row>219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228</xdr:row>
      <xdr:rowOff>76200</xdr:rowOff>
    </xdr:from>
    <xdr:to>
      <xdr:col>15</xdr:col>
      <xdr:colOff>66675</xdr:colOff>
      <xdr:row>249</xdr:row>
      <xdr:rowOff>238125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13</xdr:col>
      <xdr:colOff>838200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9525</xdr:rowOff>
    </xdr:from>
    <xdr:to>
      <xdr:col>14</xdr:col>
      <xdr:colOff>0</xdr:colOff>
      <xdr:row>64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114300</xdr:rowOff>
    </xdr:from>
    <xdr:to>
      <xdr:col>13</xdr:col>
      <xdr:colOff>838200</xdr:colOff>
      <xdr:row>94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13</xdr:col>
      <xdr:colOff>885825</xdr:colOff>
      <xdr:row>126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114300</xdr:rowOff>
    </xdr:from>
    <xdr:to>
      <xdr:col>13</xdr:col>
      <xdr:colOff>876300</xdr:colOff>
      <xdr:row>157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76200</xdr:rowOff>
    </xdr:from>
    <xdr:to>
      <xdr:col>13</xdr:col>
      <xdr:colOff>828675</xdr:colOff>
      <xdr:row>187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197</xdr:row>
      <xdr:rowOff>9525</xdr:rowOff>
    </xdr:from>
    <xdr:to>
      <xdr:col>14</xdr:col>
      <xdr:colOff>0</xdr:colOff>
      <xdr:row>219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228</xdr:row>
      <xdr:rowOff>76200</xdr:rowOff>
    </xdr:from>
    <xdr:to>
      <xdr:col>14</xdr:col>
      <xdr:colOff>9525</xdr:colOff>
      <xdr:row>249</xdr:row>
      <xdr:rowOff>238125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2171640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182880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2834640" y="0"/>
          <a:ext cx="74218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541020</xdr:colOff>
      <xdr:row>3</xdr:row>
      <xdr:rowOff>297180</xdr:rowOff>
    </xdr:from>
    <xdr:to>
      <xdr:col>2</xdr:col>
      <xdr:colOff>373380</xdr:colOff>
      <xdr:row>5</xdr:row>
      <xdr:rowOff>15240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762000"/>
          <a:ext cx="6400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731520</xdr:colOff>
      <xdr:row>3</xdr:row>
      <xdr:rowOff>297180</xdr:rowOff>
    </xdr:from>
    <xdr:to>
      <xdr:col>1</xdr:col>
      <xdr:colOff>358140</xdr:colOff>
      <xdr:row>5</xdr:row>
      <xdr:rowOff>15240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762000"/>
          <a:ext cx="4267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167640</xdr:colOff>
      <xdr:row>4</xdr:row>
      <xdr:rowOff>0</xdr:rowOff>
    </xdr:from>
    <xdr:to>
      <xdr:col>0</xdr:col>
      <xdr:colOff>556260</xdr:colOff>
      <xdr:row>5</xdr:row>
      <xdr:rowOff>22860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69620"/>
          <a:ext cx="3886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</xdr:colOff>
      <xdr:row>10</xdr:row>
      <xdr:rowOff>0</xdr:rowOff>
    </xdr:from>
    <xdr:to>
      <xdr:col>1</xdr:col>
      <xdr:colOff>289560</xdr:colOff>
      <xdr:row>10</xdr:row>
      <xdr:rowOff>114300</xdr:rowOff>
    </xdr:to>
    <xdr:pic>
      <xdr:nvPicPr>
        <xdr:cNvPr id="718" name="BExVSTVYEEPDL00J3VD4B3XPXZU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53615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10</xdr:row>
      <xdr:rowOff>0</xdr:rowOff>
    </xdr:from>
    <xdr:to>
      <xdr:col>3</xdr:col>
      <xdr:colOff>533400</xdr:colOff>
      <xdr:row>10</xdr:row>
      <xdr:rowOff>114300</xdr:rowOff>
    </xdr:to>
    <xdr:pic>
      <xdr:nvPicPr>
        <xdr:cNvPr id="719" name="BEx5LV2P38YNF8E7F4VMJLDZHP7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53615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11</xdr:row>
      <xdr:rowOff>0</xdr:rowOff>
    </xdr:from>
    <xdr:to>
      <xdr:col>3</xdr:col>
      <xdr:colOff>533400</xdr:colOff>
      <xdr:row>11</xdr:row>
      <xdr:rowOff>114300</xdr:rowOff>
    </xdr:to>
    <xdr:pic>
      <xdr:nvPicPr>
        <xdr:cNvPr id="720" name="BExTZIIGAATB0ZTXIPF7G7M19M0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54910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12</xdr:row>
      <xdr:rowOff>0</xdr:rowOff>
    </xdr:from>
    <xdr:to>
      <xdr:col>3</xdr:col>
      <xdr:colOff>533400</xdr:colOff>
      <xdr:row>12</xdr:row>
      <xdr:rowOff>114300</xdr:rowOff>
    </xdr:to>
    <xdr:pic>
      <xdr:nvPicPr>
        <xdr:cNvPr id="721" name="BExTXEE1G1OCX8B8ROG23ENPGQR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56205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13</xdr:row>
      <xdr:rowOff>0</xdr:rowOff>
    </xdr:from>
    <xdr:to>
      <xdr:col>3</xdr:col>
      <xdr:colOff>533400</xdr:colOff>
      <xdr:row>13</xdr:row>
      <xdr:rowOff>114300</xdr:rowOff>
    </xdr:to>
    <xdr:pic>
      <xdr:nvPicPr>
        <xdr:cNvPr id="722" name="BExY67ZRYMS4LK9S89IYWNWPK54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57501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14</xdr:row>
      <xdr:rowOff>0</xdr:rowOff>
    </xdr:from>
    <xdr:to>
      <xdr:col>3</xdr:col>
      <xdr:colOff>449580</xdr:colOff>
      <xdr:row>14</xdr:row>
      <xdr:rowOff>114300</xdr:rowOff>
    </xdr:to>
    <xdr:pic>
      <xdr:nvPicPr>
        <xdr:cNvPr id="723" name="BExGNUF82KYB5A5FNF8D3MPKFUL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58796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15</xdr:row>
      <xdr:rowOff>0</xdr:rowOff>
    </xdr:from>
    <xdr:to>
      <xdr:col>3</xdr:col>
      <xdr:colOff>533400</xdr:colOff>
      <xdr:row>15</xdr:row>
      <xdr:rowOff>114300</xdr:rowOff>
    </xdr:to>
    <xdr:pic>
      <xdr:nvPicPr>
        <xdr:cNvPr id="724" name="BExKFCCVODHX2N73FH9P9WT94XR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60092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16</xdr:row>
      <xdr:rowOff>0</xdr:rowOff>
    </xdr:from>
    <xdr:to>
      <xdr:col>3</xdr:col>
      <xdr:colOff>533400</xdr:colOff>
      <xdr:row>16</xdr:row>
      <xdr:rowOff>114300</xdr:rowOff>
    </xdr:to>
    <xdr:pic>
      <xdr:nvPicPr>
        <xdr:cNvPr id="725" name="BExS4Z86DD19DJ488MI3SIYQ82F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61387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17</xdr:row>
      <xdr:rowOff>0</xdr:rowOff>
    </xdr:from>
    <xdr:to>
      <xdr:col>3</xdr:col>
      <xdr:colOff>533400</xdr:colOff>
      <xdr:row>17</xdr:row>
      <xdr:rowOff>114300</xdr:rowOff>
    </xdr:to>
    <xdr:pic>
      <xdr:nvPicPr>
        <xdr:cNvPr id="726" name="BEx902DVOTYNKYMRLOM1VBFLOXG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262682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18</xdr:row>
      <xdr:rowOff>0</xdr:rowOff>
    </xdr:from>
    <xdr:to>
      <xdr:col>3</xdr:col>
      <xdr:colOff>449580</xdr:colOff>
      <xdr:row>18</xdr:row>
      <xdr:rowOff>114300</xdr:rowOff>
    </xdr:to>
    <xdr:pic>
      <xdr:nvPicPr>
        <xdr:cNvPr id="727" name="BEx977J2VE0OFLH7W3SEKJ5CMK9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63978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27</xdr:row>
      <xdr:rowOff>0</xdr:rowOff>
    </xdr:from>
    <xdr:to>
      <xdr:col>3</xdr:col>
      <xdr:colOff>449580</xdr:colOff>
      <xdr:row>27</xdr:row>
      <xdr:rowOff>114300</xdr:rowOff>
    </xdr:to>
    <xdr:pic>
      <xdr:nvPicPr>
        <xdr:cNvPr id="728" name="BEx3J51BXD0J42SRVOQ1FWO6L7OZ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75636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28</xdr:row>
      <xdr:rowOff>0</xdr:rowOff>
    </xdr:from>
    <xdr:to>
      <xdr:col>3</xdr:col>
      <xdr:colOff>373380</xdr:colOff>
      <xdr:row>28</xdr:row>
      <xdr:rowOff>114300</xdr:rowOff>
    </xdr:to>
    <xdr:pic>
      <xdr:nvPicPr>
        <xdr:cNvPr id="729" name="BExU4W46WMQAK0E9O0ZPSI4S57B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276932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38</xdr:row>
      <xdr:rowOff>0</xdr:rowOff>
    </xdr:from>
    <xdr:to>
      <xdr:col>3</xdr:col>
      <xdr:colOff>449580</xdr:colOff>
      <xdr:row>38</xdr:row>
      <xdr:rowOff>114300</xdr:rowOff>
    </xdr:to>
    <xdr:pic>
      <xdr:nvPicPr>
        <xdr:cNvPr id="730" name="BExXWX2XP1HAO5KRAK09RI8YHQ1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89886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41</xdr:row>
      <xdr:rowOff>0</xdr:rowOff>
    </xdr:from>
    <xdr:to>
      <xdr:col>3</xdr:col>
      <xdr:colOff>449580</xdr:colOff>
      <xdr:row>41</xdr:row>
      <xdr:rowOff>114300</xdr:rowOff>
    </xdr:to>
    <xdr:pic>
      <xdr:nvPicPr>
        <xdr:cNvPr id="731" name="BExXOMFF9OPXXNRI4X0C78QXD4C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93772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45</xdr:row>
      <xdr:rowOff>0</xdr:rowOff>
    </xdr:from>
    <xdr:to>
      <xdr:col>3</xdr:col>
      <xdr:colOff>449580</xdr:colOff>
      <xdr:row>45</xdr:row>
      <xdr:rowOff>114300</xdr:rowOff>
    </xdr:to>
    <xdr:pic>
      <xdr:nvPicPr>
        <xdr:cNvPr id="732" name="BExBAAWFTZQ7MHMFKLSW2GU90VH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298954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46</xdr:row>
      <xdr:rowOff>0</xdr:rowOff>
    </xdr:from>
    <xdr:to>
      <xdr:col>3</xdr:col>
      <xdr:colOff>373380</xdr:colOff>
      <xdr:row>46</xdr:row>
      <xdr:rowOff>114300</xdr:rowOff>
    </xdr:to>
    <xdr:pic>
      <xdr:nvPicPr>
        <xdr:cNvPr id="733" name="BExQFQP9HWYH8IFOVMOA438Q63C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300249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47</xdr:row>
      <xdr:rowOff>0</xdr:rowOff>
    </xdr:from>
    <xdr:to>
      <xdr:col>3</xdr:col>
      <xdr:colOff>289560</xdr:colOff>
      <xdr:row>47</xdr:row>
      <xdr:rowOff>114300</xdr:rowOff>
    </xdr:to>
    <xdr:pic>
      <xdr:nvPicPr>
        <xdr:cNvPr id="734" name="BExMOVECTTRXYZFA06BLPX6EGWT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01544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65</xdr:row>
      <xdr:rowOff>0</xdr:rowOff>
    </xdr:from>
    <xdr:to>
      <xdr:col>3</xdr:col>
      <xdr:colOff>373380</xdr:colOff>
      <xdr:row>65</xdr:row>
      <xdr:rowOff>114300</xdr:rowOff>
    </xdr:to>
    <xdr:pic>
      <xdr:nvPicPr>
        <xdr:cNvPr id="735" name="BExIS720J15QPBTNK3V9NZKMZPB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324862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66</xdr:row>
      <xdr:rowOff>0</xdr:rowOff>
    </xdr:from>
    <xdr:to>
      <xdr:col>3</xdr:col>
      <xdr:colOff>289560</xdr:colOff>
      <xdr:row>66</xdr:row>
      <xdr:rowOff>114300</xdr:rowOff>
    </xdr:to>
    <xdr:pic>
      <xdr:nvPicPr>
        <xdr:cNvPr id="736" name="BExMQPXG8I2O1SVWGI6YIVJJWXJ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26157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72</xdr:row>
      <xdr:rowOff>0</xdr:rowOff>
    </xdr:from>
    <xdr:to>
      <xdr:col>3</xdr:col>
      <xdr:colOff>289560</xdr:colOff>
      <xdr:row>72</xdr:row>
      <xdr:rowOff>114300</xdr:rowOff>
    </xdr:to>
    <xdr:pic>
      <xdr:nvPicPr>
        <xdr:cNvPr id="737" name="BExH1JA478QGI5KDL4BMBKH9G32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33929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93</xdr:row>
      <xdr:rowOff>0</xdr:rowOff>
    </xdr:from>
    <xdr:to>
      <xdr:col>3</xdr:col>
      <xdr:colOff>373380</xdr:colOff>
      <xdr:row>93</xdr:row>
      <xdr:rowOff>114300</xdr:rowOff>
    </xdr:to>
    <xdr:pic>
      <xdr:nvPicPr>
        <xdr:cNvPr id="738" name="BExXNRUW63FMG6U6FRIC1FW3U3K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361133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102</xdr:row>
      <xdr:rowOff>0</xdr:rowOff>
    </xdr:from>
    <xdr:to>
      <xdr:col>3</xdr:col>
      <xdr:colOff>373380</xdr:colOff>
      <xdr:row>102</xdr:row>
      <xdr:rowOff>114300</xdr:rowOff>
    </xdr:to>
    <xdr:pic>
      <xdr:nvPicPr>
        <xdr:cNvPr id="739" name="BExKTEP3EOIAMRSWK49EUP99HKUQ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372791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103</xdr:row>
      <xdr:rowOff>0</xdr:rowOff>
    </xdr:from>
    <xdr:to>
      <xdr:col>3</xdr:col>
      <xdr:colOff>289560</xdr:colOff>
      <xdr:row>103</xdr:row>
      <xdr:rowOff>114300</xdr:rowOff>
    </xdr:to>
    <xdr:pic>
      <xdr:nvPicPr>
        <xdr:cNvPr id="740" name="BExF72E4V7VJ5H89B8UT447PG7T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74087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107</xdr:row>
      <xdr:rowOff>0</xdr:rowOff>
    </xdr:from>
    <xdr:to>
      <xdr:col>3</xdr:col>
      <xdr:colOff>289560</xdr:colOff>
      <xdr:row>107</xdr:row>
      <xdr:rowOff>114300</xdr:rowOff>
    </xdr:to>
    <xdr:pic>
      <xdr:nvPicPr>
        <xdr:cNvPr id="741" name="BExS2Z01HX1294BQND4FONSK5OS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79268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115</xdr:row>
      <xdr:rowOff>0</xdr:rowOff>
    </xdr:from>
    <xdr:to>
      <xdr:col>3</xdr:col>
      <xdr:colOff>289560</xdr:colOff>
      <xdr:row>115</xdr:row>
      <xdr:rowOff>114300</xdr:rowOff>
    </xdr:to>
    <xdr:pic>
      <xdr:nvPicPr>
        <xdr:cNvPr id="742" name="BEx1TQIO6SUQH0LURBEUVB97HEU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389632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122</xdr:row>
      <xdr:rowOff>0</xdr:rowOff>
    </xdr:from>
    <xdr:to>
      <xdr:col>3</xdr:col>
      <xdr:colOff>373380</xdr:colOff>
      <xdr:row>122</xdr:row>
      <xdr:rowOff>114300</xdr:rowOff>
    </xdr:to>
    <xdr:pic>
      <xdr:nvPicPr>
        <xdr:cNvPr id="743" name="BEx1XGXKAKC5TRYLEY4K8PQMUTR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398699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126</xdr:row>
      <xdr:rowOff>0</xdr:rowOff>
    </xdr:from>
    <xdr:to>
      <xdr:col>3</xdr:col>
      <xdr:colOff>373380</xdr:colOff>
      <xdr:row>126</xdr:row>
      <xdr:rowOff>114300</xdr:rowOff>
    </xdr:to>
    <xdr:pic>
      <xdr:nvPicPr>
        <xdr:cNvPr id="744" name="BEx5DSNZHCW47C24JIHXHBA7K0T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403881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129</xdr:row>
      <xdr:rowOff>0</xdr:rowOff>
    </xdr:from>
    <xdr:to>
      <xdr:col>3</xdr:col>
      <xdr:colOff>373380</xdr:colOff>
      <xdr:row>129</xdr:row>
      <xdr:rowOff>114300</xdr:rowOff>
    </xdr:to>
    <xdr:pic>
      <xdr:nvPicPr>
        <xdr:cNvPr id="745" name="BExGLKB236QGNMMRVW6TV31XX8V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2407767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130</xdr:row>
      <xdr:rowOff>0</xdr:rowOff>
    </xdr:from>
    <xdr:to>
      <xdr:col>3</xdr:col>
      <xdr:colOff>289560</xdr:colOff>
      <xdr:row>130</xdr:row>
      <xdr:rowOff>114300</xdr:rowOff>
    </xdr:to>
    <xdr:pic>
      <xdr:nvPicPr>
        <xdr:cNvPr id="746" name="BExQ4F3ZJOTT8DWWJTIBDFGOAHV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409063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133</xdr:row>
      <xdr:rowOff>0</xdr:rowOff>
    </xdr:from>
    <xdr:to>
      <xdr:col>3</xdr:col>
      <xdr:colOff>289560</xdr:colOff>
      <xdr:row>133</xdr:row>
      <xdr:rowOff>114300</xdr:rowOff>
    </xdr:to>
    <xdr:pic>
      <xdr:nvPicPr>
        <xdr:cNvPr id="747" name="BExY4PARCZ88M0W09BXH4MZ3OBU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412949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134</xdr:row>
      <xdr:rowOff>0</xdr:rowOff>
    </xdr:from>
    <xdr:to>
      <xdr:col>3</xdr:col>
      <xdr:colOff>213360</xdr:colOff>
      <xdr:row>134</xdr:row>
      <xdr:rowOff>114300</xdr:rowOff>
    </xdr:to>
    <xdr:pic>
      <xdr:nvPicPr>
        <xdr:cNvPr id="748" name="BEx3M2Z9C5GNPECMT19PKTPSRH9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2414244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135</xdr:row>
      <xdr:rowOff>0</xdr:rowOff>
    </xdr:from>
    <xdr:to>
      <xdr:col>3</xdr:col>
      <xdr:colOff>129540</xdr:colOff>
      <xdr:row>135</xdr:row>
      <xdr:rowOff>114300</xdr:rowOff>
    </xdr:to>
    <xdr:pic>
      <xdr:nvPicPr>
        <xdr:cNvPr id="749" name="BExXVTD9AGCJ4B1NE976QS70IN0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" y="2415540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45</xdr:col>
      <xdr:colOff>9525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65474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2</xdr:col>
      <xdr:colOff>200025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821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144780</xdr:colOff>
      <xdr:row>3</xdr:row>
      <xdr:rowOff>295275</xdr:rowOff>
    </xdr:from>
    <xdr:to>
      <xdr:col>2</xdr:col>
      <xdr:colOff>872490</xdr:colOff>
      <xdr:row>5</xdr:row>
      <xdr:rowOff>13335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15240</xdr:colOff>
      <xdr:row>3</xdr:row>
      <xdr:rowOff>295275</xdr:rowOff>
    </xdr:from>
    <xdr:to>
      <xdr:col>1</xdr:col>
      <xdr:colOff>472440</xdr:colOff>
      <xdr:row>5</xdr:row>
      <xdr:rowOff>13335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182880</xdr:colOff>
      <xdr:row>4</xdr:row>
      <xdr:rowOff>0</xdr:rowOff>
    </xdr:from>
    <xdr:to>
      <xdr:col>0</xdr:col>
      <xdr:colOff>601980</xdr:colOff>
      <xdr:row>5</xdr:row>
      <xdr:rowOff>22860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9</xdr:row>
      <xdr:rowOff>0</xdr:rowOff>
    </xdr:from>
    <xdr:to>
      <xdr:col>2</xdr:col>
      <xdr:colOff>314325</xdr:colOff>
      <xdr:row>9</xdr:row>
      <xdr:rowOff>123825</xdr:rowOff>
    </xdr:to>
    <xdr:pic>
      <xdr:nvPicPr>
        <xdr:cNvPr id="231" name="BEx9CLQAI5VHUP8H54ROFJ5F4TE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</xdr:row>
      <xdr:rowOff>0</xdr:rowOff>
    </xdr:from>
    <xdr:to>
      <xdr:col>4</xdr:col>
      <xdr:colOff>571500</xdr:colOff>
      <xdr:row>9</xdr:row>
      <xdr:rowOff>123825</xdr:rowOff>
    </xdr:to>
    <xdr:pic>
      <xdr:nvPicPr>
        <xdr:cNvPr id="232" name="BExXNJRLD7VNPS20AFLFFL1TZ7C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</xdr:row>
      <xdr:rowOff>0</xdr:rowOff>
    </xdr:from>
    <xdr:to>
      <xdr:col>4</xdr:col>
      <xdr:colOff>571500</xdr:colOff>
      <xdr:row>10</xdr:row>
      <xdr:rowOff>123825</xdr:rowOff>
    </xdr:to>
    <xdr:pic>
      <xdr:nvPicPr>
        <xdr:cNvPr id="233" name="BExIRM2QA7BP77SXZJANUVBSNR3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</xdr:row>
      <xdr:rowOff>0</xdr:rowOff>
    </xdr:from>
    <xdr:to>
      <xdr:col>4</xdr:col>
      <xdr:colOff>485775</xdr:colOff>
      <xdr:row>11</xdr:row>
      <xdr:rowOff>123825</xdr:rowOff>
    </xdr:to>
    <xdr:pic>
      <xdr:nvPicPr>
        <xdr:cNvPr id="234" name="BExEZRELOMBYE21NT6QN74Q9VV7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12</xdr:row>
      <xdr:rowOff>0</xdr:rowOff>
    </xdr:from>
    <xdr:to>
      <xdr:col>4</xdr:col>
      <xdr:colOff>571500</xdr:colOff>
      <xdr:row>12</xdr:row>
      <xdr:rowOff>123825</xdr:rowOff>
    </xdr:to>
    <xdr:pic>
      <xdr:nvPicPr>
        <xdr:cNvPr id="235" name="BExISOL5C0WSYC0LTJYEG1X4EFW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</xdr:row>
      <xdr:rowOff>0</xdr:rowOff>
    </xdr:from>
    <xdr:to>
      <xdr:col>4</xdr:col>
      <xdr:colOff>485775</xdr:colOff>
      <xdr:row>13</xdr:row>
      <xdr:rowOff>123825</xdr:rowOff>
    </xdr:to>
    <xdr:pic>
      <xdr:nvPicPr>
        <xdr:cNvPr id="236" name="BExZK7MJJGHE507G44C6GHRM5CI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19</xdr:row>
      <xdr:rowOff>0</xdr:rowOff>
    </xdr:from>
    <xdr:to>
      <xdr:col>4</xdr:col>
      <xdr:colOff>485775</xdr:colOff>
      <xdr:row>19</xdr:row>
      <xdr:rowOff>123825</xdr:rowOff>
    </xdr:to>
    <xdr:pic>
      <xdr:nvPicPr>
        <xdr:cNvPr id="237" name="BExD1TUIFC4S434POAUCYDNPZFV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</xdr:row>
      <xdr:rowOff>0</xdr:rowOff>
    </xdr:from>
    <xdr:to>
      <xdr:col>4</xdr:col>
      <xdr:colOff>400050</xdr:colOff>
      <xdr:row>20</xdr:row>
      <xdr:rowOff>123825</xdr:rowOff>
    </xdr:to>
    <xdr:pic>
      <xdr:nvPicPr>
        <xdr:cNvPr id="238" name="BExIVGU1N9WO5A59BIHEIVH09DE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27</xdr:row>
      <xdr:rowOff>0</xdr:rowOff>
    </xdr:from>
    <xdr:to>
      <xdr:col>4</xdr:col>
      <xdr:colOff>485775</xdr:colOff>
      <xdr:row>27</xdr:row>
      <xdr:rowOff>123825</xdr:rowOff>
    </xdr:to>
    <xdr:pic>
      <xdr:nvPicPr>
        <xdr:cNvPr id="239" name="BExXY06W6TVSQIMCOQIUGAJBY47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30</xdr:row>
      <xdr:rowOff>0</xdr:rowOff>
    </xdr:from>
    <xdr:to>
      <xdr:col>4</xdr:col>
      <xdr:colOff>485775</xdr:colOff>
      <xdr:row>30</xdr:row>
      <xdr:rowOff>123825</xdr:rowOff>
    </xdr:to>
    <xdr:pic>
      <xdr:nvPicPr>
        <xdr:cNvPr id="240" name="BExU40SSSOAS27EM14KIEXACU6J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33</xdr:row>
      <xdr:rowOff>0</xdr:rowOff>
    </xdr:from>
    <xdr:to>
      <xdr:col>4</xdr:col>
      <xdr:colOff>485775</xdr:colOff>
      <xdr:row>33</xdr:row>
      <xdr:rowOff>123825</xdr:rowOff>
    </xdr:to>
    <xdr:pic>
      <xdr:nvPicPr>
        <xdr:cNvPr id="241" name="BExB1YAXV8G96HW4Y0UQKBACWT9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34</xdr:row>
      <xdr:rowOff>0</xdr:rowOff>
    </xdr:from>
    <xdr:to>
      <xdr:col>4</xdr:col>
      <xdr:colOff>400050</xdr:colOff>
      <xdr:row>34</xdr:row>
      <xdr:rowOff>123825</xdr:rowOff>
    </xdr:to>
    <xdr:pic>
      <xdr:nvPicPr>
        <xdr:cNvPr id="242" name="BExXV5JJ6N0HGQOYU4TUQNSAUOC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35</xdr:row>
      <xdr:rowOff>0</xdr:rowOff>
    </xdr:from>
    <xdr:to>
      <xdr:col>4</xdr:col>
      <xdr:colOff>314325</xdr:colOff>
      <xdr:row>35</xdr:row>
      <xdr:rowOff>123825</xdr:rowOff>
    </xdr:to>
    <xdr:pic>
      <xdr:nvPicPr>
        <xdr:cNvPr id="243" name="BExU7XNLVX8Y8EPDD9II3LYS3KW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49</xdr:row>
      <xdr:rowOff>0</xdr:rowOff>
    </xdr:from>
    <xdr:to>
      <xdr:col>4</xdr:col>
      <xdr:colOff>400050</xdr:colOff>
      <xdr:row>49</xdr:row>
      <xdr:rowOff>123825</xdr:rowOff>
    </xdr:to>
    <xdr:pic>
      <xdr:nvPicPr>
        <xdr:cNvPr id="244" name="BExXOJA3JJ05MVSNGGZGLEL4KXX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50</xdr:row>
      <xdr:rowOff>0</xdr:rowOff>
    </xdr:from>
    <xdr:to>
      <xdr:col>4</xdr:col>
      <xdr:colOff>314325</xdr:colOff>
      <xdr:row>50</xdr:row>
      <xdr:rowOff>123825</xdr:rowOff>
    </xdr:to>
    <xdr:pic>
      <xdr:nvPicPr>
        <xdr:cNvPr id="245" name="BExGVA7ETF5RHJ91OHN9KEIJ7XJ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56</xdr:row>
      <xdr:rowOff>0</xdr:rowOff>
    </xdr:from>
    <xdr:to>
      <xdr:col>4</xdr:col>
      <xdr:colOff>314325</xdr:colOff>
      <xdr:row>56</xdr:row>
      <xdr:rowOff>123825</xdr:rowOff>
    </xdr:to>
    <xdr:pic>
      <xdr:nvPicPr>
        <xdr:cNvPr id="246" name="BExBDZISFVVKEKPWONGJRRKMTDL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61</xdr:row>
      <xdr:rowOff>0</xdr:rowOff>
    </xdr:from>
    <xdr:to>
      <xdr:col>4</xdr:col>
      <xdr:colOff>400050</xdr:colOff>
      <xdr:row>61</xdr:row>
      <xdr:rowOff>123825</xdr:rowOff>
    </xdr:to>
    <xdr:pic>
      <xdr:nvPicPr>
        <xdr:cNvPr id="247" name="BEx798GUPQFFZNW5A8HGFG3VGMC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63</xdr:row>
      <xdr:rowOff>0</xdr:rowOff>
    </xdr:from>
    <xdr:to>
      <xdr:col>4</xdr:col>
      <xdr:colOff>400050</xdr:colOff>
      <xdr:row>63</xdr:row>
      <xdr:rowOff>123825</xdr:rowOff>
    </xdr:to>
    <xdr:pic>
      <xdr:nvPicPr>
        <xdr:cNvPr id="248" name="BExXT0IQQQM7SVKFCAPVNTR6HDI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64</xdr:row>
      <xdr:rowOff>0</xdr:rowOff>
    </xdr:from>
    <xdr:to>
      <xdr:col>4</xdr:col>
      <xdr:colOff>314325</xdr:colOff>
      <xdr:row>64</xdr:row>
      <xdr:rowOff>123825</xdr:rowOff>
    </xdr:to>
    <xdr:pic>
      <xdr:nvPicPr>
        <xdr:cNvPr id="249" name="BExF81RBLTQ5TQKAX9CGDKDTZ11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66</xdr:row>
      <xdr:rowOff>0</xdr:rowOff>
    </xdr:from>
    <xdr:to>
      <xdr:col>4</xdr:col>
      <xdr:colOff>314325</xdr:colOff>
      <xdr:row>66</xdr:row>
      <xdr:rowOff>123825</xdr:rowOff>
    </xdr:to>
    <xdr:pic>
      <xdr:nvPicPr>
        <xdr:cNvPr id="250" name="BEx3GWPX8GK22XN1KDUWGRMUBQG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73</xdr:row>
      <xdr:rowOff>0</xdr:rowOff>
    </xdr:from>
    <xdr:to>
      <xdr:col>4</xdr:col>
      <xdr:colOff>314325</xdr:colOff>
      <xdr:row>73</xdr:row>
      <xdr:rowOff>123825</xdr:rowOff>
    </xdr:to>
    <xdr:pic>
      <xdr:nvPicPr>
        <xdr:cNvPr id="251" name="BEx939MFEAI22T8IG0G3YRXSZ7D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80</xdr:row>
      <xdr:rowOff>0</xdr:rowOff>
    </xdr:from>
    <xdr:to>
      <xdr:col>4</xdr:col>
      <xdr:colOff>400050</xdr:colOff>
      <xdr:row>80</xdr:row>
      <xdr:rowOff>123825</xdr:rowOff>
    </xdr:to>
    <xdr:pic>
      <xdr:nvPicPr>
        <xdr:cNvPr id="252" name="BExMPCHCO9QVTHRASLW2V3KAW99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83</xdr:row>
      <xdr:rowOff>0</xdr:rowOff>
    </xdr:from>
    <xdr:to>
      <xdr:col>4</xdr:col>
      <xdr:colOff>400050</xdr:colOff>
      <xdr:row>83</xdr:row>
      <xdr:rowOff>123825</xdr:rowOff>
    </xdr:to>
    <xdr:pic>
      <xdr:nvPicPr>
        <xdr:cNvPr id="253" name="BExMGFI45EGDZ2GKURUTG573AA3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85</xdr:row>
      <xdr:rowOff>0</xdr:rowOff>
    </xdr:from>
    <xdr:to>
      <xdr:col>4</xdr:col>
      <xdr:colOff>400050</xdr:colOff>
      <xdr:row>85</xdr:row>
      <xdr:rowOff>123825</xdr:rowOff>
    </xdr:to>
    <xdr:pic>
      <xdr:nvPicPr>
        <xdr:cNvPr id="254" name="BExKNDPPWCUJVBXVIDTLESG1QIA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86</xdr:row>
      <xdr:rowOff>0</xdr:rowOff>
    </xdr:from>
    <xdr:to>
      <xdr:col>4</xdr:col>
      <xdr:colOff>314325</xdr:colOff>
      <xdr:row>86</xdr:row>
      <xdr:rowOff>123825</xdr:rowOff>
    </xdr:to>
    <xdr:pic>
      <xdr:nvPicPr>
        <xdr:cNvPr id="255" name="BExXS0JZ980SO2Q8YMOI05LMOFX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88</xdr:row>
      <xdr:rowOff>0</xdr:rowOff>
    </xdr:from>
    <xdr:to>
      <xdr:col>4</xdr:col>
      <xdr:colOff>314325</xdr:colOff>
      <xdr:row>88</xdr:row>
      <xdr:rowOff>123825</xdr:rowOff>
    </xdr:to>
    <xdr:pic>
      <xdr:nvPicPr>
        <xdr:cNvPr id="256" name="BEx7MHQNSE2G0JW7FQMV91JNNYA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90</xdr:row>
      <xdr:rowOff>0</xdr:rowOff>
    </xdr:from>
    <xdr:to>
      <xdr:col>4</xdr:col>
      <xdr:colOff>314325</xdr:colOff>
      <xdr:row>90</xdr:row>
      <xdr:rowOff>123825</xdr:rowOff>
    </xdr:to>
    <xdr:pic>
      <xdr:nvPicPr>
        <xdr:cNvPr id="257" name="BEx9JAUBMSHEQS1KXBRJU0A6ZKK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91</xdr:row>
      <xdr:rowOff>0</xdr:rowOff>
    </xdr:from>
    <xdr:to>
      <xdr:col>4</xdr:col>
      <xdr:colOff>228600</xdr:colOff>
      <xdr:row>91</xdr:row>
      <xdr:rowOff>123825</xdr:rowOff>
    </xdr:to>
    <xdr:pic>
      <xdr:nvPicPr>
        <xdr:cNvPr id="258" name="BEx9H0FB3UJU0UUN430OTG1B5W3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92</xdr:row>
      <xdr:rowOff>0</xdr:rowOff>
    </xdr:from>
    <xdr:to>
      <xdr:col>4</xdr:col>
      <xdr:colOff>142875</xdr:colOff>
      <xdr:row>92</xdr:row>
      <xdr:rowOff>123825</xdr:rowOff>
    </xdr:to>
    <xdr:pic>
      <xdr:nvPicPr>
        <xdr:cNvPr id="259" name="BExB98UD3ROKGKUZ2Z2X72SOL7B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93</xdr:row>
      <xdr:rowOff>0</xdr:rowOff>
    </xdr:from>
    <xdr:to>
      <xdr:col>2</xdr:col>
      <xdr:colOff>314325</xdr:colOff>
      <xdr:row>93</xdr:row>
      <xdr:rowOff>123825</xdr:rowOff>
    </xdr:to>
    <xdr:pic>
      <xdr:nvPicPr>
        <xdr:cNvPr id="370" name="BEx3PH3Y3HS1N9TPC2QOXC0Y52Z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93</xdr:row>
      <xdr:rowOff>0</xdr:rowOff>
    </xdr:from>
    <xdr:to>
      <xdr:col>4</xdr:col>
      <xdr:colOff>571500</xdr:colOff>
      <xdr:row>93</xdr:row>
      <xdr:rowOff>123825</xdr:rowOff>
    </xdr:to>
    <xdr:pic>
      <xdr:nvPicPr>
        <xdr:cNvPr id="371" name="BEx3ADAVDV8TR7TGIDDOF3VFAWZ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94</xdr:row>
      <xdr:rowOff>0</xdr:rowOff>
    </xdr:from>
    <xdr:to>
      <xdr:col>4</xdr:col>
      <xdr:colOff>571500</xdr:colOff>
      <xdr:row>94</xdr:row>
      <xdr:rowOff>123825</xdr:rowOff>
    </xdr:to>
    <xdr:pic>
      <xdr:nvPicPr>
        <xdr:cNvPr id="372" name="BExEYLLL36REZPTA71C7JMYQYR9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95</xdr:row>
      <xdr:rowOff>0</xdr:rowOff>
    </xdr:from>
    <xdr:to>
      <xdr:col>4</xdr:col>
      <xdr:colOff>485775</xdr:colOff>
      <xdr:row>95</xdr:row>
      <xdr:rowOff>123825</xdr:rowOff>
    </xdr:to>
    <xdr:pic>
      <xdr:nvPicPr>
        <xdr:cNvPr id="373" name="BExXTH5HXVFL01NUU1AUJP8OLQD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96</xdr:row>
      <xdr:rowOff>0</xdr:rowOff>
    </xdr:from>
    <xdr:to>
      <xdr:col>4</xdr:col>
      <xdr:colOff>571500</xdr:colOff>
      <xdr:row>96</xdr:row>
      <xdr:rowOff>123825</xdr:rowOff>
    </xdr:to>
    <xdr:pic>
      <xdr:nvPicPr>
        <xdr:cNvPr id="374" name="BExUCJ8MMZPK8AO7BLFNSA4P9YN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97</xdr:row>
      <xdr:rowOff>0</xdr:rowOff>
    </xdr:from>
    <xdr:to>
      <xdr:col>4</xdr:col>
      <xdr:colOff>571500</xdr:colOff>
      <xdr:row>97</xdr:row>
      <xdr:rowOff>123825</xdr:rowOff>
    </xdr:to>
    <xdr:pic>
      <xdr:nvPicPr>
        <xdr:cNvPr id="375" name="BExQHU2SD8M80EHO6LKG1L4ZCGA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98</xdr:row>
      <xdr:rowOff>0</xdr:rowOff>
    </xdr:from>
    <xdr:to>
      <xdr:col>4</xdr:col>
      <xdr:colOff>485775</xdr:colOff>
      <xdr:row>98</xdr:row>
      <xdr:rowOff>123825</xdr:rowOff>
    </xdr:to>
    <xdr:pic>
      <xdr:nvPicPr>
        <xdr:cNvPr id="376" name="BEx5M6RGPYEN8SOC3QJHDRBBCS6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101</xdr:row>
      <xdr:rowOff>0</xdr:rowOff>
    </xdr:from>
    <xdr:to>
      <xdr:col>4</xdr:col>
      <xdr:colOff>485775</xdr:colOff>
      <xdr:row>101</xdr:row>
      <xdr:rowOff>123825</xdr:rowOff>
    </xdr:to>
    <xdr:pic>
      <xdr:nvPicPr>
        <xdr:cNvPr id="377" name="BEx5EL4ZTUYVZ2J2U7VKVIYE96O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102</xdr:row>
      <xdr:rowOff>0</xdr:rowOff>
    </xdr:from>
    <xdr:to>
      <xdr:col>4</xdr:col>
      <xdr:colOff>400050</xdr:colOff>
      <xdr:row>102</xdr:row>
      <xdr:rowOff>123825</xdr:rowOff>
    </xdr:to>
    <xdr:pic>
      <xdr:nvPicPr>
        <xdr:cNvPr id="378" name="BEx3KFXTMQK2L3OZGWZOQVCQZUT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109</xdr:row>
      <xdr:rowOff>0</xdr:rowOff>
    </xdr:from>
    <xdr:to>
      <xdr:col>4</xdr:col>
      <xdr:colOff>485775</xdr:colOff>
      <xdr:row>109</xdr:row>
      <xdr:rowOff>123825</xdr:rowOff>
    </xdr:to>
    <xdr:pic>
      <xdr:nvPicPr>
        <xdr:cNvPr id="379" name="BExMO1VMPY0DDDONBPRAFQVZQCI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112</xdr:row>
      <xdr:rowOff>0</xdr:rowOff>
    </xdr:from>
    <xdr:to>
      <xdr:col>4</xdr:col>
      <xdr:colOff>485775</xdr:colOff>
      <xdr:row>112</xdr:row>
      <xdr:rowOff>123825</xdr:rowOff>
    </xdr:to>
    <xdr:pic>
      <xdr:nvPicPr>
        <xdr:cNvPr id="380" name="BExVYRKMZ2QT6CZBCOTFK1BAC33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115</xdr:row>
      <xdr:rowOff>0</xdr:rowOff>
    </xdr:from>
    <xdr:to>
      <xdr:col>4</xdr:col>
      <xdr:colOff>485775</xdr:colOff>
      <xdr:row>115</xdr:row>
      <xdr:rowOff>123825</xdr:rowOff>
    </xdr:to>
    <xdr:pic>
      <xdr:nvPicPr>
        <xdr:cNvPr id="381" name="BEx3RE1FQAYVAAEV141HCO5C122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116</xdr:row>
      <xdr:rowOff>0</xdr:rowOff>
    </xdr:from>
    <xdr:to>
      <xdr:col>4</xdr:col>
      <xdr:colOff>400050</xdr:colOff>
      <xdr:row>116</xdr:row>
      <xdr:rowOff>123825</xdr:rowOff>
    </xdr:to>
    <xdr:pic>
      <xdr:nvPicPr>
        <xdr:cNvPr id="382" name="BExVSSOXQYFXVY7Q5IKNHZ0D1YA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117</xdr:row>
      <xdr:rowOff>0</xdr:rowOff>
    </xdr:from>
    <xdr:to>
      <xdr:col>4</xdr:col>
      <xdr:colOff>314325</xdr:colOff>
      <xdr:row>117</xdr:row>
      <xdr:rowOff>123825</xdr:rowOff>
    </xdr:to>
    <xdr:pic>
      <xdr:nvPicPr>
        <xdr:cNvPr id="383" name="BEx5MR568IJO5Q3HMEL04PK1UWA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131</xdr:row>
      <xdr:rowOff>0</xdr:rowOff>
    </xdr:from>
    <xdr:to>
      <xdr:col>4</xdr:col>
      <xdr:colOff>400050</xdr:colOff>
      <xdr:row>131</xdr:row>
      <xdr:rowOff>123825</xdr:rowOff>
    </xdr:to>
    <xdr:pic>
      <xdr:nvPicPr>
        <xdr:cNvPr id="384" name="BEx3R3JS13590ABUZABUP6ZNDBY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132</xdr:row>
      <xdr:rowOff>0</xdr:rowOff>
    </xdr:from>
    <xdr:to>
      <xdr:col>4</xdr:col>
      <xdr:colOff>314325</xdr:colOff>
      <xdr:row>132</xdr:row>
      <xdr:rowOff>123825</xdr:rowOff>
    </xdr:to>
    <xdr:pic>
      <xdr:nvPicPr>
        <xdr:cNvPr id="385" name="BEx3FS9AD43G6K4PH1OKX69UYR7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137</xdr:row>
      <xdr:rowOff>0</xdr:rowOff>
    </xdr:from>
    <xdr:to>
      <xdr:col>4</xdr:col>
      <xdr:colOff>314325</xdr:colOff>
      <xdr:row>137</xdr:row>
      <xdr:rowOff>123825</xdr:rowOff>
    </xdr:to>
    <xdr:pic>
      <xdr:nvPicPr>
        <xdr:cNvPr id="386" name="BExD2LVAURUSIXCDT1TJBOFVAQO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141</xdr:row>
      <xdr:rowOff>0</xdr:rowOff>
    </xdr:from>
    <xdr:to>
      <xdr:col>4</xdr:col>
      <xdr:colOff>400050</xdr:colOff>
      <xdr:row>141</xdr:row>
      <xdr:rowOff>123825</xdr:rowOff>
    </xdr:to>
    <xdr:pic>
      <xdr:nvPicPr>
        <xdr:cNvPr id="387" name="BExIL3KACVFNBKB9W34WZETKY0P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144</xdr:row>
      <xdr:rowOff>0</xdr:rowOff>
    </xdr:from>
    <xdr:to>
      <xdr:col>4</xdr:col>
      <xdr:colOff>400050</xdr:colOff>
      <xdr:row>144</xdr:row>
      <xdr:rowOff>123825</xdr:rowOff>
    </xdr:to>
    <xdr:pic>
      <xdr:nvPicPr>
        <xdr:cNvPr id="388" name="BExIK76YMKEGL8RGUE8KYL582QY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145</xdr:row>
      <xdr:rowOff>0</xdr:rowOff>
    </xdr:from>
    <xdr:to>
      <xdr:col>4</xdr:col>
      <xdr:colOff>314325</xdr:colOff>
      <xdr:row>145</xdr:row>
      <xdr:rowOff>123825</xdr:rowOff>
    </xdr:to>
    <xdr:pic>
      <xdr:nvPicPr>
        <xdr:cNvPr id="389" name="BEx3HU4U0XZUFDKMMABPQTW40Y3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151</xdr:row>
      <xdr:rowOff>0</xdr:rowOff>
    </xdr:from>
    <xdr:to>
      <xdr:col>4</xdr:col>
      <xdr:colOff>314325</xdr:colOff>
      <xdr:row>151</xdr:row>
      <xdr:rowOff>123825</xdr:rowOff>
    </xdr:to>
    <xdr:pic>
      <xdr:nvPicPr>
        <xdr:cNvPr id="390" name="BExTVWAL8PO7QXKWO8A3KXJJYV1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155</xdr:row>
      <xdr:rowOff>0</xdr:rowOff>
    </xdr:from>
    <xdr:to>
      <xdr:col>4</xdr:col>
      <xdr:colOff>400050</xdr:colOff>
      <xdr:row>155</xdr:row>
      <xdr:rowOff>123825</xdr:rowOff>
    </xdr:to>
    <xdr:pic>
      <xdr:nvPicPr>
        <xdr:cNvPr id="391" name="BEx5B8YJBEJKXFS717GTGZJ8LXH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158</xdr:row>
      <xdr:rowOff>0</xdr:rowOff>
    </xdr:from>
    <xdr:to>
      <xdr:col>4</xdr:col>
      <xdr:colOff>400050</xdr:colOff>
      <xdr:row>158</xdr:row>
      <xdr:rowOff>123825</xdr:rowOff>
    </xdr:to>
    <xdr:pic>
      <xdr:nvPicPr>
        <xdr:cNvPr id="392" name="BExZSCQBZ0VQY0GE44RK938LPM1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161</xdr:row>
      <xdr:rowOff>0</xdr:rowOff>
    </xdr:from>
    <xdr:to>
      <xdr:col>4</xdr:col>
      <xdr:colOff>400050</xdr:colOff>
      <xdr:row>161</xdr:row>
      <xdr:rowOff>123825</xdr:rowOff>
    </xdr:to>
    <xdr:pic>
      <xdr:nvPicPr>
        <xdr:cNvPr id="393" name="BExF4IOOI0D94CJXA15G2HE0OJH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0</xdr:rowOff>
    </xdr:from>
    <xdr:to>
      <xdr:col>4</xdr:col>
      <xdr:colOff>314325</xdr:colOff>
      <xdr:row>162</xdr:row>
      <xdr:rowOff>123825</xdr:rowOff>
    </xdr:to>
    <xdr:pic>
      <xdr:nvPicPr>
        <xdr:cNvPr id="394" name="BEx92AK1WAGLV7BP711PHAQ9GL9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164</xdr:row>
      <xdr:rowOff>0</xdr:rowOff>
    </xdr:from>
    <xdr:to>
      <xdr:col>4</xdr:col>
      <xdr:colOff>314325</xdr:colOff>
      <xdr:row>164</xdr:row>
      <xdr:rowOff>123825</xdr:rowOff>
    </xdr:to>
    <xdr:pic>
      <xdr:nvPicPr>
        <xdr:cNvPr id="395" name="BExEYDNQ9HXC4WTV215OKHOSJLP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165</xdr:row>
      <xdr:rowOff>0</xdr:rowOff>
    </xdr:from>
    <xdr:to>
      <xdr:col>4</xdr:col>
      <xdr:colOff>228600</xdr:colOff>
      <xdr:row>165</xdr:row>
      <xdr:rowOff>123825</xdr:rowOff>
    </xdr:to>
    <xdr:pic>
      <xdr:nvPicPr>
        <xdr:cNvPr id="396" name="BExQ278N5BKKGYKADYTP31K3ZT1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166</xdr:row>
      <xdr:rowOff>0</xdr:rowOff>
    </xdr:from>
    <xdr:to>
      <xdr:col>4</xdr:col>
      <xdr:colOff>142875</xdr:colOff>
      <xdr:row>166</xdr:row>
      <xdr:rowOff>123825</xdr:rowOff>
    </xdr:to>
    <xdr:pic>
      <xdr:nvPicPr>
        <xdr:cNvPr id="397" name="BEx7LAKY9ZHSFGRGTXL7WJKINFM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167</xdr:row>
      <xdr:rowOff>0</xdr:rowOff>
    </xdr:from>
    <xdr:to>
      <xdr:col>2</xdr:col>
      <xdr:colOff>314325</xdr:colOff>
      <xdr:row>167</xdr:row>
      <xdr:rowOff>123825</xdr:rowOff>
    </xdr:to>
    <xdr:pic>
      <xdr:nvPicPr>
        <xdr:cNvPr id="589" name="BExB43RYIVAFFC7PYGC4J6O4UVV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167</xdr:row>
      <xdr:rowOff>0</xdr:rowOff>
    </xdr:from>
    <xdr:to>
      <xdr:col>4</xdr:col>
      <xdr:colOff>571500</xdr:colOff>
      <xdr:row>167</xdr:row>
      <xdr:rowOff>123825</xdr:rowOff>
    </xdr:to>
    <xdr:pic>
      <xdr:nvPicPr>
        <xdr:cNvPr id="590" name="BExEY89I09MNENMNB0ZS5CD1MJ9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168</xdr:row>
      <xdr:rowOff>0</xdr:rowOff>
    </xdr:from>
    <xdr:to>
      <xdr:col>4</xdr:col>
      <xdr:colOff>571500</xdr:colOff>
      <xdr:row>168</xdr:row>
      <xdr:rowOff>123825</xdr:rowOff>
    </xdr:to>
    <xdr:pic>
      <xdr:nvPicPr>
        <xdr:cNvPr id="591" name="BExU70U7NTSL15I18LA2XZUEJ0O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169</xdr:row>
      <xdr:rowOff>0</xdr:rowOff>
    </xdr:from>
    <xdr:to>
      <xdr:col>4</xdr:col>
      <xdr:colOff>485775</xdr:colOff>
      <xdr:row>169</xdr:row>
      <xdr:rowOff>123825</xdr:rowOff>
    </xdr:to>
    <xdr:pic>
      <xdr:nvPicPr>
        <xdr:cNvPr id="592" name="BEx92141NG949CKV61FVSDZ1L9I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170</xdr:row>
      <xdr:rowOff>0</xdr:rowOff>
    </xdr:from>
    <xdr:to>
      <xdr:col>4</xdr:col>
      <xdr:colOff>571500</xdr:colOff>
      <xdr:row>170</xdr:row>
      <xdr:rowOff>123825</xdr:rowOff>
    </xdr:to>
    <xdr:pic>
      <xdr:nvPicPr>
        <xdr:cNvPr id="593" name="BExD97OFFIRL3XE2T95TGUR7LO5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171</xdr:row>
      <xdr:rowOff>0</xdr:rowOff>
    </xdr:from>
    <xdr:to>
      <xdr:col>4</xdr:col>
      <xdr:colOff>571500</xdr:colOff>
      <xdr:row>171</xdr:row>
      <xdr:rowOff>123825</xdr:rowOff>
    </xdr:to>
    <xdr:pic>
      <xdr:nvPicPr>
        <xdr:cNvPr id="594" name="BExBBVP6LX17WR59AEOU3MHH1TK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172</xdr:row>
      <xdr:rowOff>0</xdr:rowOff>
    </xdr:from>
    <xdr:to>
      <xdr:col>4</xdr:col>
      <xdr:colOff>485775</xdr:colOff>
      <xdr:row>172</xdr:row>
      <xdr:rowOff>123825</xdr:rowOff>
    </xdr:to>
    <xdr:pic>
      <xdr:nvPicPr>
        <xdr:cNvPr id="595" name="BEx3OUXIT2APUFVS7KOVRU62372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175</xdr:row>
      <xdr:rowOff>0</xdr:rowOff>
    </xdr:from>
    <xdr:to>
      <xdr:col>4</xdr:col>
      <xdr:colOff>485775</xdr:colOff>
      <xdr:row>175</xdr:row>
      <xdr:rowOff>123825</xdr:rowOff>
    </xdr:to>
    <xdr:pic>
      <xdr:nvPicPr>
        <xdr:cNvPr id="596" name="BExQHHHM2OYU0R8IODUGYKOMUYH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176</xdr:row>
      <xdr:rowOff>0</xdr:rowOff>
    </xdr:from>
    <xdr:to>
      <xdr:col>4</xdr:col>
      <xdr:colOff>400050</xdr:colOff>
      <xdr:row>176</xdr:row>
      <xdr:rowOff>123825</xdr:rowOff>
    </xdr:to>
    <xdr:pic>
      <xdr:nvPicPr>
        <xdr:cNvPr id="597" name="BExEV6KNKKD3ZBTZW4E2W4ET3KM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183</xdr:row>
      <xdr:rowOff>0</xdr:rowOff>
    </xdr:from>
    <xdr:to>
      <xdr:col>4</xdr:col>
      <xdr:colOff>485775</xdr:colOff>
      <xdr:row>183</xdr:row>
      <xdr:rowOff>123825</xdr:rowOff>
    </xdr:to>
    <xdr:pic>
      <xdr:nvPicPr>
        <xdr:cNvPr id="598" name="BEx3IF9FXKZ213E1K7C6U8WU53P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186</xdr:row>
      <xdr:rowOff>0</xdr:rowOff>
    </xdr:from>
    <xdr:to>
      <xdr:col>4</xdr:col>
      <xdr:colOff>485775</xdr:colOff>
      <xdr:row>186</xdr:row>
      <xdr:rowOff>123825</xdr:rowOff>
    </xdr:to>
    <xdr:pic>
      <xdr:nvPicPr>
        <xdr:cNvPr id="599" name="BEx1TLVCOGA6EO7NN8F6OXH4KEV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189</xdr:row>
      <xdr:rowOff>0</xdr:rowOff>
    </xdr:from>
    <xdr:to>
      <xdr:col>4</xdr:col>
      <xdr:colOff>485775</xdr:colOff>
      <xdr:row>189</xdr:row>
      <xdr:rowOff>123825</xdr:rowOff>
    </xdr:to>
    <xdr:pic>
      <xdr:nvPicPr>
        <xdr:cNvPr id="600" name="BExW9BAMTJNSPZVBWB3O0KCKIXY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190</xdr:row>
      <xdr:rowOff>0</xdr:rowOff>
    </xdr:from>
    <xdr:to>
      <xdr:col>4</xdr:col>
      <xdr:colOff>400050</xdr:colOff>
      <xdr:row>190</xdr:row>
      <xdr:rowOff>123825</xdr:rowOff>
    </xdr:to>
    <xdr:pic>
      <xdr:nvPicPr>
        <xdr:cNvPr id="601" name="BExVQ0AGFBRVFZ9W7X040DE0FRD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191</xdr:row>
      <xdr:rowOff>0</xdr:rowOff>
    </xdr:from>
    <xdr:to>
      <xdr:col>4</xdr:col>
      <xdr:colOff>314325</xdr:colOff>
      <xdr:row>191</xdr:row>
      <xdr:rowOff>123825</xdr:rowOff>
    </xdr:to>
    <xdr:pic>
      <xdr:nvPicPr>
        <xdr:cNvPr id="602" name="BExIO6QVRFXG4IO3H18FGXLHT7J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204</xdr:row>
      <xdr:rowOff>0</xdr:rowOff>
    </xdr:from>
    <xdr:to>
      <xdr:col>4</xdr:col>
      <xdr:colOff>400050</xdr:colOff>
      <xdr:row>204</xdr:row>
      <xdr:rowOff>123825</xdr:rowOff>
    </xdr:to>
    <xdr:pic>
      <xdr:nvPicPr>
        <xdr:cNvPr id="603" name="BExOD8LSB3ZJIP9EDAZMYZK8LQC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205</xdr:row>
      <xdr:rowOff>0</xdr:rowOff>
    </xdr:from>
    <xdr:to>
      <xdr:col>4</xdr:col>
      <xdr:colOff>314325</xdr:colOff>
      <xdr:row>205</xdr:row>
      <xdr:rowOff>123825</xdr:rowOff>
    </xdr:to>
    <xdr:pic>
      <xdr:nvPicPr>
        <xdr:cNvPr id="604" name="BEx5GQM1BD639MZ9HO12LM1KO3P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208</xdr:row>
      <xdr:rowOff>0</xdr:rowOff>
    </xdr:from>
    <xdr:to>
      <xdr:col>4</xdr:col>
      <xdr:colOff>314325</xdr:colOff>
      <xdr:row>208</xdr:row>
      <xdr:rowOff>123825</xdr:rowOff>
    </xdr:to>
    <xdr:pic>
      <xdr:nvPicPr>
        <xdr:cNvPr id="605" name="BExB2IOMP99TI9UFSP0G7OVNBU3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210</xdr:row>
      <xdr:rowOff>0</xdr:rowOff>
    </xdr:from>
    <xdr:to>
      <xdr:col>4</xdr:col>
      <xdr:colOff>400050</xdr:colOff>
      <xdr:row>210</xdr:row>
      <xdr:rowOff>123825</xdr:rowOff>
    </xdr:to>
    <xdr:pic>
      <xdr:nvPicPr>
        <xdr:cNvPr id="606" name="BExOJSGXQBNY420R96VCT00NH99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211</xdr:row>
      <xdr:rowOff>0</xdr:rowOff>
    </xdr:from>
    <xdr:to>
      <xdr:col>4</xdr:col>
      <xdr:colOff>314325</xdr:colOff>
      <xdr:row>211</xdr:row>
      <xdr:rowOff>123825</xdr:rowOff>
    </xdr:to>
    <xdr:pic>
      <xdr:nvPicPr>
        <xdr:cNvPr id="607" name="BEx1HSLGRDDPI6BD8TSX7ASHPA2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216</xdr:row>
      <xdr:rowOff>0</xdr:rowOff>
    </xdr:from>
    <xdr:to>
      <xdr:col>4</xdr:col>
      <xdr:colOff>314325</xdr:colOff>
      <xdr:row>216</xdr:row>
      <xdr:rowOff>123825</xdr:rowOff>
    </xdr:to>
    <xdr:pic>
      <xdr:nvPicPr>
        <xdr:cNvPr id="608" name="BEx77IVO2K9YCAS3SHCW2K42D91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218</xdr:row>
      <xdr:rowOff>0</xdr:rowOff>
    </xdr:from>
    <xdr:to>
      <xdr:col>4</xdr:col>
      <xdr:colOff>400050</xdr:colOff>
      <xdr:row>218</xdr:row>
      <xdr:rowOff>123825</xdr:rowOff>
    </xdr:to>
    <xdr:pic>
      <xdr:nvPicPr>
        <xdr:cNvPr id="609" name="BExB3AK2363TRD31S1S635P8UR5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220</xdr:row>
      <xdr:rowOff>0</xdr:rowOff>
    </xdr:from>
    <xdr:to>
      <xdr:col>4</xdr:col>
      <xdr:colOff>400050</xdr:colOff>
      <xdr:row>220</xdr:row>
      <xdr:rowOff>123825</xdr:rowOff>
    </xdr:to>
    <xdr:pic>
      <xdr:nvPicPr>
        <xdr:cNvPr id="610" name="BExD2SRG7BQ39S6XD6MZXHT35XM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222</xdr:row>
      <xdr:rowOff>0</xdr:rowOff>
    </xdr:from>
    <xdr:to>
      <xdr:col>4</xdr:col>
      <xdr:colOff>400050</xdr:colOff>
      <xdr:row>222</xdr:row>
      <xdr:rowOff>123825</xdr:rowOff>
    </xdr:to>
    <xdr:pic>
      <xdr:nvPicPr>
        <xdr:cNvPr id="611" name="BExIHQMQ0IKOFABJYPOJUA63A1E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223</xdr:row>
      <xdr:rowOff>0</xdr:rowOff>
    </xdr:from>
    <xdr:to>
      <xdr:col>4</xdr:col>
      <xdr:colOff>314325</xdr:colOff>
      <xdr:row>223</xdr:row>
      <xdr:rowOff>123825</xdr:rowOff>
    </xdr:to>
    <xdr:pic>
      <xdr:nvPicPr>
        <xdr:cNvPr id="612" name="BExGTGKN90TG6CBXF70T1SWCXNG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225</xdr:row>
      <xdr:rowOff>0</xdr:rowOff>
    </xdr:from>
    <xdr:to>
      <xdr:col>4</xdr:col>
      <xdr:colOff>314325</xdr:colOff>
      <xdr:row>225</xdr:row>
      <xdr:rowOff>123825</xdr:rowOff>
    </xdr:to>
    <xdr:pic>
      <xdr:nvPicPr>
        <xdr:cNvPr id="613" name="BExS35QP1S115CJJSF80FL8I0P0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226</xdr:row>
      <xdr:rowOff>0</xdr:rowOff>
    </xdr:from>
    <xdr:to>
      <xdr:col>4</xdr:col>
      <xdr:colOff>228600</xdr:colOff>
      <xdr:row>226</xdr:row>
      <xdr:rowOff>123825</xdr:rowOff>
    </xdr:to>
    <xdr:pic>
      <xdr:nvPicPr>
        <xdr:cNvPr id="614" name="BEx3C0N7GSYTDRHCHFR9A9Z0X1A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227</xdr:row>
      <xdr:rowOff>0</xdr:rowOff>
    </xdr:from>
    <xdr:to>
      <xdr:col>4</xdr:col>
      <xdr:colOff>142875</xdr:colOff>
      <xdr:row>227</xdr:row>
      <xdr:rowOff>123825</xdr:rowOff>
    </xdr:to>
    <xdr:pic>
      <xdr:nvPicPr>
        <xdr:cNvPr id="615" name="BExIR3NAMKFELNYEIFIOE2W40ID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8384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228</xdr:row>
      <xdr:rowOff>0</xdr:rowOff>
    </xdr:from>
    <xdr:to>
      <xdr:col>2</xdr:col>
      <xdr:colOff>142875</xdr:colOff>
      <xdr:row>228</xdr:row>
      <xdr:rowOff>123825</xdr:rowOff>
    </xdr:to>
    <xdr:pic>
      <xdr:nvPicPr>
        <xdr:cNvPr id="3155" name="BEx5JY57G0FYJMWZO6UDU0KXB5B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9114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228</xdr:row>
      <xdr:rowOff>0</xdr:rowOff>
    </xdr:from>
    <xdr:to>
      <xdr:col>4</xdr:col>
      <xdr:colOff>571500</xdr:colOff>
      <xdr:row>228</xdr:row>
      <xdr:rowOff>123825</xdr:rowOff>
    </xdr:to>
    <xdr:pic>
      <xdr:nvPicPr>
        <xdr:cNvPr id="3156" name="BExGZNEB1319F5KOPYJKQWKVSD1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114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229</xdr:row>
      <xdr:rowOff>0</xdr:rowOff>
    </xdr:from>
    <xdr:to>
      <xdr:col>4</xdr:col>
      <xdr:colOff>571500</xdr:colOff>
      <xdr:row>229</xdr:row>
      <xdr:rowOff>123825</xdr:rowOff>
    </xdr:to>
    <xdr:pic>
      <xdr:nvPicPr>
        <xdr:cNvPr id="3157" name="BEx1I9ZA70DD8FUTJ89E34A6T8Y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129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230</xdr:row>
      <xdr:rowOff>0</xdr:rowOff>
    </xdr:from>
    <xdr:to>
      <xdr:col>4</xdr:col>
      <xdr:colOff>571500</xdr:colOff>
      <xdr:row>230</xdr:row>
      <xdr:rowOff>123825</xdr:rowOff>
    </xdr:to>
    <xdr:pic>
      <xdr:nvPicPr>
        <xdr:cNvPr id="3158" name="BEx58S3HGQW1Y25AEKQPTWEE2S2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143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231</xdr:row>
      <xdr:rowOff>0</xdr:rowOff>
    </xdr:from>
    <xdr:to>
      <xdr:col>4</xdr:col>
      <xdr:colOff>571500</xdr:colOff>
      <xdr:row>231</xdr:row>
      <xdr:rowOff>123825</xdr:rowOff>
    </xdr:to>
    <xdr:pic>
      <xdr:nvPicPr>
        <xdr:cNvPr id="3159" name="BExSG4IU9O5CZQU8NMGUCAP0WT8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157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232</xdr:row>
      <xdr:rowOff>0</xdr:rowOff>
    </xdr:from>
    <xdr:to>
      <xdr:col>4</xdr:col>
      <xdr:colOff>485775</xdr:colOff>
      <xdr:row>232</xdr:row>
      <xdr:rowOff>123825</xdr:rowOff>
    </xdr:to>
    <xdr:pic>
      <xdr:nvPicPr>
        <xdr:cNvPr id="3160" name="BExQ2NQ2GYP4NVAGUN9EQPGDRET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171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233</xdr:row>
      <xdr:rowOff>0</xdr:rowOff>
    </xdr:from>
    <xdr:to>
      <xdr:col>4</xdr:col>
      <xdr:colOff>571500</xdr:colOff>
      <xdr:row>233</xdr:row>
      <xdr:rowOff>123825</xdr:rowOff>
    </xdr:to>
    <xdr:pic>
      <xdr:nvPicPr>
        <xdr:cNvPr id="3161" name="BEx1Q51Q0D2H070Y8I9UKVE2M8Y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186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234</xdr:row>
      <xdr:rowOff>0</xdr:rowOff>
    </xdr:from>
    <xdr:to>
      <xdr:col>4</xdr:col>
      <xdr:colOff>571500</xdr:colOff>
      <xdr:row>234</xdr:row>
      <xdr:rowOff>123825</xdr:rowOff>
    </xdr:to>
    <xdr:pic>
      <xdr:nvPicPr>
        <xdr:cNvPr id="3162" name="BExIX4RZ0BOD4B5YGEHCMF272N3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200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235</xdr:row>
      <xdr:rowOff>0</xdr:rowOff>
    </xdr:from>
    <xdr:to>
      <xdr:col>4</xdr:col>
      <xdr:colOff>571500</xdr:colOff>
      <xdr:row>235</xdr:row>
      <xdr:rowOff>123825</xdr:rowOff>
    </xdr:to>
    <xdr:pic>
      <xdr:nvPicPr>
        <xdr:cNvPr id="3163" name="BExY445ZXV3LZBSC8YXMMAUAY8C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2147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236</xdr:row>
      <xdr:rowOff>0</xdr:rowOff>
    </xdr:from>
    <xdr:to>
      <xdr:col>4</xdr:col>
      <xdr:colOff>571500</xdr:colOff>
      <xdr:row>236</xdr:row>
      <xdr:rowOff>123825</xdr:rowOff>
    </xdr:to>
    <xdr:pic>
      <xdr:nvPicPr>
        <xdr:cNvPr id="3164" name="BEx5AQTUD9K2W70VN01ZPVEUTGT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229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237</xdr:row>
      <xdr:rowOff>0</xdr:rowOff>
    </xdr:from>
    <xdr:to>
      <xdr:col>4</xdr:col>
      <xdr:colOff>485775</xdr:colOff>
      <xdr:row>237</xdr:row>
      <xdr:rowOff>123825</xdr:rowOff>
    </xdr:to>
    <xdr:pic>
      <xdr:nvPicPr>
        <xdr:cNvPr id="3165" name="BExD3IDUZYPPRFCHNZU8LNCTD6T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2433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249</xdr:row>
      <xdr:rowOff>0</xdr:rowOff>
    </xdr:from>
    <xdr:to>
      <xdr:col>4</xdr:col>
      <xdr:colOff>485775</xdr:colOff>
      <xdr:row>249</xdr:row>
      <xdr:rowOff>123825</xdr:rowOff>
    </xdr:to>
    <xdr:pic>
      <xdr:nvPicPr>
        <xdr:cNvPr id="3166" name="BExZNJT1QQ2OEZ9KFVTSB65IPS5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4148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250</xdr:row>
      <xdr:rowOff>0</xdr:rowOff>
    </xdr:from>
    <xdr:to>
      <xdr:col>4</xdr:col>
      <xdr:colOff>400050</xdr:colOff>
      <xdr:row>250</xdr:row>
      <xdr:rowOff>123825</xdr:rowOff>
    </xdr:to>
    <xdr:pic>
      <xdr:nvPicPr>
        <xdr:cNvPr id="3167" name="BExUBR2E26H9CTU3JA6K3GPGFP3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9429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260</xdr:row>
      <xdr:rowOff>0</xdr:rowOff>
    </xdr:from>
    <xdr:to>
      <xdr:col>4</xdr:col>
      <xdr:colOff>485775</xdr:colOff>
      <xdr:row>260</xdr:row>
      <xdr:rowOff>123825</xdr:rowOff>
    </xdr:to>
    <xdr:pic>
      <xdr:nvPicPr>
        <xdr:cNvPr id="3168" name="BExTVH5MXKU637F74ZJZJKKTZ1Q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5719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263</xdr:row>
      <xdr:rowOff>0</xdr:rowOff>
    </xdr:from>
    <xdr:to>
      <xdr:col>4</xdr:col>
      <xdr:colOff>485775</xdr:colOff>
      <xdr:row>263</xdr:row>
      <xdr:rowOff>123825</xdr:rowOff>
    </xdr:to>
    <xdr:pic>
      <xdr:nvPicPr>
        <xdr:cNvPr id="3169" name="BExMDYXVF307LIA8DPJUDK8F5JG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614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265</xdr:row>
      <xdr:rowOff>0</xdr:rowOff>
    </xdr:from>
    <xdr:to>
      <xdr:col>4</xdr:col>
      <xdr:colOff>485775</xdr:colOff>
      <xdr:row>265</xdr:row>
      <xdr:rowOff>123825</xdr:rowOff>
    </xdr:to>
    <xdr:pic>
      <xdr:nvPicPr>
        <xdr:cNvPr id="3170" name="BExSBJ8SE5Z46UJ2RB72ELUR479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643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269</xdr:row>
      <xdr:rowOff>0</xdr:rowOff>
    </xdr:from>
    <xdr:to>
      <xdr:col>4</xdr:col>
      <xdr:colOff>485775</xdr:colOff>
      <xdr:row>269</xdr:row>
      <xdr:rowOff>123825</xdr:rowOff>
    </xdr:to>
    <xdr:pic>
      <xdr:nvPicPr>
        <xdr:cNvPr id="3171" name="BEx1V2BIZH2LH2J6K0DVEUXT7DD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9700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270</xdr:row>
      <xdr:rowOff>0</xdr:rowOff>
    </xdr:from>
    <xdr:to>
      <xdr:col>4</xdr:col>
      <xdr:colOff>400050</xdr:colOff>
      <xdr:row>270</xdr:row>
      <xdr:rowOff>123825</xdr:rowOff>
    </xdr:to>
    <xdr:pic>
      <xdr:nvPicPr>
        <xdr:cNvPr id="3172" name="BEx1MCOQ4F8YCY7SF0LOE4720PQ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9714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271</xdr:row>
      <xdr:rowOff>0</xdr:rowOff>
    </xdr:from>
    <xdr:to>
      <xdr:col>4</xdr:col>
      <xdr:colOff>314325</xdr:colOff>
      <xdr:row>271</xdr:row>
      <xdr:rowOff>123825</xdr:rowOff>
    </xdr:to>
    <xdr:pic>
      <xdr:nvPicPr>
        <xdr:cNvPr id="3173" name="BExUC9I2B8UNTEUVVQJZZP2I8JU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9729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293</xdr:row>
      <xdr:rowOff>0</xdr:rowOff>
    </xdr:from>
    <xdr:to>
      <xdr:col>4</xdr:col>
      <xdr:colOff>400050</xdr:colOff>
      <xdr:row>293</xdr:row>
      <xdr:rowOff>123825</xdr:rowOff>
    </xdr:to>
    <xdr:pic>
      <xdr:nvPicPr>
        <xdr:cNvPr id="3174" name="BExIJHKJPVHHDQSH0BEK3ZG0YUQ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0043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294</xdr:row>
      <xdr:rowOff>0</xdr:rowOff>
    </xdr:from>
    <xdr:to>
      <xdr:col>4</xdr:col>
      <xdr:colOff>314325</xdr:colOff>
      <xdr:row>294</xdr:row>
      <xdr:rowOff>123825</xdr:rowOff>
    </xdr:to>
    <xdr:pic>
      <xdr:nvPicPr>
        <xdr:cNvPr id="3175" name="BExB42Q9G8NE8W6UJEL4V32PXSP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0577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309</xdr:row>
      <xdr:rowOff>0</xdr:rowOff>
    </xdr:from>
    <xdr:to>
      <xdr:col>4</xdr:col>
      <xdr:colOff>314325</xdr:colOff>
      <xdr:row>309</xdr:row>
      <xdr:rowOff>123825</xdr:rowOff>
    </xdr:to>
    <xdr:pic>
      <xdr:nvPicPr>
        <xdr:cNvPr id="3176" name="BEx5Q6X58JKPMMEJHO6AB5UKWIA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272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329</xdr:row>
      <xdr:rowOff>0</xdr:rowOff>
    </xdr:from>
    <xdr:to>
      <xdr:col>4</xdr:col>
      <xdr:colOff>400050</xdr:colOff>
      <xdr:row>329</xdr:row>
      <xdr:rowOff>123825</xdr:rowOff>
    </xdr:to>
    <xdr:pic>
      <xdr:nvPicPr>
        <xdr:cNvPr id="3177" name="BEx58F27NXCLNIRQHP289200C47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05578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342</xdr:row>
      <xdr:rowOff>0</xdr:rowOff>
    </xdr:from>
    <xdr:to>
      <xdr:col>4</xdr:col>
      <xdr:colOff>400050</xdr:colOff>
      <xdr:row>342</xdr:row>
      <xdr:rowOff>123825</xdr:rowOff>
    </xdr:to>
    <xdr:pic>
      <xdr:nvPicPr>
        <xdr:cNvPr id="3178" name="BExCWISD6KS16JREUH07VS0E9ER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0743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343</xdr:row>
      <xdr:rowOff>0</xdr:rowOff>
    </xdr:from>
    <xdr:to>
      <xdr:col>4</xdr:col>
      <xdr:colOff>314325</xdr:colOff>
      <xdr:row>343</xdr:row>
      <xdr:rowOff>123825</xdr:rowOff>
    </xdr:to>
    <xdr:pic>
      <xdr:nvPicPr>
        <xdr:cNvPr id="3179" name="BEx7ITF4PZGH69G3ZQWZTXYJTFX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757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346</xdr:row>
      <xdr:rowOff>0</xdr:rowOff>
    </xdr:from>
    <xdr:to>
      <xdr:col>4</xdr:col>
      <xdr:colOff>314325</xdr:colOff>
      <xdr:row>346</xdr:row>
      <xdr:rowOff>123825</xdr:rowOff>
    </xdr:to>
    <xdr:pic>
      <xdr:nvPicPr>
        <xdr:cNvPr id="3180" name="BExSDETKP2G9555228GGAGM2FNT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800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348</xdr:row>
      <xdr:rowOff>0</xdr:rowOff>
    </xdr:from>
    <xdr:to>
      <xdr:col>4</xdr:col>
      <xdr:colOff>314325</xdr:colOff>
      <xdr:row>348</xdr:row>
      <xdr:rowOff>123825</xdr:rowOff>
    </xdr:to>
    <xdr:pic>
      <xdr:nvPicPr>
        <xdr:cNvPr id="3181" name="BEx3OOMXV9C8FWWKEX18WI018RZ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829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351</xdr:row>
      <xdr:rowOff>0</xdr:rowOff>
    </xdr:from>
    <xdr:to>
      <xdr:col>4</xdr:col>
      <xdr:colOff>314325</xdr:colOff>
      <xdr:row>351</xdr:row>
      <xdr:rowOff>123825</xdr:rowOff>
    </xdr:to>
    <xdr:pic>
      <xdr:nvPicPr>
        <xdr:cNvPr id="3182" name="BExZWVM9MTELFZJXW0EN4PNWQ3I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0872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363</xdr:row>
      <xdr:rowOff>0</xdr:rowOff>
    </xdr:from>
    <xdr:to>
      <xdr:col>4</xdr:col>
      <xdr:colOff>314325</xdr:colOff>
      <xdr:row>363</xdr:row>
      <xdr:rowOff>123825</xdr:rowOff>
    </xdr:to>
    <xdr:pic>
      <xdr:nvPicPr>
        <xdr:cNvPr id="3183" name="BExIV5AQGM07I67RL3ZZ5RV3HB0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043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373</xdr:row>
      <xdr:rowOff>0</xdr:rowOff>
    </xdr:from>
    <xdr:to>
      <xdr:col>4</xdr:col>
      <xdr:colOff>400050</xdr:colOff>
      <xdr:row>373</xdr:row>
      <xdr:rowOff>123825</xdr:rowOff>
    </xdr:to>
    <xdr:pic>
      <xdr:nvPicPr>
        <xdr:cNvPr id="3184" name="BExU5QJANNILF0N9T37TQ056YG8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1186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377</xdr:row>
      <xdr:rowOff>0</xdr:rowOff>
    </xdr:from>
    <xdr:to>
      <xdr:col>4</xdr:col>
      <xdr:colOff>400050</xdr:colOff>
      <xdr:row>377</xdr:row>
      <xdr:rowOff>123825</xdr:rowOff>
    </xdr:to>
    <xdr:pic>
      <xdr:nvPicPr>
        <xdr:cNvPr id="3185" name="BExKJU6Z13A3AWFFWL5A95HEHWG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12436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381</xdr:row>
      <xdr:rowOff>0</xdr:rowOff>
    </xdr:from>
    <xdr:to>
      <xdr:col>4</xdr:col>
      <xdr:colOff>400050</xdr:colOff>
      <xdr:row>381</xdr:row>
      <xdr:rowOff>123825</xdr:rowOff>
    </xdr:to>
    <xdr:pic>
      <xdr:nvPicPr>
        <xdr:cNvPr id="3186" name="BEx3B79TBTTLVLPLNT6MY8TZK8U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13007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382</xdr:row>
      <xdr:rowOff>0</xdr:rowOff>
    </xdr:from>
    <xdr:to>
      <xdr:col>4</xdr:col>
      <xdr:colOff>314325</xdr:colOff>
      <xdr:row>382</xdr:row>
      <xdr:rowOff>123825</xdr:rowOff>
    </xdr:to>
    <xdr:pic>
      <xdr:nvPicPr>
        <xdr:cNvPr id="3187" name="BExCT1IH5KP8JQAE54LKS6ZC0X9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315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386</xdr:row>
      <xdr:rowOff>0</xdr:rowOff>
    </xdr:from>
    <xdr:to>
      <xdr:col>4</xdr:col>
      <xdr:colOff>314325</xdr:colOff>
      <xdr:row>386</xdr:row>
      <xdr:rowOff>123825</xdr:rowOff>
    </xdr:to>
    <xdr:pic>
      <xdr:nvPicPr>
        <xdr:cNvPr id="3188" name="BEx7FKU8GILEGLCZEDQ4BIKUIW3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372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392</xdr:row>
      <xdr:rowOff>0</xdr:rowOff>
    </xdr:from>
    <xdr:to>
      <xdr:col>4</xdr:col>
      <xdr:colOff>314325</xdr:colOff>
      <xdr:row>392</xdr:row>
      <xdr:rowOff>123825</xdr:rowOff>
    </xdr:to>
    <xdr:pic>
      <xdr:nvPicPr>
        <xdr:cNvPr id="3189" name="BExB2H1DEPIAR8WZZRTW8EMRUZ7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457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CUSTOMER%20ACCOUNTING%20ANALYSIS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CUSTOMER%20CARE%20ANALYSIS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FIELD%20METERS%20ANALYSI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Accounting"/>
      <sheetName val="UPDATED SUMMARY_AUG 2015"/>
      <sheetName val="BUDGET DATA"/>
      <sheetName val="OPC 1st Set POD 1Q MFR E-7 TEST"/>
    </sheetNames>
    <sheetDataSet>
      <sheetData sheetId="0"/>
      <sheetData sheetId="1">
        <row r="15">
          <cell r="D15">
            <v>0.14343284894929634</v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CUSTOMER CARE"/>
      <sheetName val="2017 BUDGET DATA "/>
    </sheetNames>
    <sheetDataSet>
      <sheetData sheetId="0"/>
      <sheetData sheetId="1">
        <row r="17">
          <cell r="D17">
            <v>0.21960003117443946</v>
          </cell>
        </row>
        <row r="23">
          <cell r="D23">
            <v>1.5831509141070073E-2</v>
          </cell>
        </row>
        <row r="29">
          <cell r="D29">
            <v>6.2864807024310576E-2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COST ALLOCATION ANALYSIS"/>
      <sheetName val="FIELD METERS"/>
      <sheetName val="FMO BUDGET DATA"/>
      <sheetName val="FIELD METERS WORKLOAD DATA"/>
      <sheetName val="OPC 1st Set POD 1Q MFR E-7 TEST"/>
    </sheetNames>
    <sheetDataSet>
      <sheetData sheetId="0"/>
      <sheetData sheetId="1">
        <row r="13">
          <cell r="E13">
            <v>6.2604272973394701E-2</v>
          </cell>
        </row>
        <row r="14">
          <cell r="E14">
            <v>2.966210186018647E-2</v>
          </cell>
        </row>
        <row r="15">
          <cell r="E15">
            <v>1.9193245186963765E-2</v>
          </cell>
        </row>
        <row r="16">
          <cell r="E16">
            <v>5.5911591373812523E-3</v>
          </cell>
        </row>
        <row r="17">
          <cell r="E17">
            <v>6.1755401475450368E-2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33"/>
  <sheetViews>
    <sheetView tabSelected="1" zoomScale="80" zoomScaleNormal="80" workbookViewId="0">
      <selection activeCell="C3" sqref="C3"/>
    </sheetView>
  </sheetViews>
  <sheetFormatPr defaultColWidth="9.109375" defaultRowHeight="13.2"/>
  <cols>
    <col min="1" max="1" width="10.88671875" style="41" customWidth="1"/>
    <col min="2" max="2" width="12.88671875" style="41" customWidth="1"/>
    <col min="3" max="3" width="14.5546875" style="41" customWidth="1"/>
    <col min="4" max="4" width="14.109375" style="41" bestFit="1" customWidth="1"/>
    <col min="5" max="5" width="11.44140625" style="41" customWidth="1"/>
    <col min="6" max="6" width="24.109375" style="41" bestFit="1" customWidth="1"/>
    <col min="7" max="7" width="7.88671875" style="41" bestFit="1" customWidth="1"/>
    <col min="8" max="12" width="11.6640625" style="41" customWidth="1"/>
    <col min="13" max="16384" width="9.109375" style="41"/>
  </cols>
  <sheetData>
    <row r="1" spans="1:10" s="39" customFormat="1">
      <c r="A1" s="39" t="s">
        <v>634</v>
      </c>
    </row>
    <row r="2" spans="1:10" s="39" customFormat="1">
      <c r="A2" s="39" t="s">
        <v>632</v>
      </c>
    </row>
    <row r="3" spans="1:10" s="39" customFormat="1"/>
    <row r="4" spans="1:10">
      <c r="A4" s="39" t="s">
        <v>79</v>
      </c>
      <c r="J4" s="43"/>
    </row>
    <row r="5" spans="1:10">
      <c r="A5" s="39"/>
      <c r="D5" s="40"/>
      <c r="E5" s="218"/>
      <c r="J5" s="43"/>
    </row>
    <row r="6" spans="1:10">
      <c r="A6" s="41" t="s">
        <v>43</v>
      </c>
      <c r="D6" s="220" t="s">
        <v>44</v>
      </c>
      <c r="E6" s="229" t="s">
        <v>45</v>
      </c>
      <c r="G6" s="46">
        <v>0.1449853684490556</v>
      </c>
      <c r="H6" s="42" t="s">
        <v>46</v>
      </c>
    </row>
    <row r="7" spans="1:10">
      <c r="B7" s="41" t="s">
        <v>47</v>
      </c>
      <c r="D7" s="268">
        <f>SUM('NSA FORECAST'!V6:V17)</f>
        <v>67402.47231035486</v>
      </c>
      <c r="E7" s="225">
        <f>D7/D9</f>
        <v>5.4083039501026199E-2</v>
      </c>
      <c r="F7" s="41" t="s">
        <v>617</v>
      </c>
      <c r="G7" s="47">
        <f>ROUND(G6*D7,0)</f>
        <v>9772</v>
      </c>
      <c r="H7" s="41" t="s">
        <v>48</v>
      </c>
      <c r="I7" s="48"/>
    </row>
    <row r="8" spans="1:10">
      <c r="B8" s="41" t="s">
        <v>49</v>
      </c>
      <c r="D8" s="261">
        <f>SUM('2014 SERVICE CHARGE REVENUE'!K252:M252,'2015 SERVICE CHARGE REVENUE'!B252:J252)/14.88</f>
        <v>1178874.9731182796</v>
      </c>
      <c r="E8" s="223">
        <f>D8/D9</f>
        <v>0.94591696049897378</v>
      </c>
      <c r="F8" s="41" t="s">
        <v>618</v>
      </c>
      <c r="G8" s="44">
        <f>D12-G7</f>
        <v>12403</v>
      </c>
      <c r="H8" s="41" t="s">
        <v>50</v>
      </c>
    </row>
    <row r="9" spans="1:10">
      <c r="B9" s="41" t="s">
        <v>51</v>
      </c>
      <c r="D9" s="221">
        <f>D7+D8</f>
        <v>1246277.4454286345</v>
      </c>
      <c r="E9" s="230">
        <f>SUM(E7:E8)</f>
        <v>1</v>
      </c>
    </row>
    <row r="10" spans="1:10">
      <c r="D10" s="218"/>
      <c r="E10" s="224"/>
      <c r="G10" s="43"/>
    </row>
    <row r="11" spans="1:10">
      <c r="A11" s="41" t="s">
        <v>52</v>
      </c>
      <c r="D11" s="218"/>
      <c r="E11" s="224"/>
      <c r="G11" s="43"/>
    </row>
    <row r="12" spans="1:10">
      <c r="B12" s="41" t="s">
        <v>53</v>
      </c>
      <c r="D12" s="217">
        <f>'FIELD METERS WORKLOAD DATA'!B27</f>
        <v>22175</v>
      </c>
      <c r="E12" s="225">
        <f>D12/$D$15</f>
        <v>1.8826563835847646E-2</v>
      </c>
      <c r="F12" s="41" t="s">
        <v>624</v>
      </c>
    </row>
    <row r="13" spans="1:10">
      <c r="B13" s="41" t="s">
        <v>54</v>
      </c>
      <c r="D13" s="217">
        <f>'FIELD METERS WORKLOAD DATA'!B28</f>
        <v>5005</v>
      </c>
      <c r="E13" s="222">
        <f t="shared" ref="E13:E14" si="0">D13/$D$15</f>
        <v>4.2492424801992088E-3</v>
      </c>
      <c r="F13" s="41" t="s">
        <v>624</v>
      </c>
      <c r="G13" s="43"/>
    </row>
    <row r="14" spans="1:10">
      <c r="B14" s="41" t="s">
        <v>55</v>
      </c>
      <c r="D14" s="263">
        <f>'RRD TRANSACTION DATA_AUG -JULY '!D8</f>
        <v>1150677</v>
      </c>
      <c r="E14" s="223">
        <f t="shared" si="0"/>
        <v>0.97692419368395311</v>
      </c>
      <c r="F14" s="41" t="s">
        <v>618</v>
      </c>
      <c r="G14" s="43"/>
    </row>
    <row r="15" spans="1:10">
      <c r="B15" s="41" t="s">
        <v>51</v>
      </c>
      <c r="D15" s="228">
        <f>SUM(D12:D14)</f>
        <v>1177857</v>
      </c>
      <c r="E15" s="231">
        <f>SUM(E12:E14)</f>
        <v>1</v>
      </c>
    </row>
    <row r="16" spans="1:10">
      <c r="D16" s="224"/>
      <c r="E16" s="224"/>
    </row>
    <row r="17" spans="1:7">
      <c r="A17" s="41" t="s">
        <v>56</v>
      </c>
      <c r="D17" s="224"/>
      <c r="E17" s="224"/>
    </row>
    <row r="18" spans="1:7">
      <c r="B18" s="41" t="s">
        <v>57</v>
      </c>
      <c r="D18" s="217">
        <f>SUM('FIELD METERS WORKLOAD DATA'!B30:B31)</f>
        <v>11309</v>
      </c>
      <c r="E18" s="222">
        <f>D18/$D$20</f>
        <v>2.8532358454625501E-2</v>
      </c>
      <c r="F18" s="41" t="s">
        <v>624</v>
      </c>
    </row>
    <row r="19" spans="1:7">
      <c r="B19" s="41" t="s">
        <v>58</v>
      </c>
      <c r="D19" s="263">
        <f>'RRD TRANSACTION DATA_AUG -JULY '!D15</f>
        <v>385048</v>
      </c>
      <c r="E19" s="223">
        <f>D19/$D$20</f>
        <v>0.97146764154537446</v>
      </c>
      <c r="F19" s="41" t="s">
        <v>618</v>
      </c>
    </row>
    <row r="20" spans="1:7">
      <c r="D20" s="221">
        <f>SUM(D18:D19)</f>
        <v>396357</v>
      </c>
      <c r="E20" s="227">
        <f>SUM(E18:E19)</f>
        <v>1</v>
      </c>
    </row>
    <row r="21" spans="1:7">
      <c r="D21" s="218"/>
      <c r="E21" s="218"/>
    </row>
    <row r="22" spans="1:7">
      <c r="A22" s="41" t="s">
        <v>59</v>
      </c>
      <c r="D22" s="270">
        <f>SUM('FIELD COLLECTIONS WORKLOAD DATA'!C11:N11)</f>
        <v>36708</v>
      </c>
      <c r="E22" s="226">
        <v>1</v>
      </c>
      <c r="F22" s="41" t="s">
        <v>103</v>
      </c>
      <c r="G22" s="45"/>
    </row>
    <row r="23" spans="1:7">
      <c r="D23" s="219"/>
      <c r="E23" s="222"/>
    </row>
    <row r="24" spans="1:7">
      <c r="A24" s="41" t="s">
        <v>60</v>
      </c>
      <c r="D24" s="219">
        <f>SUM('FIELD COLLECTIONS WORKLOAD DATA'!C13:N13)</f>
        <v>25932</v>
      </c>
      <c r="E24" s="222">
        <f>D24/$D$26</f>
        <v>2.6351879204189906E-2</v>
      </c>
      <c r="F24" s="41" t="s">
        <v>103</v>
      </c>
    </row>
    <row r="25" spans="1:7">
      <c r="A25" s="41" t="s">
        <v>61</v>
      </c>
      <c r="D25" s="262">
        <f>'RCS RECONNECT REVENUE FORECAST'!K28</f>
        <v>958134.44167816523</v>
      </c>
      <c r="E25" s="223">
        <f>D25/$D$26</f>
        <v>0.97364812079581009</v>
      </c>
      <c r="F25" s="41" t="s">
        <v>103</v>
      </c>
    </row>
    <row r="26" spans="1:7">
      <c r="A26" s="39"/>
      <c r="B26" s="39"/>
      <c r="C26" s="39"/>
      <c r="D26" s="117">
        <f>SUM(D24:D25)</f>
        <v>984066.44167816523</v>
      </c>
      <c r="E26" s="226">
        <f>SUM(E24:E25)</f>
        <v>1</v>
      </c>
    </row>
    <row r="27" spans="1:7">
      <c r="D27" s="218"/>
      <c r="E27" s="218"/>
    </row>
    <row r="28" spans="1:7">
      <c r="A28" s="41" t="s">
        <v>62</v>
      </c>
      <c r="D28" s="219">
        <f>SUM('FIELD METERS WORKLOAD DATA'!B34,'FIELD METERS WORKLOAD DATA'!B32)</f>
        <v>20431</v>
      </c>
      <c r="E28" s="222">
        <f>D28/$D$31</f>
        <v>2.4555368865364323E-2</v>
      </c>
      <c r="F28" s="41" t="s">
        <v>624</v>
      </c>
    </row>
    <row r="29" spans="1:7">
      <c r="A29" s="41" t="s">
        <v>63</v>
      </c>
      <c r="D29" s="219">
        <f>SUM('FIELD METERS WORKLOAD DATA'!B35,'FIELD METERS WORKLOAD DATA'!B33)</f>
        <v>1458</v>
      </c>
      <c r="E29" s="222">
        <f t="shared" ref="E29:E30" si="1">D29/$D$31</f>
        <v>1.7523238121335805E-3</v>
      </c>
      <c r="F29" s="41" t="s">
        <v>624</v>
      </c>
    </row>
    <row r="30" spans="1:7">
      <c r="A30" s="41" t="s">
        <v>64</v>
      </c>
      <c r="D30" s="261">
        <f>832038-SUM(D28:D29)</f>
        <v>810149</v>
      </c>
      <c r="E30" s="223">
        <f t="shared" si="1"/>
        <v>0.97369230732250212</v>
      </c>
      <c r="F30" s="41" t="s">
        <v>625</v>
      </c>
    </row>
    <row r="31" spans="1:7">
      <c r="A31" s="39" t="s">
        <v>65</v>
      </c>
      <c r="B31" s="39"/>
      <c r="C31" s="39"/>
      <c r="D31" s="117">
        <f>SUM(D28:D30)</f>
        <v>832038</v>
      </c>
      <c r="E31" s="227">
        <f>SUM(E28:E30)</f>
        <v>1</v>
      </c>
    </row>
    <row r="33" spans="4:4">
      <c r="D33" s="45"/>
    </row>
  </sheetData>
  <pageMargins left="0.7" right="0.7" top="0.75" bottom="0.75" header="0.3" footer="0.3"/>
  <pageSetup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59"/>
  <sheetViews>
    <sheetView zoomScale="80" zoomScaleNormal="80" workbookViewId="0">
      <selection activeCell="A2" sqref="A1:A2"/>
    </sheetView>
  </sheetViews>
  <sheetFormatPr defaultColWidth="9.109375" defaultRowHeight="13.2"/>
  <cols>
    <col min="1" max="1" width="30.44140625" style="49" bestFit="1" customWidth="1"/>
    <col min="2" max="2" width="22.44140625" style="49" bestFit="1" customWidth="1"/>
    <col min="3" max="3" width="9.109375" style="49"/>
    <col min="4" max="4" width="15" style="49" bestFit="1" customWidth="1"/>
    <col min="5" max="5" width="14.6640625" style="49" customWidth="1"/>
    <col min="6" max="6" width="12.109375" style="49" customWidth="1"/>
    <col min="7" max="7" width="11.44140625" style="49" customWidth="1"/>
    <col min="8" max="8" width="14.44140625" style="49" bestFit="1" customWidth="1"/>
    <col min="9" max="9" width="14.44140625" style="49" customWidth="1"/>
    <col min="10" max="10" width="13.44140625" style="49" bestFit="1" customWidth="1"/>
    <col min="11" max="11" width="15.6640625" style="49" bestFit="1" customWidth="1"/>
    <col min="12" max="16384" width="9.109375" style="49"/>
  </cols>
  <sheetData>
    <row r="1" spans="1:7">
      <c r="A1" s="39" t="s">
        <v>642</v>
      </c>
    </row>
    <row r="2" spans="1:7">
      <c r="A2" s="39" t="s">
        <v>632</v>
      </c>
    </row>
    <row r="4" spans="1:7">
      <c r="A4" s="53" t="s">
        <v>229</v>
      </c>
    </row>
    <row r="5" spans="1:7">
      <c r="A5" s="53" t="s">
        <v>230</v>
      </c>
      <c r="B5" s="167" t="s">
        <v>231</v>
      </c>
    </row>
    <row r="6" spans="1:7">
      <c r="A6" s="53" t="s">
        <v>7</v>
      </c>
      <c r="B6" s="167" t="s">
        <v>232</v>
      </c>
    </row>
    <row r="7" spans="1:7">
      <c r="A7" s="53" t="s">
        <v>233</v>
      </c>
      <c r="B7" s="167" t="s">
        <v>631</v>
      </c>
    </row>
    <row r="8" spans="1:7">
      <c r="A8" s="53" t="s">
        <v>9</v>
      </c>
      <c r="B8" s="168">
        <v>42138</v>
      </c>
    </row>
    <row r="11" spans="1:7" ht="52.8">
      <c r="D11" s="169" t="s">
        <v>234</v>
      </c>
      <c r="E11" s="170" t="s">
        <v>235</v>
      </c>
      <c r="F11" s="170" t="s">
        <v>236</v>
      </c>
      <c r="G11" s="170" t="s">
        <v>237</v>
      </c>
    </row>
    <row r="12" spans="1:7">
      <c r="A12" s="49" t="s">
        <v>238</v>
      </c>
      <c r="D12" s="203">
        <f>SUM(E12:G12)</f>
        <v>5317997.49</v>
      </c>
      <c r="E12" s="210">
        <f>' BUDGET DATA'!G10</f>
        <v>3330164.91</v>
      </c>
      <c r="F12" s="210">
        <f>' BUDGET DATA'!G94</f>
        <v>1405345.38</v>
      </c>
      <c r="G12" s="210">
        <f>' BUDGET DATA'!G168</f>
        <v>582487.19999999995</v>
      </c>
    </row>
    <row r="13" spans="1:7">
      <c r="A13" s="49" t="s">
        <v>239</v>
      </c>
      <c r="D13" s="203">
        <f>SUM(E13:G13)</f>
        <v>1683935.87</v>
      </c>
      <c r="E13" s="210">
        <f>' BUDGET DATA'!G11</f>
        <v>1604966.11</v>
      </c>
      <c r="F13" s="210">
        <f>' BUDGET DATA'!G95</f>
        <v>78969.759999999995</v>
      </c>
      <c r="G13" s="210">
        <v>0</v>
      </c>
    </row>
    <row r="14" spans="1:7">
      <c r="A14" s="49" t="s">
        <v>240</v>
      </c>
      <c r="C14" s="211"/>
      <c r="D14" s="203">
        <f>SUM(E14:G14)</f>
        <v>87000</v>
      </c>
      <c r="E14" s="210">
        <f>' BUDGET DATA'!G13</f>
        <v>87000</v>
      </c>
      <c r="F14" s="210">
        <v>0</v>
      </c>
      <c r="G14" s="210">
        <v>0</v>
      </c>
    </row>
    <row r="15" spans="1:7">
      <c r="A15" s="49" t="s">
        <v>241</v>
      </c>
      <c r="C15" s="211"/>
      <c r="D15" s="203">
        <f>SUM(E15:G15)</f>
        <v>45833</v>
      </c>
      <c r="E15" s="210">
        <f>' BUDGET DATA'!G20</f>
        <v>45833</v>
      </c>
      <c r="F15" s="210">
        <v>0</v>
      </c>
      <c r="G15" s="210">
        <v>0</v>
      </c>
    </row>
    <row r="16" spans="1:7">
      <c r="A16" s="49" t="s">
        <v>242</v>
      </c>
      <c r="C16" s="212"/>
      <c r="D16" s="204">
        <f>SUBTOTAL(9,D12:D15)</f>
        <v>7134766.3600000003</v>
      </c>
      <c r="E16" s="205">
        <f>SUBTOTAL(9,E12:E15)</f>
        <v>5067964.0200000005</v>
      </c>
      <c r="F16" s="205">
        <f>SUBTOTAL(9,F12:F15)</f>
        <v>1484315.14</v>
      </c>
      <c r="G16" s="205">
        <f>SUBTOTAL(9,G12:G15)</f>
        <v>582487.19999999995</v>
      </c>
    </row>
    <row r="17" spans="1:10">
      <c r="B17" s="49" t="s">
        <v>243</v>
      </c>
      <c r="C17" s="213">
        <v>0.17774261411690792</v>
      </c>
      <c r="D17" s="203">
        <f>C17*D$12</f>
        <v>945234.7757397549</v>
      </c>
      <c r="E17" s="210"/>
      <c r="F17" s="210"/>
      <c r="G17" s="210"/>
    </row>
    <row r="18" spans="1:10">
      <c r="B18" s="49" t="s">
        <v>244</v>
      </c>
      <c r="C18" s="213">
        <v>0.13002844450199466</v>
      </c>
      <c r="D18" s="203">
        <f>C18*D$12</f>
        <v>691490.94149021199</v>
      </c>
      <c r="E18" s="210"/>
      <c r="F18" s="210"/>
      <c r="G18" s="210"/>
      <c r="J18" s="49">
        <v>0.22598831373275305</v>
      </c>
    </row>
    <row r="19" spans="1:10">
      <c r="B19" s="49" t="s">
        <v>245</v>
      </c>
      <c r="C19" s="213">
        <v>7.2769647384634081E-2</v>
      </c>
      <c r="D19" s="203">
        <f>C19*D18</f>
        <v>50319.551981911362</v>
      </c>
      <c r="E19" s="210"/>
      <c r="F19" s="210"/>
      <c r="G19" s="210"/>
    </row>
    <row r="20" spans="1:10">
      <c r="B20" s="49" t="s">
        <v>246</v>
      </c>
      <c r="C20" s="213">
        <v>0.26954139889857331</v>
      </c>
      <c r="D20" s="203">
        <f>C20*SUM(D13:D14)</f>
        <v>477340.53175946203</v>
      </c>
      <c r="E20" s="210"/>
      <c r="F20" s="210"/>
      <c r="G20" s="210"/>
    </row>
    <row r="21" spans="1:10">
      <c r="B21" s="49" t="s">
        <v>247</v>
      </c>
      <c r="C21" s="214">
        <v>0.3602205752736749</v>
      </c>
      <c r="D21" s="203">
        <f>C21*SUM(D16,D25)</f>
        <v>2907407.5594417029</v>
      </c>
      <c r="E21" s="210"/>
      <c r="F21" s="210"/>
      <c r="G21" s="210"/>
    </row>
    <row r="22" spans="1:10">
      <c r="A22" s="53" t="s">
        <v>248</v>
      </c>
      <c r="B22" s="53"/>
      <c r="C22" s="212"/>
      <c r="D22" s="204">
        <f>SUBTOTAL(9,D12:D21)</f>
        <v>12206559.720413042</v>
      </c>
      <c r="E22" s="205">
        <f>SUBTOTAL(9,E12:E21)</f>
        <v>5067964.0200000005</v>
      </c>
      <c r="F22" s="205">
        <f>SUBTOTAL(9,F12:F21)</f>
        <v>1484315.14</v>
      </c>
      <c r="G22" s="205">
        <f>SUBTOTAL(9,G12:G21)</f>
        <v>582487.19999999995</v>
      </c>
    </row>
    <row r="23" spans="1:10">
      <c r="C23" s="207"/>
      <c r="D23" s="203"/>
      <c r="E23" s="210"/>
      <c r="F23" s="210"/>
      <c r="G23" s="210"/>
    </row>
    <row r="24" spans="1:10">
      <c r="A24" s="49" t="s">
        <v>249</v>
      </c>
      <c r="C24" s="207"/>
      <c r="D24" s="203">
        <f t="shared" ref="D24:D30" si="0">SUM(E24:G24)</f>
        <v>536979.94000000006</v>
      </c>
      <c r="E24" s="210">
        <f>' BUDGET DATA'!G51</f>
        <v>199696.92</v>
      </c>
      <c r="F24" s="210">
        <f>' BUDGET DATA'!G133</f>
        <v>296199.02</v>
      </c>
      <c r="G24" s="210">
        <f>' BUDGET DATA'!G206</f>
        <v>41084</v>
      </c>
    </row>
    <row r="25" spans="1:10">
      <c r="A25" s="49" t="s">
        <v>250</v>
      </c>
      <c r="C25" s="207"/>
      <c r="D25" s="203">
        <f t="shared" si="0"/>
        <v>936420.46</v>
      </c>
      <c r="E25" s="210">
        <f>' BUDGET DATA'!G57</f>
        <v>667726.96</v>
      </c>
      <c r="F25" s="210">
        <f>' BUDGET DATA'!G138</f>
        <v>268693.5</v>
      </c>
      <c r="G25" s="210">
        <f>' BUDGET DATA'!G209</f>
        <v>0</v>
      </c>
    </row>
    <row r="26" spans="1:10">
      <c r="A26" s="49" t="s">
        <v>251</v>
      </c>
      <c r="C26" s="207"/>
      <c r="D26" s="203">
        <f t="shared" si="0"/>
        <v>25251.64</v>
      </c>
      <c r="E26" s="210">
        <f>' BUDGET DATA'!G65</f>
        <v>16869</v>
      </c>
      <c r="F26" s="210">
        <f>' BUDGET DATA'!G146</f>
        <v>8382.64</v>
      </c>
      <c r="G26" s="210">
        <f>' BUDGET DATA'!G212</f>
        <v>0</v>
      </c>
    </row>
    <row r="27" spans="1:10">
      <c r="A27" s="49" t="s">
        <v>252</v>
      </c>
      <c r="C27" s="207"/>
      <c r="D27" s="203">
        <f t="shared" si="0"/>
        <v>178745.28</v>
      </c>
      <c r="E27" s="210">
        <f>' BUDGET DATA'!G74</f>
        <v>116452.12</v>
      </c>
      <c r="F27" s="210">
        <f>' BUDGET DATA'!G152</f>
        <v>57143.16</v>
      </c>
      <c r="G27" s="210">
        <f>' BUDGET DATA'!G217</f>
        <v>5150</v>
      </c>
    </row>
    <row r="28" spans="1:10">
      <c r="A28" s="49" t="s">
        <v>253</v>
      </c>
      <c r="C28" s="207"/>
      <c r="D28" s="203">
        <f t="shared" si="0"/>
        <v>93423.709999999992</v>
      </c>
      <c r="E28" s="210">
        <f>' BUDGET DATA'!G87</f>
        <v>61519.59</v>
      </c>
      <c r="F28" s="210">
        <f>' BUDGET DATA'!G163</f>
        <v>29617.119999999999</v>
      </c>
      <c r="G28" s="210">
        <f>' BUDGET DATA'!G224</f>
        <v>2287</v>
      </c>
    </row>
    <row r="29" spans="1:10">
      <c r="A29" s="49" t="s">
        <v>254</v>
      </c>
      <c r="C29" s="207"/>
      <c r="D29" s="203">
        <f t="shared" si="0"/>
        <v>2400</v>
      </c>
      <c r="E29" s="210">
        <f>' BUDGET DATA'!G89</f>
        <v>0</v>
      </c>
      <c r="F29" s="210">
        <v>0</v>
      </c>
      <c r="G29" s="210">
        <f>' BUDGET DATA'!G226</f>
        <v>2400</v>
      </c>
    </row>
    <row r="30" spans="1:10">
      <c r="A30" s="49" t="s">
        <v>255</v>
      </c>
      <c r="C30" s="207"/>
      <c r="D30" s="203">
        <f t="shared" si="0"/>
        <v>-20955.64</v>
      </c>
      <c r="E30" s="210">
        <f>' BUDGET DATA'!G91</f>
        <v>9743</v>
      </c>
      <c r="F30" s="210">
        <f>' BUDGET DATA'!G165</f>
        <v>-30698.639999999999</v>
      </c>
      <c r="G30" s="210">
        <v>0</v>
      </c>
    </row>
    <row r="31" spans="1:10" ht="13.8" thickBot="1">
      <c r="A31" s="53" t="str">
        <f>"Total "&amp;PROPER(A6)&amp;" Expenses"</f>
        <v>Total Analysis: Expenses</v>
      </c>
      <c r="B31" s="53"/>
      <c r="C31" s="207"/>
      <c r="D31" s="177">
        <f>SUBTOTAL(9,D12:D30)</f>
        <v>13958825.110413043</v>
      </c>
      <c r="E31" s="206">
        <f>SUBTOTAL(9,E12:E30)</f>
        <v>6139971.6100000003</v>
      </c>
      <c r="F31" s="206">
        <f>SUBTOTAL(9,F12:F30)</f>
        <v>2113651.94</v>
      </c>
      <c r="G31" s="206">
        <f>SUBTOTAL(9,G12:G30)</f>
        <v>633408.19999999995</v>
      </c>
    </row>
    <row r="32" spans="1:10" ht="13.8" thickTop="1">
      <c r="C32" s="207"/>
      <c r="D32" s="172"/>
    </row>
    <row r="33" spans="1:11">
      <c r="D33" s="172"/>
    </row>
    <row r="34" spans="1:11">
      <c r="D34" s="172"/>
    </row>
    <row r="35" spans="1:11" ht="52.8">
      <c r="A35" s="173" t="s">
        <v>256</v>
      </c>
      <c r="D35" s="171"/>
      <c r="E35" s="170" t="s">
        <v>257</v>
      </c>
      <c r="F35" s="170" t="s">
        <v>258</v>
      </c>
      <c r="G35" s="170" t="s">
        <v>259</v>
      </c>
      <c r="H35" s="170" t="s">
        <v>246</v>
      </c>
      <c r="I35" s="170" t="s">
        <v>260</v>
      </c>
      <c r="J35" s="170" t="s">
        <v>247</v>
      </c>
      <c r="K35" s="174" t="s">
        <v>261</v>
      </c>
    </row>
    <row r="36" spans="1:11">
      <c r="A36" s="55" t="s">
        <v>238</v>
      </c>
      <c r="D36" s="175">
        <f>' BUDGET DATA'!G229</f>
        <v>32249407.539999999</v>
      </c>
      <c r="E36" s="210">
        <f>EXEMPT_PWTI*D36</f>
        <v>5732093.9998811204</v>
      </c>
      <c r="F36" s="210">
        <f>PERP*D36</f>
        <v>4193340.2985370979</v>
      </c>
      <c r="G36" s="210">
        <f>TAXES_INSURANCE_PERP_2017*F36</f>
        <v>305147.89488832082</v>
      </c>
      <c r="H36" s="208">
        <v>0</v>
      </c>
      <c r="I36" s="208">
        <v>0</v>
      </c>
      <c r="J36" s="208">
        <f t="shared" ref="J36:J42" si="1">CORPORATE_AG_2017*D36</f>
        <v>11616900.136293989</v>
      </c>
      <c r="K36" s="176">
        <f t="shared" ref="K36:K42" si="2">SUM(D36:J36)</f>
        <v>54096889.86960052</v>
      </c>
    </row>
    <row r="37" spans="1:11">
      <c r="A37" s="55" t="s">
        <v>239</v>
      </c>
      <c r="D37" s="175">
        <f>' BUDGET DATA'!G230</f>
        <v>26577508.77</v>
      </c>
      <c r="E37" s="208">
        <v>0</v>
      </c>
      <c r="F37" s="208">
        <v>0</v>
      </c>
      <c r="G37" s="208">
        <v>0</v>
      </c>
      <c r="H37" s="210">
        <f>NON_EXEMPT_PWTI*D37</f>
        <v>7163738.8931049006</v>
      </c>
      <c r="I37" s="208">
        <v>0</v>
      </c>
      <c r="J37" s="208">
        <f t="shared" si="1"/>
        <v>9573765.4984705392</v>
      </c>
      <c r="K37" s="176">
        <f t="shared" si="2"/>
        <v>43315013.161575437</v>
      </c>
    </row>
    <row r="38" spans="1:11">
      <c r="A38" s="55" t="s">
        <v>262</v>
      </c>
      <c r="D38" s="175">
        <f>SUM(' BUDGET DATA'!G231:G232)</f>
        <v>11238523.890000001</v>
      </c>
      <c r="E38" s="208">
        <v>0</v>
      </c>
      <c r="F38" s="208">
        <v>0</v>
      </c>
      <c r="G38" s="208">
        <v>0</v>
      </c>
      <c r="H38" s="208">
        <v>0</v>
      </c>
      <c r="I38" s="208">
        <f>0.225988313732753*D38</f>
        <v>2539775.0627463595</v>
      </c>
      <c r="J38" s="208">
        <f t="shared" si="1"/>
        <v>4048347.5408827388</v>
      </c>
      <c r="K38" s="176">
        <f t="shared" si="2"/>
        <v>17826646.493629098</v>
      </c>
    </row>
    <row r="39" spans="1:11">
      <c r="A39" s="55" t="s">
        <v>263</v>
      </c>
      <c r="D39" s="175">
        <f>' BUDGET DATA'!G234</f>
        <v>35289.78</v>
      </c>
      <c r="E39" s="208">
        <f>EXEMPT_PWTI*D39</f>
        <v>6272.4977488105742</v>
      </c>
      <c r="F39" s="208">
        <v>0</v>
      </c>
      <c r="G39" s="208">
        <v>0</v>
      </c>
      <c r="H39" s="208">
        <v>0</v>
      </c>
      <c r="I39" s="208">
        <v>0</v>
      </c>
      <c r="J39" s="208">
        <f t="shared" si="1"/>
        <v>12712.104852881426</v>
      </c>
      <c r="K39" s="176">
        <f t="shared" si="2"/>
        <v>54274.382601691999</v>
      </c>
    </row>
    <row r="40" spans="1:11">
      <c r="A40" s="55" t="s">
        <v>264</v>
      </c>
      <c r="D40" s="175">
        <f>' BUDGET DATA'!G235</f>
        <v>1218257.26</v>
      </c>
      <c r="E40" s="208">
        <v>0</v>
      </c>
      <c r="F40" s="208">
        <v>0</v>
      </c>
      <c r="G40" s="208">
        <v>0</v>
      </c>
      <c r="H40" s="210">
        <f>NON_EXEMPT_PWTI*D40</f>
        <v>328370.76607874292</v>
      </c>
      <c r="I40" s="208">
        <v>0</v>
      </c>
      <c r="J40" s="208">
        <f t="shared" si="1"/>
        <v>438841.33102853096</v>
      </c>
      <c r="K40" s="176">
        <f t="shared" si="2"/>
        <v>1985469.3571072738</v>
      </c>
    </row>
    <row r="41" spans="1:11">
      <c r="A41" s="55" t="s">
        <v>265</v>
      </c>
      <c r="D41" s="175">
        <f>' BUDGET DATA'!G237</f>
        <v>1654636.38</v>
      </c>
      <c r="E41" s="208">
        <v>0</v>
      </c>
      <c r="F41" s="208">
        <v>0</v>
      </c>
      <c r="G41" s="208">
        <v>0</v>
      </c>
      <c r="H41" s="208">
        <v>0</v>
      </c>
      <c r="I41" s="208">
        <f>0.225988313732753*D41</f>
        <v>373928.48535706667</v>
      </c>
      <c r="J41" s="208">
        <f t="shared" si="1"/>
        <v>596034.06867235096</v>
      </c>
      <c r="K41" s="176">
        <f t="shared" si="2"/>
        <v>2624598.9340294176</v>
      </c>
    </row>
    <row r="42" spans="1:11">
      <c r="A42" s="55" t="s">
        <v>241</v>
      </c>
      <c r="D42" s="175">
        <f>' BUDGET DATA'!G250</f>
        <v>673015.89</v>
      </c>
      <c r="E42" s="208">
        <v>0</v>
      </c>
      <c r="F42" s="208">
        <v>0</v>
      </c>
      <c r="G42" s="208">
        <v>0</v>
      </c>
      <c r="H42" s="208">
        <v>0</v>
      </c>
      <c r="I42" s="208">
        <v>0</v>
      </c>
      <c r="J42" s="208">
        <f t="shared" si="1"/>
        <v>242434.17106412433</v>
      </c>
      <c r="K42" s="176">
        <f t="shared" si="2"/>
        <v>915450.06106412434</v>
      </c>
    </row>
    <row r="43" spans="1:11">
      <c r="A43" s="49" t="s">
        <v>249</v>
      </c>
      <c r="D43" s="175">
        <f>' BUDGET DATA'!G295</f>
        <v>2365543.29</v>
      </c>
      <c r="E43" s="208"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176">
        <v>0</v>
      </c>
    </row>
    <row r="44" spans="1:11">
      <c r="A44" s="49" t="s">
        <v>266</v>
      </c>
      <c r="D44" s="175">
        <f>' BUDGET DATA'!G310</f>
        <v>18624169.609999999</v>
      </c>
      <c r="E44" s="208">
        <v>0</v>
      </c>
      <c r="F44" s="208">
        <v>0</v>
      </c>
      <c r="G44" s="208">
        <v>0</v>
      </c>
      <c r="H44" s="208">
        <v>0</v>
      </c>
      <c r="I44" s="208">
        <v>0</v>
      </c>
      <c r="J44" s="208">
        <f>CORPORATE_AG_2017*D44</f>
        <v>6708809.0909086931</v>
      </c>
      <c r="K44" s="176">
        <f>SUM(D44:J44)</f>
        <v>25332978.700908691</v>
      </c>
    </row>
    <row r="45" spans="1:11">
      <c r="A45" s="49" t="s">
        <v>267</v>
      </c>
      <c r="D45" s="175">
        <f>' BUDGET DATA'!G344</f>
        <v>4141968.21</v>
      </c>
      <c r="E45" s="208"/>
      <c r="F45" s="208"/>
      <c r="G45" s="208"/>
      <c r="H45" s="208"/>
      <c r="I45" s="208"/>
      <c r="J45" s="208"/>
      <c r="K45" s="208"/>
    </row>
    <row r="46" spans="1:11">
      <c r="A46" s="49" t="s">
        <v>268</v>
      </c>
      <c r="D46" s="175">
        <v>0</v>
      </c>
      <c r="E46" s="208"/>
      <c r="F46" s="208"/>
      <c r="G46" s="208"/>
      <c r="H46" s="208"/>
      <c r="I46" s="208"/>
      <c r="J46" s="208"/>
      <c r="K46" s="208"/>
    </row>
    <row r="47" spans="1:11">
      <c r="A47" s="49" t="s">
        <v>269</v>
      </c>
      <c r="D47" s="175">
        <f>' BUDGET DATA'!G352</f>
        <v>2756.39</v>
      </c>
      <c r="E47" s="208"/>
      <c r="F47" s="208"/>
      <c r="G47" s="208"/>
      <c r="H47" s="208"/>
      <c r="I47" s="208"/>
      <c r="J47" s="208"/>
      <c r="K47" s="208"/>
    </row>
    <row r="48" spans="1:11">
      <c r="A48" s="49" t="s">
        <v>270</v>
      </c>
      <c r="D48" s="175">
        <f>' BUDGET DATA'!G364</f>
        <v>16556258.82</v>
      </c>
      <c r="E48" s="210"/>
      <c r="F48" s="210"/>
      <c r="G48" s="210"/>
      <c r="H48" s="208"/>
      <c r="I48" s="208"/>
      <c r="J48" s="208"/>
      <c r="K48" s="208"/>
    </row>
    <row r="49" spans="1:11">
      <c r="A49" s="49" t="s">
        <v>253</v>
      </c>
      <c r="D49" s="175">
        <f>' BUDGET DATA'!G383</f>
        <v>10036978.619999999</v>
      </c>
      <c r="E49" s="208"/>
      <c r="F49" s="208"/>
      <c r="G49" s="208"/>
      <c r="H49" s="208"/>
      <c r="I49" s="208"/>
      <c r="J49" s="208"/>
      <c r="K49" s="208"/>
    </row>
    <row r="50" spans="1:11">
      <c r="A50" s="49" t="s">
        <v>271</v>
      </c>
      <c r="D50" s="175">
        <f>' BUDGET DATA'!G387</f>
        <v>57229.61</v>
      </c>
      <c r="E50" s="208"/>
      <c r="F50" s="208"/>
      <c r="G50" s="208"/>
      <c r="H50" s="208"/>
      <c r="I50" s="208"/>
      <c r="J50" s="208"/>
      <c r="K50" s="208"/>
    </row>
    <row r="51" spans="1:11">
      <c r="A51" s="49" t="s">
        <v>255</v>
      </c>
      <c r="D51" s="175">
        <f>' BUDGET DATA'!G393</f>
        <v>-993638.57</v>
      </c>
      <c r="E51" s="208"/>
      <c r="F51" s="208"/>
      <c r="G51" s="208"/>
      <c r="H51" s="208"/>
      <c r="I51" s="208"/>
      <c r="J51" s="208"/>
      <c r="K51" s="208"/>
    </row>
    <row r="52" spans="1:11" ht="13.8" thickBot="1">
      <c r="D52" s="177">
        <f>SUBTOTAL(9,D35:D51)</f>
        <v>124437905.49000002</v>
      </c>
      <c r="E52" s="208"/>
      <c r="F52" s="208"/>
      <c r="G52" s="208"/>
      <c r="H52" s="208"/>
      <c r="I52" s="208"/>
      <c r="J52" s="208"/>
      <c r="K52" s="177">
        <f>SUBTOTAL(9,K35:K51)</f>
        <v>146151320.96051624</v>
      </c>
    </row>
    <row r="53" spans="1:11" ht="13.8" thickTop="1">
      <c r="D53" s="172"/>
    </row>
    <row r="54" spans="1:11" ht="13.8" thickBot="1">
      <c r="D54" s="172"/>
    </row>
    <row r="55" spans="1:11" ht="30" customHeight="1" thickBot="1">
      <c r="A55" s="300" t="s">
        <v>272</v>
      </c>
      <c r="B55" s="300"/>
      <c r="D55" s="178">
        <f>D31/SUM(D35,D44)</f>
        <v>0.74950053627722757</v>
      </c>
    </row>
    <row r="56" spans="1:11" ht="13.8" thickBot="1">
      <c r="A56" s="53"/>
      <c r="B56" s="53"/>
      <c r="D56" s="172"/>
    </row>
    <row r="57" spans="1:11" ht="13.8" thickBot="1">
      <c r="A57" s="53" t="s">
        <v>273</v>
      </c>
      <c r="B57" s="53"/>
      <c r="D57" s="178">
        <f>D31/D52</f>
        <v>0.11217502460723104</v>
      </c>
      <c r="K57" s="178">
        <f>D31/K52</f>
        <v>9.5509400932367303E-2</v>
      </c>
    </row>
    <row r="59" spans="1:11" ht="13.8" thickBot="1">
      <c r="A59" s="209"/>
      <c r="B59" s="209"/>
      <c r="C59" s="209"/>
      <c r="D59" s="209"/>
      <c r="E59" s="209"/>
      <c r="F59" s="209"/>
      <c r="G59" s="209"/>
      <c r="H59" s="209"/>
      <c r="I59" s="209"/>
      <c r="J59" s="209"/>
      <c r="K59" s="209"/>
    </row>
  </sheetData>
  <mergeCells count="1">
    <mergeCell ref="A55:B55"/>
  </mergeCells>
  <pageMargins left="0.5" right="0.5" top="0.5" bottom="0.5" header="0.25" footer="0.25"/>
  <pageSetup scale="63" orientation="landscape" r:id="rId1"/>
  <headerFooter>
    <oddFooter>&amp;L&amp;F&amp;CFlorida Power &amp; Light Confidential 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/>
    <pageSetUpPr autoPageBreaks="0"/>
  </sheetPr>
  <dimension ref="A1:F136"/>
  <sheetViews>
    <sheetView showGridLines="0" workbookViewId="0">
      <pane xSplit="4" ySplit="10" topLeftCell="E11" activePane="bottomRight" state="frozen"/>
      <selection activeCell="K18" sqref="K18"/>
      <selection pane="topRight" activeCell="K18" sqref="K18"/>
      <selection pane="bottomLeft" activeCell="K18" sqref="K18"/>
      <selection pane="bottomRight" activeCell="A2" sqref="A1:A2"/>
    </sheetView>
  </sheetViews>
  <sheetFormatPr defaultRowHeight="10.199999999999999"/>
  <cols>
    <col min="1" max="1" width="11.6640625" style="179" customWidth="1"/>
    <col min="2" max="2" width="11.77734375" style="179" customWidth="1"/>
    <col min="3" max="3" width="27.88671875" style="179" customWidth="1"/>
    <col min="4" max="4" width="19.6640625" style="179" customWidth="1"/>
    <col min="5" max="5" width="35.77734375" style="179" customWidth="1"/>
    <col min="6" max="6" width="10.6640625" style="179" bestFit="1" customWidth="1"/>
    <col min="7" max="16384" width="8.88671875" style="179"/>
  </cols>
  <sheetData>
    <row r="1" spans="1:6" ht="13.2">
      <c r="A1" s="39" t="s">
        <v>643</v>
      </c>
    </row>
    <row r="2" spans="1:6" ht="13.2">
      <c r="A2" s="39" t="s">
        <v>632</v>
      </c>
    </row>
    <row r="4" spans="1:6" ht="24" customHeight="1">
      <c r="A4" s="180" t="s">
        <v>274</v>
      </c>
    </row>
    <row r="6" spans="1:6">
      <c r="B6" s="181"/>
    </row>
    <row r="7" spans="1:6" ht="13.2">
      <c r="B7" s="183" t="s">
        <v>275</v>
      </c>
      <c r="C7" s="183"/>
      <c r="D7" s="183"/>
      <c r="E7" s="183"/>
      <c r="F7" s="183"/>
    </row>
    <row r="8" spans="1:6">
      <c r="B8" s="278" t="s">
        <v>277</v>
      </c>
      <c r="C8" s="278" t="s">
        <v>277</v>
      </c>
      <c r="D8" s="278" t="s">
        <v>277</v>
      </c>
      <c r="E8" s="278" t="s">
        <v>277</v>
      </c>
      <c r="F8" s="279" t="s">
        <v>277</v>
      </c>
    </row>
    <row r="9" spans="1:6">
      <c r="B9" s="278" t="s">
        <v>277</v>
      </c>
      <c r="C9" s="278" t="s">
        <v>277</v>
      </c>
      <c r="D9" s="278" t="s">
        <v>277</v>
      </c>
      <c r="E9" s="278" t="s">
        <v>278</v>
      </c>
      <c r="F9" s="279" t="s">
        <v>277</v>
      </c>
    </row>
    <row r="10" spans="1:6">
      <c r="A10" s="179" t="s">
        <v>279</v>
      </c>
      <c r="B10" s="278" t="s">
        <v>280</v>
      </c>
      <c r="C10" s="278" t="s">
        <v>277</v>
      </c>
      <c r="D10" s="278" t="s">
        <v>276</v>
      </c>
      <c r="E10" s="278" t="s">
        <v>281</v>
      </c>
      <c r="F10" s="279" t="s">
        <v>42</v>
      </c>
    </row>
    <row r="11" spans="1:6">
      <c r="B11" s="285" t="s">
        <v>606</v>
      </c>
      <c r="C11" s="286" t="s">
        <v>175</v>
      </c>
      <c r="D11" s="287" t="s">
        <v>290</v>
      </c>
      <c r="E11" s="283" t="s">
        <v>291</v>
      </c>
      <c r="F11" s="284">
        <v>1428667.47</v>
      </c>
    </row>
    <row r="12" spans="1:6">
      <c r="B12" s="285" t="s">
        <v>277</v>
      </c>
      <c r="C12" s="286" t="s">
        <v>277</v>
      </c>
      <c r="D12" s="287" t="s">
        <v>292</v>
      </c>
      <c r="E12" s="283" t="s">
        <v>293</v>
      </c>
      <c r="F12" s="284">
        <v>103429.58</v>
      </c>
    </row>
    <row r="13" spans="1:6">
      <c r="B13" s="285" t="s">
        <v>277</v>
      </c>
      <c r="C13" s="286" t="s">
        <v>277</v>
      </c>
      <c r="D13" s="287" t="s">
        <v>468</v>
      </c>
      <c r="E13" s="283" t="s">
        <v>469</v>
      </c>
      <c r="F13" s="284">
        <v>239014.93</v>
      </c>
    </row>
    <row r="14" spans="1:6">
      <c r="B14" s="285" t="s">
        <v>277</v>
      </c>
      <c r="C14" s="286" t="s">
        <v>277</v>
      </c>
      <c r="D14" s="287" t="s">
        <v>520</v>
      </c>
      <c r="E14" s="283" t="s">
        <v>521</v>
      </c>
      <c r="F14" s="284">
        <v>9872417.8100000005</v>
      </c>
    </row>
    <row r="15" spans="1:6">
      <c r="B15" s="285" t="s">
        <v>277</v>
      </c>
      <c r="C15" s="286" t="s">
        <v>277</v>
      </c>
      <c r="D15" s="288" t="s">
        <v>294</v>
      </c>
      <c r="E15" s="283" t="s">
        <v>295</v>
      </c>
      <c r="F15" s="284">
        <v>11643529.789999999</v>
      </c>
    </row>
    <row r="16" spans="1:6">
      <c r="B16" s="285" t="s">
        <v>277</v>
      </c>
      <c r="C16" s="286" t="s">
        <v>277</v>
      </c>
      <c r="D16" s="287" t="s">
        <v>453</v>
      </c>
      <c r="E16" s="283" t="s">
        <v>263</v>
      </c>
      <c r="F16" s="284"/>
    </row>
    <row r="17" spans="2:6">
      <c r="B17" s="285" t="s">
        <v>277</v>
      </c>
      <c r="C17" s="286" t="s">
        <v>277</v>
      </c>
      <c r="D17" s="287" t="s">
        <v>538</v>
      </c>
      <c r="E17" s="283" t="s">
        <v>539</v>
      </c>
      <c r="F17" s="284"/>
    </row>
    <row r="18" spans="2:6">
      <c r="B18" s="285" t="s">
        <v>277</v>
      </c>
      <c r="C18" s="286" t="s">
        <v>277</v>
      </c>
      <c r="D18" s="287" t="s">
        <v>522</v>
      </c>
      <c r="E18" s="283" t="s">
        <v>523</v>
      </c>
      <c r="F18" s="284">
        <v>1605127.5</v>
      </c>
    </row>
    <row r="19" spans="2:6">
      <c r="B19" s="285" t="s">
        <v>277</v>
      </c>
      <c r="C19" s="286" t="s">
        <v>277</v>
      </c>
      <c r="D19" s="288" t="s">
        <v>297</v>
      </c>
      <c r="E19" s="283" t="s">
        <v>298</v>
      </c>
      <c r="F19" s="284">
        <v>1605127.5</v>
      </c>
    </row>
    <row r="20" spans="2:6">
      <c r="B20" s="285" t="s">
        <v>277</v>
      </c>
      <c r="C20" s="286" t="s">
        <v>277</v>
      </c>
      <c r="D20" s="287" t="s">
        <v>524</v>
      </c>
      <c r="E20" s="283" t="s">
        <v>525</v>
      </c>
      <c r="F20" s="284"/>
    </row>
    <row r="21" spans="2:6">
      <c r="B21" s="285" t="s">
        <v>277</v>
      </c>
      <c r="C21" s="286" t="s">
        <v>277</v>
      </c>
      <c r="D21" s="287" t="s">
        <v>299</v>
      </c>
      <c r="E21" s="283" t="s">
        <v>300</v>
      </c>
      <c r="F21" s="284"/>
    </row>
    <row r="22" spans="2:6">
      <c r="B22" s="285" t="s">
        <v>277</v>
      </c>
      <c r="C22" s="286" t="s">
        <v>277</v>
      </c>
      <c r="D22" s="287" t="s">
        <v>502</v>
      </c>
      <c r="E22" s="283" t="s">
        <v>503</v>
      </c>
      <c r="F22" s="284">
        <v>234476.55</v>
      </c>
    </row>
    <row r="23" spans="2:6">
      <c r="B23" s="285" t="s">
        <v>277</v>
      </c>
      <c r="C23" s="286" t="s">
        <v>277</v>
      </c>
      <c r="D23" s="287" t="s">
        <v>303</v>
      </c>
      <c r="E23" s="283" t="s">
        <v>304</v>
      </c>
      <c r="F23" s="284"/>
    </row>
    <row r="24" spans="2:6">
      <c r="B24" s="285" t="s">
        <v>277</v>
      </c>
      <c r="C24" s="286" t="s">
        <v>277</v>
      </c>
      <c r="D24" s="287" t="s">
        <v>496</v>
      </c>
      <c r="E24" s="283" t="s">
        <v>497</v>
      </c>
      <c r="F24" s="284"/>
    </row>
    <row r="25" spans="2:6">
      <c r="B25" s="285" t="s">
        <v>277</v>
      </c>
      <c r="C25" s="286" t="s">
        <v>277</v>
      </c>
      <c r="D25" s="287" t="s">
        <v>305</v>
      </c>
      <c r="E25" s="283" t="s">
        <v>306</v>
      </c>
      <c r="F25" s="284"/>
    </row>
    <row r="26" spans="2:6">
      <c r="B26" s="285" t="s">
        <v>277</v>
      </c>
      <c r="C26" s="286" t="s">
        <v>277</v>
      </c>
      <c r="D26" s="287" t="s">
        <v>566</v>
      </c>
      <c r="E26" s="283" t="s">
        <v>304</v>
      </c>
      <c r="F26" s="284"/>
    </row>
    <row r="27" spans="2:6">
      <c r="B27" s="285" t="s">
        <v>277</v>
      </c>
      <c r="C27" s="286" t="s">
        <v>277</v>
      </c>
      <c r="D27" s="287" t="s">
        <v>442</v>
      </c>
      <c r="E27" s="283" t="s">
        <v>304</v>
      </c>
      <c r="F27" s="284"/>
    </row>
    <row r="28" spans="2:6">
      <c r="B28" s="285" t="s">
        <v>277</v>
      </c>
      <c r="C28" s="286" t="s">
        <v>277</v>
      </c>
      <c r="D28" s="288" t="s">
        <v>307</v>
      </c>
      <c r="E28" s="283" t="s">
        <v>308</v>
      </c>
      <c r="F28" s="284">
        <v>234476.55</v>
      </c>
    </row>
    <row r="29" spans="2:6">
      <c r="B29" s="285" t="s">
        <v>277</v>
      </c>
      <c r="C29" s="286" t="s">
        <v>277</v>
      </c>
      <c r="D29" s="282" t="s">
        <v>309</v>
      </c>
      <c r="E29" s="283" t="s">
        <v>310</v>
      </c>
      <c r="F29" s="284">
        <v>13483133.84</v>
      </c>
    </row>
    <row r="30" spans="2:6">
      <c r="B30" s="285" t="s">
        <v>277</v>
      </c>
      <c r="C30" s="286" t="s">
        <v>277</v>
      </c>
      <c r="D30" s="287" t="s">
        <v>311</v>
      </c>
      <c r="E30" s="283" t="s">
        <v>312</v>
      </c>
      <c r="F30" s="284">
        <v>1810568.83</v>
      </c>
    </row>
    <row r="31" spans="2:6">
      <c r="B31" s="285" t="s">
        <v>277</v>
      </c>
      <c r="C31" s="286" t="s">
        <v>277</v>
      </c>
      <c r="D31" s="287" t="s">
        <v>313</v>
      </c>
      <c r="E31" s="283" t="s">
        <v>314</v>
      </c>
      <c r="F31" s="284">
        <v>655530.63</v>
      </c>
    </row>
    <row r="32" spans="2:6">
      <c r="B32" s="285" t="s">
        <v>277</v>
      </c>
      <c r="C32" s="286" t="s">
        <v>277</v>
      </c>
      <c r="D32" s="287" t="s">
        <v>315</v>
      </c>
      <c r="E32" s="283" t="s">
        <v>316</v>
      </c>
      <c r="F32" s="284">
        <v>-1299417.8799999999</v>
      </c>
    </row>
    <row r="33" spans="2:6">
      <c r="B33" s="285" t="s">
        <v>277</v>
      </c>
      <c r="C33" s="286" t="s">
        <v>277</v>
      </c>
      <c r="D33" s="287" t="s">
        <v>567</v>
      </c>
      <c r="E33" s="283" t="s">
        <v>318</v>
      </c>
      <c r="F33" s="284"/>
    </row>
    <row r="34" spans="2:6">
      <c r="B34" s="285" t="s">
        <v>277</v>
      </c>
      <c r="C34" s="286" t="s">
        <v>277</v>
      </c>
      <c r="D34" s="287" t="s">
        <v>568</v>
      </c>
      <c r="E34" s="283" t="s">
        <v>320</v>
      </c>
      <c r="F34" s="284"/>
    </row>
    <row r="35" spans="2:6">
      <c r="B35" s="285" t="s">
        <v>277</v>
      </c>
      <c r="C35" s="286" t="s">
        <v>277</v>
      </c>
      <c r="D35" s="287" t="s">
        <v>569</v>
      </c>
      <c r="E35" s="283" t="s">
        <v>570</v>
      </c>
      <c r="F35" s="284"/>
    </row>
    <row r="36" spans="2:6">
      <c r="B36" s="285" t="s">
        <v>277</v>
      </c>
      <c r="C36" s="286" t="s">
        <v>277</v>
      </c>
      <c r="D36" s="287" t="s">
        <v>317</v>
      </c>
      <c r="E36" s="283" t="s">
        <v>318</v>
      </c>
      <c r="F36" s="284"/>
    </row>
    <row r="37" spans="2:6">
      <c r="B37" s="285" t="s">
        <v>277</v>
      </c>
      <c r="C37" s="286" t="s">
        <v>277</v>
      </c>
      <c r="D37" s="287" t="s">
        <v>319</v>
      </c>
      <c r="E37" s="283" t="s">
        <v>320</v>
      </c>
      <c r="F37" s="284"/>
    </row>
    <row r="38" spans="2:6">
      <c r="B38" s="285" t="s">
        <v>277</v>
      </c>
      <c r="C38" s="286" t="s">
        <v>277</v>
      </c>
      <c r="D38" s="287" t="s">
        <v>321</v>
      </c>
      <c r="E38" s="283" t="s">
        <v>322</v>
      </c>
      <c r="F38" s="284"/>
    </row>
    <row r="39" spans="2:6">
      <c r="B39" s="285" t="s">
        <v>277</v>
      </c>
      <c r="C39" s="286" t="s">
        <v>277</v>
      </c>
      <c r="D39" s="288" t="s">
        <v>323</v>
      </c>
      <c r="E39" s="283" t="s">
        <v>324</v>
      </c>
      <c r="F39" s="284">
        <v>1166681.58</v>
      </c>
    </row>
    <row r="40" spans="2:6">
      <c r="B40" s="285" t="s">
        <v>277</v>
      </c>
      <c r="C40" s="286" t="s">
        <v>277</v>
      </c>
      <c r="D40" s="287" t="s">
        <v>325</v>
      </c>
      <c r="E40" s="283" t="s">
        <v>326</v>
      </c>
      <c r="F40" s="284">
        <v>198584.67</v>
      </c>
    </row>
    <row r="41" spans="2:6">
      <c r="B41" s="285" t="s">
        <v>277</v>
      </c>
      <c r="C41" s="286" t="s">
        <v>277</v>
      </c>
      <c r="D41" s="287" t="s">
        <v>327</v>
      </c>
      <c r="E41" s="283" t="s">
        <v>328</v>
      </c>
      <c r="F41" s="284"/>
    </row>
    <row r="42" spans="2:6">
      <c r="B42" s="285" t="s">
        <v>277</v>
      </c>
      <c r="C42" s="286" t="s">
        <v>277</v>
      </c>
      <c r="D42" s="288" t="s">
        <v>329</v>
      </c>
      <c r="E42" s="283" t="s">
        <v>330</v>
      </c>
      <c r="F42" s="284">
        <v>198584.67</v>
      </c>
    </row>
    <row r="43" spans="2:6">
      <c r="B43" s="285" t="s">
        <v>277</v>
      </c>
      <c r="C43" s="286" t="s">
        <v>277</v>
      </c>
      <c r="D43" s="287" t="s">
        <v>331</v>
      </c>
      <c r="E43" s="283" t="s">
        <v>332</v>
      </c>
      <c r="F43" s="284">
        <v>100159.8</v>
      </c>
    </row>
    <row r="44" spans="2:6">
      <c r="B44" s="285" t="s">
        <v>277</v>
      </c>
      <c r="C44" s="286" t="s">
        <v>277</v>
      </c>
      <c r="D44" s="287" t="s">
        <v>333</v>
      </c>
      <c r="E44" s="283" t="s">
        <v>334</v>
      </c>
      <c r="F44" s="284"/>
    </row>
    <row r="45" spans="2:6">
      <c r="B45" s="285" t="s">
        <v>277</v>
      </c>
      <c r="C45" s="286" t="s">
        <v>277</v>
      </c>
      <c r="D45" s="287" t="s">
        <v>571</v>
      </c>
      <c r="E45" s="283" t="s">
        <v>334</v>
      </c>
      <c r="F45" s="284"/>
    </row>
    <row r="46" spans="2:6">
      <c r="B46" s="285" t="s">
        <v>277</v>
      </c>
      <c r="C46" s="286" t="s">
        <v>277</v>
      </c>
      <c r="D46" s="288" t="s">
        <v>335</v>
      </c>
      <c r="E46" s="283" t="s">
        <v>336</v>
      </c>
      <c r="F46" s="284">
        <v>100159.8</v>
      </c>
    </row>
    <row r="47" spans="2:6">
      <c r="B47" s="285" t="s">
        <v>277</v>
      </c>
      <c r="C47" s="286" t="s">
        <v>277</v>
      </c>
      <c r="D47" s="282" t="s">
        <v>337</v>
      </c>
      <c r="E47" s="283" t="s">
        <v>338</v>
      </c>
      <c r="F47" s="284">
        <v>1465426.05</v>
      </c>
    </row>
    <row r="48" spans="2:6">
      <c r="B48" s="285" t="s">
        <v>277</v>
      </c>
      <c r="C48" s="286" t="s">
        <v>277</v>
      </c>
      <c r="D48" s="285" t="s">
        <v>339</v>
      </c>
      <c r="E48" s="286" t="s">
        <v>340</v>
      </c>
      <c r="F48" s="284">
        <v>14948559.890000001</v>
      </c>
    </row>
    <row r="49" spans="2:6">
      <c r="B49" s="285" t="s">
        <v>277</v>
      </c>
      <c r="C49" s="286" t="s">
        <v>277</v>
      </c>
      <c r="D49" s="288" t="s">
        <v>341</v>
      </c>
      <c r="E49" s="283" t="s">
        <v>342</v>
      </c>
      <c r="F49" s="284">
        <v>45556.800000000003</v>
      </c>
    </row>
    <row r="50" spans="2:6">
      <c r="B50" s="285" t="s">
        <v>277</v>
      </c>
      <c r="C50" s="286" t="s">
        <v>277</v>
      </c>
      <c r="D50" s="288" t="s">
        <v>480</v>
      </c>
      <c r="E50" s="283" t="s">
        <v>481</v>
      </c>
      <c r="F50" s="284"/>
    </row>
    <row r="51" spans="2:6">
      <c r="B51" s="285" t="s">
        <v>277</v>
      </c>
      <c r="C51" s="286" t="s">
        <v>277</v>
      </c>
      <c r="D51" s="288" t="s">
        <v>343</v>
      </c>
      <c r="E51" s="283" t="s">
        <v>344</v>
      </c>
      <c r="F51" s="284">
        <v>6484.32</v>
      </c>
    </row>
    <row r="52" spans="2:6">
      <c r="B52" s="285" t="s">
        <v>277</v>
      </c>
      <c r="C52" s="286" t="s">
        <v>277</v>
      </c>
      <c r="D52" s="288" t="s">
        <v>345</v>
      </c>
      <c r="E52" s="283" t="s">
        <v>346</v>
      </c>
      <c r="F52" s="284">
        <v>59.28</v>
      </c>
    </row>
    <row r="53" spans="2:6">
      <c r="B53" s="285" t="s">
        <v>277</v>
      </c>
      <c r="C53" s="286" t="s">
        <v>277</v>
      </c>
      <c r="D53" s="288" t="s">
        <v>347</v>
      </c>
      <c r="E53" s="283" t="s">
        <v>348</v>
      </c>
      <c r="F53" s="284">
        <v>37739.160000000003</v>
      </c>
    </row>
    <row r="54" spans="2:6">
      <c r="B54" s="285" t="s">
        <v>277</v>
      </c>
      <c r="C54" s="286" t="s">
        <v>277</v>
      </c>
      <c r="D54" s="288" t="s">
        <v>349</v>
      </c>
      <c r="E54" s="283" t="s">
        <v>350</v>
      </c>
      <c r="F54" s="284">
        <v>66064.039999999994</v>
      </c>
    </row>
    <row r="55" spans="2:6">
      <c r="B55" s="285" t="s">
        <v>277</v>
      </c>
      <c r="C55" s="286" t="s">
        <v>277</v>
      </c>
      <c r="D55" s="288" t="s">
        <v>351</v>
      </c>
      <c r="E55" s="283" t="s">
        <v>352</v>
      </c>
      <c r="F55" s="284">
        <v>117.12</v>
      </c>
    </row>
    <row r="56" spans="2:6">
      <c r="B56" s="285" t="s">
        <v>277</v>
      </c>
      <c r="C56" s="286" t="s">
        <v>277</v>
      </c>
      <c r="D56" s="288" t="s">
        <v>353</v>
      </c>
      <c r="E56" s="283" t="s">
        <v>354</v>
      </c>
      <c r="F56" s="284">
        <v>5000</v>
      </c>
    </row>
    <row r="57" spans="2:6">
      <c r="B57" s="285" t="s">
        <v>277</v>
      </c>
      <c r="C57" s="286" t="s">
        <v>277</v>
      </c>
      <c r="D57" s="288" t="s">
        <v>355</v>
      </c>
      <c r="E57" s="283" t="s">
        <v>356</v>
      </c>
      <c r="F57" s="284">
        <v>366.12</v>
      </c>
    </row>
    <row r="58" spans="2:6">
      <c r="B58" s="285" t="s">
        <v>277</v>
      </c>
      <c r="C58" s="286" t="s">
        <v>277</v>
      </c>
      <c r="D58" s="288" t="s">
        <v>546</v>
      </c>
      <c r="E58" s="283" t="s">
        <v>547</v>
      </c>
      <c r="F58" s="284">
        <v>2098.92</v>
      </c>
    </row>
    <row r="59" spans="2:6">
      <c r="B59" s="285" t="s">
        <v>277</v>
      </c>
      <c r="C59" s="286" t="s">
        <v>277</v>
      </c>
      <c r="D59" s="288" t="s">
        <v>572</v>
      </c>
      <c r="E59" s="283" t="s">
        <v>573</v>
      </c>
      <c r="F59" s="284">
        <v>1985.88</v>
      </c>
    </row>
    <row r="60" spans="2:6">
      <c r="B60" s="285" t="s">
        <v>277</v>
      </c>
      <c r="C60" s="286" t="s">
        <v>277</v>
      </c>
      <c r="D60" s="288" t="s">
        <v>357</v>
      </c>
      <c r="E60" s="283" t="s">
        <v>358</v>
      </c>
      <c r="F60" s="284">
        <v>8960.76</v>
      </c>
    </row>
    <row r="61" spans="2:6">
      <c r="B61" s="285" t="s">
        <v>277</v>
      </c>
      <c r="C61" s="286" t="s">
        <v>277</v>
      </c>
      <c r="D61" s="288" t="s">
        <v>359</v>
      </c>
      <c r="E61" s="283" t="s">
        <v>360</v>
      </c>
      <c r="F61" s="284">
        <v>31992.36</v>
      </c>
    </row>
    <row r="62" spans="2:6">
      <c r="B62" s="285" t="s">
        <v>277</v>
      </c>
      <c r="C62" s="286" t="s">
        <v>277</v>
      </c>
      <c r="D62" s="288" t="s">
        <v>363</v>
      </c>
      <c r="E62" s="283" t="s">
        <v>364</v>
      </c>
      <c r="F62" s="284"/>
    </row>
    <row r="63" spans="2:6">
      <c r="B63" s="285" t="s">
        <v>277</v>
      </c>
      <c r="C63" s="286" t="s">
        <v>277</v>
      </c>
      <c r="D63" s="288" t="s">
        <v>574</v>
      </c>
      <c r="E63" s="283" t="s">
        <v>575</v>
      </c>
      <c r="F63" s="284"/>
    </row>
    <row r="64" spans="2:6">
      <c r="B64" s="285" t="s">
        <v>277</v>
      </c>
      <c r="C64" s="286" t="s">
        <v>277</v>
      </c>
      <c r="D64" s="288" t="s">
        <v>576</v>
      </c>
      <c r="E64" s="283" t="s">
        <v>577</v>
      </c>
      <c r="F64" s="284"/>
    </row>
    <row r="65" spans="2:6">
      <c r="B65" s="285" t="s">
        <v>277</v>
      </c>
      <c r="C65" s="286" t="s">
        <v>277</v>
      </c>
      <c r="D65" s="288" t="s">
        <v>578</v>
      </c>
      <c r="E65" s="283" t="s">
        <v>579</v>
      </c>
      <c r="F65" s="284"/>
    </row>
    <row r="66" spans="2:6">
      <c r="B66" s="285" t="s">
        <v>277</v>
      </c>
      <c r="C66" s="286" t="s">
        <v>277</v>
      </c>
      <c r="D66" s="282" t="s">
        <v>367</v>
      </c>
      <c r="E66" s="283" t="s">
        <v>368</v>
      </c>
      <c r="F66" s="284">
        <v>206424.76</v>
      </c>
    </row>
    <row r="67" spans="2:6">
      <c r="B67" s="285" t="s">
        <v>277</v>
      </c>
      <c r="C67" s="286" t="s">
        <v>277</v>
      </c>
      <c r="D67" s="285" t="s">
        <v>369</v>
      </c>
      <c r="E67" s="286" t="s">
        <v>368</v>
      </c>
      <c r="F67" s="284">
        <v>206424.76</v>
      </c>
    </row>
    <row r="68" spans="2:6">
      <c r="B68" s="285" t="s">
        <v>277</v>
      </c>
      <c r="C68" s="286" t="s">
        <v>277</v>
      </c>
      <c r="D68" s="282" t="s">
        <v>504</v>
      </c>
      <c r="E68" s="283" t="s">
        <v>505</v>
      </c>
      <c r="F68" s="284"/>
    </row>
    <row r="69" spans="2:6">
      <c r="B69" s="285" t="s">
        <v>277</v>
      </c>
      <c r="C69" s="286" t="s">
        <v>277</v>
      </c>
      <c r="D69" s="282" t="s">
        <v>558</v>
      </c>
      <c r="E69" s="283" t="s">
        <v>559</v>
      </c>
      <c r="F69" s="284"/>
    </row>
    <row r="70" spans="2:6">
      <c r="B70" s="285" t="s">
        <v>277</v>
      </c>
      <c r="C70" s="286" t="s">
        <v>277</v>
      </c>
      <c r="D70" s="282" t="s">
        <v>370</v>
      </c>
      <c r="E70" s="283" t="s">
        <v>371</v>
      </c>
      <c r="F70" s="284">
        <v>11637.6</v>
      </c>
    </row>
    <row r="71" spans="2:6">
      <c r="B71" s="285" t="s">
        <v>277</v>
      </c>
      <c r="C71" s="286" t="s">
        <v>277</v>
      </c>
      <c r="D71" s="282" t="s">
        <v>374</v>
      </c>
      <c r="E71" s="283" t="s">
        <v>375</v>
      </c>
      <c r="F71" s="284">
        <v>30952.080000000002</v>
      </c>
    </row>
    <row r="72" spans="2:6">
      <c r="B72" s="285" t="s">
        <v>277</v>
      </c>
      <c r="C72" s="286" t="s">
        <v>277</v>
      </c>
      <c r="D72" s="282" t="s">
        <v>580</v>
      </c>
      <c r="E72" s="283" t="s">
        <v>581</v>
      </c>
      <c r="F72" s="284"/>
    </row>
    <row r="73" spans="2:6">
      <c r="B73" s="285" t="s">
        <v>277</v>
      </c>
      <c r="C73" s="286" t="s">
        <v>277</v>
      </c>
      <c r="D73" s="285" t="s">
        <v>376</v>
      </c>
      <c r="E73" s="286" t="s">
        <v>377</v>
      </c>
      <c r="F73" s="284">
        <v>42589.68</v>
      </c>
    </row>
    <row r="74" spans="2:6">
      <c r="B74" s="285" t="s">
        <v>277</v>
      </c>
      <c r="C74" s="286" t="s">
        <v>277</v>
      </c>
      <c r="D74" s="288" t="s">
        <v>378</v>
      </c>
      <c r="E74" s="283" t="s">
        <v>379</v>
      </c>
      <c r="F74" s="284">
        <v>166319.23000000001</v>
      </c>
    </row>
    <row r="75" spans="2:6">
      <c r="B75" s="285" t="s">
        <v>277</v>
      </c>
      <c r="C75" s="286" t="s">
        <v>277</v>
      </c>
      <c r="D75" s="288" t="s">
        <v>554</v>
      </c>
      <c r="E75" s="283" t="s">
        <v>555</v>
      </c>
      <c r="F75" s="284">
        <v>199461.36</v>
      </c>
    </row>
    <row r="76" spans="2:6">
      <c r="B76" s="285" t="s">
        <v>277</v>
      </c>
      <c r="C76" s="286" t="s">
        <v>277</v>
      </c>
      <c r="D76" s="288" t="s">
        <v>380</v>
      </c>
      <c r="E76" s="283" t="s">
        <v>381</v>
      </c>
      <c r="F76" s="284"/>
    </row>
    <row r="77" spans="2:6">
      <c r="B77" s="285" t="s">
        <v>277</v>
      </c>
      <c r="C77" s="286" t="s">
        <v>277</v>
      </c>
      <c r="D77" s="288" t="s">
        <v>604</v>
      </c>
      <c r="E77" s="283" t="s">
        <v>605</v>
      </c>
      <c r="F77" s="284"/>
    </row>
    <row r="78" spans="2:6">
      <c r="B78" s="285" t="s">
        <v>277</v>
      </c>
      <c r="C78" s="286" t="s">
        <v>277</v>
      </c>
      <c r="D78" s="288" t="s">
        <v>534</v>
      </c>
      <c r="E78" s="283" t="s">
        <v>535</v>
      </c>
      <c r="F78" s="284">
        <v>77670.720000000001</v>
      </c>
    </row>
    <row r="79" spans="2:6">
      <c r="B79" s="285" t="s">
        <v>277</v>
      </c>
      <c r="C79" s="286" t="s">
        <v>277</v>
      </c>
      <c r="D79" s="288" t="s">
        <v>510</v>
      </c>
      <c r="E79" s="283" t="s">
        <v>511</v>
      </c>
      <c r="F79" s="284"/>
    </row>
    <row r="80" spans="2:6">
      <c r="B80" s="285" t="s">
        <v>277</v>
      </c>
      <c r="C80" s="286" t="s">
        <v>277</v>
      </c>
      <c r="D80" s="288" t="s">
        <v>596</v>
      </c>
      <c r="E80" s="283" t="s">
        <v>597</v>
      </c>
      <c r="F80" s="284">
        <v>21299.759999999998</v>
      </c>
    </row>
    <row r="81" spans="2:6">
      <c r="B81" s="285" t="s">
        <v>277</v>
      </c>
      <c r="C81" s="286" t="s">
        <v>277</v>
      </c>
      <c r="D81" s="288" t="s">
        <v>466</v>
      </c>
      <c r="E81" s="283" t="s">
        <v>467</v>
      </c>
      <c r="F81" s="284">
        <v>12435.24</v>
      </c>
    </row>
    <row r="82" spans="2:6">
      <c r="B82" s="285" t="s">
        <v>277</v>
      </c>
      <c r="C82" s="286" t="s">
        <v>277</v>
      </c>
      <c r="D82" s="288" t="s">
        <v>598</v>
      </c>
      <c r="E82" s="283" t="s">
        <v>599</v>
      </c>
      <c r="F82" s="284">
        <v>41056.92</v>
      </c>
    </row>
    <row r="83" spans="2:6">
      <c r="B83" s="285" t="s">
        <v>277</v>
      </c>
      <c r="C83" s="286" t="s">
        <v>277</v>
      </c>
      <c r="D83" s="288" t="s">
        <v>458</v>
      </c>
      <c r="E83" s="283" t="s">
        <v>459</v>
      </c>
      <c r="F83" s="284">
        <v>98692.08</v>
      </c>
    </row>
    <row r="84" spans="2:6">
      <c r="B84" s="285" t="s">
        <v>277</v>
      </c>
      <c r="C84" s="286" t="s">
        <v>277</v>
      </c>
      <c r="D84" s="288" t="s">
        <v>382</v>
      </c>
      <c r="E84" s="283" t="s">
        <v>383</v>
      </c>
      <c r="F84" s="284">
        <v>141570.35999999999</v>
      </c>
    </row>
    <row r="85" spans="2:6">
      <c r="B85" s="285" t="s">
        <v>277</v>
      </c>
      <c r="C85" s="286" t="s">
        <v>277</v>
      </c>
      <c r="D85" s="288" t="s">
        <v>484</v>
      </c>
      <c r="E85" s="283" t="s">
        <v>485</v>
      </c>
      <c r="F85" s="284">
        <v>6020.88</v>
      </c>
    </row>
    <row r="86" spans="2:6">
      <c r="B86" s="285" t="s">
        <v>277</v>
      </c>
      <c r="C86" s="286" t="s">
        <v>277</v>
      </c>
      <c r="D86" s="288" t="s">
        <v>600</v>
      </c>
      <c r="E86" s="283" t="s">
        <v>601</v>
      </c>
      <c r="F86" s="284">
        <v>20146.32</v>
      </c>
    </row>
    <row r="87" spans="2:6">
      <c r="B87" s="285" t="s">
        <v>277</v>
      </c>
      <c r="C87" s="286" t="s">
        <v>277</v>
      </c>
      <c r="D87" s="288" t="s">
        <v>582</v>
      </c>
      <c r="E87" s="283" t="s">
        <v>583</v>
      </c>
      <c r="F87" s="284">
        <v>23656.799999999999</v>
      </c>
    </row>
    <row r="88" spans="2:6">
      <c r="B88" s="285" t="s">
        <v>277</v>
      </c>
      <c r="C88" s="286" t="s">
        <v>277</v>
      </c>
      <c r="D88" s="288" t="s">
        <v>626</v>
      </c>
      <c r="E88" s="283" t="s">
        <v>627</v>
      </c>
      <c r="F88" s="284"/>
    </row>
    <row r="89" spans="2:6">
      <c r="B89" s="285" t="s">
        <v>277</v>
      </c>
      <c r="C89" s="286" t="s">
        <v>277</v>
      </c>
      <c r="D89" s="288" t="s">
        <v>584</v>
      </c>
      <c r="E89" s="283" t="s">
        <v>585</v>
      </c>
      <c r="F89" s="284"/>
    </row>
    <row r="90" spans="2:6">
      <c r="B90" s="285" t="s">
        <v>277</v>
      </c>
      <c r="C90" s="286" t="s">
        <v>277</v>
      </c>
      <c r="D90" s="288" t="s">
        <v>586</v>
      </c>
      <c r="E90" s="283" t="s">
        <v>587</v>
      </c>
      <c r="F90" s="284"/>
    </row>
    <row r="91" spans="2:6">
      <c r="B91" s="285" t="s">
        <v>277</v>
      </c>
      <c r="C91" s="286" t="s">
        <v>277</v>
      </c>
      <c r="D91" s="288" t="s">
        <v>588</v>
      </c>
      <c r="E91" s="283" t="s">
        <v>589</v>
      </c>
      <c r="F91" s="284"/>
    </row>
    <row r="92" spans="2:6">
      <c r="B92" s="285" t="s">
        <v>277</v>
      </c>
      <c r="C92" s="286" t="s">
        <v>277</v>
      </c>
      <c r="D92" s="288" t="s">
        <v>590</v>
      </c>
      <c r="E92" s="283" t="s">
        <v>591</v>
      </c>
      <c r="F92" s="284"/>
    </row>
    <row r="93" spans="2:6">
      <c r="B93" s="285" t="s">
        <v>277</v>
      </c>
      <c r="C93" s="286" t="s">
        <v>277</v>
      </c>
      <c r="D93" s="288" t="s">
        <v>384</v>
      </c>
      <c r="E93" s="283" t="s">
        <v>385</v>
      </c>
      <c r="F93" s="284"/>
    </row>
    <row r="94" spans="2:6">
      <c r="B94" s="285" t="s">
        <v>277</v>
      </c>
      <c r="C94" s="286" t="s">
        <v>277</v>
      </c>
      <c r="D94" s="282" t="s">
        <v>386</v>
      </c>
      <c r="E94" s="283" t="s">
        <v>387</v>
      </c>
      <c r="F94" s="284">
        <v>808329.67</v>
      </c>
    </row>
    <row r="95" spans="2:6">
      <c r="B95" s="285" t="s">
        <v>277</v>
      </c>
      <c r="C95" s="286" t="s">
        <v>277</v>
      </c>
      <c r="D95" s="288" t="s">
        <v>460</v>
      </c>
      <c r="E95" s="283" t="s">
        <v>461</v>
      </c>
      <c r="F95" s="284">
        <v>3940549.8</v>
      </c>
    </row>
    <row r="96" spans="2:6">
      <c r="B96" s="285" t="s">
        <v>277</v>
      </c>
      <c r="C96" s="286" t="s">
        <v>277</v>
      </c>
      <c r="D96" s="288" t="s">
        <v>560</v>
      </c>
      <c r="E96" s="283" t="s">
        <v>561</v>
      </c>
      <c r="F96" s="284">
        <v>12212.64</v>
      </c>
    </row>
    <row r="97" spans="2:6">
      <c r="B97" s="285" t="s">
        <v>277</v>
      </c>
      <c r="C97" s="286" t="s">
        <v>277</v>
      </c>
      <c r="D97" s="288" t="s">
        <v>388</v>
      </c>
      <c r="E97" s="283" t="s">
        <v>389</v>
      </c>
      <c r="F97" s="284">
        <v>10948.8</v>
      </c>
    </row>
    <row r="98" spans="2:6">
      <c r="B98" s="285" t="s">
        <v>277</v>
      </c>
      <c r="C98" s="286" t="s">
        <v>277</v>
      </c>
      <c r="D98" s="288" t="s">
        <v>486</v>
      </c>
      <c r="E98" s="283" t="s">
        <v>487</v>
      </c>
      <c r="F98" s="284">
        <v>7836</v>
      </c>
    </row>
    <row r="99" spans="2:6">
      <c r="B99" s="285" t="s">
        <v>277</v>
      </c>
      <c r="C99" s="286" t="s">
        <v>277</v>
      </c>
      <c r="D99" s="288" t="s">
        <v>536</v>
      </c>
      <c r="E99" s="283" t="s">
        <v>537</v>
      </c>
      <c r="F99" s="284"/>
    </row>
    <row r="100" spans="2:6">
      <c r="B100" s="285" t="s">
        <v>277</v>
      </c>
      <c r="C100" s="286" t="s">
        <v>277</v>
      </c>
      <c r="D100" s="288" t="s">
        <v>488</v>
      </c>
      <c r="E100" s="283" t="s">
        <v>489</v>
      </c>
      <c r="F100" s="284">
        <v>152275.79999999999</v>
      </c>
    </row>
    <row r="101" spans="2:6">
      <c r="B101" s="285" t="s">
        <v>277</v>
      </c>
      <c r="C101" s="286" t="s">
        <v>277</v>
      </c>
      <c r="D101" s="288" t="s">
        <v>498</v>
      </c>
      <c r="E101" s="283" t="s">
        <v>499</v>
      </c>
      <c r="F101" s="284">
        <v>-1951117.68</v>
      </c>
    </row>
    <row r="102" spans="2:6">
      <c r="B102" s="285" t="s">
        <v>277</v>
      </c>
      <c r="C102" s="286" t="s">
        <v>277</v>
      </c>
      <c r="D102" s="288" t="s">
        <v>490</v>
      </c>
      <c r="E102" s="283" t="s">
        <v>491</v>
      </c>
      <c r="F102" s="284"/>
    </row>
    <row r="103" spans="2:6">
      <c r="B103" s="285" t="s">
        <v>277</v>
      </c>
      <c r="C103" s="286" t="s">
        <v>277</v>
      </c>
      <c r="D103" s="282" t="s">
        <v>390</v>
      </c>
      <c r="E103" s="283" t="s">
        <v>391</v>
      </c>
      <c r="F103" s="284">
        <v>2172705.36</v>
      </c>
    </row>
    <row r="104" spans="2:6">
      <c r="B104" s="285" t="s">
        <v>277</v>
      </c>
      <c r="C104" s="286" t="s">
        <v>277</v>
      </c>
      <c r="D104" s="285" t="s">
        <v>392</v>
      </c>
      <c r="E104" s="286" t="s">
        <v>393</v>
      </c>
      <c r="F104" s="284">
        <v>2981035.03</v>
      </c>
    </row>
    <row r="105" spans="2:6">
      <c r="B105" s="285" t="s">
        <v>277</v>
      </c>
      <c r="C105" s="286" t="s">
        <v>277</v>
      </c>
      <c r="D105" s="282" t="s">
        <v>474</v>
      </c>
      <c r="E105" s="283" t="s">
        <v>475</v>
      </c>
      <c r="F105" s="284">
        <v>1664.4</v>
      </c>
    </row>
    <row r="106" spans="2:6">
      <c r="B106" s="285" t="s">
        <v>277</v>
      </c>
      <c r="C106" s="286" t="s">
        <v>277</v>
      </c>
      <c r="D106" s="282" t="s">
        <v>556</v>
      </c>
      <c r="E106" s="283" t="s">
        <v>557</v>
      </c>
      <c r="F106" s="284"/>
    </row>
    <row r="107" spans="2:6">
      <c r="B107" s="285" t="s">
        <v>277</v>
      </c>
      <c r="C107" s="286" t="s">
        <v>277</v>
      </c>
      <c r="D107" s="282" t="s">
        <v>628</v>
      </c>
      <c r="E107" s="283" t="s">
        <v>629</v>
      </c>
      <c r="F107" s="284"/>
    </row>
    <row r="108" spans="2:6">
      <c r="B108" s="285" t="s">
        <v>277</v>
      </c>
      <c r="C108" s="286" t="s">
        <v>277</v>
      </c>
      <c r="D108" s="285" t="s">
        <v>476</v>
      </c>
      <c r="E108" s="286" t="s">
        <v>477</v>
      </c>
      <c r="F108" s="284">
        <v>1664.4</v>
      </c>
    </row>
    <row r="109" spans="2:6">
      <c r="B109" s="285" t="s">
        <v>277</v>
      </c>
      <c r="C109" s="286" t="s">
        <v>277</v>
      </c>
      <c r="D109" s="282" t="s">
        <v>398</v>
      </c>
      <c r="E109" s="283" t="s">
        <v>399</v>
      </c>
      <c r="F109" s="284">
        <v>23481.72</v>
      </c>
    </row>
    <row r="110" spans="2:6">
      <c r="B110" s="285" t="s">
        <v>277</v>
      </c>
      <c r="C110" s="286" t="s">
        <v>277</v>
      </c>
      <c r="D110" s="282" t="s">
        <v>400</v>
      </c>
      <c r="E110" s="283" t="s">
        <v>401</v>
      </c>
      <c r="F110" s="284">
        <v>11139.6</v>
      </c>
    </row>
    <row r="111" spans="2:6">
      <c r="B111" s="285" t="s">
        <v>277</v>
      </c>
      <c r="C111" s="286" t="s">
        <v>277</v>
      </c>
      <c r="D111" s="282" t="s">
        <v>508</v>
      </c>
      <c r="E111" s="283" t="s">
        <v>509</v>
      </c>
      <c r="F111" s="284"/>
    </row>
    <row r="112" spans="2:6">
      <c r="B112" s="285" t="s">
        <v>277</v>
      </c>
      <c r="C112" s="286" t="s">
        <v>277</v>
      </c>
      <c r="D112" s="282" t="s">
        <v>402</v>
      </c>
      <c r="E112" s="283" t="s">
        <v>403</v>
      </c>
      <c r="F112" s="284">
        <v>38551.08</v>
      </c>
    </row>
    <row r="113" spans="2:6">
      <c r="B113" s="285" t="s">
        <v>277</v>
      </c>
      <c r="C113" s="286" t="s">
        <v>277</v>
      </c>
      <c r="D113" s="282" t="s">
        <v>404</v>
      </c>
      <c r="E113" s="283" t="s">
        <v>405</v>
      </c>
      <c r="F113" s="284">
        <v>12542.36</v>
      </c>
    </row>
    <row r="114" spans="2:6">
      <c r="B114" s="285" t="s">
        <v>277</v>
      </c>
      <c r="C114" s="286" t="s">
        <v>277</v>
      </c>
      <c r="D114" s="282" t="s">
        <v>406</v>
      </c>
      <c r="E114" s="283" t="s">
        <v>407</v>
      </c>
      <c r="F114" s="284">
        <v>233.52</v>
      </c>
    </row>
    <row r="115" spans="2:6">
      <c r="B115" s="285" t="s">
        <v>277</v>
      </c>
      <c r="C115" s="286" t="s">
        <v>277</v>
      </c>
      <c r="D115" s="282" t="s">
        <v>440</v>
      </c>
      <c r="E115" s="283" t="s">
        <v>441</v>
      </c>
      <c r="F115" s="284">
        <v>7942.32</v>
      </c>
    </row>
    <row r="116" spans="2:6">
      <c r="B116" s="285" t="s">
        <v>277</v>
      </c>
      <c r="C116" s="286" t="s">
        <v>277</v>
      </c>
      <c r="D116" s="285" t="s">
        <v>408</v>
      </c>
      <c r="E116" s="286" t="s">
        <v>409</v>
      </c>
      <c r="F116" s="284">
        <v>93890.6</v>
      </c>
    </row>
    <row r="117" spans="2:6">
      <c r="B117" s="285" t="s">
        <v>277</v>
      </c>
      <c r="C117" s="286" t="s">
        <v>277</v>
      </c>
      <c r="D117" s="288" t="s">
        <v>410</v>
      </c>
      <c r="E117" s="283" t="s">
        <v>411</v>
      </c>
      <c r="F117" s="284">
        <v>92385.48</v>
      </c>
    </row>
    <row r="118" spans="2:6">
      <c r="B118" s="285" t="s">
        <v>277</v>
      </c>
      <c r="C118" s="286" t="s">
        <v>277</v>
      </c>
      <c r="D118" s="288" t="s">
        <v>436</v>
      </c>
      <c r="E118" s="283" t="s">
        <v>437</v>
      </c>
      <c r="F118" s="284"/>
    </row>
    <row r="119" spans="2:6">
      <c r="B119" s="285" t="s">
        <v>277</v>
      </c>
      <c r="C119" s="286" t="s">
        <v>277</v>
      </c>
      <c r="D119" s="288" t="s">
        <v>512</v>
      </c>
      <c r="E119" s="283" t="s">
        <v>513</v>
      </c>
      <c r="F119" s="284"/>
    </row>
    <row r="120" spans="2:6">
      <c r="B120" s="285" t="s">
        <v>277</v>
      </c>
      <c r="C120" s="286" t="s">
        <v>277</v>
      </c>
      <c r="D120" s="288" t="s">
        <v>412</v>
      </c>
      <c r="E120" s="283" t="s">
        <v>413</v>
      </c>
      <c r="F120" s="284">
        <v>47987.64</v>
      </c>
    </row>
    <row r="121" spans="2:6">
      <c r="B121" s="285" t="s">
        <v>277</v>
      </c>
      <c r="C121" s="286" t="s">
        <v>277</v>
      </c>
      <c r="D121" s="288" t="s">
        <v>414</v>
      </c>
      <c r="E121" s="283" t="s">
        <v>415</v>
      </c>
      <c r="F121" s="284"/>
    </row>
    <row r="122" spans="2:6">
      <c r="B122" s="285" t="s">
        <v>277</v>
      </c>
      <c r="C122" s="286" t="s">
        <v>277</v>
      </c>
      <c r="D122" s="288" t="s">
        <v>594</v>
      </c>
      <c r="E122" s="283" t="s">
        <v>595</v>
      </c>
      <c r="F122" s="284"/>
    </row>
    <row r="123" spans="2:6">
      <c r="B123" s="285" t="s">
        <v>277</v>
      </c>
      <c r="C123" s="286" t="s">
        <v>277</v>
      </c>
      <c r="D123" s="282" t="s">
        <v>416</v>
      </c>
      <c r="E123" s="283" t="s">
        <v>417</v>
      </c>
      <c r="F123" s="284">
        <v>140373.12</v>
      </c>
    </row>
    <row r="124" spans="2:6">
      <c r="B124" s="285" t="s">
        <v>277</v>
      </c>
      <c r="C124" s="286" t="s">
        <v>277</v>
      </c>
      <c r="D124" s="288" t="s">
        <v>418</v>
      </c>
      <c r="E124" s="283" t="s">
        <v>419</v>
      </c>
      <c r="F124" s="284"/>
    </row>
    <row r="125" spans="2:6">
      <c r="B125" s="285" t="s">
        <v>277</v>
      </c>
      <c r="C125" s="286" t="s">
        <v>277</v>
      </c>
      <c r="D125" s="288" t="s">
        <v>420</v>
      </c>
      <c r="E125" s="283" t="s">
        <v>421</v>
      </c>
      <c r="F125" s="284"/>
    </row>
    <row r="126" spans="2:6">
      <c r="B126" s="285" t="s">
        <v>277</v>
      </c>
      <c r="C126" s="286" t="s">
        <v>277</v>
      </c>
      <c r="D126" s="288" t="s">
        <v>516</v>
      </c>
      <c r="E126" s="283" t="s">
        <v>517</v>
      </c>
      <c r="F126" s="284"/>
    </row>
    <row r="127" spans="2:6">
      <c r="B127" s="285" t="s">
        <v>277</v>
      </c>
      <c r="C127" s="286" t="s">
        <v>277</v>
      </c>
      <c r="D127" s="282" t="s">
        <v>422</v>
      </c>
      <c r="E127" s="283" t="s">
        <v>423</v>
      </c>
      <c r="F127" s="284"/>
    </row>
    <row r="128" spans="2:6">
      <c r="B128" s="285" t="s">
        <v>277</v>
      </c>
      <c r="C128" s="286" t="s">
        <v>277</v>
      </c>
      <c r="D128" s="288" t="s">
        <v>500</v>
      </c>
      <c r="E128" s="283" t="s">
        <v>501</v>
      </c>
      <c r="F128" s="284">
        <v>234392.68</v>
      </c>
    </row>
    <row r="129" spans="2:6">
      <c r="B129" s="285" t="s">
        <v>277</v>
      </c>
      <c r="C129" s="286" t="s">
        <v>277</v>
      </c>
      <c r="D129" s="288" t="s">
        <v>424</v>
      </c>
      <c r="E129" s="283" t="s">
        <v>425</v>
      </c>
      <c r="F129" s="284">
        <v>800</v>
      </c>
    </row>
    <row r="130" spans="2:6">
      <c r="B130" s="285" t="s">
        <v>277</v>
      </c>
      <c r="C130" s="286" t="s">
        <v>277</v>
      </c>
      <c r="D130" s="282" t="s">
        <v>426</v>
      </c>
      <c r="E130" s="283" t="s">
        <v>427</v>
      </c>
      <c r="F130" s="284">
        <v>235192.68</v>
      </c>
    </row>
    <row r="131" spans="2:6">
      <c r="B131" s="285" t="s">
        <v>277</v>
      </c>
      <c r="C131" s="286" t="s">
        <v>277</v>
      </c>
      <c r="D131" s="285" t="s">
        <v>428</v>
      </c>
      <c r="E131" s="286" t="s">
        <v>429</v>
      </c>
      <c r="F131" s="284">
        <v>375565.8</v>
      </c>
    </row>
    <row r="132" spans="2:6">
      <c r="B132" s="285" t="s">
        <v>277</v>
      </c>
      <c r="C132" s="286" t="s">
        <v>277</v>
      </c>
      <c r="D132" s="282" t="s">
        <v>564</v>
      </c>
      <c r="E132" s="283" t="s">
        <v>565</v>
      </c>
      <c r="F132" s="284">
        <v>-172000</v>
      </c>
    </row>
    <row r="133" spans="2:6">
      <c r="B133" s="285" t="s">
        <v>277</v>
      </c>
      <c r="C133" s="286" t="s">
        <v>277</v>
      </c>
      <c r="D133" s="282" t="s">
        <v>430</v>
      </c>
      <c r="E133" s="283" t="s">
        <v>431</v>
      </c>
      <c r="F133" s="284"/>
    </row>
    <row r="134" spans="2:6">
      <c r="B134" s="285" t="s">
        <v>277</v>
      </c>
      <c r="C134" s="286" t="s">
        <v>277</v>
      </c>
      <c r="D134" s="285" t="s">
        <v>432</v>
      </c>
      <c r="E134" s="286" t="s">
        <v>433</v>
      </c>
      <c r="F134" s="284">
        <v>-172000</v>
      </c>
    </row>
    <row r="135" spans="2:6">
      <c r="B135" s="285" t="s">
        <v>277</v>
      </c>
      <c r="C135" s="286" t="s">
        <v>277</v>
      </c>
      <c r="D135" s="280" t="s">
        <v>286</v>
      </c>
      <c r="E135" s="281" t="s">
        <v>287</v>
      </c>
      <c r="F135" s="284">
        <v>18477730.16</v>
      </c>
    </row>
    <row r="136" spans="2:6">
      <c r="B136" s="285" t="s">
        <v>277</v>
      </c>
      <c r="C136" s="286" t="s">
        <v>277</v>
      </c>
      <c r="D136" s="289" t="s">
        <v>288</v>
      </c>
      <c r="E136" s="290" t="s">
        <v>289</v>
      </c>
      <c r="F136" s="284">
        <v>18477730.16</v>
      </c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FZ393"/>
  <sheetViews>
    <sheetView showGridLines="0" workbookViewId="0">
      <pane xSplit="6" ySplit="9" topLeftCell="G10" activePane="bottomRight" state="frozen"/>
      <selection activeCell="K18" sqref="K18"/>
      <selection pane="topRight" activeCell="K18" sqref="K18"/>
      <selection pane="bottomLeft" activeCell="K18" sqref="K18"/>
      <selection pane="bottomRight" activeCell="A2" sqref="A1:A2"/>
    </sheetView>
  </sheetViews>
  <sheetFormatPr defaultRowHeight="10.199999999999999"/>
  <cols>
    <col min="1" max="1" width="11.33203125" style="179" customWidth="1"/>
    <col min="2" max="2" width="7.5546875" style="179" customWidth="1"/>
    <col min="3" max="3" width="14.44140625" style="179" customWidth="1"/>
    <col min="4" max="4" width="33.109375" style="179" customWidth="1"/>
    <col min="5" max="5" width="21.6640625" style="179" customWidth="1"/>
    <col min="6" max="6" width="39.44140625" style="179" customWidth="1"/>
    <col min="7" max="11" width="13.5546875" style="179" customWidth="1"/>
    <col min="12" max="14" width="6.5546875" style="179" customWidth="1"/>
    <col min="15" max="15" width="5.6640625" style="179" customWidth="1"/>
    <col min="16" max="19" width="6.5546875" style="179" customWidth="1"/>
    <col min="20" max="20" width="9.109375" style="179" customWidth="1"/>
    <col min="21" max="21" width="9.44140625" style="179" customWidth="1"/>
    <col min="22" max="23" width="9" style="179" customWidth="1"/>
    <col min="24" max="24" width="8.88671875" style="179" customWidth="1"/>
    <col min="25" max="25" width="9.44140625" style="179" customWidth="1"/>
    <col min="26" max="26" width="9.109375" style="179" customWidth="1"/>
    <col min="27" max="27" width="9.5546875" style="179" customWidth="1"/>
    <col min="28" max="28" width="8.88671875" style="179" customWidth="1"/>
    <col min="29" max="29" width="8.6640625" style="179" customWidth="1"/>
    <col min="30" max="30" width="9.44140625" style="179" customWidth="1"/>
    <col min="31" max="31" width="8.88671875" style="179" customWidth="1"/>
    <col min="32" max="32" width="9.109375" style="179" customWidth="1"/>
    <col min="33" max="33" width="9.44140625" style="179" customWidth="1"/>
    <col min="34" max="34" width="9" style="179" customWidth="1"/>
    <col min="35" max="35" width="13.5546875" style="179" customWidth="1"/>
    <col min="36" max="36" width="18.5546875" style="179" customWidth="1"/>
    <col min="37" max="37" width="8.88671875" style="179" customWidth="1"/>
    <col min="38" max="38" width="9.44140625" style="179" customWidth="1"/>
    <col min="39" max="39" width="9.109375" style="179" bestFit="1" customWidth="1"/>
    <col min="40" max="40" width="9.5546875" style="179" bestFit="1" customWidth="1"/>
    <col min="41" max="41" width="8.88671875" style="179" bestFit="1" customWidth="1"/>
    <col min="42" max="42" width="8.6640625" style="179" bestFit="1" customWidth="1"/>
    <col min="43" max="43" width="9.44140625" style="179" bestFit="1" customWidth="1"/>
    <col min="44" max="44" width="8.88671875" style="179" bestFit="1" customWidth="1"/>
    <col min="45" max="45" width="9.109375" style="179" bestFit="1" customWidth="1"/>
    <col min="46" max="46" width="9.44140625" style="179" bestFit="1" customWidth="1"/>
    <col min="47" max="47" width="9" style="179" bestFit="1" customWidth="1"/>
    <col min="48" max="83" width="12.6640625" style="179" bestFit="1" customWidth="1"/>
    <col min="84" max="84" width="13.5546875" style="179" bestFit="1" customWidth="1"/>
    <col min="85" max="85" width="13.44140625" style="179" customWidth="1"/>
    <col min="86" max="86" width="12.5546875" style="179" customWidth="1"/>
    <col min="87" max="96" width="13.44140625" style="179" bestFit="1" customWidth="1"/>
    <col min="97" max="132" width="12.6640625" style="179" bestFit="1" customWidth="1"/>
    <col min="133" max="133" width="13.5546875" style="179" bestFit="1" customWidth="1"/>
    <col min="134" max="134" width="9" style="179" bestFit="1" customWidth="1"/>
    <col min="135" max="135" width="8.88671875" style="179" bestFit="1" customWidth="1"/>
    <col min="136" max="136" width="9.44140625" style="179" bestFit="1" customWidth="1"/>
    <col min="137" max="137" width="9.109375" style="179" bestFit="1" customWidth="1"/>
    <col min="138" max="138" width="9.5546875" style="179" bestFit="1" customWidth="1"/>
    <col min="139" max="139" width="8.88671875" style="179" bestFit="1" customWidth="1"/>
    <col min="140" max="140" width="8.6640625" style="179" bestFit="1" customWidth="1"/>
    <col min="141" max="141" width="9.44140625" style="179" bestFit="1" customWidth="1"/>
    <col min="142" max="142" width="8.88671875" style="179" bestFit="1" customWidth="1"/>
    <col min="143" max="143" width="9.109375" style="179" bestFit="1" customWidth="1"/>
    <col min="144" max="144" width="9.44140625" style="179" bestFit="1" customWidth="1"/>
    <col min="145" max="146" width="9" style="179" bestFit="1" customWidth="1"/>
    <col min="147" max="147" width="8.88671875" style="179" bestFit="1" customWidth="1"/>
    <col min="148" max="148" width="9.44140625" style="179" bestFit="1" customWidth="1"/>
    <col min="149" max="149" width="9.109375" style="179" bestFit="1" customWidth="1"/>
    <col min="150" max="150" width="9.5546875" style="179" bestFit="1" customWidth="1"/>
    <col min="151" max="151" width="8.88671875" style="179" bestFit="1" customWidth="1"/>
    <col min="152" max="152" width="8.6640625" style="179" bestFit="1" customWidth="1"/>
    <col min="153" max="153" width="9.44140625" style="179" bestFit="1" customWidth="1"/>
    <col min="154" max="154" width="8.88671875" style="179" bestFit="1" customWidth="1"/>
    <col min="155" max="155" width="9.109375" style="179" bestFit="1" customWidth="1"/>
    <col min="156" max="156" width="9.44140625" style="179" bestFit="1" customWidth="1"/>
    <col min="157" max="158" width="9" style="179" bestFit="1" customWidth="1"/>
    <col min="159" max="159" width="8.88671875" style="179" bestFit="1" customWidth="1"/>
    <col min="160" max="160" width="9.44140625" style="179" bestFit="1" customWidth="1"/>
    <col min="161" max="161" width="9.109375" style="179" bestFit="1" customWidth="1"/>
    <col min="162" max="162" width="9.5546875" style="179" bestFit="1" customWidth="1"/>
    <col min="163" max="163" width="8.88671875" style="179" bestFit="1" customWidth="1"/>
    <col min="164" max="164" width="8.6640625" style="179" bestFit="1" customWidth="1"/>
    <col min="165" max="165" width="9.44140625" style="179" bestFit="1" customWidth="1"/>
    <col min="166" max="166" width="8.88671875" style="179" bestFit="1" customWidth="1"/>
    <col min="167" max="167" width="9.109375" style="179" bestFit="1" customWidth="1"/>
    <col min="168" max="168" width="9.44140625" style="179" bestFit="1" customWidth="1"/>
    <col min="169" max="170" width="9" style="179" bestFit="1" customWidth="1"/>
    <col min="171" max="171" width="8.88671875" style="179" bestFit="1" customWidth="1"/>
    <col min="172" max="172" width="9.44140625" style="179" bestFit="1" customWidth="1"/>
    <col min="173" max="173" width="9.109375" style="179" bestFit="1" customWidth="1"/>
    <col min="174" max="174" width="9.5546875" style="179" bestFit="1" customWidth="1"/>
    <col min="175" max="175" width="8.88671875" style="179" bestFit="1" customWidth="1"/>
    <col min="176" max="176" width="8.6640625" style="179" bestFit="1" customWidth="1"/>
    <col min="177" max="177" width="9.44140625" style="179" bestFit="1" customWidth="1"/>
    <col min="178" max="178" width="8.88671875" style="179" bestFit="1" customWidth="1"/>
    <col min="179" max="179" width="9.109375" style="179" bestFit="1" customWidth="1"/>
    <col min="180" max="180" width="9.44140625" style="179" bestFit="1" customWidth="1"/>
    <col min="181" max="181" width="9" style="179" bestFit="1" customWidth="1"/>
    <col min="182" max="182" width="12" style="179" bestFit="1" customWidth="1"/>
    <col min="183" max="234" width="9.109375" style="179"/>
    <col min="235" max="235" width="2.6640625" style="179" customWidth="1"/>
    <col min="236" max="236" width="1.109375" style="179" customWidth="1"/>
    <col min="237" max="237" width="18.109375" style="179" customWidth="1"/>
    <col min="238" max="238" width="13.109375" style="179" customWidth="1"/>
    <col min="239" max="239" width="7.5546875" style="179" customWidth="1"/>
    <col min="240" max="240" width="14.44140625" style="179" customWidth="1"/>
    <col min="241" max="241" width="33.109375" style="179" customWidth="1"/>
    <col min="242" max="242" width="21.6640625" style="179" customWidth="1"/>
    <col min="243" max="243" width="39.44140625" style="179" customWidth="1"/>
    <col min="244" max="244" width="17.44140625" style="179" customWidth="1"/>
    <col min="245" max="249" width="8.88671875" style="179" customWidth="1"/>
    <col min="250" max="252" width="13.5546875" style="179" customWidth="1"/>
    <col min="253" max="263" width="8.88671875" style="179" customWidth="1"/>
    <col min="264" max="267" width="13.5546875" style="179" customWidth="1"/>
    <col min="268" max="270" width="6.5546875" style="179" customWidth="1"/>
    <col min="271" max="271" width="5.6640625" style="179" customWidth="1"/>
    <col min="272" max="275" width="6.5546875" style="179" customWidth="1"/>
    <col min="276" max="277" width="8.88671875" style="179" customWidth="1"/>
    <col min="278" max="279" width="9" style="179" customWidth="1"/>
    <col min="280" max="280" width="8.88671875" style="179" customWidth="1"/>
    <col min="281" max="281" width="9.44140625" style="179" customWidth="1"/>
    <col min="282" max="282" width="9.109375" style="179" customWidth="1"/>
    <col min="283" max="283" width="9.5546875" style="179" customWidth="1"/>
    <col min="284" max="284" width="8.88671875" style="179" customWidth="1"/>
    <col min="285" max="285" width="8.6640625" style="179" customWidth="1"/>
    <col min="286" max="286" width="9.44140625" style="179" customWidth="1"/>
    <col min="287" max="287" width="8.88671875" style="179" customWidth="1"/>
    <col min="288" max="288" width="9.109375" style="179" customWidth="1"/>
    <col min="289" max="289" width="9.44140625" style="179" customWidth="1"/>
    <col min="290" max="290" width="9" style="179" customWidth="1"/>
    <col min="291" max="291" width="13.5546875" style="179" customWidth="1"/>
    <col min="292" max="292" width="18.5546875" style="179" customWidth="1"/>
    <col min="293" max="293" width="8.88671875" style="179" customWidth="1"/>
    <col min="294" max="294" width="9.44140625" style="179" customWidth="1"/>
    <col min="295" max="295" width="9.109375" style="179" bestFit="1" customWidth="1"/>
    <col min="296" max="296" width="9.5546875" style="179" bestFit="1" customWidth="1"/>
    <col min="297" max="297" width="8.88671875" style="179" bestFit="1" customWidth="1"/>
    <col min="298" max="298" width="8.6640625" style="179" bestFit="1" customWidth="1"/>
    <col min="299" max="299" width="9.44140625" style="179" bestFit="1" customWidth="1"/>
    <col min="300" max="300" width="8.88671875" style="179" bestFit="1" customWidth="1"/>
    <col min="301" max="301" width="9.109375" style="179" bestFit="1" customWidth="1"/>
    <col min="302" max="302" width="9.44140625" style="179" bestFit="1" customWidth="1"/>
    <col min="303" max="303" width="9" style="179" bestFit="1" customWidth="1"/>
    <col min="304" max="339" width="12.6640625" style="179" bestFit="1" customWidth="1"/>
    <col min="340" max="340" width="13.5546875" style="179" bestFit="1" customWidth="1"/>
    <col min="341" max="341" width="13.44140625" style="179" customWidth="1"/>
    <col min="342" max="342" width="12.5546875" style="179" customWidth="1"/>
    <col min="343" max="352" width="13.44140625" style="179" bestFit="1" customWidth="1"/>
    <col min="353" max="388" width="12.6640625" style="179" bestFit="1" customWidth="1"/>
    <col min="389" max="389" width="13.5546875" style="179" bestFit="1" customWidth="1"/>
    <col min="390" max="390" width="9" style="179" bestFit="1" customWidth="1"/>
    <col min="391" max="391" width="8.88671875" style="179" bestFit="1" customWidth="1"/>
    <col min="392" max="392" width="9.44140625" style="179" bestFit="1" customWidth="1"/>
    <col min="393" max="393" width="9.109375" style="179" bestFit="1" customWidth="1"/>
    <col min="394" max="394" width="9.5546875" style="179" bestFit="1" customWidth="1"/>
    <col min="395" max="395" width="8.88671875" style="179" bestFit="1" customWidth="1"/>
    <col min="396" max="396" width="8.6640625" style="179" bestFit="1" customWidth="1"/>
    <col min="397" max="397" width="9.44140625" style="179" bestFit="1" customWidth="1"/>
    <col min="398" max="398" width="8.88671875" style="179" bestFit="1" customWidth="1"/>
    <col min="399" max="399" width="9.109375" style="179" bestFit="1" customWidth="1"/>
    <col min="400" max="400" width="9.44140625" style="179" bestFit="1" customWidth="1"/>
    <col min="401" max="402" width="9" style="179" bestFit="1" customWidth="1"/>
    <col min="403" max="403" width="8.88671875" style="179" bestFit="1" customWidth="1"/>
    <col min="404" max="404" width="9.44140625" style="179" bestFit="1" customWidth="1"/>
    <col min="405" max="405" width="9.109375" style="179" bestFit="1" customWidth="1"/>
    <col min="406" max="406" width="9.5546875" style="179" bestFit="1" customWidth="1"/>
    <col min="407" max="407" width="8.88671875" style="179" bestFit="1" customWidth="1"/>
    <col min="408" max="408" width="8.6640625" style="179" bestFit="1" customWidth="1"/>
    <col min="409" max="409" width="9.44140625" style="179" bestFit="1" customWidth="1"/>
    <col min="410" max="410" width="8.88671875" style="179" bestFit="1" customWidth="1"/>
    <col min="411" max="411" width="9.109375" style="179" bestFit="1" customWidth="1"/>
    <col min="412" max="412" width="9.44140625" style="179" bestFit="1" customWidth="1"/>
    <col min="413" max="414" width="9" style="179" bestFit="1" customWidth="1"/>
    <col min="415" max="415" width="8.88671875" style="179" bestFit="1" customWidth="1"/>
    <col min="416" max="416" width="9.44140625" style="179" bestFit="1" customWidth="1"/>
    <col min="417" max="417" width="9.109375" style="179" bestFit="1" customWidth="1"/>
    <col min="418" max="418" width="9.5546875" style="179" bestFit="1" customWidth="1"/>
    <col min="419" max="419" width="8.88671875" style="179" bestFit="1" customWidth="1"/>
    <col min="420" max="420" width="8.6640625" style="179" bestFit="1" customWidth="1"/>
    <col min="421" max="421" width="9.44140625" style="179" bestFit="1" customWidth="1"/>
    <col min="422" max="422" width="8.88671875" style="179" bestFit="1" customWidth="1"/>
    <col min="423" max="423" width="9.109375" style="179" bestFit="1" customWidth="1"/>
    <col min="424" max="424" width="9.44140625" style="179" bestFit="1" customWidth="1"/>
    <col min="425" max="426" width="9" style="179" bestFit="1" customWidth="1"/>
    <col min="427" max="427" width="8.88671875" style="179" bestFit="1" customWidth="1"/>
    <col min="428" max="428" width="9.44140625" style="179" bestFit="1" customWidth="1"/>
    <col min="429" max="429" width="9.109375" style="179" bestFit="1" customWidth="1"/>
    <col min="430" max="430" width="9.5546875" style="179" bestFit="1" customWidth="1"/>
    <col min="431" max="431" width="8.88671875" style="179" bestFit="1" customWidth="1"/>
    <col min="432" max="432" width="8.6640625" style="179" bestFit="1" customWidth="1"/>
    <col min="433" max="433" width="9.44140625" style="179" bestFit="1" customWidth="1"/>
    <col min="434" max="434" width="8.88671875" style="179" bestFit="1" customWidth="1"/>
    <col min="435" max="435" width="9.109375" style="179" bestFit="1" customWidth="1"/>
    <col min="436" max="436" width="9.44140625" style="179" bestFit="1" customWidth="1"/>
    <col min="437" max="437" width="9" style="179" bestFit="1" customWidth="1"/>
    <col min="438" max="438" width="12" style="179" bestFit="1" customWidth="1"/>
    <col min="439" max="490" width="9.109375" style="179"/>
    <col min="491" max="491" width="2.6640625" style="179" customWidth="1"/>
    <col min="492" max="492" width="1.109375" style="179" customWidth="1"/>
    <col min="493" max="493" width="18.109375" style="179" customWidth="1"/>
    <col min="494" max="494" width="13.109375" style="179" customWidth="1"/>
    <col min="495" max="495" width="7.5546875" style="179" customWidth="1"/>
    <col min="496" max="496" width="14.44140625" style="179" customWidth="1"/>
    <col min="497" max="497" width="33.109375" style="179" customWidth="1"/>
    <col min="498" max="498" width="21.6640625" style="179" customWidth="1"/>
    <col min="499" max="499" width="39.44140625" style="179" customWidth="1"/>
    <col min="500" max="500" width="17.44140625" style="179" customWidth="1"/>
    <col min="501" max="505" width="8.88671875" style="179" customWidth="1"/>
    <col min="506" max="508" width="13.5546875" style="179" customWidth="1"/>
    <col min="509" max="519" width="8.88671875" style="179" customWidth="1"/>
    <col min="520" max="523" width="13.5546875" style="179" customWidth="1"/>
    <col min="524" max="526" width="6.5546875" style="179" customWidth="1"/>
    <col min="527" max="527" width="5.6640625" style="179" customWidth="1"/>
    <col min="528" max="531" width="6.5546875" style="179" customWidth="1"/>
    <col min="532" max="533" width="8.88671875" style="179" customWidth="1"/>
    <col min="534" max="535" width="9" style="179" customWidth="1"/>
    <col min="536" max="536" width="8.88671875" style="179" customWidth="1"/>
    <col min="537" max="537" width="9.44140625" style="179" customWidth="1"/>
    <col min="538" max="538" width="9.109375" style="179" customWidth="1"/>
    <col min="539" max="539" width="9.5546875" style="179" customWidth="1"/>
    <col min="540" max="540" width="8.88671875" style="179" customWidth="1"/>
    <col min="541" max="541" width="8.6640625" style="179" customWidth="1"/>
    <col min="542" max="542" width="9.44140625" style="179" customWidth="1"/>
    <col min="543" max="543" width="8.88671875" style="179" customWidth="1"/>
    <col min="544" max="544" width="9.109375" style="179" customWidth="1"/>
    <col min="545" max="545" width="9.44140625" style="179" customWidth="1"/>
    <col min="546" max="546" width="9" style="179" customWidth="1"/>
    <col min="547" max="547" width="13.5546875" style="179" customWidth="1"/>
    <col min="548" max="548" width="18.5546875" style="179" customWidth="1"/>
    <col min="549" max="549" width="8.88671875" style="179" customWidth="1"/>
    <col min="550" max="550" width="9.44140625" style="179" customWidth="1"/>
    <col min="551" max="551" width="9.109375" style="179" bestFit="1" customWidth="1"/>
    <col min="552" max="552" width="9.5546875" style="179" bestFit="1" customWidth="1"/>
    <col min="553" max="553" width="8.88671875" style="179" bestFit="1" customWidth="1"/>
    <col min="554" max="554" width="8.6640625" style="179" bestFit="1" customWidth="1"/>
    <col min="555" max="555" width="9.44140625" style="179" bestFit="1" customWidth="1"/>
    <col min="556" max="556" width="8.88671875" style="179" bestFit="1" customWidth="1"/>
    <col min="557" max="557" width="9.109375" style="179" bestFit="1" customWidth="1"/>
    <col min="558" max="558" width="9.44140625" style="179" bestFit="1" customWidth="1"/>
    <col min="559" max="559" width="9" style="179" bestFit="1" customWidth="1"/>
    <col min="560" max="595" width="12.6640625" style="179" bestFit="1" customWidth="1"/>
    <col min="596" max="596" width="13.5546875" style="179" bestFit="1" customWidth="1"/>
    <col min="597" max="597" width="13.44140625" style="179" customWidth="1"/>
    <col min="598" max="598" width="12.5546875" style="179" customWidth="1"/>
    <col min="599" max="608" width="13.44140625" style="179" bestFit="1" customWidth="1"/>
    <col min="609" max="644" width="12.6640625" style="179" bestFit="1" customWidth="1"/>
    <col min="645" max="645" width="13.5546875" style="179" bestFit="1" customWidth="1"/>
    <col min="646" max="646" width="9" style="179" bestFit="1" customWidth="1"/>
    <col min="647" max="647" width="8.88671875" style="179" bestFit="1" customWidth="1"/>
    <col min="648" max="648" width="9.44140625" style="179" bestFit="1" customWidth="1"/>
    <col min="649" max="649" width="9.109375" style="179" bestFit="1" customWidth="1"/>
    <col min="650" max="650" width="9.5546875" style="179" bestFit="1" customWidth="1"/>
    <col min="651" max="651" width="8.88671875" style="179" bestFit="1" customWidth="1"/>
    <col min="652" max="652" width="8.6640625" style="179" bestFit="1" customWidth="1"/>
    <col min="653" max="653" width="9.44140625" style="179" bestFit="1" customWidth="1"/>
    <col min="654" max="654" width="8.88671875" style="179" bestFit="1" customWidth="1"/>
    <col min="655" max="655" width="9.109375" style="179" bestFit="1" customWidth="1"/>
    <col min="656" max="656" width="9.44140625" style="179" bestFit="1" customWidth="1"/>
    <col min="657" max="658" width="9" style="179" bestFit="1" customWidth="1"/>
    <col min="659" max="659" width="8.88671875" style="179" bestFit="1" customWidth="1"/>
    <col min="660" max="660" width="9.44140625" style="179" bestFit="1" customWidth="1"/>
    <col min="661" max="661" width="9.109375" style="179" bestFit="1" customWidth="1"/>
    <col min="662" max="662" width="9.5546875" style="179" bestFit="1" customWidth="1"/>
    <col min="663" max="663" width="8.88671875" style="179" bestFit="1" customWidth="1"/>
    <col min="664" max="664" width="8.6640625" style="179" bestFit="1" customWidth="1"/>
    <col min="665" max="665" width="9.44140625" style="179" bestFit="1" customWidth="1"/>
    <col min="666" max="666" width="8.88671875" style="179" bestFit="1" customWidth="1"/>
    <col min="667" max="667" width="9.109375" style="179" bestFit="1" customWidth="1"/>
    <col min="668" max="668" width="9.44140625" style="179" bestFit="1" customWidth="1"/>
    <col min="669" max="670" width="9" style="179" bestFit="1" customWidth="1"/>
    <col min="671" max="671" width="8.88671875" style="179" bestFit="1" customWidth="1"/>
    <col min="672" max="672" width="9.44140625" style="179" bestFit="1" customWidth="1"/>
    <col min="673" max="673" width="9.109375" style="179" bestFit="1" customWidth="1"/>
    <col min="674" max="674" width="9.5546875" style="179" bestFit="1" customWidth="1"/>
    <col min="675" max="675" width="8.88671875" style="179" bestFit="1" customWidth="1"/>
    <col min="676" max="676" width="8.6640625" style="179" bestFit="1" customWidth="1"/>
    <col min="677" max="677" width="9.44140625" style="179" bestFit="1" customWidth="1"/>
    <col min="678" max="678" width="8.88671875" style="179" bestFit="1" customWidth="1"/>
    <col min="679" max="679" width="9.109375" style="179" bestFit="1" customWidth="1"/>
    <col min="680" max="680" width="9.44140625" style="179" bestFit="1" customWidth="1"/>
    <col min="681" max="682" width="9" style="179" bestFit="1" customWidth="1"/>
    <col min="683" max="683" width="8.88671875" style="179" bestFit="1" customWidth="1"/>
    <col min="684" max="684" width="9.44140625" style="179" bestFit="1" customWidth="1"/>
    <col min="685" max="685" width="9.109375" style="179" bestFit="1" customWidth="1"/>
    <col min="686" max="686" width="9.5546875" style="179" bestFit="1" customWidth="1"/>
    <col min="687" max="687" width="8.88671875" style="179" bestFit="1" customWidth="1"/>
    <col min="688" max="688" width="8.6640625" style="179" bestFit="1" customWidth="1"/>
    <col min="689" max="689" width="9.44140625" style="179" bestFit="1" customWidth="1"/>
    <col min="690" max="690" width="8.88671875" style="179" bestFit="1" customWidth="1"/>
    <col min="691" max="691" width="9.109375" style="179" bestFit="1" customWidth="1"/>
    <col min="692" max="692" width="9.44140625" style="179" bestFit="1" customWidth="1"/>
    <col min="693" max="693" width="9" style="179" bestFit="1" customWidth="1"/>
    <col min="694" max="694" width="12" style="179" bestFit="1" customWidth="1"/>
    <col min="695" max="746" width="9.109375" style="179"/>
    <col min="747" max="747" width="2.6640625" style="179" customWidth="1"/>
    <col min="748" max="748" width="1.109375" style="179" customWidth="1"/>
    <col min="749" max="749" width="18.109375" style="179" customWidth="1"/>
    <col min="750" max="750" width="13.109375" style="179" customWidth="1"/>
    <col min="751" max="751" width="7.5546875" style="179" customWidth="1"/>
    <col min="752" max="752" width="14.44140625" style="179" customWidth="1"/>
    <col min="753" max="753" width="33.109375" style="179" customWidth="1"/>
    <col min="754" max="754" width="21.6640625" style="179" customWidth="1"/>
    <col min="755" max="755" width="39.44140625" style="179" customWidth="1"/>
    <col min="756" max="756" width="17.44140625" style="179" customWidth="1"/>
    <col min="757" max="761" width="8.88671875" style="179" customWidth="1"/>
    <col min="762" max="764" width="13.5546875" style="179" customWidth="1"/>
    <col min="765" max="775" width="8.88671875" style="179" customWidth="1"/>
    <col min="776" max="779" width="13.5546875" style="179" customWidth="1"/>
    <col min="780" max="782" width="6.5546875" style="179" customWidth="1"/>
    <col min="783" max="783" width="5.6640625" style="179" customWidth="1"/>
    <col min="784" max="787" width="6.5546875" style="179" customWidth="1"/>
    <col min="788" max="789" width="8.88671875" style="179" customWidth="1"/>
    <col min="790" max="791" width="9" style="179" customWidth="1"/>
    <col min="792" max="792" width="8.88671875" style="179" customWidth="1"/>
    <col min="793" max="793" width="9.44140625" style="179" customWidth="1"/>
    <col min="794" max="794" width="9.109375" style="179" customWidth="1"/>
    <col min="795" max="795" width="9.5546875" style="179" customWidth="1"/>
    <col min="796" max="796" width="8.88671875" style="179" customWidth="1"/>
    <col min="797" max="797" width="8.6640625" style="179" customWidth="1"/>
    <col min="798" max="798" width="9.44140625" style="179" customWidth="1"/>
    <col min="799" max="799" width="8.88671875" style="179" customWidth="1"/>
    <col min="800" max="800" width="9.109375" style="179" customWidth="1"/>
    <col min="801" max="801" width="9.44140625" style="179" customWidth="1"/>
    <col min="802" max="802" width="9" style="179" customWidth="1"/>
    <col min="803" max="803" width="13.5546875" style="179" customWidth="1"/>
    <col min="804" max="804" width="18.5546875" style="179" customWidth="1"/>
    <col min="805" max="805" width="8.88671875" style="179" customWidth="1"/>
    <col min="806" max="806" width="9.44140625" style="179" customWidth="1"/>
    <col min="807" max="807" width="9.109375" style="179" bestFit="1" customWidth="1"/>
    <col min="808" max="808" width="9.5546875" style="179" bestFit="1" customWidth="1"/>
    <col min="809" max="809" width="8.88671875" style="179" bestFit="1" customWidth="1"/>
    <col min="810" max="810" width="8.6640625" style="179" bestFit="1" customWidth="1"/>
    <col min="811" max="811" width="9.44140625" style="179" bestFit="1" customWidth="1"/>
    <col min="812" max="812" width="8.88671875" style="179" bestFit="1" customWidth="1"/>
    <col min="813" max="813" width="9.109375" style="179" bestFit="1" customWidth="1"/>
    <col min="814" max="814" width="9.44140625" style="179" bestFit="1" customWidth="1"/>
    <col min="815" max="815" width="9" style="179" bestFit="1" customWidth="1"/>
    <col min="816" max="851" width="12.6640625" style="179" bestFit="1" customWidth="1"/>
    <col min="852" max="852" width="13.5546875" style="179" bestFit="1" customWidth="1"/>
    <col min="853" max="853" width="13.44140625" style="179" customWidth="1"/>
    <col min="854" max="854" width="12.5546875" style="179" customWidth="1"/>
    <col min="855" max="864" width="13.44140625" style="179" bestFit="1" customWidth="1"/>
    <col min="865" max="900" width="12.6640625" style="179" bestFit="1" customWidth="1"/>
    <col min="901" max="901" width="13.5546875" style="179" bestFit="1" customWidth="1"/>
    <col min="902" max="902" width="9" style="179" bestFit="1" customWidth="1"/>
    <col min="903" max="903" width="8.88671875" style="179" bestFit="1" customWidth="1"/>
    <col min="904" max="904" width="9.44140625" style="179" bestFit="1" customWidth="1"/>
    <col min="905" max="905" width="9.109375" style="179" bestFit="1" customWidth="1"/>
    <col min="906" max="906" width="9.5546875" style="179" bestFit="1" customWidth="1"/>
    <col min="907" max="907" width="8.88671875" style="179" bestFit="1" customWidth="1"/>
    <col min="908" max="908" width="8.6640625" style="179" bestFit="1" customWidth="1"/>
    <col min="909" max="909" width="9.44140625" style="179" bestFit="1" customWidth="1"/>
    <col min="910" max="910" width="8.88671875" style="179" bestFit="1" customWidth="1"/>
    <col min="911" max="911" width="9.109375" style="179" bestFit="1" customWidth="1"/>
    <col min="912" max="912" width="9.44140625" style="179" bestFit="1" customWidth="1"/>
    <col min="913" max="914" width="9" style="179" bestFit="1" customWidth="1"/>
    <col min="915" max="915" width="8.88671875" style="179" bestFit="1" customWidth="1"/>
    <col min="916" max="916" width="9.44140625" style="179" bestFit="1" customWidth="1"/>
    <col min="917" max="917" width="9.109375" style="179" bestFit="1" customWidth="1"/>
    <col min="918" max="918" width="9.5546875" style="179" bestFit="1" customWidth="1"/>
    <col min="919" max="919" width="8.88671875" style="179" bestFit="1" customWidth="1"/>
    <col min="920" max="920" width="8.6640625" style="179" bestFit="1" customWidth="1"/>
    <col min="921" max="921" width="9.44140625" style="179" bestFit="1" customWidth="1"/>
    <col min="922" max="922" width="8.88671875" style="179" bestFit="1" customWidth="1"/>
    <col min="923" max="923" width="9.109375" style="179" bestFit="1" customWidth="1"/>
    <col min="924" max="924" width="9.44140625" style="179" bestFit="1" customWidth="1"/>
    <col min="925" max="926" width="9" style="179" bestFit="1" customWidth="1"/>
    <col min="927" max="927" width="8.88671875" style="179" bestFit="1" customWidth="1"/>
    <col min="928" max="928" width="9.44140625" style="179" bestFit="1" customWidth="1"/>
    <col min="929" max="929" width="9.109375" style="179" bestFit="1" customWidth="1"/>
    <col min="930" max="930" width="9.5546875" style="179" bestFit="1" customWidth="1"/>
    <col min="931" max="931" width="8.88671875" style="179" bestFit="1" customWidth="1"/>
    <col min="932" max="932" width="8.6640625" style="179" bestFit="1" customWidth="1"/>
    <col min="933" max="933" width="9.44140625" style="179" bestFit="1" customWidth="1"/>
    <col min="934" max="934" width="8.88671875" style="179" bestFit="1" customWidth="1"/>
    <col min="935" max="935" width="9.109375" style="179" bestFit="1" customWidth="1"/>
    <col min="936" max="936" width="9.44140625" style="179" bestFit="1" customWidth="1"/>
    <col min="937" max="938" width="9" style="179" bestFit="1" customWidth="1"/>
    <col min="939" max="939" width="8.88671875" style="179" bestFit="1" customWidth="1"/>
    <col min="940" max="940" width="9.44140625" style="179" bestFit="1" customWidth="1"/>
    <col min="941" max="941" width="9.109375" style="179" bestFit="1" customWidth="1"/>
    <col min="942" max="942" width="9.5546875" style="179" bestFit="1" customWidth="1"/>
    <col min="943" max="943" width="8.88671875" style="179" bestFit="1" customWidth="1"/>
    <col min="944" max="944" width="8.6640625" style="179" bestFit="1" customWidth="1"/>
    <col min="945" max="945" width="9.44140625" style="179" bestFit="1" customWidth="1"/>
    <col min="946" max="946" width="8.88671875" style="179" bestFit="1" customWidth="1"/>
    <col min="947" max="947" width="9.109375" style="179" bestFit="1" customWidth="1"/>
    <col min="948" max="948" width="9.44140625" style="179" bestFit="1" customWidth="1"/>
    <col min="949" max="949" width="9" style="179" bestFit="1" customWidth="1"/>
    <col min="950" max="950" width="12" style="179" bestFit="1" customWidth="1"/>
    <col min="951" max="1002" width="9.109375" style="179"/>
    <col min="1003" max="1003" width="2.6640625" style="179" customWidth="1"/>
    <col min="1004" max="1004" width="1.109375" style="179" customWidth="1"/>
    <col min="1005" max="1005" width="18.109375" style="179" customWidth="1"/>
    <col min="1006" max="1006" width="13.109375" style="179" customWidth="1"/>
    <col min="1007" max="1007" width="7.5546875" style="179" customWidth="1"/>
    <col min="1008" max="1008" width="14.44140625" style="179" customWidth="1"/>
    <col min="1009" max="1009" width="33.109375" style="179" customWidth="1"/>
    <col min="1010" max="1010" width="21.6640625" style="179" customWidth="1"/>
    <col min="1011" max="1011" width="39.44140625" style="179" customWidth="1"/>
    <col min="1012" max="1012" width="17.44140625" style="179" customWidth="1"/>
    <col min="1013" max="1017" width="8.88671875" style="179" customWidth="1"/>
    <col min="1018" max="1020" width="13.5546875" style="179" customWidth="1"/>
    <col min="1021" max="1031" width="8.88671875" style="179" customWidth="1"/>
    <col min="1032" max="1035" width="13.5546875" style="179" customWidth="1"/>
    <col min="1036" max="1038" width="6.5546875" style="179" customWidth="1"/>
    <col min="1039" max="1039" width="5.6640625" style="179" customWidth="1"/>
    <col min="1040" max="1043" width="6.5546875" style="179" customWidth="1"/>
    <col min="1044" max="1045" width="8.88671875" style="179" customWidth="1"/>
    <col min="1046" max="1047" width="9" style="179" customWidth="1"/>
    <col min="1048" max="1048" width="8.88671875" style="179" customWidth="1"/>
    <col min="1049" max="1049" width="9.44140625" style="179" customWidth="1"/>
    <col min="1050" max="1050" width="9.109375" style="179" customWidth="1"/>
    <col min="1051" max="1051" width="9.5546875" style="179" customWidth="1"/>
    <col min="1052" max="1052" width="8.88671875" style="179" customWidth="1"/>
    <col min="1053" max="1053" width="8.6640625" style="179" customWidth="1"/>
    <col min="1054" max="1054" width="9.44140625" style="179" customWidth="1"/>
    <col min="1055" max="1055" width="8.88671875" style="179" customWidth="1"/>
    <col min="1056" max="1056" width="9.109375" style="179" customWidth="1"/>
    <col min="1057" max="1057" width="9.44140625" style="179" customWidth="1"/>
    <col min="1058" max="1058" width="9" style="179" customWidth="1"/>
    <col min="1059" max="1059" width="13.5546875" style="179" customWidth="1"/>
    <col min="1060" max="1060" width="18.5546875" style="179" customWidth="1"/>
    <col min="1061" max="1061" width="8.88671875" style="179" customWidth="1"/>
    <col min="1062" max="1062" width="9.44140625" style="179" customWidth="1"/>
    <col min="1063" max="1063" width="9.109375" style="179" bestFit="1" customWidth="1"/>
    <col min="1064" max="1064" width="9.5546875" style="179" bestFit="1" customWidth="1"/>
    <col min="1065" max="1065" width="8.88671875" style="179" bestFit="1" customWidth="1"/>
    <col min="1066" max="1066" width="8.6640625" style="179" bestFit="1" customWidth="1"/>
    <col min="1067" max="1067" width="9.44140625" style="179" bestFit="1" customWidth="1"/>
    <col min="1068" max="1068" width="8.88671875" style="179" bestFit="1" customWidth="1"/>
    <col min="1069" max="1069" width="9.109375" style="179" bestFit="1" customWidth="1"/>
    <col min="1070" max="1070" width="9.44140625" style="179" bestFit="1" customWidth="1"/>
    <col min="1071" max="1071" width="9" style="179" bestFit="1" customWidth="1"/>
    <col min="1072" max="1107" width="12.6640625" style="179" bestFit="1" customWidth="1"/>
    <col min="1108" max="1108" width="13.5546875" style="179" bestFit="1" customWidth="1"/>
    <col min="1109" max="1109" width="13.44140625" style="179" customWidth="1"/>
    <col min="1110" max="1110" width="12.5546875" style="179" customWidth="1"/>
    <col min="1111" max="1120" width="13.44140625" style="179" bestFit="1" customWidth="1"/>
    <col min="1121" max="1156" width="12.6640625" style="179" bestFit="1" customWidth="1"/>
    <col min="1157" max="1157" width="13.5546875" style="179" bestFit="1" customWidth="1"/>
    <col min="1158" max="1158" width="9" style="179" bestFit="1" customWidth="1"/>
    <col min="1159" max="1159" width="8.88671875" style="179" bestFit="1" customWidth="1"/>
    <col min="1160" max="1160" width="9.44140625" style="179" bestFit="1" customWidth="1"/>
    <col min="1161" max="1161" width="9.109375" style="179" bestFit="1" customWidth="1"/>
    <col min="1162" max="1162" width="9.5546875" style="179" bestFit="1" customWidth="1"/>
    <col min="1163" max="1163" width="8.88671875" style="179" bestFit="1" customWidth="1"/>
    <col min="1164" max="1164" width="8.6640625" style="179" bestFit="1" customWidth="1"/>
    <col min="1165" max="1165" width="9.44140625" style="179" bestFit="1" customWidth="1"/>
    <col min="1166" max="1166" width="8.88671875" style="179" bestFit="1" customWidth="1"/>
    <col min="1167" max="1167" width="9.109375" style="179" bestFit="1" customWidth="1"/>
    <col min="1168" max="1168" width="9.44140625" style="179" bestFit="1" customWidth="1"/>
    <col min="1169" max="1170" width="9" style="179" bestFit="1" customWidth="1"/>
    <col min="1171" max="1171" width="8.88671875" style="179" bestFit="1" customWidth="1"/>
    <col min="1172" max="1172" width="9.44140625" style="179" bestFit="1" customWidth="1"/>
    <col min="1173" max="1173" width="9.109375" style="179" bestFit="1" customWidth="1"/>
    <col min="1174" max="1174" width="9.5546875" style="179" bestFit="1" customWidth="1"/>
    <col min="1175" max="1175" width="8.88671875" style="179" bestFit="1" customWidth="1"/>
    <col min="1176" max="1176" width="8.6640625" style="179" bestFit="1" customWidth="1"/>
    <col min="1177" max="1177" width="9.44140625" style="179" bestFit="1" customWidth="1"/>
    <col min="1178" max="1178" width="8.88671875" style="179" bestFit="1" customWidth="1"/>
    <col min="1179" max="1179" width="9.109375" style="179" bestFit="1" customWidth="1"/>
    <col min="1180" max="1180" width="9.44140625" style="179" bestFit="1" customWidth="1"/>
    <col min="1181" max="1182" width="9" style="179" bestFit="1" customWidth="1"/>
    <col min="1183" max="1183" width="8.88671875" style="179" bestFit="1" customWidth="1"/>
    <col min="1184" max="1184" width="9.44140625" style="179" bestFit="1" customWidth="1"/>
    <col min="1185" max="1185" width="9.109375" style="179" bestFit="1" customWidth="1"/>
    <col min="1186" max="1186" width="9.5546875" style="179" bestFit="1" customWidth="1"/>
    <col min="1187" max="1187" width="8.88671875" style="179" bestFit="1" customWidth="1"/>
    <col min="1188" max="1188" width="8.6640625" style="179" bestFit="1" customWidth="1"/>
    <col min="1189" max="1189" width="9.44140625" style="179" bestFit="1" customWidth="1"/>
    <col min="1190" max="1190" width="8.88671875" style="179" bestFit="1" customWidth="1"/>
    <col min="1191" max="1191" width="9.109375" style="179" bestFit="1" customWidth="1"/>
    <col min="1192" max="1192" width="9.44140625" style="179" bestFit="1" customWidth="1"/>
    <col min="1193" max="1194" width="9" style="179" bestFit="1" customWidth="1"/>
    <col min="1195" max="1195" width="8.88671875" style="179" bestFit="1" customWidth="1"/>
    <col min="1196" max="1196" width="9.44140625" style="179" bestFit="1" customWidth="1"/>
    <col min="1197" max="1197" width="9.109375" style="179" bestFit="1" customWidth="1"/>
    <col min="1198" max="1198" width="9.5546875" style="179" bestFit="1" customWidth="1"/>
    <col min="1199" max="1199" width="8.88671875" style="179" bestFit="1" customWidth="1"/>
    <col min="1200" max="1200" width="8.6640625" style="179" bestFit="1" customWidth="1"/>
    <col min="1201" max="1201" width="9.44140625" style="179" bestFit="1" customWidth="1"/>
    <col min="1202" max="1202" width="8.88671875" style="179" bestFit="1" customWidth="1"/>
    <col min="1203" max="1203" width="9.109375" style="179" bestFit="1" customWidth="1"/>
    <col min="1204" max="1204" width="9.44140625" style="179" bestFit="1" customWidth="1"/>
    <col min="1205" max="1205" width="9" style="179" bestFit="1" customWidth="1"/>
    <col min="1206" max="1206" width="12" style="179" bestFit="1" customWidth="1"/>
    <col min="1207" max="1258" width="9.109375" style="179"/>
    <col min="1259" max="1259" width="2.6640625" style="179" customWidth="1"/>
    <col min="1260" max="1260" width="1.109375" style="179" customWidth="1"/>
    <col min="1261" max="1261" width="18.109375" style="179" customWidth="1"/>
    <col min="1262" max="1262" width="13.109375" style="179" customWidth="1"/>
    <col min="1263" max="1263" width="7.5546875" style="179" customWidth="1"/>
    <col min="1264" max="1264" width="14.44140625" style="179" customWidth="1"/>
    <col min="1265" max="1265" width="33.109375" style="179" customWidth="1"/>
    <col min="1266" max="1266" width="21.6640625" style="179" customWidth="1"/>
    <col min="1267" max="1267" width="39.44140625" style="179" customWidth="1"/>
    <col min="1268" max="1268" width="17.44140625" style="179" customWidth="1"/>
    <col min="1269" max="1273" width="8.88671875" style="179" customWidth="1"/>
    <col min="1274" max="1276" width="13.5546875" style="179" customWidth="1"/>
    <col min="1277" max="1287" width="8.88671875" style="179" customWidth="1"/>
    <col min="1288" max="1291" width="13.5546875" style="179" customWidth="1"/>
    <col min="1292" max="1294" width="6.5546875" style="179" customWidth="1"/>
    <col min="1295" max="1295" width="5.6640625" style="179" customWidth="1"/>
    <col min="1296" max="1299" width="6.5546875" style="179" customWidth="1"/>
    <col min="1300" max="1301" width="8.88671875" style="179" customWidth="1"/>
    <col min="1302" max="1303" width="9" style="179" customWidth="1"/>
    <col min="1304" max="1304" width="8.88671875" style="179" customWidth="1"/>
    <col min="1305" max="1305" width="9.44140625" style="179" customWidth="1"/>
    <col min="1306" max="1306" width="9.109375" style="179" customWidth="1"/>
    <col min="1307" max="1307" width="9.5546875" style="179" customWidth="1"/>
    <col min="1308" max="1308" width="8.88671875" style="179" customWidth="1"/>
    <col min="1309" max="1309" width="8.6640625" style="179" customWidth="1"/>
    <col min="1310" max="1310" width="9.44140625" style="179" customWidth="1"/>
    <col min="1311" max="1311" width="8.88671875" style="179" customWidth="1"/>
    <col min="1312" max="1312" width="9.109375" style="179" customWidth="1"/>
    <col min="1313" max="1313" width="9.44140625" style="179" customWidth="1"/>
    <col min="1314" max="1314" width="9" style="179" customWidth="1"/>
    <col min="1315" max="1315" width="13.5546875" style="179" customWidth="1"/>
    <col min="1316" max="1316" width="18.5546875" style="179" customWidth="1"/>
    <col min="1317" max="1317" width="8.88671875" style="179" customWidth="1"/>
    <col min="1318" max="1318" width="9.44140625" style="179" customWidth="1"/>
    <col min="1319" max="1319" width="9.109375" style="179" bestFit="1" customWidth="1"/>
    <col min="1320" max="1320" width="9.5546875" style="179" bestFit="1" customWidth="1"/>
    <col min="1321" max="1321" width="8.88671875" style="179" bestFit="1" customWidth="1"/>
    <col min="1322" max="1322" width="8.6640625" style="179" bestFit="1" customWidth="1"/>
    <col min="1323" max="1323" width="9.44140625" style="179" bestFit="1" customWidth="1"/>
    <col min="1324" max="1324" width="8.88671875" style="179" bestFit="1" customWidth="1"/>
    <col min="1325" max="1325" width="9.109375" style="179" bestFit="1" customWidth="1"/>
    <col min="1326" max="1326" width="9.44140625" style="179" bestFit="1" customWidth="1"/>
    <col min="1327" max="1327" width="9" style="179" bestFit="1" customWidth="1"/>
    <col min="1328" max="1363" width="12.6640625" style="179" bestFit="1" customWidth="1"/>
    <col min="1364" max="1364" width="13.5546875" style="179" bestFit="1" customWidth="1"/>
    <col min="1365" max="1365" width="13.44140625" style="179" customWidth="1"/>
    <col min="1366" max="1366" width="12.5546875" style="179" customWidth="1"/>
    <col min="1367" max="1376" width="13.44140625" style="179" bestFit="1" customWidth="1"/>
    <col min="1377" max="1412" width="12.6640625" style="179" bestFit="1" customWidth="1"/>
    <col min="1413" max="1413" width="13.5546875" style="179" bestFit="1" customWidth="1"/>
    <col min="1414" max="1414" width="9" style="179" bestFit="1" customWidth="1"/>
    <col min="1415" max="1415" width="8.88671875" style="179" bestFit="1" customWidth="1"/>
    <col min="1416" max="1416" width="9.44140625" style="179" bestFit="1" customWidth="1"/>
    <col min="1417" max="1417" width="9.109375" style="179" bestFit="1" customWidth="1"/>
    <col min="1418" max="1418" width="9.5546875" style="179" bestFit="1" customWidth="1"/>
    <col min="1419" max="1419" width="8.88671875" style="179" bestFit="1" customWidth="1"/>
    <col min="1420" max="1420" width="8.6640625" style="179" bestFit="1" customWidth="1"/>
    <col min="1421" max="1421" width="9.44140625" style="179" bestFit="1" customWidth="1"/>
    <col min="1422" max="1422" width="8.88671875" style="179" bestFit="1" customWidth="1"/>
    <col min="1423" max="1423" width="9.109375" style="179" bestFit="1" customWidth="1"/>
    <col min="1424" max="1424" width="9.44140625" style="179" bestFit="1" customWidth="1"/>
    <col min="1425" max="1426" width="9" style="179" bestFit="1" customWidth="1"/>
    <col min="1427" max="1427" width="8.88671875" style="179" bestFit="1" customWidth="1"/>
    <col min="1428" max="1428" width="9.44140625" style="179" bestFit="1" customWidth="1"/>
    <col min="1429" max="1429" width="9.109375" style="179" bestFit="1" customWidth="1"/>
    <col min="1430" max="1430" width="9.5546875" style="179" bestFit="1" customWidth="1"/>
    <col min="1431" max="1431" width="8.88671875" style="179" bestFit="1" customWidth="1"/>
    <col min="1432" max="1432" width="8.6640625" style="179" bestFit="1" customWidth="1"/>
    <col min="1433" max="1433" width="9.44140625" style="179" bestFit="1" customWidth="1"/>
    <col min="1434" max="1434" width="8.88671875" style="179" bestFit="1" customWidth="1"/>
    <col min="1435" max="1435" width="9.109375" style="179" bestFit="1" customWidth="1"/>
    <col min="1436" max="1436" width="9.44140625" style="179" bestFit="1" customWidth="1"/>
    <col min="1437" max="1438" width="9" style="179" bestFit="1" customWidth="1"/>
    <col min="1439" max="1439" width="8.88671875" style="179" bestFit="1" customWidth="1"/>
    <col min="1440" max="1440" width="9.44140625" style="179" bestFit="1" customWidth="1"/>
    <col min="1441" max="1441" width="9.109375" style="179" bestFit="1" customWidth="1"/>
    <col min="1442" max="1442" width="9.5546875" style="179" bestFit="1" customWidth="1"/>
    <col min="1443" max="1443" width="8.88671875" style="179" bestFit="1" customWidth="1"/>
    <col min="1444" max="1444" width="8.6640625" style="179" bestFit="1" customWidth="1"/>
    <col min="1445" max="1445" width="9.44140625" style="179" bestFit="1" customWidth="1"/>
    <col min="1446" max="1446" width="8.88671875" style="179" bestFit="1" customWidth="1"/>
    <col min="1447" max="1447" width="9.109375" style="179" bestFit="1" customWidth="1"/>
    <col min="1448" max="1448" width="9.44140625" style="179" bestFit="1" customWidth="1"/>
    <col min="1449" max="1450" width="9" style="179" bestFit="1" customWidth="1"/>
    <col min="1451" max="1451" width="8.88671875" style="179" bestFit="1" customWidth="1"/>
    <col min="1452" max="1452" width="9.44140625" style="179" bestFit="1" customWidth="1"/>
    <col min="1453" max="1453" width="9.109375" style="179" bestFit="1" customWidth="1"/>
    <col min="1454" max="1454" width="9.5546875" style="179" bestFit="1" customWidth="1"/>
    <col min="1455" max="1455" width="8.88671875" style="179" bestFit="1" customWidth="1"/>
    <col min="1456" max="1456" width="8.6640625" style="179" bestFit="1" customWidth="1"/>
    <col min="1457" max="1457" width="9.44140625" style="179" bestFit="1" customWidth="1"/>
    <col min="1458" max="1458" width="8.88671875" style="179" bestFit="1" customWidth="1"/>
    <col min="1459" max="1459" width="9.109375" style="179" bestFit="1" customWidth="1"/>
    <col min="1460" max="1460" width="9.44140625" style="179" bestFit="1" customWidth="1"/>
    <col min="1461" max="1461" width="9" style="179" bestFit="1" customWidth="1"/>
    <col min="1462" max="1462" width="12" style="179" bestFit="1" customWidth="1"/>
    <col min="1463" max="1514" width="9.109375" style="179"/>
    <col min="1515" max="1515" width="2.6640625" style="179" customWidth="1"/>
    <col min="1516" max="1516" width="1.109375" style="179" customWidth="1"/>
    <col min="1517" max="1517" width="18.109375" style="179" customWidth="1"/>
    <col min="1518" max="1518" width="13.109375" style="179" customWidth="1"/>
    <col min="1519" max="1519" width="7.5546875" style="179" customWidth="1"/>
    <col min="1520" max="1520" width="14.44140625" style="179" customWidth="1"/>
    <col min="1521" max="1521" width="33.109375" style="179" customWidth="1"/>
    <col min="1522" max="1522" width="21.6640625" style="179" customWidth="1"/>
    <col min="1523" max="1523" width="39.44140625" style="179" customWidth="1"/>
    <col min="1524" max="1524" width="17.44140625" style="179" customWidth="1"/>
    <col min="1525" max="1529" width="8.88671875" style="179" customWidth="1"/>
    <col min="1530" max="1532" width="13.5546875" style="179" customWidth="1"/>
    <col min="1533" max="1543" width="8.88671875" style="179" customWidth="1"/>
    <col min="1544" max="1547" width="13.5546875" style="179" customWidth="1"/>
    <col min="1548" max="1550" width="6.5546875" style="179" customWidth="1"/>
    <col min="1551" max="1551" width="5.6640625" style="179" customWidth="1"/>
    <col min="1552" max="1555" width="6.5546875" style="179" customWidth="1"/>
    <col min="1556" max="1557" width="8.88671875" style="179" customWidth="1"/>
    <col min="1558" max="1559" width="9" style="179" customWidth="1"/>
    <col min="1560" max="1560" width="8.88671875" style="179" customWidth="1"/>
    <col min="1561" max="1561" width="9.44140625" style="179" customWidth="1"/>
    <col min="1562" max="1562" width="9.109375" style="179" customWidth="1"/>
    <col min="1563" max="1563" width="9.5546875" style="179" customWidth="1"/>
    <col min="1564" max="1564" width="8.88671875" style="179" customWidth="1"/>
    <col min="1565" max="1565" width="8.6640625" style="179" customWidth="1"/>
    <col min="1566" max="1566" width="9.44140625" style="179" customWidth="1"/>
    <col min="1567" max="1567" width="8.88671875" style="179" customWidth="1"/>
    <col min="1568" max="1568" width="9.109375" style="179" customWidth="1"/>
    <col min="1569" max="1569" width="9.44140625" style="179" customWidth="1"/>
    <col min="1570" max="1570" width="9" style="179" customWidth="1"/>
    <col min="1571" max="1571" width="13.5546875" style="179" customWidth="1"/>
    <col min="1572" max="1572" width="18.5546875" style="179" customWidth="1"/>
    <col min="1573" max="1573" width="8.88671875" style="179" customWidth="1"/>
    <col min="1574" max="1574" width="9.44140625" style="179" customWidth="1"/>
    <col min="1575" max="1575" width="9.109375" style="179" bestFit="1" customWidth="1"/>
    <col min="1576" max="1576" width="9.5546875" style="179" bestFit="1" customWidth="1"/>
    <col min="1577" max="1577" width="8.88671875" style="179" bestFit="1" customWidth="1"/>
    <col min="1578" max="1578" width="8.6640625" style="179" bestFit="1" customWidth="1"/>
    <col min="1579" max="1579" width="9.44140625" style="179" bestFit="1" customWidth="1"/>
    <col min="1580" max="1580" width="8.88671875" style="179" bestFit="1" customWidth="1"/>
    <col min="1581" max="1581" width="9.109375" style="179" bestFit="1" customWidth="1"/>
    <col min="1582" max="1582" width="9.44140625" style="179" bestFit="1" customWidth="1"/>
    <col min="1583" max="1583" width="9" style="179" bestFit="1" customWidth="1"/>
    <col min="1584" max="1619" width="12.6640625" style="179" bestFit="1" customWidth="1"/>
    <col min="1620" max="1620" width="13.5546875" style="179" bestFit="1" customWidth="1"/>
    <col min="1621" max="1621" width="13.44140625" style="179" customWidth="1"/>
    <col min="1622" max="1622" width="12.5546875" style="179" customWidth="1"/>
    <col min="1623" max="1632" width="13.44140625" style="179" bestFit="1" customWidth="1"/>
    <col min="1633" max="1668" width="12.6640625" style="179" bestFit="1" customWidth="1"/>
    <col min="1669" max="1669" width="13.5546875" style="179" bestFit="1" customWidth="1"/>
    <col min="1670" max="1670" width="9" style="179" bestFit="1" customWidth="1"/>
    <col min="1671" max="1671" width="8.88671875" style="179" bestFit="1" customWidth="1"/>
    <col min="1672" max="1672" width="9.44140625" style="179" bestFit="1" customWidth="1"/>
    <col min="1673" max="1673" width="9.109375" style="179" bestFit="1" customWidth="1"/>
    <col min="1674" max="1674" width="9.5546875" style="179" bestFit="1" customWidth="1"/>
    <col min="1675" max="1675" width="8.88671875" style="179" bestFit="1" customWidth="1"/>
    <col min="1676" max="1676" width="8.6640625" style="179" bestFit="1" customWidth="1"/>
    <col min="1677" max="1677" width="9.44140625" style="179" bestFit="1" customWidth="1"/>
    <col min="1678" max="1678" width="8.88671875" style="179" bestFit="1" customWidth="1"/>
    <col min="1679" max="1679" width="9.109375" style="179" bestFit="1" customWidth="1"/>
    <col min="1680" max="1680" width="9.44140625" style="179" bestFit="1" customWidth="1"/>
    <col min="1681" max="1682" width="9" style="179" bestFit="1" customWidth="1"/>
    <col min="1683" max="1683" width="8.88671875" style="179" bestFit="1" customWidth="1"/>
    <col min="1684" max="1684" width="9.44140625" style="179" bestFit="1" customWidth="1"/>
    <col min="1685" max="1685" width="9.109375" style="179" bestFit="1" customWidth="1"/>
    <col min="1686" max="1686" width="9.5546875" style="179" bestFit="1" customWidth="1"/>
    <col min="1687" max="1687" width="8.88671875" style="179" bestFit="1" customWidth="1"/>
    <col min="1688" max="1688" width="8.6640625" style="179" bestFit="1" customWidth="1"/>
    <col min="1689" max="1689" width="9.44140625" style="179" bestFit="1" customWidth="1"/>
    <col min="1690" max="1690" width="8.88671875" style="179" bestFit="1" customWidth="1"/>
    <col min="1691" max="1691" width="9.109375" style="179" bestFit="1" customWidth="1"/>
    <col min="1692" max="1692" width="9.44140625" style="179" bestFit="1" customWidth="1"/>
    <col min="1693" max="1694" width="9" style="179" bestFit="1" customWidth="1"/>
    <col min="1695" max="1695" width="8.88671875" style="179" bestFit="1" customWidth="1"/>
    <col min="1696" max="1696" width="9.44140625" style="179" bestFit="1" customWidth="1"/>
    <col min="1697" max="1697" width="9.109375" style="179" bestFit="1" customWidth="1"/>
    <col min="1698" max="1698" width="9.5546875" style="179" bestFit="1" customWidth="1"/>
    <col min="1699" max="1699" width="8.88671875" style="179" bestFit="1" customWidth="1"/>
    <col min="1700" max="1700" width="8.6640625" style="179" bestFit="1" customWidth="1"/>
    <col min="1701" max="1701" width="9.44140625" style="179" bestFit="1" customWidth="1"/>
    <col min="1702" max="1702" width="8.88671875" style="179" bestFit="1" customWidth="1"/>
    <col min="1703" max="1703" width="9.109375" style="179" bestFit="1" customWidth="1"/>
    <col min="1704" max="1704" width="9.44140625" style="179" bestFit="1" customWidth="1"/>
    <col min="1705" max="1706" width="9" style="179" bestFit="1" customWidth="1"/>
    <col min="1707" max="1707" width="8.88671875" style="179" bestFit="1" customWidth="1"/>
    <col min="1708" max="1708" width="9.44140625" style="179" bestFit="1" customWidth="1"/>
    <col min="1709" max="1709" width="9.109375" style="179" bestFit="1" customWidth="1"/>
    <col min="1710" max="1710" width="9.5546875" style="179" bestFit="1" customWidth="1"/>
    <col min="1711" max="1711" width="8.88671875" style="179" bestFit="1" customWidth="1"/>
    <col min="1712" max="1712" width="8.6640625" style="179" bestFit="1" customWidth="1"/>
    <col min="1713" max="1713" width="9.44140625" style="179" bestFit="1" customWidth="1"/>
    <col min="1714" max="1714" width="8.88671875" style="179" bestFit="1" customWidth="1"/>
    <col min="1715" max="1715" width="9.109375" style="179" bestFit="1" customWidth="1"/>
    <col min="1716" max="1716" width="9.44140625" style="179" bestFit="1" customWidth="1"/>
    <col min="1717" max="1717" width="9" style="179" bestFit="1" customWidth="1"/>
    <col min="1718" max="1718" width="12" style="179" bestFit="1" customWidth="1"/>
    <col min="1719" max="1770" width="9.109375" style="179"/>
    <col min="1771" max="1771" width="2.6640625" style="179" customWidth="1"/>
    <col min="1772" max="1772" width="1.109375" style="179" customWidth="1"/>
    <col min="1773" max="1773" width="18.109375" style="179" customWidth="1"/>
    <col min="1774" max="1774" width="13.109375" style="179" customWidth="1"/>
    <col min="1775" max="1775" width="7.5546875" style="179" customWidth="1"/>
    <col min="1776" max="1776" width="14.44140625" style="179" customWidth="1"/>
    <col min="1777" max="1777" width="33.109375" style="179" customWidth="1"/>
    <col min="1778" max="1778" width="21.6640625" style="179" customWidth="1"/>
    <col min="1779" max="1779" width="39.44140625" style="179" customWidth="1"/>
    <col min="1780" max="1780" width="17.44140625" style="179" customWidth="1"/>
    <col min="1781" max="1785" width="8.88671875" style="179" customWidth="1"/>
    <col min="1786" max="1788" width="13.5546875" style="179" customWidth="1"/>
    <col min="1789" max="1799" width="8.88671875" style="179" customWidth="1"/>
    <col min="1800" max="1803" width="13.5546875" style="179" customWidth="1"/>
    <col min="1804" max="1806" width="6.5546875" style="179" customWidth="1"/>
    <col min="1807" max="1807" width="5.6640625" style="179" customWidth="1"/>
    <col min="1808" max="1811" width="6.5546875" style="179" customWidth="1"/>
    <col min="1812" max="1813" width="8.88671875" style="179" customWidth="1"/>
    <col min="1814" max="1815" width="9" style="179" customWidth="1"/>
    <col min="1816" max="1816" width="8.88671875" style="179" customWidth="1"/>
    <col min="1817" max="1817" width="9.44140625" style="179" customWidth="1"/>
    <col min="1818" max="1818" width="9.109375" style="179" customWidth="1"/>
    <col min="1819" max="1819" width="9.5546875" style="179" customWidth="1"/>
    <col min="1820" max="1820" width="8.88671875" style="179" customWidth="1"/>
    <col min="1821" max="1821" width="8.6640625" style="179" customWidth="1"/>
    <col min="1822" max="1822" width="9.44140625" style="179" customWidth="1"/>
    <col min="1823" max="1823" width="8.88671875" style="179" customWidth="1"/>
    <col min="1824" max="1824" width="9.109375" style="179" customWidth="1"/>
    <col min="1825" max="1825" width="9.44140625" style="179" customWidth="1"/>
    <col min="1826" max="1826" width="9" style="179" customWidth="1"/>
    <col min="1827" max="1827" width="13.5546875" style="179" customWidth="1"/>
    <col min="1828" max="1828" width="18.5546875" style="179" customWidth="1"/>
    <col min="1829" max="1829" width="8.88671875" style="179" customWidth="1"/>
    <col min="1830" max="1830" width="9.44140625" style="179" customWidth="1"/>
    <col min="1831" max="1831" width="9.109375" style="179" bestFit="1" customWidth="1"/>
    <col min="1832" max="1832" width="9.5546875" style="179" bestFit="1" customWidth="1"/>
    <col min="1833" max="1833" width="8.88671875" style="179" bestFit="1" customWidth="1"/>
    <col min="1834" max="1834" width="8.6640625" style="179" bestFit="1" customWidth="1"/>
    <col min="1835" max="1835" width="9.44140625" style="179" bestFit="1" customWidth="1"/>
    <col min="1836" max="1836" width="8.88671875" style="179" bestFit="1" customWidth="1"/>
    <col min="1837" max="1837" width="9.109375" style="179" bestFit="1" customWidth="1"/>
    <col min="1838" max="1838" width="9.44140625" style="179" bestFit="1" customWidth="1"/>
    <col min="1839" max="1839" width="9" style="179" bestFit="1" customWidth="1"/>
    <col min="1840" max="1875" width="12.6640625" style="179" bestFit="1" customWidth="1"/>
    <col min="1876" max="1876" width="13.5546875" style="179" bestFit="1" customWidth="1"/>
    <col min="1877" max="1877" width="13.44140625" style="179" customWidth="1"/>
    <col min="1878" max="1878" width="12.5546875" style="179" customWidth="1"/>
    <col min="1879" max="1888" width="13.44140625" style="179" bestFit="1" customWidth="1"/>
    <col min="1889" max="1924" width="12.6640625" style="179" bestFit="1" customWidth="1"/>
    <col min="1925" max="1925" width="13.5546875" style="179" bestFit="1" customWidth="1"/>
    <col min="1926" max="1926" width="9" style="179" bestFit="1" customWidth="1"/>
    <col min="1927" max="1927" width="8.88671875" style="179" bestFit="1" customWidth="1"/>
    <col min="1928" max="1928" width="9.44140625" style="179" bestFit="1" customWidth="1"/>
    <col min="1929" max="1929" width="9.109375" style="179" bestFit="1" customWidth="1"/>
    <col min="1930" max="1930" width="9.5546875" style="179" bestFit="1" customWidth="1"/>
    <col min="1931" max="1931" width="8.88671875" style="179" bestFit="1" customWidth="1"/>
    <col min="1932" max="1932" width="8.6640625" style="179" bestFit="1" customWidth="1"/>
    <col min="1933" max="1933" width="9.44140625" style="179" bestFit="1" customWidth="1"/>
    <col min="1934" max="1934" width="8.88671875" style="179" bestFit="1" customWidth="1"/>
    <col min="1935" max="1935" width="9.109375" style="179" bestFit="1" customWidth="1"/>
    <col min="1936" max="1936" width="9.44140625" style="179" bestFit="1" customWidth="1"/>
    <col min="1937" max="1938" width="9" style="179" bestFit="1" customWidth="1"/>
    <col min="1939" max="1939" width="8.88671875" style="179" bestFit="1" customWidth="1"/>
    <col min="1940" max="1940" width="9.44140625" style="179" bestFit="1" customWidth="1"/>
    <col min="1941" max="1941" width="9.109375" style="179" bestFit="1" customWidth="1"/>
    <col min="1942" max="1942" width="9.5546875" style="179" bestFit="1" customWidth="1"/>
    <col min="1943" max="1943" width="8.88671875" style="179" bestFit="1" customWidth="1"/>
    <col min="1944" max="1944" width="8.6640625" style="179" bestFit="1" customWidth="1"/>
    <col min="1945" max="1945" width="9.44140625" style="179" bestFit="1" customWidth="1"/>
    <col min="1946" max="1946" width="8.88671875" style="179" bestFit="1" customWidth="1"/>
    <col min="1947" max="1947" width="9.109375" style="179" bestFit="1" customWidth="1"/>
    <col min="1948" max="1948" width="9.44140625" style="179" bestFit="1" customWidth="1"/>
    <col min="1949" max="1950" width="9" style="179" bestFit="1" customWidth="1"/>
    <col min="1951" max="1951" width="8.88671875" style="179" bestFit="1" customWidth="1"/>
    <col min="1952" max="1952" width="9.44140625" style="179" bestFit="1" customWidth="1"/>
    <col min="1953" max="1953" width="9.109375" style="179" bestFit="1" customWidth="1"/>
    <col min="1954" max="1954" width="9.5546875" style="179" bestFit="1" customWidth="1"/>
    <col min="1955" max="1955" width="8.88671875" style="179" bestFit="1" customWidth="1"/>
    <col min="1956" max="1956" width="8.6640625" style="179" bestFit="1" customWidth="1"/>
    <col min="1957" max="1957" width="9.44140625" style="179" bestFit="1" customWidth="1"/>
    <col min="1958" max="1958" width="8.88671875" style="179" bestFit="1" customWidth="1"/>
    <col min="1959" max="1959" width="9.109375" style="179" bestFit="1" customWidth="1"/>
    <col min="1960" max="1960" width="9.44140625" style="179" bestFit="1" customWidth="1"/>
    <col min="1961" max="1962" width="9" style="179" bestFit="1" customWidth="1"/>
    <col min="1963" max="1963" width="8.88671875" style="179" bestFit="1" customWidth="1"/>
    <col min="1964" max="1964" width="9.44140625" style="179" bestFit="1" customWidth="1"/>
    <col min="1965" max="1965" width="9.109375" style="179" bestFit="1" customWidth="1"/>
    <col min="1966" max="1966" width="9.5546875" style="179" bestFit="1" customWidth="1"/>
    <col min="1967" max="1967" width="8.88671875" style="179" bestFit="1" customWidth="1"/>
    <col min="1968" max="1968" width="8.6640625" style="179" bestFit="1" customWidth="1"/>
    <col min="1969" max="1969" width="9.44140625" style="179" bestFit="1" customWidth="1"/>
    <col min="1970" max="1970" width="8.88671875" style="179" bestFit="1" customWidth="1"/>
    <col min="1971" max="1971" width="9.109375" style="179" bestFit="1" customWidth="1"/>
    <col min="1972" max="1972" width="9.44140625" style="179" bestFit="1" customWidth="1"/>
    <col min="1973" max="1973" width="9" style="179" bestFit="1" customWidth="1"/>
    <col min="1974" max="1974" width="12" style="179" bestFit="1" customWidth="1"/>
    <col min="1975" max="2026" width="9.109375" style="179"/>
    <col min="2027" max="2027" width="2.6640625" style="179" customWidth="1"/>
    <col min="2028" max="2028" width="1.109375" style="179" customWidth="1"/>
    <col min="2029" max="2029" width="18.109375" style="179" customWidth="1"/>
    <col min="2030" max="2030" width="13.109375" style="179" customWidth="1"/>
    <col min="2031" max="2031" width="7.5546875" style="179" customWidth="1"/>
    <col min="2032" max="2032" width="14.44140625" style="179" customWidth="1"/>
    <col min="2033" max="2033" width="33.109375" style="179" customWidth="1"/>
    <col min="2034" max="2034" width="21.6640625" style="179" customWidth="1"/>
    <col min="2035" max="2035" width="39.44140625" style="179" customWidth="1"/>
    <col min="2036" max="2036" width="17.44140625" style="179" customWidth="1"/>
    <col min="2037" max="2041" width="8.88671875" style="179" customWidth="1"/>
    <col min="2042" max="2044" width="13.5546875" style="179" customWidth="1"/>
    <col min="2045" max="2055" width="8.88671875" style="179" customWidth="1"/>
    <col min="2056" max="2059" width="13.5546875" style="179" customWidth="1"/>
    <col min="2060" max="2062" width="6.5546875" style="179" customWidth="1"/>
    <col min="2063" max="2063" width="5.6640625" style="179" customWidth="1"/>
    <col min="2064" max="2067" width="6.5546875" style="179" customWidth="1"/>
    <col min="2068" max="2069" width="8.88671875" style="179" customWidth="1"/>
    <col min="2070" max="2071" width="9" style="179" customWidth="1"/>
    <col min="2072" max="2072" width="8.88671875" style="179" customWidth="1"/>
    <col min="2073" max="2073" width="9.44140625" style="179" customWidth="1"/>
    <col min="2074" max="2074" width="9.109375" style="179" customWidth="1"/>
    <col min="2075" max="2075" width="9.5546875" style="179" customWidth="1"/>
    <col min="2076" max="2076" width="8.88671875" style="179" customWidth="1"/>
    <col min="2077" max="2077" width="8.6640625" style="179" customWidth="1"/>
    <col min="2078" max="2078" width="9.44140625" style="179" customWidth="1"/>
    <col min="2079" max="2079" width="8.88671875" style="179" customWidth="1"/>
    <col min="2080" max="2080" width="9.109375" style="179" customWidth="1"/>
    <col min="2081" max="2081" width="9.44140625" style="179" customWidth="1"/>
    <col min="2082" max="2082" width="9" style="179" customWidth="1"/>
    <col min="2083" max="2083" width="13.5546875" style="179" customWidth="1"/>
    <col min="2084" max="2084" width="18.5546875" style="179" customWidth="1"/>
    <col min="2085" max="2085" width="8.88671875" style="179" customWidth="1"/>
    <col min="2086" max="2086" width="9.44140625" style="179" customWidth="1"/>
    <col min="2087" max="2087" width="9.109375" style="179" bestFit="1" customWidth="1"/>
    <col min="2088" max="2088" width="9.5546875" style="179" bestFit="1" customWidth="1"/>
    <col min="2089" max="2089" width="8.88671875" style="179" bestFit="1" customWidth="1"/>
    <col min="2090" max="2090" width="8.6640625" style="179" bestFit="1" customWidth="1"/>
    <col min="2091" max="2091" width="9.44140625" style="179" bestFit="1" customWidth="1"/>
    <col min="2092" max="2092" width="8.88671875" style="179" bestFit="1" customWidth="1"/>
    <col min="2093" max="2093" width="9.109375" style="179" bestFit="1" customWidth="1"/>
    <col min="2094" max="2094" width="9.44140625" style="179" bestFit="1" customWidth="1"/>
    <col min="2095" max="2095" width="9" style="179" bestFit="1" customWidth="1"/>
    <col min="2096" max="2131" width="12.6640625" style="179" bestFit="1" customWidth="1"/>
    <col min="2132" max="2132" width="13.5546875" style="179" bestFit="1" customWidth="1"/>
    <col min="2133" max="2133" width="13.44140625" style="179" customWidth="1"/>
    <col min="2134" max="2134" width="12.5546875" style="179" customWidth="1"/>
    <col min="2135" max="2144" width="13.44140625" style="179" bestFit="1" customWidth="1"/>
    <col min="2145" max="2180" width="12.6640625" style="179" bestFit="1" customWidth="1"/>
    <col min="2181" max="2181" width="13.5546875" style="179" bestFit="1" customWidth="1"/>
    <col min="2182" max="2182" width="9" style="179" bestFit="1" customWidth="1"/>
    <col min="2183" max="2183" width="8.88671875" style="179" bestFit="1" customWidth="1"/>
    <col min="2184" max="2184" width="9.44140625" style="179" bestFit="1" customWidth="1"/>
    <col min="2185" max="2185" width="9.109375" style="179" bestFit="1" customWidth="1"/>
    <col min="2186" max="2186" width="9.5546875" style="179" bestFit="1" customWidth="1"/>
    <col min="2187" max="2187" width="8.88671875" style="179" bestFit="1" customWidth="1"/>
    <col min="2188" max="2188" width="8.6640625" style="179" bestFit="1" customWidth="1"/>
    <col min="2189" max="2189" width="9.44140625" style="179" bestFit="1" customWidth="1"/>
    <col min="2190" max="2190" width="8.88671875" style="179" bestFit="1" customWidth="1"/>
    <col min="2191" max="2191" width="9.109375" style="179" bestFit="1" customWidth="1"/>
    <col min="2192" max="2192" width="9.44140625" style="179" bestFit="1" customWidth="1"/>
    <col min="2193" max="2194" width="9" style="179" bestFit="1" customWidth="1"/>
    <col min="2195" max="2195" width="8.88671875" style="179" bestFit="1" customWidth="1"/>
    <col min="2196" max="2196" width="9.44140625" style="179" bestFit="1" customWidth="1"/>
    <col min="2197" max="2197" width="9.109375" style="179" bestFit="1" customWidth="1"/>
    <col min="2198" max="2198" width="9.5546875" style="179" bestFit="1" customWidth="1"/>
    <col min="2199" max="2199" width="8.88671875" style="179" bestFit="1" customWidth="1"/>
    <col min="2200" max="2200" width="8.6640625" style="179" bestFit="1" customWidth="1"/>
    <col min="2201" max="2201" width="9.44140625" style="179" bestFit="1" customWidth="1"/>
    <col min="2202" max="2202" width="8.88671875" style="179" bestFit="1" customWidth="1"/>
    <col min="2203" max="2203" width="9.109375" style="179" bestFit="1" customWidth="1"/>
    <col min="2204" max="2204" width="9.44140625" style="179" bestFit="1" customWidth="1"/>
    <col min="2205" max="2206" width="9" style="179" bestFit="1" customWidth="1"/>
    <col min="2207" max="2207" width="8.88671875" style="179" bestFit="1" customWidth="1"/>
    <col min="2208" max="2208" width="9.44140625" style="179" bestFit="1" customWidth="1"/>
    <col min="2209" max="2209" width="9.109375" style="179" bestFit="1" customWidth="1"/>
    <col min="2210" max="2210" width="9.5546875" style="179" bestFit="1" customWidth="1"/>
    <col min="2211" max="2211" width="8.88671875" style="179" bestFit="1" customWidth="1"/>
    <col min="2212" max="2212" width="8.6640625" style="179" bestFit="1" customWidth="1"/>
    <col min="2213" max="2213" width="9.44140625" style="179" bestFit="1" customWidth="1"/>
    <col min="2214" max="2214" width="8.88671875" style="179" bestFit="1" customWidth="1"/>
    <col min="2215" max="2215" width="9.109375" style="179" bestFit="1" customWidth="1"/>
    <col min="2216" max="2216" width="9.44140625" style="179" bestFit="1" customWidth="1"/>
    <col min="2217" max="2218" width="9" style="179" bestFit="1" customWidth="1"/>
    <col min="2219" max="2219" width="8.88671875" style="179" bestFit="1" customWidth="1"/>
    <col min="2220" max="2220" width="9.44140625" style="179" bestFit="1" customWidth="1"/>
    <col min="2221" max="2221" width="9.109375" style="179" bestFit="1" customWidth="1"/>
    <col min="2222" max="2222" width="9.5546875" style="179" bestFit="1" customWidth="1"/>
    <col min="2223" max="2223" width="8.88671875" style="179" bestFit="1" customWidth="1"/>
    <col min="2224" max="2224" width="8.6640625" style="179" bestFit="1" customWidth="1"/>
    <col min="2225" max="2225" width="9.44140625" style="179" bestFit="1" customWidth="1"/>
    <col min="2226" max="2226" width="8.88671875" style="179" bestFit="1" customWidth="1"/>
    <col min="2227" max="2227" width="9.109375" style="179" bestFit="1" customWidth="1"/>
    <col min="2228" max="2228" width="9.44140625" style="179" bestFit="1" customWidth="1"/>
    <col min="2229" max="2229" width="9" style="179" bestFit="1" customWidth="1"/>
    <col min="2230" max="2230" width="12" style="179" bestFit="1" customWidth="1"/>
    <col min="2231" max="2282" width="9.109375" style="179"/>
    <col min="2283" max="2283" width="2.6640625" style="179" customWidth="1"/>
    <col min="2284" max="2284" width="1.109375" style="179" customWidth="1"/>
    <col min="2285" max="2285" width="18.109375" style="179" customWidth="1"/>
    <col min="2286" max="2286" width="13.109375" style="179" customWidth="1"/>
    <col min="2287" max="2287" width="7.5546875" style="179" customWidth="1"/>
    <col min="2288" max="2288" width="14.44140625" style="179" customWidth="1"/>
    <col min="2289" max="2289" width="33.109375" style="179" customWidth="1"/>
    <col min="2290" max="2290" width="21.6640625" style="179" customWidth="1"/>
    <col min="2291" max="2291" width="39.44140625" style="179" customWidth="1"/>
    <col min="2292" max="2292" width="17.44140625" style="179" customWidth="1"/>
    <col min="2293" max="2297" width="8.88671875" style="179" customWidth="1"/>
    <col min="2298" max="2300" width="13.5546875" style="179" customWidth="1"/>
    <col min="2301" max="2311" width="8.88671875" style="179" customWidth="1"/>
    <col min="2312" max="2315" width="13.5546875" style="179" customWidth="1"/>
    <col min="2316" max="2318" width="6.5546875" style="179" customWidth="1"/>
    <col min="2319" max="2319" width="5.6640625" style="179" customWidth="1"/>
    <col min="2320" max="2323" width="6.5546875" style="179" customWidth="1"/>
    <col min="2324" max="2325" width="8.88671875" style="179" customWidth="1"/>
    <col min="2326" max="2327" width="9" style="179" customWidth="1"/>
    <col min="2328" max="2328" width="8.88671875" style="179" customWidth="1"/>
    <col min="2329" max="2329" width="9.44140625" style="179" customWidth="1"/>
    <col min="2330" max="2330" width="9.109375" style="179" customWidth="1"/>
    <col min="2331" max="2331" width="9.5546875" style="179" customWidth="1"/>
    <col min="2332" max="2332" width="8.88671875" style="179" customWidth="1"/>
    <col min="2333" max="2333" width="8.6640625" style="179" customWidth="1"/>
    <col min="2334" max="2334" width="9.44140625" style="179" customWidth="1"/>
    <col min="2335" max="2335" width="8.88671875" style="179" customWidth="1"/>
    <col min="2336" max="2336" width="9.109375" style="179" customWidth="1"/>
    <col min="2337" max="2337" width="9.44140625" style="179" customWidth="1"/>
    <col min="2338" max="2338" width="9" style="179" customWidth="1"/>
    <col min="2339" max="2339" width="13.5546875" style="179" customWidth="1"/>
    <col min="2340" max="2340" width="18.5546875" style="179" customWidth="1"/>
    <col min="2341" max="2341" width="8.88671875" style="179" customWidth="1"/>
    <col min="2342" max="2342" width="9.44140625" style="179" customWidth="1"/>
    <col min="2343" max="2343" width="9.109375" style="179" bestFit="1" customWidth="1"/>
    <col min="2344" max="2344" width="9.5546875" style="179" bestFit="1" customWidth="1"/>
    <col min="2345" max="2345" width="8.88671875" style="179" bestFit="1" customWidth="1"/>
    <col min="2346" max="2346" width="8.6640625" style="179" bestFit="1" customWidth="1"/>
    <col min="2347" max="2347" width="9.44140625" style="179" bestFit="1" customWidth="1"/>
    <col min="2348" max="2348" width="8.88671875" style="179" bestFit="1" customWidth="1"/>
    <col min="2349" max="2349" width="9.109375" style="179" bestFit="1" customWidth="1"/>
    <col min="2350" max="2350" width="9.44140625" style="179" bestFit="1" customWidth="1"/>
    <col min="2351" max="2351" width="9" style="179" bestFit="1" customWidth="1"/>
    <col min="2352" max="2387" width="12.6640625" style="179" bestFit="1" customWidth="1"/>
    <col min="2388" max="2388" width="13.5546875" style="179" bestFit="1" customWidth="1"/>
    <col min="2389" max="2389" width="13.44140625" style="179" customWidth="1"/>
    <col min="2390" max="2390" width="12.5546875" style="179" customWidth="1"/>
    <col min="2391" max="2400" width="13.44140625" style="179" bestFit="1" customWidth="1"/>
    <col min="2401" max="2436" width="12.6640625" style="179" bestFit="1" customWidth="1"/>
    <col min="2437" max="2437" width="13.5546875" style="179" bestFit="1" customWidth="1"/>
    <col min="2438" max="2438" width="9" style="179" bestFit="1" customWidth="1"/>
    <col min="2439" max="2439" width="8.88671875" style="179" bestFit="1" customWidth="1"/>
    <col min="2440" max="2440" width="9.44140625" style="179" bestFit="1" customWidth="1"/>
    <col min="2441" max="2441" width="9.109375" style="179" bestFit="1" customWidth="1"/>
    <col min="2442" max="2442" width="9.5546875" style="179" bestFit="1" customWidth="1"/>
    <col min="2443" max="2443" width="8.88671875" style="179" bestFit="1" customWidth="1"/>
    <col min="2444" max="2444" width="8.6640625" style="179" bestFit="1" customWidth="1"/>
    <col min="2445" max="2445" width="9.44140625" style="179" bestFit="1" customWidth="1"/>
    <col min="2446" max="2446" width="8.88671875" style="179" bestFit="1" customWidth="1"/>
    <col min="2447" max="2447" width="9.109375" style="179" bestFit="1" customWidth="1"/>
    <col min="2448" max="2448" width="9.44140625" style="179" bestFit="1" customWidth="1"/>
    <col min="2449" max="2450" width="9" style="179" bestFit="1" customWidth="1"/>
    <col min="2451" max="2451" width="8.88671875" style="179" bestFit="1" customWidth="1"/>
    <col min="2452" max="2452" width="9.44140625" style="179" bestFit="1" customWidth="1"/>
    <col min="2453" max="2453" width="9.109375" style="179" bestFit="1" customWidth="1"/>
    <col min="2454" max="2454" width="9.5546875" style="179" bestFit="1" customWidth="1"/>
    <col min="2455" max="2455" width="8.88671875" style="179" bestFit="1" customWidth="1"/>
    <col min="2456" max="2456" width="8.6640625" style="179" bestFit="1" customWidth="1"/>
    <col min="2457" max="2457" width="9.44140625" style="179" bestFit="1" customWidth="1"/>
    <col min="2458" max="2458" width="8.88671875" style="179" bestFit="1" customWidth="1"/>
    <col min="2459" max="2459" width="9.109375" style="179" bestFit="1" customWidth="1"/>
    <col min="2460" max="2460" width="9.44140625" style="179" bestFit="1" customWidth="1"/>
    <col min="2461" max="2462" width="9" style="179" bestFit="1" customWidth="1"/>
    <col min="2463" max="2463" width="8.88671875" style="179" bestFit="1" customWidth="1"/>
    <col min="2464" max="2464" width="9.44140625" style="179" bestFit="1" customWidth="1"/>
    <col min="2465" max="2465" width="9.109375" style="179" bestFit="1" customWidth="1"/>
    <col min="2466" max="2466" width="9.5546875" style="179" bestFit="1" customWidth="1"/>
    <col min="2467" max="2467" width="8.88671875" style="179" bestFit="1" customWidth="1"/>
    <col min="2468" max="2468" width="8.6640625" style="179" bestFit="1" customWidth="1"/>
    <col min="2469" max="2469" width="9.44140625" style="179" bestFit="1" customWidth="1"/>
    <col min="2470" max="2470" width="8.88671875" style="179" bestFit="1" customWidth="1"/>
    <col min="2471" max="2471" width="9.109375" style="179" bestFit="1" customWidth="1"/>
    <col min="2472" max="2472" width="9.44140625" style="179" bestFit="1" customWidth="1"/>
    <col min="2473" max="2474" width="9" style="179" bestFit="1" customWidth="1"/>
    <col min="2475" max="2475" width="8.88671875" style="179" bestFit="1" customWidth="1"/>
    <col min="2476" max="2476" width="9.44140625" style="179" bestFit="1" customWidth="1"/>
    <col min="2477" max="2477" width="9.109375" style="179" bestFit="1" customWidth="1"/>
    <col min="2478" max="2478" width="9.5546875" style="179" bestFit="1" customWidth="1"/>
    <col min="2479" max="2479" width="8.88671875" style="179" bestFit="1" customWidth="1"/>
    <col min="2480" max="2480" width="8.6640625" style="179" bestFit="1" customWidth="1"/>
    <col min="2481" max="2481" width="9.44140625" style="179" bestFit="1" customWidth="1"/>
    <col min="2482" max="2482" width="8.88671875" style="179" bestFit="1" customWidth="1"/>
    <col min="2483" max="2483" width="9.109375" style="179" bestFit="1" customWidth="1"/>
    <col min="2484" max="2484" width="9.44140625" style="179" bestFit="1" customWidth="1"/>
    <col min="2485" max="2485" width="9" style="179" bestFit="1" customWidth="1"/>
    <col min="2486" max="2486" width="12" style="179" bestFit="1" customWidth="1"/>
    <col min="2487" max="2538" width="9.109375" style="179"/>
    <col min="2539" max="2539" width="2.6640625" style="179" customWidth="1"/>
    <col min="2540" max="2540" width="1.109375" style="179" customWidth="1"/>
    <col min="2541" max="2541" width="18.109375" style="179" customWidth="1"/>
    <col min="2542" max="2542" width="13.109375" style="179" customWidth="1"/>
    <col min="2543" max="2543" width="7.5546875" style="179" customWidth="1"/>
    <col min="2544" max="2544" width="14.44140625" style="179" customWidth="1"/>
    <col min="2545" max="2545" width="33.109375" style="179" customWidth="1"/>
    <col min="2546" max="2546" width="21.6640625" style="179" customWidth="1"/>
    <col min="2547" max="2547" width="39.44140625" style="179" customWidth="1"/>
    <col min="2548" max="2548" width="17.44140625" style="179" customWidth="1"/>
    <col min="2549" max="2553" width="8.88671875" style="179" customWidth="1"/>
    <col min="2554" max="2556" width="13.5546875" style="179" customWidth="1"/>
    <col min="2557" max="2567" width="8.88671875" style="179" customWidth="1"/>
    <col min="2568" max="2571" width="13.5546875" style="179" customWidth="1"/>
    <col min="2572" max="2574" width="6.5546875" style="179" customWidth="1"/>
    <col min="2575" max="2575" width="5.6640625" style="179" customWidth="1"/>
    <col min="2576" max="2579" width="6.5546875" style="179" customWidth="1"/>
    <col min="2580" max="2581" width="8.88671875" style="179" customWidth="1"/>
    <col min="2582" max="2583" width="9" style="179" customWidth="1"/>
    <col min="2584" max="2584" width="8.88671875" style="179" customWidth="1"/>
    <col min="2585" max="2585" width="9.44140625" style="179" customWidth="1"/>
    <col min="2586" max="2586" width="9.109375" style="179" customWidth="1"/>
    <col min="2587" max="2587" width="9.5546875" style="179" customWidth="1"/>
    <col min="2588" max="2588" width="8.88671875" style="179" customWidth="1"/>
    <col min="2589" max="2589" width="8.6640625" style="179" customWidth="1"/>
    <col min="2590" max="2590" width="9.44140625" style="179" customWidth="1"/>
    <col min="2591" max="2591" width="8.88671875" style="179" customWidth="1"/>
    <col min="2592" max="2592" width="9.109375" style="179" customWidth="1"/>
    <col min="2593" max="2593" width="9.44140625" style="179" customWidth="1"/>
    <col min="2594" max="2594" width="9" style="179" customWidth="1"/>
    <col min="2595" max="2595" width="13.5546875" style="179" customWidth="1"/>
    <col min="2596" max="2596" width="18.5546875" style="179" customWidth="1"/>
    <col min="2597" max="2597" width="8.88671875" style="179" customWidth="1"/>
    <col min="2598" max="2598" width="9.44140625" style="179" customWidth="1"/>
    <col min="2599" max="2599" width="9.109375" style="179" bestFit="1" customWidth="1"/>
    <col min="2600" max="2600" width="9.5546875" style="179" bestFit="1" customWidth="1"/>
    <col min="2601" max="2601" width="8.88671875" style="179" bestFit="1" customWidth="1"/>
    <col min="2602" max="2602" width="8.6640625" style="179" bestFit="1" customWidth="1"/>
    <col min="2603" max="2603" width="9.44140625" style="179" bestFit="1" customWidth="1"/>
    <col min="2604" max="2604" width="8.88671875" style="179" bestFit="1" customWidth="1"/>
    <col min="2605" max="2605" width="9.109375" style="179" bestFit="1" customWidth="1"/>
    <col min="2606" max="2606" width="9.44140625" style="179" bestFit="1" customWidth="1"/>
    <col min="2607" max="2607" width="9" style="179" bestFit="1" customWidth="1"/>
    <col min="2608" max="2643" width="12.6640625" style="179" bestFit="1" customWidth="1"/>
    <col min="2644" max="2644" width="13.5546875" style="179" bestFit="1" customWidth="1"/>
    <col min="2645" max="2645" width="13.44140625" style="179" customWidth="1"/>
    <col min="2646" max="2646" width="12.5546875" style="179" customWidth="1"/>
    <col min="2647" max="2656" width="13.44140625" style="179" bestFit="1" customWidth="1"/>
    <col min="2657" max="2692" width="12.6640625" style="179" bestFit="1" customWidth="1"/>
    <col min="2693" max="2693" width="13.5546875" style="179" bestFit="1" customWidth="1"/>
    <col min="2694" max="2694" width="9" style="179" bestFit="1" customWidth="1"/>
    <col min="2695" max="2695" width="8.88671875" style="179" bestFit="1" customWidth="1"/>
    <col min="2696" max="2696" width="9.44140625" style="179" bestFit="1" customWidth="1"/>
    <col min="2697" max="2697" width="9.109375" style="179" bestFit="1" customWidth="1"/>
    <col min="2698" max="2698" width="9.5546875" style="179" bestFit="1" customWidth="1"/>
    <col min="2699" max="2699" width="8.88671875" style="179" bestFit="1" customWidth="1"/>
    <col min="2700" max="2700" width="8.6640625" style="179" bestFit="1" customWidth="1"/>
    <col min="2701" max="2701" width="9.44140625" style="179" bestFit="1" customWidth="1"/>
    <col min="2702" max="2702" width="8.88671875" style="179" bestFit="1" customWidth="1"/>
    <col min="2703" max="2703" width="9.109375" style="179" bestFit="1" customWidth="1"/>
    <col min="2704" max="2704" width="9.44140625" style="179" bestFit="1" customWidth="1"/>
    <col min="2705" max="2706" width="9" style="179" bestFit="1" customWidth="1"/>
    <col min="2707" max="2707" width="8.88671875" style="179" bestFit="1" customWidth="1"/>
    <col min="2708" max="2708" width="9.44140625" style="179" bestFit="1" customWidth="1"/>
    <col min="2709" max="2709" width="9.109375" style="179" bestFit="1" customWidth="1"/>
    <col min="2710" max="2710" width="9.5546875" style="179" bestFit="1" customWidth="1"/>
    <col min="2711" max="2711" width="8.88671875" style="179" bestFit="1" customWidth="1"/>
    <col min="2712" max="2712" width="8.6640625" style="179" bestFit="1" customWidth="1"/>
    <col min="2713" max="2713" width="9.44140625" style="179" bestFit="1" customWidth="1"/>
    <col min="2714" max="2714" width="8.88671875" style="179" bestFit="1" customWidth="1"/>
    <col min="2715" max="2715" width="9.109375" style="179" bestFit="1" customWidth="1"/>
    <col min="2716" max="2716" width="9.44140625" style="179" bestFit="1" customWidth="1"/>
    <col min="2717" max="2718" width="9" style="179" bestFit="1" customWidth="1"/>
    <col min="2719" max="2719" width="8.88671875" style="179" bestFit="1" customWidth="1"/>
    <col min="2720" max="2720" width="9.44140625" style="179" bestFit="1" customWidth="1"/>
    <col min="2721" max="2721" width="9.109375" style="179" bestFit="1" customWidth="1"/>
    <col min="2722" max="2722" width="9.5546875" style="179" bestFit="1" customWidth="1"/>
    <col min="2723" max="2723" width="8.88671875" style="179" bestFit="1" customWidth="1"/>
    <col min="2724" max="2724" width="8.6640625" style="179" bestFit="1" customWidth="1"/>
    <col min="2725" max="2725" width="9.44140625" style="179" bestFit="1" customWidth="1"/>
    <col min="2726" max="2726" width="8.88671875" style="179" bestFit="1" customWidth="1"/>
    <col min="2727" max="2727" width="9.109375" style="179" bestFit="1" customWidth="1"/>
    <col min="2728" max="2728" width="9.44140625" style="179" bestFit="1" customWidth="1"/>
    <col min="2729" max="2730" width="9" style="179" bestFit="1" customWidth="1"/>
    <col min="2731" max="2731" width="8.88671875" style="179" bestFit="1" customWidth="1"/>
    <col min="2732" max="2732" width="9.44140625" style="179" bestFit="1" customWidth="1"/>
    <col min="2733" max="2733" width="9.109375" style="179" bestFit="1" customWidth="1"/>
    <col min="2734" max="2734" width="9.5546875" style="179" bestFit="1" customWidth="1"/>
    <col min="2735" max="2735" width="8.88671875" style="179" bestFit="1" customWidth="1"/>
    <col min="2736" max="2736" width="8.6640625" style="179" bestFit="1" customWidth="1"/>
    <col min="2737" max="2737" width="9.44140625" style="179" bestFit="1" customWidth="1"/>
    <col min="2738" max="2738" width="8.88671875" style="179" bestFit="1" customWidth="1"/>
    <col min="2739" max="2739" width="9.109375" style="179" bestFit="1" customWidth="1"/>
    <col min="2740" max="2740" width="9.44140625" style="179" bestFit="1" customWidth="1"/>
    <col min="2741" max="2741" width="9" style="179" bestFit="1" customWidth="1"/>
    <col min="2742" max="2742" width="12" style="179" bestFit="1" customWidth="1"/>
    <col min="2743" max="2794" width="9.109375" style="179"/>
    <col min="2795" max="2795" width="2.6640625" style="179" customWidth="1"/>
    <col min="2796" max="2796" width="1.109375" style="179" customWidth="1"/>
    <col min="2797" max="2797" width="18.109375" style="179" customWidth="1"/>
    <col min="2798" max="2798" width="13.109375" style="179" customWidth="1"/>
    <col min="2799" max="2799" width="7.5546875" style="179" customWidth="1"/>
    <col min="2800" max="2800" width="14.44140625" style="179" customWidth="1"/>
    <col min="2801" max="2801" width="33.109375" style="179" customWidth="1"/>
    <col min="2802" max="2802" width="21.6640625" style="179" customWidth="1"/>
    <col min="2803" max="2803" width="39.44140625" style="179" customWidth="1"/>
    <col min="2804" max="2804" width="17.44140625" style="179" customWidth="1"/>
    <col min="2805" max="2809" width="8.88671875" style="179" customWidth="1"/>
    <col min="2810" max="2812" width="13.5546875" style="179" customWidth="1"/>
    <col min="2813" max="2823" width="8.88671875" style="179" customWidth="1"/>
    <col min="2824" max="2827" width="13.5546875" style="179" customWidth="1"/>
    <col min="2828" max="2830" width="6.5546875" style="179" customWidth="1"/>
    <col min="2831" max="2831" width="5.6640625" style="179" customWidth="1"/>
    <col min="2832" max="2835" width="6.5546875" style="179" customWidth="1"/>
    <col min="2836" max="2837" width="8.88671875" style="179" customWidth="1"/>
    <col min="2838" max="2839" width="9" style="179" customWidth="1"/>
    <col min="2840" max="2840" width="8.88671875" style="179" customWidth="1"/>
    <col min="2841" max="2841" width="9.44140625" style="179" customWidth="1"/>
    <col min="2842" max="2842" width="9.109375" style="179" customWidth="1"/>
    <col min="2843" max="2843" width="9.5546875" style="179" customWidth="1"/>
    <col min="2844" max="2844" width="8.88671875" style="179" customWidth="1"/>
    <col min="2845" max="2845" width="8.6640625" style="179" customWidth="1"/>
    <col min="2846" max="2846" width="9.44140625" style="179" customWidth="1"/>
    <col min="2847" max="2847" width="8.88671875" style="179" customWidth="1"/>
    <col min="2848" max="2848" width="9.109375" style="179" customWidth="1"/>
    <col min="2849" max="2849" width="9.44140625" style="179" customWidth="1"/>
    <col min="2850" max="2850" width="9" style="179" customWidth="1"/>
    <col min="2851" max="2851" width="13.5546875" style="179" customWidth="1"/>
    <col min="2852" max="2852" width="18.5546875" style="179" customWidth="1"/>
    <col min="2853" max="2853" width="8.88671875" style="179" customWidth="1"/>
    <col min="2854" max="2854" width="9.44140625" style="179" customWidth="1"/>
    <col min="2855" max="2855" width="9.109375" style="179" bestFit="1" customWidth="1"/>
    <col min="2856" max="2856" width="9.5546875" style="179" bestFit="1" customWidth="1"/>
    <col min="2857" max="2857" width="8.88671875" style="179" bestFit="1" customWidth="1"/>
    <col min="2858" max="2858" width="8.6640625" style="179" bestFit="1" customWidth="1"/>
    <col min="2859" max="2859" width="9.44140625" style="179" bestFit="1" customWidth="1"/>
    <col min="2860" max="2860" width="8.88671875" style="179" bestFit="1" customWidth="1"/>
    <col min="2861" max="2861" width="9.109375" style="179" bestFit="1" customWidth="1"/>
    <col min="2862" max="2862" width="9.44140625" style="179" bestFit="1" customWidth="1"/>
    <col min="2863" max="2863" width="9" style="179" bestFit="1" customWidth="1"/>
    <col min="2864" max="2899" width="12.6640625" style="179" bestFit="1" customWidth="1"/>
    <col min="2900" max="2900" width="13.5546875" style="179" bestFit="1" customWidth="1"/>
    <col min="2901" max="2901" width="13.44140625" style="179" customWidth="1"/>
    <col min="2902" max="2902" width="12.5546875" style="179" customWidth="1"/>
    <col min="2903" max="2912" width="13.44140625" style="179" bestFit="1" customWidth="1"/>
    <col min="2913" max="2948" width="12.6640625" style="179" bestFit="1" customWidth="1"/>
    <col min="2949" max="2949" width="13.5546875" style="179" bestFit="1" customWidth="1"/>
    <col min="2950" max="2950" width="9" style="179" bestFit="1" customWidth="1"/>
    <col min="2951" max="2951" width="8.88671875" style="179" bestFit="1" customWidth="1"/>
    <col min="2952" max="2952" width="9.44140625" style="179" bestFit="1" customWidth="1"/>
    <col min="2953" max="2953" width="9.109375" style="179" bestFit="1" customWidth="1"/>
    <col min="2954" max="2954" width="9.5546875" style="179" bestFit="1" customWidth="1"/>
    <col min="2955" max="2955" width="8.88671875" style="179" bestFit="1" customWidth="1"/>
    <col min="2956" max="2956" width="8.6640625" style="179" bestFit="1" customWidth="1"/>
    <col min="2957" max="2957" width="9.44140625" style="179" bestFit="1" customWidth="1"/>
    <col min="2958" max="2958" width="8.88671875" style="179" bestFit="1" customWidth="1"/>
    <col min="2959" max="2959" width="9.109375" style="179" bestFit="1" customWidth="1"/>
    <col min="2960" max="2960" width="9.44140625" style="179" bestFit="1" customWidth="1"/>
    <col min="2961" max="2962" width="9" style="179" bestFit="1" customWidth="1"/>
    <col min="2963" max="2963" width="8.88671875" style="179" bestFit="1" customWidth="1"/>
    <col min="2964" max="2964" width="9.44140625" style="179" bestFit="1" customWidth="1"/>
    <col min="2965" max="2965" width="9.109375" style="179" bestFit="1" customWidth="1"/>
    <col min="2966" max="2966" width="9.5546875" style="179" bestFit="1" customWidth="1"/>
    <col min="2967" max="2967" width="8.88671875" style="179" bestFit="1" customWidth="1"/>
    <col min="2968" max="2968" width="8.6640625" style="179" bestFit="1" customWidth="1"/>
    <col min="2969" max="2969" width="9.44140625" style="179" bestFit="1" customWidth="1"/>
    <col min="2970" max="2970" width="8.88671875" style="179" bestFit="1" customWidth="1"/>
    <col min="2971" max="2971" width="9.109375" style="179" bestFit="1" customWidth="1"/>
    <col min="2972" max="2972" width="9.44140625" style="179" bestFit="1" customWidth="1"/>
    <col min="2973" max="2974" width="9" style="179" bestFit="1" customWidth="1"/>
    <col min="2975" max="2975" width="8.88671875" style="179" bestFit="1" customWidth="1"/>
    <col min="2976" max="2976" width="9.44140625" style="179" bestFit="1" customWidth="1"/>
    <col min="2977" max="2977" width="9.109375" style="179" bestFit="1" customWidth="1"/>
    <col min="2978" max="2978" width="9.5546875" style="179" bestFit="1" customWidth="1"/>
    <col min="2979" max="2979" width="8.88671875" style="179" bestFit="1" customWidth="1"/>
    <col min="2980" max="2980" width="8.6640625" style="179" bestFit="1" customWidth="1"/>
    <col min="2981" max="2981" width="9.44140625" style="179" bestFit="1" customWidth="1"/>
    <col min="2982" max="2982" width="8.88671875" style="179" bestFit="1" customWidth="1"/>
    <col min="2983" max="2983" width="9.109375" style="179" bestFit="1" customWidth="1"/>
    <col min="2984" max="2984" width="9.44140625" style="179" bestFit="1" customWidth="1"/>
    <col min="2985" max="2986" width="9" style="179" bestFit="1" customWidth="1"/>
    <col min="2987" max="2987" width="8.88671875" style="179" bestFit="1" customWidth="1"/>
    <col min="2988" max="2988" width="9.44140625" style="179" bestFit="1" customWidth="1"/>
    <col min="2989" max="2989" width="9.109375" style="179" bestFit="1" customWidth="1"/>
    <col min="2990" max="2990" width="9.5546875" style="179" bestFit="1" customWidth="1"/>
    <col min="2991" max="2991" width="8.88671875" style="179" bestFit="1" customWidth="1"/>
    <col min="2992" max="2992" width="8.6640625" style="179" bestFit="1" customWidth="1"/>
    <col min="2993" max="2993" width="9.44140625" style="179" bestFit="1" customWidth="1"/>
    <col min="2994" max="2994" width="8.88671875" style="179" bestFit="1" customWidth="1"/>
    <col min="2995" max="2995" width="9.109375" style="179" bestFit="1" customWidth="1"/>
    <col min="2996" max="2996" width="9.44140625" style="179" bestFit="1" customWidth="1"/>
    <col min="2997" max="2997" width="9" style="179" bestFit="1" customWidth="1"/>
    <col min="2998" max="2998" width="12" style="179" bestFit="1" customWidth="1"/>
    <col min="2999" max="3050" width="9.109375" style="179"/>
    <col min="3051" max="3051" width="2.6640625" style="179" customWidth="1"/>
    <col min="3052" max="3052" width="1.109375" style="179" customWidth="1"/>
    <col min="3053" max="3053" width="18.109375" style="179" customWidth="1"/>
    <col min="3054" max="3054" width="13.109375" style="179" customWidth="1"/>
    <col min="3055" max="3055" width="7.5546875" style="179" customWidth="1"/>
    <col min="3056" max="3056" width="14.44140625" style="179" customWidth="1"/>
    <col min="3057" max="3057" width="33.109375" style="179" customWidth="1"/>
    <col min="3058" max="3058" width="21.6640625" style="179" customWidth="1"/>
    <col min="3059" max="3059" width="39.44140625" style="179" customWidth="1"/>
    <col min="3060" max="3060" width="17.44140625" style="179" customWidth="1"/>
    <col min="3061" max="3065" width="8.88671875" style="179" customWidth="1"/>
    <col min="3066" max="3068" width="13.5546875" style="179" customWidth="1"/>
    <col min="3069" max="3079" width="8.88671875" style="179" customWidth="1"/>
    <col min="3080" max="3083" width="13.5546875" style="179" customWidth="1"/>
    <col min="3084" max="3086" width="6.5546875" style="179" customWidth="1"/>
    <col min="3087" max="3087" width="5.6640625" style="179" customWidth="1"/>
    <col min="3088" max="3091" width="6.5546875" style="179" customWidth="1"/>
    <col min="3092" max="3093" width="8.88671875" style="179" customWidth="1"/>
    <col min="3094" max="3095" width="9" style="179" customWidth="1"/>
    <col min="3096" max="3096" width="8.88671875" style="179" customWidth="1"/>
    <col min="3097" max="3097" width="9.44140625" style="179" customWidth="1"/>
    <col min="3098" max="3098" width="9.109375" style="179" customWidth="1"/>
    <col min="3099" max="3099" width="9.5546875" style="179" customWidth="1"/>
    <col min="3100" max="3100" width="8.88671875" style="179" customWidth="1"/>
    <col min="3101" max="3101" width="8.6640625" style="179" customWidth="1"/>
    <col min="3102" max="3102" width="9.44140625" style="179" customWidth="1"/>
    <col min="3103" max="3103" width="8.88671875" style="179" customWidth="1"/>
    <col min="3104" max="3104" width="9.109375" style="179" customWidth="1"/>
    <col min="3105" max="3105" width="9.44140625" style="179" customWidth="1"/>
    <col min="3106" max="3106" width="9" style="179" customWidth="1"/>
    <col min="3107" max="3107" width="13.5546875" style="179" customWidth="1"/>
    <col min="3108" max="3108" width="18.5546875" style="179" customWidth="1"/>
    <col min="3109" max="3109" width="8.88671875" style="179" customWidth="1"/>
    <col min="3110" max="3110" width="9.44140625" style="179" customWidth="1"/>
    <col min="3111" max="3111" width="9.109375" style="179" bestFit="1" customWidth="1"/>
    <col min="3112" max="3112" width="9.5546875" style="179" bestFit="1" customWidth="1"/>
    <col min="3113" max="3113" width="8.88671875" style="179" bestFit="1" customWidth="1"/>
    <col min="3114" max="3114" width="8.6640625" style="179" bestFit="1" customWidth="1"/>
    <col min="3115" max="3115" width="9.44140625" style="179" bestFit="1" customWidth="1"/>
    <col min="3116" max="3116" width="8.88671875" style="179" bestFit="1" customWidth="1"/>
    <col min="3117" max="3117" width="9.109375" style="179" bestFit="1" customWidth="1"/>
    <col min="3118" max="3118" width="9.44140625" style="179" bestFit="1" customWidth="1"/>
    <col min="3119" max="3119" width="9" style="179" bestFit="1" customWidth="1"/>
    <col min="3120" max="3155" width="12.6640625" style="179" bestFit="1" customWidth="1"/>
    <col min="3156" max="3156" width="13.5546875" style="179" bestFit="1" customWidth="1"/>
    <col min="3157" max="3157" width="13.44140625" style="179" customWidth="1"/>
    <col min="3158" max="3158" width="12.5546875" style="179" customWidth="1"/>
    <col min="3159" max="3168" width="13.44140625" style="179" bestFit="1" customWidth="1"/>
    <col min="3169" max="3204" width="12.6640625" style="179" bestFit="1" customWidth="1"/>
    <col min="3205" max="3205" width="13.5546875" style="179" bestFit="1" customWidth="1"/>
    <col min="3206" max="3206" width="9" style="179" bestFit="1" customWidth="1"/>
    <col min="3207" max="3207" width="8.88671875" style="179" bestFit="1" customWidth="1"/>
    <col min="3208" max="3208" width="9.44140625" style="179" bestFit="1" customWidth="1"/>
    <col min="3209" max="3209" width="9.109375" style="179" bestFit="1" customWidth="1"/>
    <col min="3210" max="3210" width="9.5546875" style="179" bestFit="1" customWidth="1"/>
    <col min="3211" max="3211" width="8.88671875" style="179" bestFit="1" customWidth="1"/>
    <col min="3212" max="3212" width="8.6640625" style="179" bestFit="1" customWidth="1"/>
    <col min="3213" max="3213" width="9.44140625" style="179" bestFit="1" customWidth="1"/>
    <col min="3214" max="3214" width="8.88671875" style="179" bestFit="1" customWidth="1"/>
    <col min="3215" max="3215" width="9.109375" style="179" bestFit="1" customWidth="1"/>
    <col min="3216" max="3216" width="9.44140625" style="179" bestFit="1" customWidth="1"/>
    <col min="3217" max="3218" width="9" style="179" bestFit="1" customWidth="1"/>
    <col min="3219" max="3219" width="8.88671875" style="179" bestFit="1" customWidth="1"/>
    <col min="3220" max="3220" width="9.44140625" style="179" bestFit="1" customWidth="1"/>
    <col min="3221" max="3221" width="9.109375" style="179" bestFit="1" customWidth="1"/>
    <col min="3222" max="3222" width="9.5546875" style="179" bestFit="1" customWidth="1"/>
    <col min="3223" max="3223" width="8.88671875" style="179" bestFit="1" customWidth="1"/>
    <col min="3224" max="3224" width="8.6640625" style="179" bestFit="1" customWidth="1"/>
    <col min="3225" max="3225" width="9.44140625" style="179" bestFit="1" customWidth="1"/>
    <col min="3226" max="3226" width="8.88671875" style="179" bestFit="1" customWidth="1"/>
    <col min="3227" max="3227" width="9.109375" style="179" bestFit="1" customWidth="1"/>
    <col min="3228" max="3228" width="9.44140625" style="179" bestFit="1" customWidth="1"/>
    <col min="3229" max="3230" width="9" style="179" bestFit="1" customWidth="1"/>
    <col min="3231" max="3231" width="8.88671875" style="179" bestFit="1" customWidth="1"/>
    <col min="3232" max="3232" width="9.44140625" style="179" bestFit="1" customWidth="1"/>
    <col min="3233" max="3233" width="9.109375" style="179" bestFit="1" customWidth="1"/>
    <col min="3234" max="3234" width="9.5546875" style="179" bestFit="1" customWidth="1"/>
    <col min="3235" max="3235" width="8.88671875" style="179" bestFit="1" customWidth="1"/>
    <col min="3236" max="3236" width="8.6640625" style="179" bestFit="1" customWidth="1"/>
    <col min="3237" max="3237" width="9.44140625" style="179" bestFit="1" customWidth="1"/>
    <col min="3238" max="3238" width="8.88671875" style="179" bestFit="1" customWidth="1"/>
    <col min="3239" max="3239" width="9.109375" style="179" bestFit="1" customWidth="1"/>
    <col min="3240" max="3240" width="9.44140625" style="179" bestFit="1" customWidth="1"/>
    <col min="3241" max="3242" width="9" style="179" bestFit="1" customWidth="1"/>
    <col min="3243" max="3243" width="8.88671875" style="179" bestFit="1" customWidth="1"/>
    <col min="3244" max="3244" width="9.44140625" style="179" bestFit="1" customWidth="1"/>
    <col min="3245" max="3245" width="9.109375" style="179" bestFit="1" customWidth="1"/>
    <col min="3246" max="3246" width="9.5546875" style="179" bestFit="1" customWidth="1"/>
    <col min="3247" max="3247" width="8.88671875" style="179" bestFit="1" customWidth="1"/>
    <col min="3248" max="3248" width="8.6640625" style="179" bestFit="1" customWidth="1"/>
    <col min="3249" max="3249" width="9.44140625" style="179" bestFit="1" customWidth="1"/>
    <col min="3250" max="3250" width="8.88671875" style="179" bestFit="1" customWidth="1"/>
    <col min="3251" max="3251" width="9.109375" style="179" bestFit="1" customWidth="1"/>
    <col min="3252" max="3252" width="9.44140625" style="179" bestFit="1" customWidth="1"/>
    <col min="3253" max="3253" width="9" style="179" bestFit="1" customWidth="1"/>
    <col min="3254" max="3254" width="12" style="179" bestFit="1" customWidth="1"/>
    <col min="3255" max="3306" width="9.109375" style="179"/>
    <col min="3307" max="3307" width="2.6640625" style="179" customWidth="1"/>
    <col min="3308" max="3308" width="1.109375" style="179" customWidth="1"/>
    <col min="3309" max="3309" width="18.109375" style="179" customWidth="1"/>
    <col min="3310" max="3310" width="13.109375" style="179" customWidth="1"/>
    <col min="3311" max="3311" width="7.5546875" style="179" customWidth="1"/>
    <col min="3312" max="3312" width="14.44140625" style="179" customWidth="1"/>
    <col min="3313" max="3313" width="33.109375" style="179" customWidth="1"/>
    <col min="3314" max="3314" width="21.6640625" style="179" customWidth="1"/>
    <col min="3315" max="3315" width="39.44140625" style="179" customWidth="1"/>
    <col min="3316" max="3316" width="17.44140625" style="179" customWidth="1"/>
    <col min="3317" max="3321" width="8.88671875" style="179" customWidth="1"/>
    <col min="3322" max="3324" width="13.5546875" style="179" customWidth="1"/>
    <col min="3325" max="3335" width="8.88671875" style="179" customWidth="1"/>
    <col min="3336" max="3339" width="13.5546875" style="179" customWidth="1"/>
    <col min="3340" max="3342" width="6.5546875" style="179" customWidth="1"/>
    <col min="3343" max="3343" width="5.6640625" style="179" customWidth="1"/>
    <col min="3344" max="3347" width="6.5546875" style="179" customWidth="1"/>
    <col min="3348" max="3349" width="8.88671875" style="179" customWidth="1"/>
    <col min="3350" max="3351" width="9" style="179" customWidth="1"/>
    <col min="3352" max="3352" width="8.88671875" style="179" customWidth="1"/>
    <col min="3353" max="3353" width="9.44140625" style="179" customWidth="1"/>
    <col min="3354" max="3354" width="9.109375" style="179" customWidth="1"/>
    <col min="3355" max="3355" width="9.5546875" style="179" customWidth="1"/>
    <col min="3356" max="3356" width="8.88671875" style="179" customWidth="1"/>
    <col min="3357" max="3357" width="8.6640625" style="179" customWidth="1"/>
    <col min="3358" max="3358" width="9.44140625" style="179" customWidth="1"/>
    <col min="3359" max="3359" width="8.88671875" style="179" customWidth="1"/>
    <col min="3360" max="3360" width="9.109375" style="179" customWidth="1"/>
    <col min="3361" max="3361" width="9.44140625" style="179" customWidth="1"/>
    <col min="3362" max="3362" width="9" style="179" customWidth="1"/>
    <col min="3363" max="3363" width="13.5546875" style="179" customWidth="1"/>
    <col min="3364" max="3364" width="18.5546875" style="179" customWidth="1"/>
    <col min="3365" max="3365" width="8.88671875" style="179" customWidth="1"/>
    <col min="3366" max="3366" width="9.44140625" style="179" customWidth="1"/>
    <col min="3367" max="3367" width="9.109375" style="179" bestFit="1" customWidth="1"/>
    <col min="3368" max="3368" width="9.5546875" style="179" bestFit="1" customWidth="1"/>
    <col min="3369" max="3369" width="8.88671875" style="179" bestFit="1" customWidth="1"/>
    <col min="3370" max="3370" width="8.6640625" style="179" bestFit="1" customWidth="1"/>
    <col min="3371" max="3371" width="9.44140625" style="179" bestFit="1" customWidth="1"/>
    <col min="3372" max="3372" width="8.88671875" style="179" bestFit="1" customWidth="1"/>
    <col min="3373" max="3373" width="9.109375" style="179" bestFit="1" customWidth="1"/>
    <col min="3374" max="3374" width="9.44140625" style="179" bestFit="1" customWidth="1"/>
    <col min="3375" max="3375" width="9" style="179" bestFit="1" customWidth="1"/>
    <col min="3376" max="3411" width="12.6640625" style="179" bestFit="1" customWidth="1"/>
    <col min="3412" max="3412" width="13.5546875" style="179" bestFit="1" customWidth="1"/>
    <col min="3413" max="3413" width="13.44140625" style="179" customWidth="1"/>
    <col min="3414" max="3414" width="12.5546875" style="179" customWidth="1"/>
    <col min="3415" max="3424" width="13.44140625" style="179" bestFit="1" customWidth="1"/>
    <col min="3425" max="3460" width="12.6640625" style="179" bestFit="1" customWidth="1"/>
    <col min="3461" max="3461" width="13.5546875" style="179" bestFit="1" customWidth="1"/>
    <col min="3462" max="3462" width="9" style="179" bestFit="1" customWidth="1"/>
    <col min="3463" max="3463" width="8.88671875" style="179" bestFit="1" customWidth="1"/>
    <col min="3464" max="3464" width="9.44140625" style="179" bestFit="1" customWidth="1"/>
    <col min="3465" max="3465" width="9.109375" style="179" bestFit="1" customWidth="1"/>
    <col min="3466" max="3466" width="9.5546875" style="179" bestFit="1" customWidth="1"/>
    <col min="3467" max="3467" width="8.88671875" style="179" bestFit="1" customWidth="1"/>
    <col min="3468" max="3468" width="8.6640625" style="179" bestFit="1" customWidth="1"/>
    <col min="3469" max="3469" width="9.44140625" style="179" bestFit="1" customWidth="1"/>
    <col min="3470" max="3470" width="8.88671875" style="179" bestFit="1" customWidth="1"/>
    <col min="3471" max="3471" width="9.109375" style="179" bestFit="1" customWidth="1"/>
    <col min="3472" max="3472" width="9.44140625" style="179" bestFit="1" customWidth="1"/>
    <col min="3473" max="3474" width="9" style="179" bestFit="1" customWidth="1"/>
    <col min="3475" max="3475" width="8.88671875" style="179" bestFit="1" customWidth="1"/>
    <col min="3476" max="3476" width="9.44140625" style="179" bestFit="1" customWidth="1"/>
    <col min="3477" max="3477" width="9.109375" style="179" bestFit="1" customWidth="1"/>
    <col min="3478" max="3478" width="9.5546875" style="179" bestFit="1" customWidth="1"/>
    <col min="3479" max="3479" width="8.88671875" style="179" bestFit="1" customWidth="1"/>
    <col min="3480" max="3480" width="8.6640625" style="179" bestFit="1" customWidth="1"/>
    <col min="3481" max="3481" width="9.44140625" style="179" bestFit="1" customWidth="1"/>
    <col min="3482" max="3482" width="8.88671875" style="179" bestFit="1" customWidth="1"/>
    <col min="3483" max="3483" width="9.109375" style="179" bestFit="1" customWidth="1"/>
    <col min="3484" max="3484" width="9.44140625" style="179" bestFit="1" customWidth="1"/>
    <col min="3485" max="3486" width="9" style="179" bestFit="1" customWidth="1"/>
    <col min="3487" max="3487" width="8.88671875" style="179" bestFit="1" customWidth="1"/>
    <col min="3488" max="3488" width="9.44140625" style="179" bestFit="1" customWidth="1"/>
    <col min="3489" max="3489" width="9.109375" style="179" bestFit="1" customWidth="1"/>
    <col min="3490" max="3490" width="9.5546875" style="179" bestFit="1" customWidth="1"/>
    <col min="3491" max="3491" width="8.88671875" style="179" bestFit="1" customWidth="1"/>
    <col min="3492" max="3492" width="8.6640625" style="179" bestFit="1" customWidth="1"/>
    <col min="3493" max="3493" width="9.44140625" style="179" bestFit="1" customWidth="1"/>
    <col min="3494" max="3494" width="8.88671875" style="179" bestFit="1" customWidth="1"/>
    <col min="3495" max="3495" width="9.109375" style="179" bestFit="1" customWidth="1"/>
    <col min="3496" max="3496" width="9.44140625" style="179" bestFit="1" customWidth="1"/>
    <col min="3497" max="3498" width="9" style="179" bestFit="1" customWidth="1"/>
    <col min="3499" max="3499" width="8.88671875" style="179" bestFit="1" customWidth="1"/>
    <col min="3500" max="3500" width="9.44140625" style="179" bestFit="1" customWidth="1"/>
    <col min="3501" max="3501" width="9.109375" style="179" bestFit="1" customWidth="1"/>
    <col min="3502" max="3502" width="9.5546875" style="179" bestFit="1" customWidth="1"/>
    <col min="3503" max="3503" width="8.88671875" style="179" bestFit="1" customWidth="1"/>
    <col min="3504" max="3504" width="8.6640625" style="179" bestFit="1" customWidth="1"/>
    <col min="3505" max="3505" width="9.44140625" style="179" bestFit="1" customWidth="1"/>
    <col min="3506" max="3506" width="8.88671875" style="179" bestFit="1" customWidth="1"/>
    <col min="3507" max="3507" width="9.109375" style="179" bestFit="1" customWidth="1"/>
    <col min="3508" max="3508" width="9.44140625" style="179" bestFit="1" customWidth="1"/>
    <col min="3509" max="3509" width="9" style="179" bestFit="1" customWidth="1"/>
    <col min="3510" max="3510" width="12" style="179" bestFit="1" customWidth="1"/>
    <col min="3511" max="3562" width="9.109375" style="179"/>
    <col min="3563" max="3563" width="2.6640625" style="179" customWidth="1"/>
    <col min="3564" max="3564" width="1.109375" style="179" customWidth="1"/>
    <col min="3565" max="3565" width="18.109375" style="179" customWidth="1"/>
    <col min="3566" max="3566" width="13.109375" style="179" customWidth="1"/>
    <col min="3567" max="3567" width="7.5546875" style="179" customWidth="1"/>
    <col min="3568" max="3568" width="14.44140625" style="179" customWidth="1"/>
    <col min="3569" max="3569" width="33.109375" style="179" customWidth="1"/>
    <col min="3570" max="3570" width="21.6640625" style="179" customWidth="1"/>
    <col min="3571" max="3571" width="39.44140625" style="179" customWidth="1"/>
    <col min="3572" max="3572" width="17.44140625" style="179" customWidth="1"/>
    <col min="3573" max="3577" width="8.88671875" style="179" customWidth="1"/>
    <col min="3578" max="3580" width="13.5546875" style="179" customWidth="1"/>
    <col min="3581" max="3591" width="8.88671875" style="179" customWidth="1"/>
    <col min="3592" max="3595" width="13.5546875" style="179" customWidth="1"/>
    <col min="3596" max="3598" width="6.5546875" style="179" customWidth="1"/>
    <col min="3599" max="3599" width="5.6640625" style="179" customWidth="1"/>
    <col min="3600" max="3603" width="6.5546875" style="179" customWidth="1"/>
    <col min="3604" max="3605" width="8.88671875" style="179" customWidth="1"/>
    <col min="3606" max="3607" width="9" style="179" customWidth="1"/>
    <col min="3608" max="3608" width="8.88671875" style="179" customWidth="1"/>
    <col min="3609" max="3609" width="9.44140625" style="179" customWidth="1"/>
    <col min="3610" max="3610" width="9.109375" style="179" customWidth="1"/>
    <col min="3611" max="3611" width="9.5546875" style="179" customWidth="1"/>
    <col min="3612" max="3612" width="8.88671875" style="179" customWidth="1"/>
    <col min="3613" max="3613" width="8.6640625" style="179" customWidth="1"/>
    <col min="3614" max="3614" width="9.44140625" style="179" customWidth="1"/>
    <col min="3615" max="3615" width="8.88671875" style="179" customWidth="1"/>
    <col min="3616" max="3616" width="9.109375" style="179" customWidth="1"/>
    <col min="3617" max="3617" width="9.44140625" style="179" customWidth="1"/>
    <col min="3618" max="3618" width="9" style="179" customWidth="1"/>
    <col min="3619" max="3619" width="13.5546875" style="179" customWidth="1"/>
    <col min="3620" max="3620" width="18.5546875" style="179" customWidth="1"/>
    <col min="3621" max="3621" width="8.88671875" style="179" customWidth="1"/>
    <col min="3622" max="3622" width="9.44140625" style="179" customWidth="1"/>
    <col min="3623" max="3623" width="9.109375" style="179" bestFit="1" customWidth="1"/>
    <col min="3624" max="3624" width="9.5546875" style="179" bestFit="1" customWidth="1"/>
    <col min="3625" max="3625" width="8.88671875" style="179" bestFit="1" customWidth="1"/>
    <col min="3626" max="3626" width="8.6640625" style="179" bestFit="1" customWidth="1"/>
    <col min="3627" max="3627" width="9.44140625" style="179" bestFit="1" customWidth="1"/>
    <col min="3628" max="3628" width="8.88671875" style="179" bestFit="1" customWidth="1"/>
    <col min="3629" max="3629" width="9.109375" style="179" bestFit="1" customWidth="1"/>
    <col min="3630" max="3630" width="9.44140625" style="179" bestFit="1" customWidth="1"/>
    <col min="3631" max="3631" width="9" style="179" bestFit="1" customWidth="1"/>
    <col min="3632" max="3667" width="12.6640625" style="179" bestFit="1" customWidth="1"/>
    <col min="3668" max="3668" width="13.5546875" style="179" bestFit="1" customWidth="1"/>
    <col min="3669" max="3669" width="13.44140625" style="179" customWidth="1"/>
    <col min="3670" max="3670" width="12.5546875" style="179" customWidth="1"/>
    <col min="3671" max="3680" width="13.44140625" style="179" bestFit="1" customWidth="1"/>
    <col min="3681" max="3716" width="12.6640625" style="179" bestFit="1" customWidth="1"/>
    <col min="3717" max="3717" width="13.5546875" style="179" bestFit="1" customWidth="1"/>
    <col min="3718" max="3718" width="9" style="179" bestFit="1" customWidth="1"/>
    <col min="3719" max="3719" width="8.88671875" style="179" bestFit="1" customWidth="1"/>
    <col min="3720" max="3720" width="9.44140625" style="179" bestFit="1" customWidth="1"/>
    <col min="3721" max="3721" width="9.109375" style="179" bestFit="1" customWidth="1"/>
    <col min="3722" max="3722" width="9.5546875" style="179" bestFit="1" customWidth="1"/>
    <col min="3723" max="3723" width="8.88671875" style="179" bestFit="1" customWidth="1"/>
    <col min="3724" max="3724" width="8.6640625" style="179" bestFit="1" customWidth="1"/>
    <col min="3725" max="3725" width="9.44140625" style="179" bestFit="1" customWidth="1"/>
    <col min="3726" max="3726" width="8.88671875" style="179" bestFit="1" customWidth="1"/>
    <col min="3727" max="3727" width="9.109375" style="179" bestFit="1" customWidth="1"/>
    <col min="3728" max="3728" width="9.44140625" style="179" bestFit="1" customWidth="1"/>
    <col min="3729" max="3730" width="9" style="179" bestFit="1" customWidth="1"/>
    <col min="3731" max="3731" width="8.88671875" style="179" bestFit="1" customWidth="1"/>
    <col min="3732" max="3732" width="9.44140625" style="179" bestFit="1" customWidth="1"/>
    <col min="3733" max="3733" width="9.109375" style="179" bestFit="1" customWidth="1"/>
    <col min="3734" max="3734" width="9.5546875" style="179" bestFit="1" customWidth="1"/>
    <col min="3735" max="3735" width="8.88671875" style="179" bestFit="1" customWidth="1"/>
    <col min="3736" max="3736" width="8.6640625" style="179" bestFit="1" customWidth="1"/>
    <col min="3737" max="3737" width="9.44140625" style="179" bestFit="1" customWidth="1"/>
    <col min="3738" max="3738" width="8.88671875" style="179" bestFit="1" customWidth="1"/>
    <col min="3739" max="3739" width="9.109375" style="179" bestFit="1" customWidth="1"/>
    <col min="3740" max="3740" width="9.44140625" style="179" bestFit="1" customWidth="1"/>
    <col min="3741" max="3742" width="9" style="179" bestFit="1" customWidth="1"/>
    <col min="3743" max="3743" width="8.88671875" style="179" bestFit="1" customWidth="1"/>
    <col min="3744" max="3744" width="9.44140625" style="179" bestFit="1" customWidth="1"/>
    <col min="3745" max="3745" width="9.109375" style="179" bestFit="1" customWidth="1"/>
    <col min="3746" max="3746" width="9.5546875" style="179" bestFit="1" customWidth="1"/>
    <col min="3747" max="3747" width="8.88671875" style="179" bestFit="1" customWidth="1"/>
    <col min="3748" max="3748" width="8.6640625" style="179" bestFit="1" customWidth="1"/>
    <col min="3749" max="3749" width="9.44140625" style="179" bestFit="1" customWidth="1"/>
    <col min="3750" max="3750" width="8.88671875" style="179" bestFit="1" customWidth="1"/>
    <col min="3751" max="3751" width="9.109375" style="179" bestFit="1" customWidth="1"/>
    <col min="3752" max="3752" width="9.44140625" style="179" bestFit="1" customWidth="1"/>
    <col min="3753" max="3754" width="9" style="179" bestFit="1" customWidth="1"/>
    <col min="3755" max="3755" width="8.88671875" style="179" bestFit="1" customWidth="1"/>
    <col min="3756" max="3756" width="9.44140625" style="179" bestFit="1" customWidth="1"/>
    <col min="3757" max="3757" width="9.109375" style="179" bestFit="1" customWidth="1"/>
    <col min="3758" max="3758" width="9.5546875" style="179" bestFit="1" customWidth="1"/>
    <col min="3759" max="3759" width="8.88671875" style="179" bestFit="1" customWidth="1"/>
    <col min="3760" max="3760" width="8.6640625" style="179" bestFit="1" customWidth="1"/>
    <col min="3761" max="3761" width="9.44140625" style="179" bestFit="1" customWidth="1"/>
    <col min="3762" max="3762" width="8.88671875" style="179" bestFit="1" customWidth="1"/>
    <col min="3763" max="3763" width="9.109375" style="179" bestFit="1" customWidth="1"/>
    <col min="3764" max="3764" width="9.44140625" style="179" bestFit="1" customWidth="1"/>
    <col min="3765" max="3765" width="9" style="179" bestFit="1" customWidth="1"/>
    <col min="3766" max="3766" width="12" style="179" bestFit="1" customWidth="1"/>
    <col min="3767" max="3818" width="9.109375" style="179"/>
    <col min="3819" max="3819" width="2.6640625" style="179" customWidth="1"/>
    <col min="3820" max="3820" width="1.109375" style="179" customWidth="1"/>
    <col min="3821" max="3821" width="18.109375" style="179" customWidth="1"/>
    <col min="3822" max="3822" width="13.109375" style="179" customWidth="1"/>
    <col min="3823" max="3823" width="7.5546875" style="179" customWidth="1"/>
    <col min="3824" max="3824" width="14.44140625" style="179" customWidth="1"/>
    <col min="3825" max="3825" width="33.109375" style="179" customWidth="1"/>
    <col min="3826" max="3826" width="21.6640625" style="179" customWidth="1"/>
    <col min="3827" max="3827" width="39.44140625" style="179" customWidth="1"/>
    <col min="3828" max="3828" width="17.44140625" style="179" customWidth="1"/>
    <col min="3829" max="3833" width="8.88671875" style="179" customWidth="1"/>
    <col min="3834" max="3836" width="13.5546875" style="179" customWidth="1"/>
    <col min="3837" max="3847" width="8.88671875" style="179" customWidth="1"/>
    <col min="3848" max="3851" width="13.5546875" style="179" customWidth="1"/>
    <col min="3852" max="3854" width="6.5546875" style="179" customWidth="1"/>
    <col min="3855" max="3855" width="5.6640625" style="179" customWidth="1"/>
    <col min="3856" max="3859" width="6.5546875" style="179" customWidth="1"/>
    <col min="3860" max="3861" width="8.88671875" style="179" customWidth="1"/>
    <col min="3862" max="3863" width="9" style="179" customWidth="1"/>
    <col min="3864" max="3864" width="8.88671875" style="179" customWidth="1"/>
    <col min="3865" max="3865" width="9.44140625" style="179" customWidth="1"/>
    <col min="3866" max="3866" width="9.109375" style="179" customWidth="1"/>
    <col min="3867" max="3867" width="9.5546875" style="179" customWidth="1"/>
    <col min="3868" max="3868" width="8.88671875" style="179" customWidth="1"/>
    <col min="3869" max="3869" width="8.6640625" style="179" customWidth="1"/>
    <col min="3870" max="3870" width="9.44140625" style="179" customWidth="1"/>
    <col min="3871" max="3871" width="8.88671875" style="179" customWidth="1"/>
    <col min="3872" max="3872" width="9.109375" style="179" customWidth="1"/>
    <col min="3873" max="3873" width="9.44140625" style="179" customWidth="1"/>
    <col min="3874" max="3874" width="9" style="179" customWidth="1"/>
    <col min="3875" max="3875" width="13.5546875" style="179" customWidth="1"/>
    <col min="3876" max="3876" width="18.5546875" style="179" customWidth="1"/>
    <col min="3877" max="3877" width="8.88671875" style="179" customWidth="1"/>
    <col min="3878" max="3878" width="9.44140625" style="179" customWidth="1"/>
    <col min="3879" max="3879" width="9.109375" style="179" bestFit="1" customWidth="1"/>
    <col min="3880" max="3880" width="9.5546875" style="179" bestFit="1" customWidth="1"/>
    <col min="3881" max="3881" width="8.88671875" style="179" bestFit="1" customWidth="1"/>
    <col min="3882" max="3882" width="8.6640625" style="179" bestFit="1" customWidth="1"/>
    <col min="3883" max="3883" width="9.44140625" style="179" bestFit="1" customWidth="1"/>
    <col min="3884" max="3884" width="8.88671875" style="179" bestFit="1" customWidth="1"/>
    <col min="3885" max="3885" width="9.109375" style="179" bestFit="1" customWidth="1"/>
    <col min="3886" max="3886" width="9.44140625" style="179" bestFit="1" customWidth="1"/>
    <col min="3887" max="3887" width="9" style="179" bestFit="1" customWidth="1"/>
    <col min="3888" max="3923" width="12.6640625" style="179" bestFit="1" customWidth="1"/>
    <col min="3924" max="3924" width="13.5546875" style="179" bestFit="1" customWidth="1"/>
    <col min="3925" max="3925" width="13.44140625" style="179" customWidth="1"/>
    <col min="3926" max="3926" width="12.5546875" style="179" customWidth="1"/>
    <col min="3927" max="3936" width="13.44140625" style="179" bestFit="1" customWidth="1"/>
    <col min="3937" max="3972" width="12.6640625" style="179" bestFit="1" customWidth="1"/>
    <col min="3973" max="3973" width="13.5546875" style="179" bestFit="1" customWidth="1"/>
    <col min="3974" max="3974" width="9" style="179" bestFit="1" customWidth="1"/>
    <col min="3975" max="3975" width="8.88671875" style="179" bestFit="1" customWidth="1"/>
    <col min="3976" max="3976" width="9.44140625" style="179" bestFit="1" customWidth="1"/>
    <col min="3977" max="3977" width="9.109375" style="179" bestFit="1" customWidth="1"/>
    <col min="3978" max="3978" width="9.5546875" style="179" bestFit="1" customWidth="1"/>
    <col min="3979" max="3979" width="8.88671875" style="179" bestFit="1" customWidth="1"/>
    <col min="3980" max="3980" width="8.6640625" style="179" bestFit="1" customWidth="1"/>
    <col min="3981" max="3981" width="9.44140625" style="179" bestFit="1" customWidth="1"/>
    <col min="3982" max="3982" width="8.88671875" style="179" bestFit="1" customWidth="1"/>
    <col min="3983" max="3983" width="9.109375" style="179" bestFit="1" customWidth="1"/>
    <col min="3984" max="3984" width="9.44140625" style="179" bestFit="1" customWidth="1"/>
    <col min="3985" max="3986" width="9" style="179" bestFit="1" customWidth="1"/>
    <col min="3987" max="3987" width="8.88671875" style="179" bestFit="1" customWidth="1"/>
    <col min="3988" max="3988" width="9.44140625" style="179" bestFit="1" customWidth="1"/>
    <col min="3989" max="3989" width="9.109375" style="179" bestFit="1" customWidth="1"/>
    <col min="3990" max="3990" width="9.5546875" style="179" bestFit="1" customWidth="1"/>
    <col min="3991" max="3991" width="8.88671875" style="179" bestFit="1" customWidth="1"/>
    <col min="3992" max="3992" width="8.6640625" style="179" bestFit="1" customWidth="1"/>
    <col min="3993" max="3993" width="9.44140625" style="179" bestFit="1" customWidth="1"/>
    <col min="3994" max="3994" width="8.88671875" style="179" bestFit="1" customWidth="1"/>
    <col min="3995" max="3995" width="9.109375" style="179" bestFit="1" customWidth="1"/>
    <col min="3996" max="3996" width="9.44140625" style="179" bestFit="1" customWidth="1"/>
    <col min="3997" max="3998" width="9" style="179" bestFit="1" customWidth="1"/>
    <col min="3999" max="3999" width="8.88671875" style="179" bestFit="1" customWidth="1"/>
    <col min="4000" max="4000" width="9.44140625" style="179" bestFit="1" customWidth="1"/>
    <col min="4001" max="4001" width="9.109375" style="179" bestFit="1" customWidth="1"/>
    <col min="4002" max="4002" width="9.5546875" style="179" bestFit="1" customWidth="1"/>
    <col min="4003" max="4003" width="8.88671875" style="179" bestFit="1" customWidth="1"/>
    <col min="4004" max="4004" width="8.6640625" style="179" bestFit="1" customWidth="1"/>
    <col min="4005" max="4005" width="9.44140625" style="179" bestFit="1" customWidth="1"/>
    <col min="4006" max="4006" width="8.88671875" style="179" bestFit="1" customWidth="1"/>
    <col min="4007" max="4007" width="9.109375" style="179" bestFit="1" customWidth="1"/>
    <col min="4008" max="4008" width="9.44140625" style="179" bestFit="1" customWidth="1"/>
    <col min="4009" max="4010" width="9" style="179" bestFit="1" customWidth="1"/>
    <col min="4011" max="4011" width="8.88671875" style="179" bestFit="1" customWidth="1"/>
    <col min="4012" max="4012" width="9.44140625" style="179" bestFit="1" customWidth="1"/>
    <col min="4013" max="4013" width="9.109375" style="179" bestFit="1" customWidth="1"/>
    <col min="4014" max="4014" width="9.5546875" style="179" bestFit="1" customWidth="1"/>
    <col min="4015" max="4015" width="8.88671875" style="179" bestFit="1" customWidth="1"/>
    <col min="4016" max="4016" width="8.6640625" style="179" bestFit="1" customWidth="1"/>
    <col min="4017" max="4017" width="9.44140625" style="179" bestFit="1" customWidth="1"/>
    <col min="4018" max="4018" width="8.88671875" style="179" bestFit="1" customWidth="1"/>
    <col min="4019" max="4019" width="9.109375" style="179" bestFit="1" customWidth="1"/>
    <col min="4020" max="4020" width="9.44140625" style="179" bestFit="1" customWidth="1"/>
    <col min="4021" max="4021" width="9" style="179" bestFit="1" customWidth="1"/>
    <col min="4022" max="4022" width="12" style="179" bestFit="1" customWidth="1"/>
    <col min="4023" max="4074" width="9.109375" style="179"/>
    <col min="4075" max="4075" width="2.6640625" style="179" customWidth="1"/>
    <col min="4076" max="4076" width="1.109375" style="179" customWidth="1"/>
    <col min="4077" max="4077" width="18.109375" style="179" customWidth="1"/>
    <col min="4078" max="4078" width="13.109375" style="179" customWidth="1"/>
    <col min="4079" max="4079" width="7.5546875" style="179" customWidth="1"/>
    <col min="4080" max="4080" width="14.44140625" style="179" customWidth="1"/>
    <col min="4081" max="4081" width="33.109375" style="179" customWidth="1"/>
    <col min="4082" max="4082" width="21.6640625" style="179" customWidth="1"/>
    <col min="4083" max="4083" width="39.44140625" style="179" customWidth="1"/>
    <col min="4084" max="4084" width="17.44140625" style="179" customWidth="1"/>
    <col min="4085" max="4089" width="8.88671875" style="179" customWidth="1"/>
    <col min="4090" max="4092" width="13.5546875" style="179" customWidth="1"/>
    <col min="4093" max="4103" width="8.88671875" style="179" customWidth="1"/>
    <col min="4104" max="4107" width="13.5546875" style="179" customWidth="1"/>
    <col min="4108" max="4110" width="6.5546875" style="179" customWidth="1"/>
    <col min="4111" max="4111" width="5.6640625" style="179" customWidth="1"/>
    <col min="4112" max="4115" width="6.5546875" style="179" customWidth="1"/>
    <col min="4116" max="4117" width="8.88671875" style="179" customWidth="1"/>
    <col min="4118" max="4119" width="9" style="179" customWidth="1"/>
    <col min="4120" max="4120" width="8.88671875" style="179" customWidth="1"/>
    <col min="4121" max="4121" width="9.44140625" style="179" customWidth="1"/>
    <col min="4122" max="4122" width="9.109375" style="179" customWidth="1"/>
    <col min="4123" max="4123" width="9.5546875" style="179" customWidth="1"/>
    <col min="4124" max="4124" width="8.88671875" style="179" customWidth="1"/>
    <col min="4125" max="4125" width="8.6640625" style="179" customWidth="1"/>
    <col min="4126" max="4126" width="9.44140625" style="179" customWidth="1"/>
    <col min="4127" max="4127" width="8.88671875" style="179" customWidth="1"/>
    <col min="4128" max="4128" width="9.109375" style="179" customWidth="1"/>
    <col min="4129" max="4129" width="9.44140625" style="179" customWidth="1"/>
    <col min="4130" max="4130" width="9" style="179" customWidth="1"/>
    <col min="4131" max="4131" width="13.5546875" style="179" customWidth="1"/>
    <col min="4132" max="4132" width="18.5546875" style="179" customWidth="1"/>
    <col min="4133" max="4133" width="8.88671875" style="179" customWidth="1"/>
    <col min="4134" max="4134" width="9.44140625" style="179" customWidth="1"/>
    <col min="4135" max="4135" width="9.109375" style="179" bestFit="1" customWidth="1"/>
    <col min="4136" max="4136" width="9.5546875" style="179" bestFit="1" customWidth="1"/>
    <col min="4137" max="4137" width="8.88671875" style="179" bestFit="1" customWidth="1"/>
    <col min="4138" max="4138" width="8.6640625" style="179" bestFit="1" customWidth="1"/>
    <col min="4139" max="4139" width="9.44140625" style="179" bestFit="1" customWidth="1"/>
    <col min="4140" max="4140" width="8.88671875" style="179" bestFit="1" customWidth="1"/>
    <col min="4141" max="4141" width="9.109375" style="179" bestFit="1" customWidth="1"/>
    <col min="4142" max="4142" width="9.44140625" style="179" bestFit="1" customWidth="1"/>
    <col min="4143" max="4143" width="9" style="179" bestFit="1" customWidth="1"/>
    <col min="4144" max="4179" width="12.6640625" style="179" bestFit="1" customWidth="1"/>
    <col min="4180" max="4180" width="13.5546875" style="179" bestFit="1" customWidth="1"/>
    <col min="4181" max="4181" width="13.44140625" style="179" customWidth="1"/>
    <col min="4182" max="4182" width="12.5546875" style="179" customWidth="1"/>
    <col min="4183" max="4192" width="13.44140625" style="179" bestFit="1" customWidth="1"/>
    <col min="4193" max="4228" width="12.6640625" style="179" bestFit="1" customWidth="1"/>
    <col min="4229" max="4229" width="13.5546875" style="179" bestFit="1" customWidth="1"/>
    <col min="4230" max="4230" width="9" style="179" bestFit="1" customWidth="1"/>
    <col min="4231" max="4231" width="8.88671875" style="179" bestFit="1" customWidth="1"/>
    <col min="4232" max="4232" width="9.44140625" style="179" bestFit="1" customWidth="1"/>
    <col min="4233" max="4233" width="9.109375" style="179" bestFit="1" customWidth="1"/>
    <col min="4234" max="4234" width="9.5546875" style="179" bestFit="1" customWidth="1"/>
    <col min="4235" max="4235" width="8.88671875" style="179" bestFit="1" customWidth="1"/>
    <col min="4236" max="4236" width="8.6640625" style="179" bestFit="1" customWidth="1"/>
    <col min="4237" max="4237" width="9.44140625" style="179" bestFit="1" customWidth="1"/>
    <col min="4238" max="4238" width="8.88671875" style="179" bestFit="1" customWidth="1"/>
    <col min="4239" max="4239" width="9.109375" style="179" bestFit="1" customWidth="1"/>
    <col min="4240" max="4240" width="9.44140625" style="179" bestFit="1" customWidth="1"/>
    <col min="4241" max="4242" width="9" style="179" bestFit="1" customWidth="1"/>
    <col min="4243" max="4243" width="8.88671875" style="179" bestFit="1" customWidth="1"/>
    <col min="4244" max="4244" width="9.44140625" style="179" bestFit="1" customWidth="1"/>
    <col min="4245" max="4245" width="9.109375" style="179" bestFit="1" customWidth="1"/>
    <col min="4246" max="4246" width="9.5546875" style="179" bestFit="1" customWidth="1"/>
    <col min="4247" max="4247" width="8.88671875" style="179" bestFit="1" customWidth="1"/>
    <col min="4248" max="4248" width="8.6640625" style="179" bestFit="1" customWidth="1"/>
    <col min="4249" max="4249" width="9.44140625" style="179" bestFit="1" customWidth="1"/>
    <col min="4250" max="4250" width="8.88671875" style="179" bestFit="1" customWidth="1"/>
    <col min="4251" max="4251" width="9.109375" style="179" bestFit="1" customWidth="1"/>
    <col min="4252" max="4252" width="9.44140625" style="179" bestFit="1" customWidth="1"/>
    <col min="4253" max="4254" width="9" style="179" bestFit="1" customWidth="1"/>
    <col min="4255" max="4255" width="8.88671875" style="179" bestFit="1" customWidth="1"/>
    <col min="4256" max="4256" width="9.44140625" style="179" bestFit="1" customWidth="1"/>
    <col min="4257" max="4257" width="9.109375" style="179" bestFit="1" customWidth="1"/>
    <col min="4258" max="4258" width="9.5546875" style="179" bestFit="1" customWidth="1"/>
    <col min="4259" max="4259" width="8.88671875" style="179" bestFit="1" customWidth="1"/>
    <col min="4260" max="4260" width="8.6640625" style="179" bestFit="1" customWidth="1"/>
    <col min="4261" max="4261" width="9.44140625" style="179" bestFit="1" customWidth="1"/>
    <col min="4262" max="4262" width="8.88671875" style="179" bestFit="1" customWidth="1"/>
    <col min="4263" max="4263" width="9.109375" style="179" bestFit="1" customWidth="1"/>
    <col min="4264" max="4264" width="9.44140625" style="179" bestFit="1" customWidth="1"/>
    <col min="4265" max="4266" width="9" style="179" bestFit="1" customWidth="1"/>
    <col min="4267" max="4267" width="8.88671875" style="179" bestFit="1" customWidth="1"/>
    <col min="4268" max="4268" width="9.44140625" style="179" bestFit="1" customWidth="1"/>
    <col min="4269" max="4269" width="9.109375" style="179" bestFit="1" customWidth="1"/>
    <col min="4270" max="4270" width="9.5546875" style="179" bestFit="1" customWidth="1"/>
    <col min="4271" max="4271" width="8.88671875" style="179" bestFit="1" customWidth="1"/>
    <col min="4272" max="4272" width="8.6640625" style="179" bestFit="1" customWidth="1"/>
    <col min="4273" max="4273" width="9.44140625" style="179" bestFit="1" customWidth="1"/>
    <col min="4274" max="4274" width="8.88671875" style="179" bestFit="1" customWidth="1"/>
    <col min="4275" max="4275" width="9.109375" style="179" bestFit="1" customWidth="1"/>
    <col min="4276" max="4276" width="9.44140625" style="179" bestFit="1" customWidth="1"/>
    <col min="4277" max="4277" width="9" style="179" bestFit="1" customWidth="1"/>
    <col min="4278" max="4278" width="12" style="179" bestFit="1" customWidth="1"/>
    <col min="4279" max="4330" width="9.109375" style="179"/>
    <col min="4331" max="4331" width="2.6640625" style="179" customWidth="1"/>
    <col min="4332" max="4332" width="1.109375" style="179" customWidth="1"/>
    <col min="4333" max="4333" width="18.109375" style="179" customWidth="1"/>
    <col min="4334" max="4334" width="13.109375" style="179" customWidth="1"/>
    <col min="4335" max="4335" width="7.5546875" style="179" customWidth="1"/>
    <col min="4336" max="4336" width="14.44140625" style="179" customWidth="1"/>
    <col min="4337" max="4337" width="33.109375" style="179" customWidth="1"/>
    <col min="4338" max="4338" width="21.6640625" style="179" customWidth="1"/>
    <col min="4339" max="4339" width="39.44140625" style="179" customWidth="1"/>
    <col min="4340" max="4340" width="17.44140625" style="179" customWidth="1"/>
    <col min="4341" max="4345" width="8.88671875" style="179" customWidth="1"/>
    <col min="4346" max="4348" width="13.5546875" style="179" customWidth="1"/>
    <col min="4349" max="4359" width="8.88671875" style="179" customWidth="1"/>
    <col min="4360" max="4363" width="13.5546875" style="179" customWidth="1"/>
    <col min="4364" max="4366" width="6.5546875" style="179" customWidth="1"/>
    <col min="4367" max="4367" width="5.6640625" style="179" customWidth="1"/>
    <col min="4368" max="4371" width="6.5546875" style="179" customWidth="1"/>
    <col min="4372" max="4373" width="8.88671875" style="179" customWidth="1"/>
    <col min="4374" max="4375" width="9" style="179" customWidth="1"/>
    <col min="4376" max="4376" width="8.88671875" style="179" customWidth="1"/>
    <col min="4377" max="4377" width="9.44140625" style="179" customWidth="1"/>
    <col min="4378" max="4378" width="9.109375" style="179" customWidth="1"/>
    <col min="4379" max="4379" width="9.5546875" style="179" customWidth="1"/>
    <col min="4380" max="4380" width="8.88671875" style="179" customWidth="1"/>
    <col min="4381" max="4381" width="8.6640625" style="179" customWidth="1"/>
    <col min="4382" max="4382" width="9.44140625" style="179" customWidth="1"/>
    <col min="4383" max="4383" width="8.88671875" style="179" customWidth="1"/>
    <col min="4384" max="4384" width="9.109375" style="179" customWidth="1"/>
    <col min="4385" max="4385" width="9.44140625" style="179" customWidth="1"/>
    <col min="4386" max="4386" width="9" style="179" customWidth="1"/>
    <col min="4387" max="4387" width="13.5546875" style="179" customWidth="1"/>
    <col min="4388" max="4388" width="18.5546875" style="179" customWidth="1"/>
    <col min="4389" max="4389" width="8.88671875" style="179" customWidth="1"/>
    <col min="4390" max="4390" width="9.44140625" style="179" customWidth="1"/>
    <col min="4391" max="4391" width="9.109375" style="179" bestFit="1" customWidth="1"/>
    <col min="4392" max="4392" width="9.5546875" style="179" bestFit="1" customWidth="1"/>
    <col min="4393" max="4393" width="8.88671875" style="179" bestFit="1" customWidth="1"/>
    <col min="4394" max="4394" width="8.6640625" style="179" bestFit="1" customWidth="1"/>
    <col min="4395" max="4395" width="9.44140625" style="179" bestFit="1" customWidth="1"/>
    <col min="4396" max="4396" width="8.88671875" style="179" bestFit="1" customWidth="1"/>
    <col min="4397" max="4397" width="9.109375" style="179" bestFit="1" customWidth="1"/>
    <col min="4398" max="4398" width="9.44140625" style="179" bestFit="1" customWidth="1"/>
    <col min="4399" max="4399" width="9" style="179" bestFit="1" customWidth="1"/>
    <col min="4400" max="4435" width="12.6640625" style="179" bestFit="1" customWidth="1"/>
    <col min="4436" max="4436" width="13.5546875" style="179" bestFit="1" customWidth="1"/>
    <col min="4437" max="4437" width="13.44140625" style="179" customWidth="1"/>
    <col min="4438" max="4438" width="12.5546875" style="179" customWidth="1"/>
    <col min="4439" max="4448" width="13.44140625" style="179" bestFit="1" customWidth="1"/>
    <col min="4449" max="4484" width="12.6640625" style="179" bestFit="1" customWidth="1"/>
    <col min="4485" max="4485" width="13.5546875" style="179" bestFit="1" customWidth="1"/>
    <col min="4486" max="4486" width="9" style="179" bestFit="1" customWidth="1"/>
    <col min="4487" max="4487" width="8.88671875" style="179" bestFit="1" customWidth="1"/>
    <col min="4488" max="4488" width="9.44140625" style="179" bestFit="1" customWidth="1"/>
    <col min="4489" max="4489" width="9.109375" style="179" bestFit="1" customWidth="1"/>
    <col min="4490" max="4490" width="9.5546875" style="179" bestFit="1" customWidth="1"/>
    <col min="4491" max="4491" width="8.88671875" style="179" bestFit="1" customWidth="1"/>
    <col min="4492" max="4492" width="8.6640625" style="179" bestFit="1" customWidth="1"/>
    <col min="4493" max="4493" width="9.44140625" style="179" bestFit="1" customWidth="1"/>
    <col min="4494" max="4494" width="8.88671875" style="179" bestFit="1" customWidth="1"/>
    <col min="4495" max="4495" width="9.109375" style="179" bestFit="1" customWidth="1"/>
    <col min="4496" max="4496" width="9.44140625" style="179" bestFit="1" customWidth="1"/>
    <col min="4497" max="4498" width="9" style="179" bestFit="1" customWidth="1"/>
    <col min="4499" max="4499" width="8.88671875" style="179" bestFit="1" customWidth="1"/>
    <col min="4500" max="4500" width="9.44140625" style="179" bestFit="1" customWidth="1"/>
    <col min="4501" max="4501" width="9.109375" style="179" bestFit="1" customWidth="1"/>
    <col min="4502" max="4502" width="9.5546875" style="179" bestFit="1" customWidth="1"/>
    <col min="4503" max="4503" width="8.88671875" style="179" bestFit="1" customWidth="1"/>
    <col min="4504" max="4504" width="8.6640625" style="179" bestFit="1" customWidth="1"/>
    <col min="4505" max="4505" width="9.44140625" style="179" bestFit="1" customWidth="1"/>
    <col min="4506" max="4506" width="8.88671875" style="179" bestFit="1" customWidth="1"/>
    <col min="4507" max="4507" width="9.109375" style="179" bestFit="1" customWidth="1"/>
    <col min="4508" max="4508" width="9.44140625" style="179" bestFit="1" customWidth="1"/>
    <col min="4509" max="4510" width="9" style="179" bestFit="1" customWidth="1"/>
    <col min="4511" max="4511" width="8.88671875" style="179" bestFit="1" customWidth="1"/>
    <col min="4512" max="4512" width="9.44140625" style="179" bestFit="1" customWidth="1"/>
    <col min="4513" max="4513" width="9.109375" style="179" bestFit="1" customWidth="1"/>
    <col min="4514" max="4514" width="9.5546875" style="179" bestFit="1" customWidth="1"/>
    <col min="4515" max="4515" width="8.88671875" style="179" bestFit="1" customWidth="1"/>
    <col min="4516" max="4516" width="8.6640625" style="179" bestFit="1" customWidth="1"/>
    <col min="4517" max="4517" width="9.44140625" style="179" bestFit="1" customWidth="1"/>
    <col min="4518" max="4518" width="8.88671875" style="179" bestFit="1" customWidth="1"/>
    <col min="4519" max="4519" width="9.109375" style="179" bestFit="1" customWidth="1"/>
    <col min="4520" max="4520" width="9.44140625" style="179" bestFit="1" customWidth="1"/>
    <col min="4521" max="4522" width="9" style="179" bestFit="1" customWidth="1"/>
    <col min="4523" max="4523" width="8.88671875" style="179" bestFit="1" customWidth="1"/>
    <col min="4524" max="4524" width="9.44140625" style="179" bestFit="1" customWidth="1"/>
    <col min="4525" max="4525" width="9.109375" style="179" bestFit="1" customWidth="1"/>
    <col min="4526" max="4526" width="9.5546875" style="179" bestFit="1" customWidth="1"/>
    <col min="4527" max="4527" width="8.88671875" style="179" bestFit="1" customWidth="1"/>
    <col min="4528" max="4528" width="8.6640625" style="179" bestFit="1" customWidth="1"/>
    <col min="4529" max="4529" width="9.44140625" style="179" bestFit="1" customWidth="1"/>
    <col min="4530" max="4530" width="8.88671875" style="179" bestFit="1" customWidth="1"/>
    <col min="4531" max="4531" width="9.109375" style="179" bestFit="1" customWidth="1"/>
    <col min="4532" max="4532" width="9.44140625" style="179" bestFit="1" customWidth="1"/>
    <col min="4533" max="4533" width="9" style="179" bestFit="1" customWidth="1"/>
    <col min="4534" max="4534" width="12" style="179" bestFit="1" customWidth="1"/>
    <col min="4535" max="4586" width="9.109375" style="179"/>
    <col min="4587" max="4587" width="2.6640625" style="179" customWidth="1"/>
    <col min="4588" max="4588" width="1.109375" style="179" customWidth="1"/>
    <col min="4589" max="4589" width="18.109375" style="179" customWidth="1"/>
    <col min="4590" max="4590" width="13.109375" style="179" customWidth="1"/>
    <col min="4591" max="4591" width="7.5546875" style="179" customWidth="1"/>
    <col min="4592" max="4592" width="14.44140625" style="179" customWidth="1"/>
    <col min="4593" max="4593" width="33.109375" style="179" customWidth="1"/>
    <col min="4594" max="4594" width="21.6640625" style="179" customWidth="1"/>
    <col min="4595" max="4595" width="39.44140625" style="179" customWidth="1"/>
    <col min="4596" max="4596" width="17.44140625" style="179" customWidth="1"/>
    <col min="4597" max="4601" width="8.88671875" style="179" customWidth="1"/>
    <col min="4602" max="4604" width="13.5546875" style="179" customWidth="1"/>
    <col min="4605" max="4615" width="8.88671875" style="179" customWidth="1"/>
    <col min="4616" max="4619" width="13.5546875" style="179" customWidth="1"/>
    <col min="4620" max="4622" width="6.5546875" style="179" customWidth="1"/>
    <col min="4623" max="4623" width="5.6640625" style="179" customWidth="1"/>
    <col min="4624" max="4627" width="6.5546875" style="179" customWidth="1"/>
    <col min="4628" max="4629" width="8.88671875" style="179" customWidth="1"/>
    <col min="4630" max="4631" width="9" style="179" customWidth="1"/>
    <col min="4632" max="4632" width="8.88671875" style="179" customWidth="1"/>
    <col min="4633" max="4633" width="9.44140625" style="179" customWidth="1"/>
    <col min="4634" max="4634" width="9.109375" style="179" customWidth="1"/>
    <col min="4635" max="4635" width="9.5546875" style="179" customWidth="1"/>
    <col min="4636" max="4636" width="8.88671875" style="179" customWidth="1"/>
    <col min="4637" max="4637" width="8.6640625" style="179" customWidth="1"/>
    <col min="4638" max="4638" width="9.44140625" style="179" customWidth="1"/>
    <col min="4639" max="4639" width="8.88671875" style="179" customWidth="1"/>
    <col min="4640" max="4640" width="9.109375" style="179" customWidth="1"/>
    <col min="4641" max="4641" width="9.44140625" style="179" customWidth="1"/>
    <col min="4642" max="4642" width="9" style="179" customWidth="1"/>
    <col min="4643" max="4643" width="13.5546875" style="179" customWidth="1"/>
    <col min="4644" max="4644" width="18.5546875" style="179" customWidth="1"/>
    <col min="4645" max="4645" width="8.88671875" style="179" customWidth="1"/>
    <col min="4646" max="4646" width="9.44140625" style="179" customWidth="1"/>
    <col min="4647" max="4647" width="9.109375" style="179" bestFit="1" customWidth="1"/>
    <col min="4648" max="4648" width="9.5546875" style="179" bestFit="1" customWidth="1"/>
    <col min="4649" max="4649" width="8.88671875" style="179" bestFit="1" customWidth="1"/>
    <col min="4650" max="4650" width="8.6640625" style="179" bestFit="1" customWidth="1"/>
    <col min="4651" max="4651" width="9.44140625" style="179" bestFit="1" customWidth="1"/>
    <col min="4652" max="4652" width="8.88671875" style="179" bestFit="1" customWidth="1"/>
    <col min="4653" max="4653" width="9.109375" style="179" bestFit="1" customWidth="1"/>
    <col min="4654" max="4654" width="9.44140625" style="179" bestFit="1" customWidth="1"/>
    <col min="4655" max="4655" width="9" style="179" bestFit="1" customWidth="1"/>
    <col min="4656" max="4691" width="12.6640625" style="179" bestFit="1" customWidth="1"/>
    <col min="4692" max="4692" width="13.5546875" style="179" bestFit="1" customWidth="1"/>
    <col min="4693" max="4693" width="13.44140625" style="179" customWidth="1"/>
    <col min="4694" max="4694" width="12.5546875" style="179" customWidth="1"/>
    <col min="4695" max="4704" width="13.44140625" style="179" bestFit="1" customWidth="1"/>
    <col min="4705" max="4740" width="12.6640625" style="179" bestFit="1" customWidth="1"/>
    <col min="4741" max="4741" width="13.5546875" style="179" bestFit="1" customWidth="1"/>
    <col min="4742" max="4742" width="9" style="179" bestFit="1" customWidth="1"/>
    <col min="4743" max="4743" width="8.88671875" style="179" bestFit="1" customWidth="1"/>
    <col min="4744" max="4744" width="9.44140625" style="179" bestFit="1" customWidth="1"/>
    <col min="4745" max="4745" width="9.109375" style="179" bestFit="1" customWidth="1"/>
    <col min="4746" max="4746" width="9.5546875" style="179" bestFit="1" customWidth="1"/>
    <col min="4747" max="4747" width="8.88671875" style="179" bestFit="1" customWidth="1"/>
    <col min="4748" max="4748" width="8.6640625" style="179" bestFit="1" customWidth="1"/>
    <col min="4749" max="4749" width="9.44140625" style="179" bestFit="1" customWidth="1"/>
    <col min="4750" max="4750" width="8.88671875" style="179" bestFit="1" customWidth="1"/>
    <col min="4751" max="4751" width="9.109375" style="179" bestFit="1" customWidth="1"/>
    <col min="4752" max="4752" width="9.44140625" style="179" bestFit="1" customWidth="1"/>
    <col min="4753" max="4754" width="9" style="179" bestFit="1" customWidth="1"/>
    <col min="4755" max="4755" width="8.88671875" style="179" bestFit="1" customWidth="1"/>
    <col min="4756" max="4756" width="9.44140625" style="179" bestFit="1" customWidth="1"/>
    <col min="4757" max="4757" width="9.109375" style="179" bestFit="1" customWidth="1"/>
    <col min="4758" max="4758" width="9.5546875" style="179" bestFit="1" customWidth="1"/>
    <col min="4759" max="4759" width="8.88671875" style="179" bestFit="1" customWidth="1"/>
    <col min="4760" max="4760" width="8.6640625" style="179" bestFit="1" customWidth="1"/>
    <col min="4761" max="4761" width="9.44140625" style="179" bestFit="1" customWidth="1"/>
    <col min="4762" max="4762" width="8.88671875" style="179" bestFit="1" customWidth="1"/>
    <col min="4763" max="4763" width="9.109375" style="179" bestFit="1" customWidth="1"/>
    <col min="4764" max="4764" width="9.44140625" style="179" bestFit="1" customWidth="1"/>
    <col min="4765" max="4766" width="9" style="179" bestFit="1" customWidth="1"/>
    <col min="4767" max="4767" width="8.88671875" style="179" bestFit="1" customWidth="1"/>
    <col min="4768" max="4768" width="9.44140625" style="179" bestFit="1" customWidth="1"/>
    <col min="4769" max="4769" width="9.109375" style="179" bestFit="1" customWidth="1"/>
    <col min="4770" max="4770" width="9.5546875" style="179" bestFit="1" customWidth="1"/>
    <col min="4771" max="4771" width="8.88671875" style="179" bestFit="1" customWidth="1"/>
    <col min="4772" max="4772" width="8.6640625" style="179" bestFit="1" customWidth="1"/>
    <col min="4773" max="4773" width="9.44140625" style="179" bestFit="1" customWidth="1"/>
    <col min="4774" max="4774" width="8.88671875" style="179" bestFit="1" customWidth="1"/>
    <col min="4775" max="4775" width="9.109375" style="179" bestFit="1" customWidth="1"/>
    <col min="4776" max="4776" width="9.44140625" style="179" bestFit="1" customWidth="1"/>
    <col min="4777" max="4778" width="9" style="179" bestFit="1" customWidth="1"/>
    <col min="4779" max="4779" width="8.88671875" style="179" bestFit="1" customWidth="1"/>
    <col min="4780" max="4780" width="9.44140625" style="179" bestFit="1" customWidth="1"/>
    <col min="4781" max="4781" width="9.109375" style="179" bestFit="1" customWidth="1"/>
    <col min="4782" max="4782" width="9.5546875" style="179" bestFit="1" customWidth="1"/>
    <col min="4783" max="4783" width="8.88671875" style="179" bestFit="1" customWidth="1"/>
    <col min="4784" max="4784" width="8.6640625" style="179" bestFit="1" customWidth="1"/>
    <col min="4785" max="4785" width="9.44140625" style="179" bestFit="1" customWidth="1"/>
    <col min="4786" max="4786" width="8.88671875" style="179" bestFit="1" customWidth="1"/>
    <col min="4787" max="4787" width="9.109375" style="179" bestFit="1" customWidth="1"/>
    <col min="4788" max="4788" width="9.44140625" style="179" bestFit="1" customWidth="1"/>
    <col min="4789" max="4789" width="9" style="179" bestFit="1" customWidth="1"/>
    <col min="4790" max="4790" width="12" style="179" bestFit="1" customWidth="1"/>
    <col min="4791" max="4842" width="9.109375" style="179"/>
    <col min="4843" max="4843" width="2.6640625" style="179" customWidth="1"/>
    <col min="4844" max="4844" width="1.109375" style="179" customWidth="1"/>
    <col min="4845" max="4845" width="18.109375" style="179" customWidth="1"/>
    <col min="4846" max="4846" width="13.109375" style="179" customWidth="1"/>
    <col min="4847" max="4847" width="7.5546875" style="179" customWidth="1"/>
    <col min="4848" max="4848" width="14.44140625" style="179" customWidth="1"/>
    <col min="4849" max="4849" width="33.109375" style="179" customWidth="1"/>
    <col min="4850" max="4850" width="21.6640625" style="179" customWidth="1"/>
    <col min="4851" max="4851" width="39.44140625" style="179" customWidth="1"/>
    <col min="4852" max="4852" width="17.44140625" style="179" customWidth="1"/>
    <col min="4853" max="4857" width="8.88671875" style="179" customWidth="1"/>
    <col min="4858" max="4860" width="13.5546875" style="179" customWidth="1"/>
    <col min="4861" max="4871" width="8.88671875" style="179" customWidth="1"/>
    <col min="4872" max="4875" width="13.5546875" style="179" customWidth="1"/>
    <col min="4876" max="4878" width="6.5546875" style="179" customWidth="1"/>
    <col min="4879" max="4879" width="5.6640625" style="179" customWidth="1"/>
    <col min="4880" max="4883" width="6.5546875" style="179" customWidth="1"/>
    <col min="4884" max="4885" width="8.88671875" style="179" customWidth="1"/>
    <col min="4886" max="4887" width="9" style="179" customWidth="1"/>
    <col min="4888" max="4888" width="8.88671875" style="179" customWidth="1"/>
    <col min="4889" max="4889" width="9.44140625" style="179" customWidth="1"/>
    <col min="4890" max="4890" width="9.109375" style="179" customWidth="1"/>
    <col min="4891" max="4891" width="9.5546875" style="179" customWidth="1"/>
    <col min="4892" max="4892" width="8.88671875" style="179" customWidth="1"/>
    <col min="4893" max="4893" width="8.6640625" style="179" customWidth="1"/>
    <col min="4894" max="4894" width="9.44140625" style="179" customWidth="1"/>
    <col min="4895" max="4895" width="8.88671875" style="179" customWidth="1"/>
    <col min="4896" max="4896" width="9.109375" style="179" customWidth="1"/>
    <col min="4897" max="4897" width="9.44140625" style="179" customWidth="1"/>
    <col min="4898" max="4898" width="9" style="179" customWidth="1"/>
    <col min="4899" max="4899" width="13.5546875" style="179" customWidth="1"/>
    <col min="4900" max="4900" width="18.5546875" style="179" customWidth="1"/>
    <col min="4901" max="4901" width="8.88671875" style="179" customWidth="1"/>
    <col min="4902" max="4902" width="9.44140625" style="179" customWidth="1"/>
    <col min="4903" max="4903" width="9.109375" style="179" bestFit="1" customWidth="1"/>
    <col min="4904" max="4904" width="9.5546875" style="179" bestFit="1" customWidth="1"/>
    <col min="4905" max="4905" width="8.88671875" style="179" bestFit="1" customWidth="1"/>
    <col min="4906" max="4906" width="8.6640625" style="179" bestFit="1" customWidth="1"/>
    <col min="4907" max="4907" width="9.44140625" style="179" bestFit="1" customWidth="1"/>
    <col min="4908" max="4908" width="8.88671875" style="179" bestFit="1" customWidth="1"/>
    <col min="4909" max="4909" width="9.109375" style="179" bestFit="1" customWidth="1"/>
    <col min="4910" max="4910" width="9.44140625" style="179" bestFit="1" customWidth="1"/>
    <col min="4911" max="4911" width="9" style="179" bestFit="1" customWidth="1"/>
    <col min="4912" max="4947" width="12.6640625" style="179" bestFit="1" customWidth="1"/>
    <col min="4948" max="4948" width="13.5546875" style="179" bestFit="1" customWidth="1"/>
    <col min="4949" max="4949" width="13.44140625" style="179" customWidth="1"/>
    <col min="4950" max="4950" width="12.5546875" style="179" customWidth="1"/>
    <col min="4951" max="4960" width="13.44140625" style="179" bestFit="1" customWidth="1"/>
    <col min="4961" max="4996" width="12.6640625" style="179" bestFit="1" customWidth="1"/>
    <col min="4997" max="4997" width="13.5546875" style="179" bestFit="1" customWidth="1"/>
    <col min="4998" max="4998" width="9" style="179" bestFit="1" customWidth="1"/>
    <col min="4999" max="4999" width="8.88671875" style="179" bestFit="1" customWidth="1"/>
    <col min="5000" max="5000" width="9.44140625" style="179" bestFit="1" customWidth="1"/>
    <col min="5001" max="5001" width="9.109375" style="179" bestFit="1" customWidth="1"/>
    <col min="5002" max="5002" width="9.5546875" style="179" bestFit="1" customWidth="1"/>
    <col min="5003" max="5003" width="8.88671875" style="179" bestFit="1" customWidth="1"/>
    <col min="5004" max="5004" width="8.6640625" style="179" bestFit="1" customWidth="1"/>
    <col min="5005" max="5005" width="9.44140625" style="179" bestFit="1" customWidth="1"/>
    <col min="5006" max="5006" width="8.88671875" style="179" bestFit="1" customWidth="1"/>
    <col min="5007" max="5007" width="9.109375" style="179" bestFit="1" customWidth="1"/>
    <col min="5008" max="5008" width="9.44140625" style="179" bestFit="1" customWidth="1"/>
    <col min="5009" max="5010" width="9" style="179" bestFit="1" customWidth="1"/>
    <col min="5011" max="5011" width="8.88671875" style="179" bestFit="1" customWidth="1"/>
    <col min="5012" max="5012" width="9.44140625" style="179" bestFit="1" customWidth="1"/>
    <col min="5013" max="5013" width="9.109375" style="179" bestFit="1" customWidth="1"/>
    <col min="5014" max="5014" width="9.5546875" style="179" bestFit="1" customWidth="1"/>
    <col min="5015" max="5015" width="8.88671875" style="179" bestFit="1" customWidth="1"/>
    <col min="5016" max="5016" width="8.6640625" style="179" bestFit="1" customWidth="1"/>
    <col min="5017" max="5017" width="9.44140625" style="179" bestFit="1" customWidth="1"/>
    <col min="5018" max="5018" width="8.88671875" style="179" bestFit="1" customWidth="1"/>
    <col min="5019" max="5019" width="9.109375" style="179" bestFit="1" customWidth="1"/>
    <col min="5020" max="5020" width="9.44140625" style="179" bestFit="1" customWidth="1"/>
    <col min="5021" max="5022" width="9" style="179" bestFit="1" customWidth="1"/>
    <col min="5023" max="5023" width="8.88671875" style="179" bestFit="1" customWidth="1"/>
    <col min="5024" max="5024" width="9.44140625" style="179" bestFit="1" customWidth="1"/>
    <col min="5025" max="5025" width="9.109375" style="179" bestFit="1" customWidth="1"/>
    <col min="5026" max="5026" width="9.5546875" style="179" bestFit="1" customWidth="1"/>
    <col min="5027" max="5027" width="8.88671875" style="179" bestFit="1" customWidth="1"/>
    <col min="5028" max="5028" width="8.6640625" style="179" bestFit="1" customWidth="1"/>
    <col min="5029" max="5029" width="9.44140625" style="179" bestFit="1" customWidth="1"/>
    <col min="5030" max="5030" width="8.88671875" style="179" bestFit="1" customWidth="1"/>
    <col min="5031" max="5031" width="9.109375" style="179" bestFit="1" customWidth="1"/>
    <col min="5032" max="5032" width="9.44140625" style="179" bestFit="1" customWidth="1"/>
    <col min="5033" max="5034" width="9" style="179" bestFit="1" customWidth="1"/>
    <col min="5035" max="5035" width="8.88671875" style="179" bestFit="1" customWidth="1"/>
    <col min="5036" max="5036" width="9.44140625" style="179" bestFit="1" customWidth="1"/>
    <col min="5037" max="5037" width="9.109375" style="179" bestFit="1" customWidth="1"/>
    <col min="5038" max="5038" width="9.5546875" style="179" bestFit="1" customWidth="1"/>
    <col min="5039" max="5039" width="8.88671875" style="179" bestFit="1" customWidth="1"/>
    <col min="5040" max="5040" width="8.6640625" style="179" bestFit="1" customWidth="1"/>
    <col min="5041" max="5041" width="9.44140625" style="179" bestFit="1" customWidth="1"/>
    <col min="5042" max="5042" width="8.88671875" style="179" bestFit="1" customWidth="1"/>
    <col min="5043" max="5043" width="9.109375" style="179" bestFit="1" customWidth="1"/>
    <col min="5044" max="5044" width="9.44140625" style="179" bestFit="1" customWidth="1"/>
    <col min="5045" max="5045" width="9" style="179" bestFit="1" customWidth="1"/>
    <col min="5046" max="5046" width="12" style="179" bestFit="1" customWidth="1"/>
    <col min="5047" max="5098" width="9.109375" style="179"/>
    <col min="5099" max="5099" width="2.6640625" style="179" customWidth="1"/>
    <col min="5100" max="5100" width="1.109375" style="179" customWidth="1"/>
    <col min="5101" max="5101" width="18.109375" style="179" customWidth="1"/>
    <col min="5102" max="5102" width="13.109375" style="179" customWidth="1"/>
    <col min="5103" max="5103" width="7.5546875" style="179" customWidth="1"/>
    <col min="5104" max="5104" width="14.44140625" style="179" customWidth="1"/>
    <col min="5105" max="5105" width="33.109375" style="179" customWidth="1"/>
    <col min="5106" max="5106" width="21.6640625" style="179" customWidth="1"/>
    <col min="5107" max="5107" width="39.44140625" style="179" customWidth="1"/>
    <col min="5108" max="5108" width="17.44140625" style="179" customWidth="1"/>
    <col min="5109" max="5113" width="8.88671875" style="179" customWidth="1"/>
    <col min="5114" max="5116" width="13.5546875" style="179" customWidth="1"/>
    <col min="5117" max="5127" width="8.88671875" style="179" customWidth="1"/>
    <col min="5128" max="5131" width="13.5546875" style="179" customWidth="1"/>
    <col min="5132" max="5134" width="6.5546875" style="179" customWidth="1"/>
    <col min="5135" max="5135" width="5.6640625" style="179" customWidth="1"/>
    <col min="5136" max="5139" width="6.5546875" style="179" customWidth="1"/>
    <col min="5140" max="5141" width="8.88671875" style="179" customWidth="1"/>
    <col min="5142" max="5143" width="9" style="179" customWidth="1"/>
    <col min="5144" max="5144" width="8.88671875" style="179" customWidth="1"/>
    <col min="5145" max="5145" width="9.44140625" style="179" customWidth="1"/>
    <col min="5146" max="5146" width="9.109375" style="179" customWidth="1"/>
    <col min="5147" max="5147" width="9.5546875" style="179" customWidth="1"/>
    <col min="5148" max="5148" width="8.88671875" style="179" customWidth="1"/>
    <col min="5149" max="5149" width="8.6640625" style="179" customWidth="1"/>
    <col min="5150" max="5150" width="9.44140625" style="179" customWidth="1"/>
    <col min="5151" max="5151" width="8.88671875" style="179" customWidth="1"/>
    <col min="5152" max="5152" width="9.109375" style="179" customWidth="1"/>
    <col min="5153" max="5153" width="9.44140625" style="179" customWidth="1"/>
    <col min="5154" max="5154" width="9" style="179" customWidth="1"/>
    <col min="5155" max="5155" width="13.5546875" style="179" customWidth="1"/>
    <col min="5156" max="5156" width="18.5546875" style="179" customWidth="1"/>
    <col min="5157" max="5157" width="8.88671875" style="179" customWidth="1"/>
    <col min="5158" max="5158" width="9.44140625" style="179" customWidth="1"/>
    <col min="5159" max="5159" width="9.109375" style="179" bestFit="1" customWidth="1"/>
    <col min="5160" max="5160" width="9.5546875" style="179" bestFit="1" customWidth="1"/>
    <col min="5161" max="5161" width="8.88671875" style="179" bestFit="1" customWidth="1"/>
    <col min="5162" max="5162" width="8.6640625" style="179" bestFit="1" customWidth="1"/>
    <col min="5163" max="5163" width="9.44140625" style="179" bestFit="1" customWidth="1"/>
    <col min="5164" max="5164" width="8.88671875" style="179" bestFit="1" customWidth="1"/>
    <col min="5165" max="5165" width="9.109375" style="179" bestFit="1" customWidth="1"/>
    <col min="5166" max="5166" width="9.44140625" style="179" bestFit="1" customWidth="1"/>
    <col min="5167" max="5167" width="9" style="179" bestFit="1" customWidth="1"/>
    <col min="5168" max="5203" width="12.6640625" style="179" bestFit="1" customWidth="1"/>
    <col min="5204" max="5204" width="13.5546875" style="179" bestFit="1" customWidth="1"/>
    <col min="5205" max="5205" width="13.44140625" style="179" customWidth="1"/>
    <col min="5206" max="5206" width="12.5546875" style="179" customWidth="1"/>
    <col min="5207" max="5216" width="13.44140625" style="179" bestFit="1" customWidth="1"/>
    <col min="5217" max="5252" width="12.6640625" style="179" bestFit="1" customWidth="1"/>
    <col min="5253" max="5253" width="13.5546875" style="179" bestFit="1" customWidth="1"/>
    <col min="5254" max="5254" width="9" style="179" bestFit="1" customWidth="1"/>
    <col min="5255" max="5255" width="8.88671875" style="179" bestFit="1" customWidth="1"/>
    <col min="5256" max="5256" width="9.44140625" style="179" bestFit="1" customWidth="1"/>
    <col min="5257" max="5257" width="9.109375" style="179" bestFit="1" customWidth="1"/>
    <col min="5258" max="5258" width="9.5546875" style="179" bestFit="1" customWidth="1"/>
    <col min="5259" max="5259" width="8.88671875" style="179" bestFit="1" customWidth="1"/>
    <col min="5260" max="5260" width="8.6640625" style="179" bestFit="1" customWidth="1"/>
    <col min="5261" max="5261" width="9.44140625" style="179" bestFit="1" customWidth="1"/>
    <col min="5262" max="5262" width="8.88671875" style="179" bestFit="1" customWidth="1"/>
    <col min="5263" max="5263" width="9.109375" style="179" bestFit="1" customWidth="1"/>
    <col min="5264" max="5264" width="9.44140625" style="179" bestFit="1" customWidth="1"/>
    <col min="5265" max="5266" width="9" style="179" bestFit="1" customWidth="1"/>
    <col min="5267" max="5267" width="8.88671875" style="179" bestFit="1" customWidth="1"/>
    <col min="5268" max="5268" width="9.44140625" style="179" bestFit="1" customWidth="1"/>
    <col min="5269" max="5269" width="9.109375" style="179" bestFit="1" customWidth="1"/>
    <col min="5270" max="5270" width="9.5546875" style="179" bestFit="1" customWidth="1"/>
    <col min="5271" max="5271" width="8.88671875" style="179" bestFit="1" customWidth="1"/>
    <col min="5272" max="5272" width="8.6640625" style="179" bestFit="1" customWidth="1"/>
    <col min="5273" max="5273" width="9.44140625" style="179" bestFit="1" customWidth="1"/>
    <col min="5274" max="5274" width="8.88671875" style="179" bestFit="1" customWidth="1"/>
    <col min="5275" max="5275" width="9.109375" style="179" bestFit="1" customWidth="1"/>
    <col min="5276" max="5276" width="9.44140625" style="179" bestFit="1" customWidth="1"/>
    <col min="5277" max="5278" width="9" style="179" bestFit="1" customWidth="1"/>
    <col min="5279" max="5279" width="8.88671875" style="179" bestFit="1" customWidth="1"/>
    <col min="5280" max="5280" width="9.44140625" style="179" bestFit="1" customWidth="1"/>
    <col min="5281" max="5281" width="9.109375" style="179" bestFit="1" customWidth="1"/>
    <col min="5282" max="5282" width="9.5546875" style="179" bestFit="1" customWidth="1"/>
    <col min="5283" max="5283" width="8.88671875" style="179" bestFit="1" customWidth="1"/>
    <col min="5284" max="5284" width="8.6640625" style="179" bestFit="1" customWidth="1"/>
    <col min="5285" max="5285" width="9.44140625" style="179" bestFit="1" customWidth="1"/>
    <col min="5286" max="5286" width="8.88671875" style="179" bestFit="1" customWidth="1"/>
    <col min="5287" max="5287" width="9.109375" style="179" bestFit="1" customWidth="1"/>
    <col min="5288" max="5288" width="9.44140625" style="179" bestFit="1" customWidth="1"/>
    <col min="5289" max="5290" width="9" style="179" bestFit="1" customWidth="1"/>
    <col min="5291" max="5291" width="8.88671875" style="179" bestFit="1" customWidth="1"/>
    <col min="5292" max="5292" width="9.44140625" style="179" bestFit="1" customWidth="1"/>
    <col min="5293" max="5293" width="9.109375" style="179" bestFit="1" customWidth="1"/>
    <col min="5294" max="5294" width="9.5546875" style="179" bestFit="1" customWidth="1"/>
    <col min="5295" max="5295" width="8.88671875" style="179" bestFit="1" customWidth="1"/>
    <col min="5296" max="5296" width="8.6640625" style="179" bestFit="1" customWidth="1"/>
    <col min="5297" max="5297" width="9.44140625" style="179" bestFit="1" customWidth="1"/>
    <col min="5298" max="5298" width="8.88671875" style="179" bestFit="1" customWidth="1"/>
    <col min="5299" max="5299" width="9.109375" style="179" bestFit="1" customWidth="1"/>
    <col min="5300" max="5300" width="9.44140625" style="179" bestFit="1" customWidth="1"/>
    <col min="5301" max="5301" width="9" style="179" bestFit="1" customWidth="1"/>
    <col min="5302" max="5302" width="12" style="179" bestFit="1" customWidth="1"/>
    <col min="5303" max="5354" width="9.109375" style="179"/>
    <col min="5355" max="5355" width="2.6640625" style="179" customWidth="1"/>
    <col min="5356" max="5356" width="1.109375" style="179" customWidth="1"/>
    <col min="5357" max="5357" width="18.109375" style="179" customWidth="1"/>
    <col min="5358" max="5358" width="13.109375" style="179" customWidth="1"/>
    <col min="5359" max="5359" width="7.5546875" style="179" customWidth="1"/>
    <col min="5360" max="5360" width="14.44140625" style="179" customWidth="1"/>
    <col min="5361" max="5361" width="33.109375" style="179" customWidth="1"/>
    <col min="5362" max="5362" width="21.6640625" style="179" customWidth="1"/>
    <col min="5363" max="5363" width="39.44140625" style="179" customWidth="1"/>
    <col min="5364" max="5364" width="17.44140625" style="179" customWidth="1"/>
    <col min="5365" max="5369" width="8.88671875" style="179" customWidth="1"/>
    <col min="5370" max="5372" width="13.5546875" style="179" customWidth="1"/>
    <col min="5373" max="5383" width="8.88671875" style="179" customWidth="1"/>
    <col min="5384" max="5387" width="13.5546875" style="179" customWidth="1"/>
    <col min="5388" max="5390" width="6.5546875" style="179" customWidth="1"/>
    <col min="5391" max="5391" width="5.6640625" style="179" customWidth="1"/>
    <col min="5392" max="5395" width="6.5546875" style="179" customWidth="1"/>
    <col min="5396" max="5397" width="8.88671875" style="179" customWidth="1"/>
    <col min="5398" max="5399" width="9" style="179" customWidth="1"/>
    <col min="5400" max="5400" width="8.88671875" style="179" customWidth="1"/>
    <col min="5401" max="5401" width="9.44140625" style="179" customWidth="1"/>
    <col min="5402" max="5402" width="9.109375" style="179" customWidth="1"/>
    <col min="5403" max="5403" width="9.5546875" style="179" customWidth="1"/>
    <col min="5404" max="5404" width="8.88671875" style="179" customWidth="1"/>
    <col min="5405" max="5405" width="8.6640625" style="179" customWidth="1"/>
    <col min="5406" max="5406" width="9.44140625" style="179" customWidth="1"/>
    <col min="5407" max="5407" width="8.88671875" style="179" customWidth="1"/>
    <col min="5408" max="5408" width="9.109375" style="179" customWidth="1"/>
    <col min="5409" max="5409" width="9.44140625" style="179" customWidth="1"/>
    <col min="5410" max="5410" width="9" style="179" customWidth="1"/>
    <col min="5411" max="5411" width="13.5546875" style="179" customWidth="1"/>
    <col min="5412" max="5412" width="18.5546875" style="179" customWidth="1"/>
    <col min="5413" max="5413" width="8.88671875" style="179" customWidth="1"/>
    <col min="5414" max="5414" width="9.44140625" style="179" customWidth="1"/>
    <col min="5415" max="5415" width="9.109375" style="179" bestFit="1" customWidth="1"/>
    <col min="5416" max="5416" width="9.5546875" style="179" bestFit="1" customWidth="1"/>
    <col min="5417" max="5417" width="8.88671875" style="179" bestFit="1" customWidth="1"/>
    <col min="5418" max="5418" width="8.6640625" style="179" bestFit="1" customWidth="1"/>
    <col min="5419" max="5419" width="9.44140625" style="179" bestFit="1" customWidth="1"/>
    <col min="5420" max="5420" width="8.88671875" style="179" bestFit="1" customWidth="1"/>
    <col min="5421" max="5421" width="9.109375" style="179" bestFit="1" customWidth="1"/>
    <col min="5422" max="5422" width="9.44140625" style="179" bestFit="1" customWidth="1"/>
    <col min="5423" max="5423" width="9" style="179" bestFit="1" customWidth="1"/>
    <col min="5424" max="5459" width="12.6640625" style="179" bestFit="1" customWidth="1"/>
    <col min="5460" max="5460" width="13.5546875" style="179" bestFit="1" customWidth="1"/>
    <col min="5461" max="5461" width="13.44140625" style="179" customWidth="1"/>
    <col min="5462" max="5462" width="12.5546875" style="179" customWidth="1"/>
    <col min="5463" max="5472" width="13.44140625" style="179" bestFit="1" customWidth="1"/>
    <col min="5473" max="5508" width="12.6640625" style="179" bestFit="1" customWidth="1"/>
    <col min="5509" max="5509" width="13.5546875" style="179" bestFit="1" customWidth="1"/>
    <col min="5510" max="5510" width="9" style="179" bestFit="1" customWidth="1"/>
    <col min="5511" max="5511" width="8.88671875" style="179" bestFit="1" customWidth="1"/>
    <col min="5512" max="5512" width="9.44140625" style="179" bestFit="1" customWidth="1"/>
    <col min="5513" max="5513" width="9.109375" style="179" bestFit="1" customWidth="1"/>
    <col min="5514" max="5514" width="9.5546875" style="179" bestFit="1" customWidth="1"/>
    <col min="5515" max="5515" width="8.88671875" style="179" bestFit="1" customWidth="1"/>
    <col min="5516" max="5516" width="8.6640625" style="179" bestFit="1" customWidth="1"/>
    <col min="5517" max="5517" width="9.44140625" style="179" bestFit="1" customWidth="1"/>
    <col min="5518" max="5518" width="8.88671875" style="179" bestFit="1" customWidth="1"/>
    <col min="5519" max="5519" width="9.109375" style="179" bestFit="1" customWidth="1"/>
    <col min="5520" max="5520" width="9.44140625" style="179" bestFit="1" customWidth="1"/>
    <col min="5521" max="5522" width="9" style="179" bestFit="1" customWidth="1"/>
    <col min="5523" max="5523" width="8.88671875" style="179" bestFit="1" customWidth="1"/>
    <col min="5524" max="5524" width="9.44140625" style="179" bestFit="1" customWidth="1"/>
    <col min="5525" max="5525" width="9.109375" style="179" bestFit="1" customWidth="1"/>
    <col min="5526" max="5526" width="9.5546875" style="179" bestFit="1" customWidth="1"/>
    <col min="5527" max="5527" width="8.88671875" style="179" bestFit="1" customWidth="1"/>
    <col min="5528" max="5528" width="8.6640625" style="179" bestFit="1" customWidth="1"/>
    <col min="5529" max="5529" width="9.44140625" style="179" bestFit="1" customWidth="1"/>
    <col min="5530" max="5530" width="8.88671875" style="179" bestFit="1" customWidth="1"/>
    <col min="5531" max="5531" width="9.109375" style="179" bestFit="1" customWidth="1"/>
    <col min="5532" max="5532" width="9.44140625" style="179" bestFit="1" customWidth="1"/>
    <col min="5533" max="5534" width="9" style="179" bestFit="1" customWidth="1"/>
    <col min="5535" max="5535" width="8.88671875" style="179" bestFit="1" customWidth="1"/>
    <col min="5536" max="5536" width="9.44140625" style="179" bestFit="1" customWidth="1"/>
    <col min="5537" max="5537" width="9.109375" style="179" bestFit="1" customWidth="1"/>
    <col min="5538" max="5538" width="9.5546875" style="179" bestFit="1" customWidth="1"/>
    <col min="5539" max="5539" width="8.88671875" style="179" bestFit="1" customWidth="1"/>
    <col min="5540" max="5540" width="8.6640625" style="179" bestFit="1" customWidth="1"/>
    <col min="5541" max="5541" width="9.44140625" style="179" bestFit="1" customWidth="1"/>
    <col min="5542" max="5542" width="8.88671875" style="179" bestFit="1" customWidth="1"/>
    <col min="5543" max="5543" width="9.109375" style="179" bestFit="1" customWidth="1"/>
    <col min="5544" max="5544" width="9.44140625" style="179" bestFit="1" customWidth="1"/>
    <col min="5545" max="5546" width="9" style="179" bestFit="1" customWidth="1"/>
    <col min="5547" max="5547" width="8.88671875" style="179" bestFit="1" customWidth="1"/>
    <col min="5548" max="5548" width="9.44140625" style="179" bestFit="1" customWidth="1"/>
    <col min="5549" max="5549" width="9.109375" style="179" bestFit="1" customWidth="1"/>
    <col min="5550" max="5550" width="9.5546875" style="179" bestFit="1" customWidth="1"/>
    <col min="5551" max="5551" width="8.88671875" style="179" bestFit="1" customWidth="1"/>
    <col min="5552" max="5552" width="8.6640625" style="179" bestFit="1" customWidth="1"/>
    <col min="5553" max="5553" width="9.44140625" style="179" bestFit="1" customWidth="1"/>
    <col min="5554" max="5554" width="8.88671875" style="179" bestFit="1" customWidth="1"/>
    <col min="5555" max="5555" width="9.109375" style="179" bestFit="1" customWidth="1"/>
    <col min="5556" max="5556" width="9.44140625" style="179" bestFit="1" customWidth="1"/>
    <col min="5557" max="5557" width="9" style="179" bestFit="1" customWidth="1"/>
    <col min="5558" max="5558" width="12" style="179" bestFit="1" customWidth="1"/>
    <col min="5559" max="5610" width="9.109375" style="179"/>
    <col min="5611" max="5611" width="2.6640625" style="179" customWidth="1"/>
    <col min="5612" max="5612" width="1.109375" style="179" customWidth="1"/>
    <col min="5613" max="5613" width="18.109375" style="179" customWidth="1"/>
    <col min="5614" max="5614" width="13.109375" style="179" customWidth="1"/>
    <col min="5615" max="5615" width="7.5546875" style="179" customWidth="1"/>
    <col min="5616" max="5616" width="14.44140625" style="179" customWidth="1"/>
    <col min="5617" max="5617" width="33.109375" style="179" customWidth="1"/>
    <col min="5618" max="5618" width="21.6640625" style="179" customWidth="1"/>
    <col min="5619" max="5619" width="39.44140625" style="179" customWidth="1"/>
    <col min="5620" max="5620" width="17.44140625" style="179" customWidth="1"/>
    <col min="5621" max="5625" width="8.88671875" style="179" customWidth="1"/>
    <col min="5626" max="5628" width="13.5546875" style="179" customWidth="1"/>
    <col min="5629" max="5639" width="8.88671875" style="179" customWidth="1"/>
    <col min="5640" max="5643" width="13.5546875" style="179" customWidth="1"/>
    <col min="5644" max="5646" width="6.5546875" style="179" customWidth="1"/>
    <col min="5647" max="5647" width="5.6640625" style="179" customWidth="1"/>
    <col min="5648" max="5651" width="6.5546875" style="179" customWidth="1"/>
    <col min="5652" max="5653" width="8.88671875" style="179" customWidth="1"/>
    <col min="5654" max="5655" width="9" style="179" customWidth="1"/>
    <col min="5656" max="5656" width="8.88671875" style="179" customWidth="1"/>
    <col min="5657" max="5657" width="9.44140625" style="179" customWidth="1"/>
    <col min="5658" max="5658" width="9.109375" style="179" customWidth="1"/>
    <col min="5659" max="5659" width="9.5546875" style="179" customWidth="1"/>
    <col min="5660" max="5660" width="8.88671875" style="179" customWidth="1"/>
    <col min="5661" max="5661" width="8.6640625" style="179" customWidth="1"/>
    <col min="5662" max="5662" width="9.44140625" style="179" customWidth="1"/>
    <col min="5663" max="5663" width="8.88671875" style="179" customWidth="1"/>
    <col min="5664" max="5664" width="9.109375" style="179" customWidth="1"/>
    <col min="5665" max="5665" width="9.44140625" style="179" customWidth="1"/>
    <col min="5666" max="5666" width="9" style="179" customWidth="1"/>
    <col min="5667" max="5667" width="13.5546875" style="179" customWidth="1"/>
    <col min="5668" max="5668" width="18.5546875" style="179" customWidth="1"/>
    <col min="5669" max="5669" width="8.88671875" style="179" customWidth="1"/>
    <col min="5670" max="5670" width="9.44140625" style="179" customWidth="1"/>
    <col min="5671" max="5671" width="9.109375" style="179" bestFit="1" customWidth="1"/>
    <col min="5672" max="5672" width="9.5546875" style="179" bestFit="1" customWidth="1"/>
    <col min="5673" max="5673" width="8.88671875" style="179" bestFit="1" customWidth="1"/>
    <col min="5674" max="5674" width="8.6640625" style="179" bestFit="1" customWidth="1"/>
    <col min="5675" max="5675" width="9.44140625" style="179" bestFit="1" customWidth="1"/>
    <col min="5676" max="5676" width="8.88671875" style="179" bestFit="1" customWidth="1"/>
    <col min="5677" max="5677" width="9.109375" style="179" bestFit="1" customWidth="1"/>
    <col min="5678" max="5678" width="9.44140625" style="179" bestFit="1" customWidth="1"/>
    <col min="5679" max="5679" width="9" style="179" bestFit="1" customWidth="1"/>
    <col min="5680" max="5715" width="12.6640625" style="179" bestFit="1" customWidth="1"/>
    <col min="5716" max="5716" width="13.5546875" style="179" bestFit="1" customWidth="1"/>
    <col min="5717" max="5717" width="13.44140625" style="179" customWidth="1"/>
    <col min="5718" max="5718" width="12.5546875" style="179" customWidth="1"/>
    <col min="5719" max="5728" width="13.44140625" style="179" bestFit="1" customWidth="1"/>
    <col min="5729" max="5764" width="12.6640625" style="179" bestFit="1" customWidth="1"/>
    <col min="5765" max="5765" width="13.5546875" style="179" bestFit="1" customWidth="1"/>
    <col min="5766" max="5766" width="9" style="179" bestFit="1" customWidth="1"/>
    <col min="5767" max="5767" width="8.88671875" style="179" bestFit="1" customWidth="1"/>
    <col min="5768" max="5768" width="9.44140625" style="179" bestFit="1" customWidth="1"/>
    <col min="5769" max="5769" width="9.109375" style="179" bestFit="1" customWidth="1"/>
    <col min="5770" max="5770" width="9.5546875" style="179" bestFit="1" customWidth="1"/>
    <col min="5771" max="5771" width="8.88671875" style="179" bestFit="1" customWidth="1"/>
    <col min="5772" max="5772" width="8.6640625" style="179" bestFit="1" customWidth="1"/>
    <col min="5773" max="5773" width="9.44140625" style="179" bestFit="1" customWidth="1"/>
    <col min="5774" max="5774" width="8.88671875" style="179" bestFit="1" customWidth="1"/>
    <col min="5775" max="5775" width="9.109375" style="179" bestFit="1" customWidth="1"/>
    <col min="5776" max="5776" width="9.44140625" style="179" bestFit="1" customWidth="1"/>
    <col min="5777" max="5778" width="9" style="179" bestFit="1" customWidth="1"/>
    <col min="5779" max="5779" width="8.88671875" style="179" bestFit="1" customWidth="1"/>
    <col min="5780" max="5780" width="9.44140625" style="179" bestFit="1" customWidth="1"/>
    <col min="5781" max="5781" width="9.109375" style="179" bestFit="1" customWidth="1"/>
    <col min="5782" max="5782" width="9.5546875" style="179" bestFit="1" customWidth="1"/>
    <col min="5783" max="5783" width="8.88671875" style="179" bestFit="1" customWidth="1"/>
    <col min="5784" max="5784" width="8.6640625" style="179" bestFit="1" customWidth="1"/>
    <col min="5785" max="5785" width="9.44140625" style="179" bestFit="1" customWidth="1"/>
    <col min="5786" max="5786" width="8.88671875" style="179" bestFit="1" customWidth="1"/>
    <col min="5787" max="5787" width="9.109375" style="179" bestFit="1" customWidth="1"/>
    <col min="5788" max="5788" width="9.44140625" style="179" bestFit="1" customWidth="1"/>
    <col min="5789" max="5790" width="9" style="179" bestFit="1" customWidth="1"/>
    <col min="5791" max="5791" width="8.88671875" style="179" bestFit="1" customWidth="1"/>
    <col min="5792" max="5792" width="9.44140625" style="179" bestFit="1" customWidth="1"/>
    <col min="5793" max="5793" width="9.109375" style="179" bestFit="1" customWidth="1"/>
    <col min="5794" max="5794" width="9.5546875" style="179" bestFit="1" customWidth="1"/>
    <col min="5795" max="5795" width="8.88671875" style="179" bestFit="1" customWidth="1"/>
    <col min="5796" max="5796" width="8.6640625" style="179" bestFit="1" customWidth="1"/>
    <col min="5797" max="5797" width="9.44140625" style="179" bestFit="1" customWidth="1"/>
    <col min="5798" max="5798" width="8.88671875" style="179" bestFit="1" customWidth="1"/>
    <col min="5799" max="5799" width="9.109375" style="179" bestFit="1" customWidth="1"/>
    <col min="5800" max="5800" width="9.44140625" style="179" bestFit="1" customWidth="1"/>
    <col min="5801" max="5802" width="9" style="179" bestFit="1" customWidth="1"/>
    <col min="5803" max="5803" width="8.88671875" style="179" bestFit="1" customWidth="1"/>
    <col min="5804" max="5804" width="9.44140625" style="179" bestFit="1" customWidth="1"/>
    <col min="5805" max="5805" width="9.109375" style="179" bestFit="1" customWidth="1"/>
    <col min="5806" max="5806" width="9.5546875" style="179" bestFit="1" customWidth="1"/>
    <col min="5807" max="5807" width="8.88671875" style="179" bestFit="1" customWidth="1"/>
    <col min="5808" max="5808" width="8.6640625" style="179" bestFit="1" customWidth="1"/>
    <col min="5809" max="5809" width="9.44140625" style="179" bestFit="1" customWidth="1"/>
    <col min="5810" max="5810" width="8.88671875" style="179" bestFit="1" customWidth="1"/>
    <col min="5811" max="5811" width="9.109375" style="179" bestFit="1" customWidth="1"/>
    <col min="5812" max="5812" width="9.44140625" style="179" bestFit="1" customWidth="1"/>
    <col min="5813" max="5813" width="9" style="179" bestFit="1" customWidth="1"/>
    <col min="5814" max="5814" width="12" style="179" bestFit="1" customWidth="1"/>
    <col min="5815" max="5866" width="9.109375" style="179"/>
    <col min="5867" max="5867" width="2.6640625" style="179" customWidth="1"/>
    <col min="5868" max="5868" width="1.109375" style="179" customWidth="1"/>
    <col min="5869" max="5869" width="18.109375" style="179" customWidth="1"/>
    <col min="5870" max="5870" width="13.109375" style="179" customWidth="1"/>
    <col min="5871" max="5871" width="7.5546875" style="179" customWidth="1"/>
    <col min="5872" max="5872" width="14.44140625" style="179" customWidth="1"/>
    <col min="5873" max="5873" width="33.109375" style="179" customWidth="1"/>
    <col min="5874" max="5874" width="21.6640625" style="179" customWidth="1"/>
    <col min="5875" max="5875" width="39.44140625" style="179" customWidth="1"/>
    <col min="5876" max="5876" width="17.44140625" style="179" customWidth="1"/>
    <col min="5877" max="5881" width="8.88671875" style="179" customWidth="1"/>
    <col min="5882" max="5884" width="13.5546875" style="179" customWidth="1"/>
    <col min="5885" max="5895" width="8.88671875" style="179" customWidth="1"/>
    <col min="5896" max="5899" width="13.5546875" style="179" customWidth="1"/>
    <col min="5900" max="5902" width="6.5546875" style="179" customWidth="1"/>
    <col min="5903" max="5903" width="5.6640625" style="179" customWidth="1"/>
    <col min="5904" max="5907" width="6.5546875" style="179" customWidth="1"/>
    <col min="5908" max="5909" width="8.88671875" style="179" customWidth="1"/>
    <col min="5910" max="5911" width="9" style="179" customWidth="1"/>
    <col min="5912" max="5912" width="8.88671875" style="179" customWidth="1"/>
    <col min="5913" max="5913" width="9.44140625" style="179" customWidth="1"/>
    <col min="5914" max="5914" width="9.109375" style="179" customWidth="1"/>
    <col min="5915" max="5915" width="9.5546875" style="179" customWidth="1"/>
    <col min="5916" max="5916" width="8.88671875" style="179" customWidth="1"/>
    <col min="5917" max="5917" width="8.6640625" style="179" customWidth="1"/>
    <col min="5918" max="5918" width="9.44140625" style="179" customWidth="1"/>
    <col min="5919" max="5919" width="8.88671875" style="179" customWidth="1"/>
    <col min="5920" max="5920" width="9.109375" style="179" customWidth="1"/>
    <col min="5921" max="5921" width="9.44140625" style="179" customWidth="1"/>
    <col min="5922" max="5922" width="9" style="179" customWidth="1"/>
    <col min="5923" max="5923" width="13.5546875" style="179" customWidth="1"/>
    <col min="5924" max="5924" width="18.5546875" style="179" customWidth="1"/>
    <col min="5925" max="5925" width="8.88671875" style="179" customWidth="1"/>
    <col min="5926" max="5926" width="9.44140625" style="179" customWidth="1"/>
    <col min="5927" max="5927" width="9.109375" style="179" bestFit="1" customWidth="1"/>
    <col min="5928" max="5928" width="9.5546875" style="179" bestFit="1" customWidth="1"/>
    <col min="5929" max="5929" width="8.88671875" style="179" bestFit="1" customWidth="1"/>
    <col min="5930" max="5930" width="8.6640625" style="179" bestFit="1" customWidth="1"/>
    <col min="5931" max="5931" width="9.44140625" style="179" bestFit="1" customWidth="1"/>
    <col min="5932" max="5932" width="8.88671875" style="179" bestFit="1" customWidth="1"/>
    <col min="5933" max="5933" width="9.109375" style="179" bestFit="1" customWidth="1"/>
    <col min="5934" max="5934" width="9.44140625" style="179" bestFit="1" customWidth="1"/>
    <col min="5935" max="5935" width="9" style="179" bestFit="1" customWidth="1"/>
    <col min="5936" max="5971" width="12.6640625" style="179" bestFit="1" customWidth="1"/>
    <col min="5972" max="5972" width="13.5546875" style="179" bestFit="1" customWidth="1"/>
    <col min="5973" max="5973" width="13.44140625" style="179" customWidth="1"/>
    <col min="5974" max="5974" width="12.5546875" style="179" customWidth="1"/>
    <col min="5975" max="5984" width="13.44140625" style="179" bestFit="1" customWidth="1"/>
    <col min="5985" max="6020" width="12.6640625" style="179" bestFit="1" customWidth="1"/>
    <col min="6021" max="6021" width="13.5546875" style="179" bestFit="1" customWidth="1"/>
    <col min="6022" max="6022" width="9" style="179" bestFit="1" customWidth="1"/>
    <col min="6023" max="6023" width="8.88671875" style="179" bestFit="1" customWidth="1"/>
    <col min="6024" max="6024" width="9.44140625" style="179" bestFit="1" customWidth="1"/>
    <col min="6025" max="6025" width="9.109375" style="179" bestFit="1" customWidth="1"/>
    <col min="6026" max="6026" width="9.5546875" style="179" bestFit="1" customWidth="1"/>
    <col min="6027" max="6027" width="8.88671875" style="179" bestFit="1" customWidth="1"/>
    <col min="6028" max="6028" width="8.6640625" style="179" bestFit="1" customWidth="1"/>
    <col min="6029" max="6029" width="9.44140625" style="179" bestFit="1" customWidth="1"/>
    <col min="6030" max="6030" width="8.88671875" style="179" bestFit="1" customWidth="1"/>
    <col min="6031" max="6031" width="9.109375" style="179" bestFit="1" customWidth="1"/>
    <col min="6032" max="6032" width="9.44140625" style="179" bestFit="1" customWidth="1"/>
    <col min="6033" max="6034" width="9" style="179" bestFit="1" customWidth="1"/>
    <col min="6035" max="6035" width="8.88671875" style="179" bestFit="1" customWidth="1"/>
    <col min="6036" max="6036" width="9.44140625" style="179" bestFit="1" customWidth="1"/>
    <col min="6037" max="6037" width="9.109375" style="179" bestFit="1" customWidth="1"/>
    <col min="6038" max="6038" width="9.5546875" style="179" bestFit="1" customWidth="1"/>
    <col min="6039" max="6039" width="8.88671875" style="179" bestFit="1" customWidth="1"/>
    <col min="6040" max="6040" width="8.6640625" style="179" bestFit="1" customWidth="1"/>
    <col min="6041" max="6041" width="9.44140625" style="179" bestFit="1" customWidth="1"/>
    <col min="6042" max="6042" width="8.88671875" style="179" bestFit="1" customWidth="1"/>
    <col min="6043" max="6043" width="9.109375" style="179" bestFit="1" customWidth="1"/>
    <col min="6044" max="6044" width="9.44140625" style="179" bestFit="1" customWidth="1"/>
    <col min="6045" max="6046" width="9" style="179" bestFit="1" customWidth="1"/>
    <col min="6047" max="6047" width="8.88671875" style="179" bestFit="1" customWidth="1"/>
    <col min="6048" max="6048" width="9.44140625" style="179" bestFit="1" customWidth="1"/>
    <col min="6049" max="6049" width="9.109375" style="179" bestFit="1" customWidth="1"/>
    <col min="6050" max="6050" width="9.5546875" style="179" bestFit="1" customWidth="1"/>
    <col min="6051" max="6051" width="8.88671875" style="179" bestFit="1" customWidth="1"/>
    <col min="6052" max="6052" width="8.6640625" style="179" bestFit="1" customWidth="1"/>
    <col min="6053" max="6053" width="9.44140625" style="179" bestFit="1" customWidth="1"/>
    <col min="6054" max="6054" width="8.88671875" style="179" bestFit="1" customWidth="1"/>
    <col min="6055" max="6055" width="9.109375" style="179" bestFit="1" customWidth="1"/>
    <col min="6056" max="6056" width="9.44140625" style="179" bestFit="1" customWidth="1"/>
    <col min="6057" max="6058" width="9" style="179" bestFit="1" customWidth="1"/>
    <col min="6059" max="6059" width="8.88671875" style="179" bestFit="1" customWidth="1"/>
    <col min="6060" max="6060" width="9.44140625" style="179" bestFit="1" customWidth="1"/>
    <col min="6061" max="6061" width="9.109375" style="179" bestFit="1" customWidth="1"/>
    <col min="6062" max="6062" width="9.5546875" style="179" bestFit="1" customWidth="1"/>
    <col min="6063" max="6063" width="8.88671875" style="179" bestFit="1" customWidth="1"/>
    <col min="6064" max="6064" width="8.6640625" style="179" bestFit="1" customWidth="1"/>
    <col min="6065" max="6065" width="9.44140625" style="179" bestFit="1" customWidth="1"/>
    <col min="6066" max="6066" width="8.88671875" style="179" bestFit="1" customWidth="1"/>
    <col min="6067" max="6067" width="9.109375" style="179" bestFit="1" customWidth="1"/>
    <col min="6068" max="6068" width="9.44140625" style="179" bestFit="1" customWidth="1"/>
    <col min="6069" max="6069" width="9" style="179" bestFit="1" customWidth="1"/>
    <col min="6070" max="6070" width="12" style="179" bestFit="1" customWidth="1"/>
    <col min="6071" max="6122" width="9.109375" style="179"/>
    <col min="6123" max="6123" width="2.6640625" style="179" customWidth="1"/>
    <col min="6124" max="6124" width="1.109375" style="179" customWidth="1"/>
    <col min="6125" max="6125" width="18.109375" style="179" customWidth="1"/>
    <col min="6126" max="6126" width="13.109375" style="179" customWidth="1"/>
    <col min="6127" max="6127" width="7.5546875" style="179" customWidth="1"/>
    <col min="6128" max="6128" width="14.44140625" style="179" customWidth="1"/>
    <col min="6129" max="6129" width="33.109375" style="179" customWidth="1"/>
    <col min="6130" max="6130" width="21.6640625" style="179" customWidth="1"/>
    <col min="6131" max="6131" width="39.44140625" style="179" customWidth="1"/>
    <col min="6132" max="6132" width="17.44140625" style="179" customWidth="1"/>
    <col min="6133" max="6137" width="8.88671875" style="179" customWidth="1"/>
    <col min="6138" max="6140" width="13.5546875" style="179" customWidth="1"/>
    <col min="6141" max="6151" width="8.88671875" style="179" customWidth="1"/>
    <col min="6152" max="6155" width="13.5546875" style="179" customWidth="1"/>
    <col min="6156" max="6158" width="6.5546875" style="179" customWidth="1"/>
    <col min="6159" max="6159" width="5.6640625" style="179" customWidth="1"/>
    <col min="6160" max="6163" width="6.5546875" style="179" customWidth="1"/>
    <col min="6164" max="6165" width="8.88671875" style="179" customWidth="1"/>
    <col min="6166" max="6167" width="9" style="179" customWidth="1"/>
    <col min="6168" max="6168" width="8.88671875" style="179" customWidth="1"/>
    <col min="6169" max="6169" width="9.44140625" style="179" customWidth="1"/>
    <col min="6170" max="6170" width="9.109375" style="179" customWidth="1"/>
    <col min="6171" max="6171" width="9.5546875" style="179" customWidth="1"/>
    <col min="6172" max="6172" width="8.88671875" style="179" customWidth="1"/>
    <col min="6173" max="6173" width="8.6640625" style="179" customWidth="1"/>
    <col min="6174" max="6174" width="9.44140625" style="179" customWidth="1"/>
    <col min="6175" max="6175" width="8.88671875" style="179" customWidth="1"/>
    <col min="6176" max="6176" width="9.109375" style="179" customWidth="1"/>
    <col min="6177" max="6177" width="9.44140625" style="179" customWidth="1"/>
    <col min="6178" max="6178" width="9" style="179" customWidth="1"/>
    <col min="6179" max="6179" width="13.5546875" style="179" customWidth="1"/>
    <col min="6180" max="6180" width="18.5546875" style="179" customWidth="1"/>
    <col min="6181" max="6181" width="8.88671875" style="179" customWidth="1"/>
    <col min="6182" max="6182" width="9.44140625" style="179" customWidth="1"/>
    <col min="6183" max="6183" width="9.109375" style="179" bestFit="1" customWidth="1"/>
    <col min="6184" max="6184" width="9.5546875" style="179" bestFit="1" customWidth="1"/>
    <col min="6185" max="6185" width="8.88671875" style="179" bestFit="1" customWidth="1"/>
    <col min="6186" max="6186" width="8.6640625" style="179" bestFit="1" customWidth="1"/>
    <col min="6187" max="6187" width="9.44140625" style="179" bestFit="1" customWidth="1"/>
    <col min="6188" max="6188" width="8.88671875" style="179" bestFit="1" customWidth="1"/>
    <col min="6189" max="6189" width="9.109375" style="179" bestFit="1" customWidth="1"/>
    <col min="6190" max="6190" width="9.44140625" style="179" bestFit="1" customWidth="1"/>
    <col min="6191" max="6191" width="9" style="179" bestFit="1" customWidth="1"/>
    <col min="6192" max="6227" width="12.6640625" style="179" bestFit="1" customWidth="1"/>
    <col min="6228" max="6228" width="13.5546875" style="179" bestFit="1" customWidth="1"/>
    <col min="6229" max="6229" width="13.44140625" style="179" customWidth="1"/>
    <col min="6230" max="6230" width="12.5546875" style="179" customWidth="1"/>
    <col min="6231" max="6240" width="13.44140625" style="179" bestFit="1" customWidth="1"/>
    <col min="6241" max="6276" width="12.6640625" style="179" bestFit="1" customWidth="1"/>
    <col min="6277" max="6277" width="13.5546875" style="179" bestFit="1" customWidth="1"/>
    <col min="6278" max="6278" width="9" style="179" bestFit="1" customWidth="1"/>
    <col min="6279" max="6279" width="8.88671875" style="179" bestFit="1" customWidth="1"/>
    <col min="6280" max="6280" width="9.44140625" style="179" bestFit="1" customWidth="1"/>
    <col min="6281" max="6281" width="9.109375" style="179" bestFit="1" customWidth="1"/>
    <col min="6282" max="6282" width="9.5546875" style="179" bestFit="1" customWidth="1"/>
    <col min="6283" max="6283" width="8.88671875" style="179" bestFit="1" customWidth="1"/>
    <col min="6284" max="6284" width="8.6640625" style="179" bestFit="1" customWidth="1"/>
    <col min="6285" max="6285" width="9.44140625" style="179" bestFit="1" customWidth="1"/>
    <col min="6286" max="6286" width="8.88671875" style="179" bestFit="1" customWidth="1"/>
    <col min="6287" max="6287" width="9.109375" style="179" bestFit="1" customWidth="1"/>
    <col min="6288" max="6288" width="9.44140625" style="179" bestFit="1" customWidth="1"/>
    <col min="6289" max="6290" width="9" style="179" bestFit="1" customWidth="1"/>
    <col min="6291" max="6291" width="8.88671875" style="179" bestFit="1" customWidth="1"/>
    <col min="6292" max="6292" width="9.44140625" style="179" bestFit="1" customWidth="1"/>
    <col min="6293" max="6293" width="9.109375" style="179" bestFit="1" customWidth="1"/>
    <col min="6294" max="6294" width="9.5546875" style="179" bestFit="1" customWidth="1"/>
    <col min="6295" max="6295" width="8.88671875" style="179" bestFit="1" customWidth="1"/>
    <col min="6296" max="6296" width="8.6640625" style="179" bestFit="1" customWidth="1"/>
    <col min="6297" max="6297" width="9.44140625" style="179" bestFit="1" customWidth="1"/>
    <col min="6298" max="6298" width="8.88671875" style="179" bestFit="1" customWidth="1"/>
    <col min="6299" max="6299" width="9.109375" style="179" bestFit="1" customWidth="1"/>
    <col min="6300" max="6300" width="9.44140625" style="179" bestFit="1" customWidth="1"/>
    <col min="6301" max="6302" width="9" style="179" bestFit="1" customWidth="1"/>
    <col min="6303" max="6303" width="8.88671875" style="179" bestFit="1" customWidth="1"/>
    <col min="6304" max="6304" width="9.44140625" style="179" bestFit="1" customWidth="1"/>
    <col min="6305" max="6305" width="9.109375" style="179" bestFit="1" customWidth="1"/>
    <col min="6306" max="6306" width="9.5546875" style="179" bestFit="1" customWidth="1"/>
    <col min="6307" max="6307" width="8.88671875" style="179" bestFit="1" customWidth="1"/>
    <col min="6308" max="6308" width="8.6640625" style="179" bestFit="1" customWidth="1"/>
    <col min="6309" max="6309" width="9.44140625" style="179" bestFit="1" customWidth="1"/>
    <col min="6310" max="6310" width="8.88671875" style="179" bestFit="1" customWidth="1"/>
    <col min="6311" max="6311" width="9.109375" style="179" bestFit="1" customWidth="1"/>
    <col min="6312" max="6312" width="9.44140625" style="179" bestFit="1" customWidth="1"/>
    <col min="6313" max="6314" width="9" style="179" bestFit="1" customWidth="1"/>
    <col min="6315" max="6315" width="8.88671875" style="179" bestFit="1" customWidth="1"/>
    <col min="6316" max="6316" width="9.44140625" style="179" bestFit="1" customWidth="1"/>
    <col min="6317" max="6317" width="9.109375" style="179" bestFit="1" customWidth="1"/>
    <col min="6318" max="6318" width="9.5546875" style="179" bestFit="1" customWidth="1"/>
    <col min="6319" max="6319" width="8.88671875" style="179" bestFit="1" customWidth="1"/>
    <col min="6320" max="6320" width="8.6640625" style="179" bestFit="1" customWidth="1"/>
    <col min="6321" max="6321" width="9.44140625" style="179" bestFit="1" customWidth="1"/>
    <col min="6322" max="6322" width="8.88671875" style="179" bestFit="1" customWidth="1"/>
    <col min="6323" max="6323" width="9.109375" style="179" bestFit="1" customWidth="1"/>
    <col min="6324" max="6324" width="9.44140625" style="179" bestFit="1" customWidth="1"/>
    <col min="6325" max="6325" width="9" style="179" bestFit="1" customWidth="1"/>
    <col min="6326" max="6326" width="12" style="179" bestFit="1" customWidth="1"/>
    <col min="6327" max="6378" width="9.109375" style="179"/>
    <col min="6379" max="6379" width="2.6640625" style="179" customWidth="1"/>
    <col min="6380" max="6380" width="1.109375" style="179" customWidth="1"/>
    <col min="6381" max="6381" width="18.109375" style="179" customWidth="1"/>
    <col min="6382" max="6382" width="13.109375" style="179" customWidth="1"/>
    <col min="6383" max="6383" width="7.5546875" style="179" customWidth="1"/>
    <col min="6384" max="6384" width="14.44140625" style="179" customWidth="1"/>
    <col min="6385" max="6385" width="33.109375" style="179" customWidth="1"/>
    <col min="6386" max="6386" width="21.6640625" style="179" customWidth="1"/>
    <col min="6387" max="6387" width="39.44140625" style="179" customWidth="1"/>
    <col min="6388" max="6388" width="17.44140625" style="179" customWidth="1"/>
    <col min="6389" max="6393" width="8.88671875" style="179" customWidth="1"/>
    <col min="6394" max="6396" width="13.5546875" style="179" customWidth="1"/>
    <col min="6397" max="6407" width="8.88671875" style="179" customWidth="1"/>
    <col min="6408" max="6411" width="13.5546875" style="179" customWidth="1"/>
    <col min="6412" max="6414" width="6.5546875" style="179" customWidth="1"/>
    <col min="6415" max="6415" width="5.6640625" style="179" customWidth="1"/>
    <col min="6416" max="6419" width="6.5546875" style="179" customWidth="1"/>
    <col min="6420" max="6421" width="8.88671875" style="179" customWidth="1"/>
    <col min="6422" max="6423" width="9" style="179" customWidth="1"/>
    <col min="6424" max="6424" width="8.88671875" style="179" customWidth="1"/>
    <col min="6425" max="6425" width="9.44140625" style="179" customWidth="1"/>
    <col min="6426" max="6426" width="9.109375" style="179" customWidth="1"/>
    <col min="6427" max="6427" width="9.5546875" style="179" customWidth="1"/>
    <col min="6428" max="6428" width="8.88671875" style="179" customWidth="1"/>
    <col min="6429" max="6429" width="8.6640625" style="179" customWidth="1"/>
    <col min="6430" max="6430" width="9.44140625" style="179" customWidth="1"/>
    <col min="6431" max="6431" width="8.88671875" style="179" customWidth="1"/>
    <col min="6432" max="6432" width="9.109375" style="179" customWidth="1"/>
    <col min="6433" max="6433" width="9.44140625" style="179" customWidth="1"/>
    <col min="6434" max="6434" width="9" style="179" customWidth="1"/>
    <col min="6435" max="6435" width="13.5546875" style="179" customWidth="1"/>
    <col min="6436" max="6436" width="18.5546875" style="179" customWidth="1"/>
    <col min="6437" max="6437" width="8.88671875" style="179" customWidth="1"/>
    <col min="6438" max="6438" width="9.44140625" style="179" customWidth="1"/>
    <col min="6439" max="6439" width="9.109375" style="179" bestFit="1" customWidth="1"/>
    <col min="6440" max="6440" width="9.5546875" style="179" bestFit="1" customWidth="1"/>
    <col min="6441" max="6441" width="8.88671875" style="179" bestFit="1" customWidth="1"/>
    <col min="6442" max="6442" width="8.6640625" style="179" bestFit="1" customWidth="1"/>
    <col min="6443" max="6443" width="9.44140625" style="179" bestFit="1" customWidth="1"/>
    <col min="6444" max="6444" width="8.88671875" style="179" bestFit="1" customWidth="1"/>
    <col min="6445" max="6445" width="9.109375" style="179" bestFit="1" customWidth="1"/>
    <col min="6446" max="6446" width="9.44140625" style="179" bestFit="1" customWidth="1"/>
    <col min="6447" max="6447" width="9" style="179" bestFit="1" customWidth="1"/>
    <col min="6448" max="6483" width="12.6640625" style="179" bestFit="1" customWidth="1"/>
    <col min="6484" max="6484" width="13.5546875" style="179" bestFit="1" customWidth="1"/>
    <col min="6485" max="6485" width="13.44140625" style="179" customWidth="1"/>
    <col min="6486" max="6486" width="12.5546875" style="179" customWidth="1"/>
    <col min="6487" max="6496" width="13.44140625" style="179" bestFit="1" customWidth="1"/>
    <col min="6497" max="6532" width="12.6640625" style="179" bestFit="1" customWidth="1"/>
    <col min="6533" max="6533" width="13.5546875" style="179" bestFit="1" customWidth="1"/>
    <col min="6534" max="6534" width="9" style="179" bestFit="1" customWidth="1"/>
    <col min="6535" max="6535" width="8.88671875" style="179" bestFit="1" customWidth="1"/>
    <col min="6536" max="6536" width="9.44140625" style="179" bestFit="1" customWidth="1"/>
    <col min="6537" max="6537" width="9.109375" style="179" bestFit="1" customWidth="1"/>
    <col min="6538" max="6538" width="9.5546875" style="179" bestFit="1" customWidth="1"/>
    <col min="6539" max="6539" width="8.88671875" style="179" bestFit="1" customWidth="1"/>
    <col min="6540" max="6540" width="8.6640625" style="179" bestFit="1" customWidth="1"/>
    <col min="6541" max="6541" width="9.44140625" style="179" bestFit="1" customWidth="1"/>
    <col min="6542" max="6542" width="8.88671875" style="179" bestFit="1" customWidth="1"/>
    <col min="6543" max="6543" width="9.109375" style="179" bestFit="1" customWidth="1"/>
    <col min="6544" max="6544" width="9.44140625" style="179" bestFit="1" customWidth="1"/>
    <col min="6545" max="6546" width="9" style="179" bestFit="1" customWidth="1"/>
    <col min="6547" max="6547" width="8.88671875" style="179" bestFit="1" customWidth="1"/>
    <col min="6548" max="6548" width="9.44140625" style="179" bestFit="1" customWidth="1"/>
    <col min="6549" max="6549" width="9.109375" style="179" bestFit="1" customWidth="1"/>
    <col min="6550" max="6550" width="9.5546875" style="179" bestFit="1" customWidth="1"/>
    <col min="6551" max="6551" width="8.88671875" style="179" bestFit="1" customWidth="1"/>
    <col min="6552" max="6552" width="8.6640625" style="179" bestFit="1" customWidth="1"/>
    <col min="6553" max="6553" width="9.44140625" style="179" bestFit="1" customWidth="1"/>
    <col min="6554" max="6554" width="8.88671875" style="179" bestFit="1" customWidth="1"/>
    <col min="6555" max="6555" width="9.109375" style="179" bestFit="1" customWidth="1"/>
    <col min="6556" max="6556" width="9.44140625" style="179" bestFit="1" customWidth="1"/>
    <col min="6557" max="6558" width="9" style="179" bestFit="1" customWidth="1"/>
    <col min="6559" max="6559" width="8.88671875" style="179" bestFit="1" customWidth="1"/>
    <col min="6560" max="6560" width="9.44140625" style="179" bestFit="1" customWidth="1"/>
    <col min="6561" max="6561" width="9.109375" style="179" bestFit="1" customWidth="1"/>
    <col min="6562" max="6562" width="9.5546875" style="179" bestFit="1" customWidth="1"/>
    <col min="6563" max="6563" width="8.88671875" style="179" bestFit="1" customWidth="1"/>
    <col min="6564" max="6564" width="8.6640625" style="179" bestFit="1" customWidth="1"/>
    <col min="6565" max="6565" width="9.44140625" style="179" bestFit="1" customWidth="1"/>
    <col min="6566" max="6566" width="8.88671875" style="179" bestFit="1" customWidth="1"/>
    <col min="6567" max="6567" width="9.109375" style="179" bestFit="1" customWidth="1"/>
    <col min="6568" max="6568" width="9.44140625" style="179" bestFit="1" customWidth="1"/>
    <col min="6569" max="6570" width="9" style="179" bestFit="1" customWidth="1"/>
    <col min="6571" max="6571" width="8.88671875" style="179" bestFit="1" customWidth="1"/>
    <col min="6572" max="6572" width="9.44140625" style="179" bestFit="1" customWidth="1"/>
    <col min="6573" max="6573" width="9.109375" style="179" bestFit="1" customWidth="1"/>
    <col min="6574" max="6574" width="9.5546875" style="179" bestFit="1" customWidth="1"/>
    <col min="6575" max="6575" width="8.88671875" style="179" bestFit="1" customWidth="1"/>
    <col min="6576" max="6576" width="8.6640625" style="179" bestFit="1" customWidth="1"/>
    <col min="6577" max="6577" width="9.44140625" style="179" bestFit="1" customWidth="1"/>
    <col min="6578" max="6578" width="8.88671875" style="179" bestFit="1" customWidth="1"/>
    <col min="6579" max="6579" width="9.109375" style="179" bestFit="1" customWidth="1"/>
    <col min="6580" max="6580" width="9.44140625" style="179" bestFit="1" customWidth="1"/>
    <col min="6581" max="6581" width="9" style="179" bestFit="1" customWidth="1"/>
    <col min="6582" max="6582" width="12" style="179" bestFit="1" customWidth="1"/>
    <col min="6583" max="6634" width="9.109375" style="179"/>
    <col min="6635" max="6635" width="2.6640625" style="179" customWidth="1"/>
    <col min="6636" max="6636" width="1.109375" style="179" customWidth="1"/>
    <col min="6637" max="6637" width="18.109375" style="179" customWidth="1"/>
    <col min="6638" max="6638" width="13.109375" style="179" customWidth="1"/>
    <col min="6639" max="6639" width="7.5546875" style="179" customWidth="1"/>
    <col min="6640" max="6640" width="14.44140625" style="179" customWidth="1"/>
    <col min="6641" max="6641" width="33.109375" style="179" customWidth="1"/>
    <col min="6642" max="6642" width="21.6640625" style="179" customWidth="1"/>
    <col min="6643" max="6643" width="39.44140625" style="179" customWidth="1"/>
    <col min="6644" max="6644" width="17.44140625" style="179" customWidth="1"/>
    <col min="6645" max="6649" width="8.88671875" style="179" customWidth="1"/>
    <col min="6650" max="6652" width="13.5546875" style="179" customWidth="1"/>
    <col min="6653" max="6663" width="8.88671875" style="179" customWidth="1"/>
    <col min="6664" max="6667" width="13.5546875" style="179" customWidth="1"/>
    <col min="6668" max="6670" width="6.5546875" style="179" customWidth="1"/>
    <col min="6671" max="6671" width="5.6640625" style="179" customWidth="1"/>
    <col min="6672" max="6675" width="6.5546875" style="179" customWidth="1"/>
    <col min="6676" max="6677" width="8.88671875" style="179" customWidth="1"/>
    <col min="6678" max="6679" width="9" style="179" customWidth="1"/>
    <col min="6680" max="6680" width="8.88671875" style="179" customWidth="1"/>
    <col min="6681" max="6681" width="9.44140625" style="179" customWidth="1"/>
    <col min="6682" max="6682" width="9.109375" style="179" customWidth="1"/>
    <col min="6683" max="6683" width="9.5546875" style="179" customWidth="1"/>
    <col min="6684" max="6684" width="8.88671875" style="179" customWidth="1"/>
    <col min="6685" max="6685" width="8.6640625" style="179" customWidth="1"/>
    <col min="6686" max="6686" width="9.44140625" style="179" customWidth="1"/>
    <col min="6687" max="6687" width="8.88671875" style="179" customWidth="1"/>
    <col min="6688" max="6688" width="9.109375" style="179" customWidth="1"/>
    <col min="6689" max="6689" width="9.44140625" style="179" customWidth="1"/>
    <col min="6690" max="6690" width="9" style="179" customWidth="1"/>
    <col min="6691" max="6691" width="13.5546875" style="179" customWidth="1"/>
    <col min="6692" max="6692" width="18.5546875" style="179" customWidth="1"/>
    <col min="6693" max="6693" width="8.88671875" style="179" customWidth="1"/>
    <col min="6694" max="6694" width="9.44140625" style="179" customWidth="1"/>
    <col min="6695" max="6695" width="9.109375" style="179" bestFit="1" customWidth="1"/>
    <col min="6696" max="6696" width="9.5546875" style="179" bestFit="1" customWidth="1"/>
    <col min="6697" max="6697" width="8.88671875" style="179" bestFit="1" customWidth="1"/>
    <col min="6698" max="6698" width="8.6640625" style="179" bestFit="1" customWidth="1"/>
    <col min="6699" max="6699" width="9.44140625" style="179" bestFit="1" customWidth="1"/>
    <col min="6700" max="6700" width="8.88671875" style="179" bestFit="1" customWidth="1"/>
    <col min="6701" max="6701" width="9.109375" style="179" bestFit="1" customWidth="1"/>
    <col min="6702" max="6702" width="9.44140625" style="179" bestFit="1" customWidth="1"/>
    <col min="6703" max="6703" width="9" style="179" bestFit="1" customWidth="1"/>
    <col min="6704" max="6739" width="12.6640625" style="179" bestFit="1" customWidth="1"/>
    <col min="6740" max="6740" width="13.5546875" style="179" bestFit="1" customWidth="1"/>
    <col min="6741" max="6741" width="13.44140625" style="179" customWidth="1"/>
    <col min="6742" max="6742" width="12.5546875" style="179" customWidth="1"/>
    <col min="6743" max="6752" width="13.44140625" style="179" bestFit="1" customWidth="1"/>
    <col min="6753" max="6788" width="12.6640625" style="179" bestFit="1" customWidth="1"/>
    <col min="6789" max="6789" width="13.5546875" style="179" bestFit="1" customWidth="1"/>
    <col min="6790" max="6790" width="9" style="179" bestFit="1" customWidth="1"/>
    <col min="6791" max="6791" width="8.88671875" style="179" bestFit="1" customWidth="1"/>
    <col min="6792" max="6792" width="9.44140625" style="179" bestFit="1" customWidth="1"/>
    <col min="6793" max="6793" width="9.109375" style="179" bestFit="1" customWidth="1"/>
    <col min="6794" max="6794" width="9.5546875" style="179" bestFit="1" customWidth="1"/>
    <col min="6795" max="6795" width="8.88671875" style="179" bestFit="1" customWidth="1"/>
    <col min="6796" max="6796" width="8.6640625" style="179" bestFit="1" customWidth="1"/>
    <col min="6797" max="6797" width="9.44140625" style="179" bestFit="1" customWidth="1"/>
    <col min="6798" max="6798" width="8.88671875" style="179" bestFit="1" customWidth="1"/>
    <col min="6799" max="6799" width="9.109375" style="179" bestFit="1" customWidth="1"/>
    <col min="6800" max="6800" width="9.44140625" style="179" bestFit="1" customWidth="1"/>
    <col min="6801" max="6802" width="9" style="179" bestFit="1" customWidth="1"/>
    <col min="6803" max="6803" width="8.88671875" style="179" bestFit="1" customWidth="1"/>
    <col min="6804" max="6804" width="9.44140625" style="179" bestFit="1" customWidth="1"/>
    <col min="6805" max="6805" width="9.109375" style="179" bestFit="1" customWidth="1"/>
    <col min="6806" max="6806" width="9.5546875" style="179" bestFit="1" customWidth="1"/>
    <col min="6807" max="6807" width="8.88671875" style="179" bestFit="1" customWidth="1"/>
    <col min="6808" max="6808" width="8.6640625" style="179" bestFit="1" customWidth="1"/>
    <col min="6809" max="6809" width="9.44140625" style="179" bestFit="1" customWidth="1"/>
    <col min="6810" max="6810" width="8.88671875" style="179" bestFit="1" customWidth="1"/>
    <col min="6811" max="6811" width="9.109375" style="179" bestFit="1" customWidth="1"/>
    <col min="6812" max="6812" width="9.44140625" style="179" bestFit="1" customWidth="1"/>
    <col min="6813" max="6814" width="9" style="179" bestFit="1" customWidth="1"/>
    <col min="6815" max="6815" width="8.88671875" style="179" bestFit="1" customWidth="1"/>
    <col min="6816" max="6816" width="9.44140625" style="179" bestFit="1" customWidth="1"/>
    <col min="6817" max="6817" width="9.109375" style="179" bestFit="1" customWidth="1"/>
    <col min="6818" max="6818" width="9.5546875" style="179" bestFit="1" customWidth="1"/>
    <col min="6819" max="6819" width="8.88671875" style="179" bestFit="1" customWidth="1"/>
    <col min="6820" max="6820" width="8.6640625" style="179" bestFit="1" customWidth="1"/>
    <col min="6821" max="6821" width="9.44140625" style="179" bestFit="1" customWidth="1"/>
    <col min="6822" max="6822" width="8.88671875" style="179" bestFit="1" customWidth="1"/>
    <col min="6823" max="6823" width="9.109375" style="179" bestFit="1" customWidth="1"/>
    <col min="6824" max="6824" width="9.44140625" style="179" bestFit="1" customWidth="1"/>
    <col min="6825" max="6826" width="9" style="179" bestFit="1" customWidth="1"/>
    <col min="6827" max="6827" width="8.88671875" style="179" bestFit="1" customWidth="1"/>
    <col min="6828" max="6828" width="9.44140625" style="179" bestFit="1" customWidth="1"/>
    <col min="6829" max="6829" width="9.109375" style="179" bestFit="1" customWidth="1"/>
    <col min="6830" max="6830" width="9.5546875" style="179" bestFit="1" customWidth="1"/>
    <col min="6831" max="6831" width="8.88671875" style="179" bestFit="1" customWidth="1"/>
    <col min="6832" max="6832" width="8.6640625" style="179" bestFit="1" customWidth="1"/>
    <col min="6833" max="6833" width="9.44140625" style="179" bestFit="1" customWidth="1"/>
    <col min="6834" max="6834" width="8.88671875" style="179" bestFit="1" customWidth="1"/>
    <col min="6835" max="6835" width="9.109375" style="179" bestFit="1" customWidth="1"/>
    <col min="6836" max="6836" width="9.44140625" style="179" bestFit="1" customWidth="1"/>
    <col min="6837" max="6837" width="9" style="179" bestFit="1" customWidth="1"/>
    <col min="6838" max="6838" width="12" style="179" bestFit="1" customWidth="1"/>
    <col min="6839" max="6890" width="9.109375" style="179"/>
    <col min="6891" max="6891" width="2.6640625" style="179" customWidth="1"/>
    <col min="6892" max="6892" width="1.109375" style="179" customWidth="1"/>
    <col min="6893" max="6893" width="18.109375" style="179" customWidth="1"/>
    <col min="6894" max="6894" width="13.109375" style="179" customWidth="1"/>
    <col min="6895" max="6895" width="7.5546875" style="179" customWidth="1"/>
    <col min="6896" max="6896" width="14.44140625" style="179" customWidth="1"/>
    <col min="6897" max="6897" width="33.109375" style="179" customWidth="1"/>
    <col min="6898" max="6898" width="21.6640625" style="179" customWidth="1"/>
    <col min="6899" max="6899" width="39.44140625" style="179" customWidth="1"/>
    <col min="6900" max="6900" width="17.44140625" style="179" customWidth="1"/>
    <col min="6901" max="6905" width="8.88671875" style="179" customWidth="1"/>
    <col min="6906" max="6908" width="13.5546875" style="179" customWidth="1"/>
    <col min="6909" max="6919" width="8.88671875" style="179" customWidth="1"/>
    <col min="6920" max="6923" width="13.5546875" style="179" customWidth="1"/>
    <col min="6924" max="6926" width="6.5546875" style="179" customWidth="1"/>
    <col min="6927" max="6927" width="5.6640625" style="179" customWidth="1"/>
    <col min="6928" max="6931" width="6.5546875" style="179" customWidth="1"/>
    <col min="6932" max="6933" width="8.88671875" style="179" customWidth="1"/>
    <col min="6934" max="6935" width="9" style="179" customWidth="1"/>
    <col min="6936" max="6936" width="8.88671875" style="179" customWidth="1"/>
    <col min="6937" max="6937" width="9.44140625" style="179" customWidth="1"/>
    <col min="6938" max="6938" width="9.109375" style="179" customWidth="1"/>
    <col min="6939" max="6939" width="9.5546875" style="179" customWidth="1"/>
    <col min="6940" max="6940" width="8.88671875" style="179" customWidth="1"/>
    <col min="6941" max="6941" width="8.6640625" style="179" customWidth="1"/>
    <col min="6942" max="6942" width="9.44140625" style="179" customWidth="1"/>
    <col min="6943" max="6943" width="8.88671875" style="179" customWidth="1"/>
    <col min="6944" max="6944" width="9.109375" style="179" customWidth="1"/>
    <col min="6945" max="6945" width="9.44140625" style="179" customWidth="1"/>
    <col min="6946" max="6946" width="9" style="179" customWidth="1"/>
    <col min="6947" max="6947" width="13.5546875" style="179" customWidth="1"/>
    <col min="6948" max="6948" width="18.5546875" style="179" customWidth="1"/>
    <col min="6949" max="6949" width="8.88671875" style="179" customWidth="1"/>
    <col min="6950" max="6950" width="9.44140625" style="179" customWidth="1"/>
    <col min="6951" max="6951" width="9.109375" style="179" bestFit="1" customWidth="1"/>
    <col min="6952" max="6952" width="9.5546875" style="179" bestFit="1" customWidth="1"/>
    <col min="6953" max="6953" width="8.88671875" style="179" bestFit="1" customWidth="1"/>
    <col min="6954" max="6954" width="8.6640625" style="179" bestFit="1" customWidth="1"/>
    <col min="6955" max="6955" width="9.44140625" style="179" bestFit="1" customWidth="1"/>
    <col min="6956" max="6956" width="8.88671875" style="179" bestFit="1" customWidth="1"/>
    <col min="6957" max="6957" width="9.109375" style="179" bestFit="1" customWidth="1"/>
    <col min="6958" max="6958" width="9.44140625" style="179" bestFit="1" customWidth="1"/>
    <col min="6959" max="6959" width="9" style="179" bestFit="1" customWidth="1"/>
    <col min="6960" max="6995" width="12.6640625" style="179" bestFit="1" customWidth="1"/>
    <col min="6996" max="6996" width="13.5546875" style="179" bestFit="1" customWidth="1"/>
    <col min="6997" max="6997" width="13.44140625" style="179" customWidth="1"/>
    <col min="6998" max="6998" width="12.5546875" style="179" customWidth="1"/>
    <col min="6999" max="7008" width="13.44140625" style="179" bestFit="1" customWidth="1"/>
    <col min="7009" max="7044" width="12.6640625" style="179" bestFit="1" customWidth="1"/>
    <col min="7045" max="7045" width="13.5546875" style="179" bestFit="1" customWidth="1"/>
    <col min="7046" max="7046" width="9" style="179" bestFit="1" customWidth="1"/>
    <col min="7047" max="7047" width="8.88671875" style="179" bestFit="1" customWidth="1"/>
    <col min="7048" max="7048" width="9.44140625" style="179" bestFit="1" customWidth="1"/>
    <col min="7049" max="7049" width="9.109375" style="179" bestFit="1" customWidth="1"/>
    <col min="7050" max="7050" width="9.5546875" style="179" bestFit="1" customWidth="1"/>
    <col min="7051" max="7051" width="8.88671875" style="179" bestFit="1" customWidth="1"/>
    <col min="7052" max="7052" width="8.6640625" style="179" bestFit="1" customWidth="1"/>
    <col min="7053" max="7053" width="9.44140625" style="179" bestFit="1" customWidth="1"/>
    <col min="7054" max="7054" width="8.88671875" style="179" bestFit="1" customWidth="1"/>
    <col min="7055" max="7055" width="9.109375" style="179" bestFit="1" customWidth="1"/>
    <col min="7056" max="7056" width="9.44140625" style="179" bestFit="1" customWidth="1"/>
    <col min="7057" max="7058" width="9" style="179" bestFit="1" customWidth="1"/>
    <col min="7059" max="7059" width="8.88671875" style="179" bestFit="1" customWidth="1"/>
    <col min="7060" max="7060" width="9.44140625" style="179" bestFit="1" customWidth="1"/>
    <col min="7061" max="7061" width="9.109375" style="179" bestFit="1" customWidth="1"/>
    <col min="7062" max="7062" width="9.5546875" style="179" bestFit="1" customWidth="1"/>
    <col min="7063" max="7063" width="8.88671875" style="179" bestFit="1" customWidth="1"/>
    <col min="7064" max="7064" width="8.6640625" style="179" bestFit="1" customWidth="1"/>
    <col min="7065" max="7065" width="9.44140625" style="179" bestFit="1" customWidth="1"/>
    <col min="7066" max="7066" width="8.88671875" style="179" bestFit="1" customWidth="1"/>
    <col min="7067" max="7067" width="9.109375" style="179" bestFit="1" customWidth="1"/>
    <col min="7068" max="7068" width="9.44140625" style="179" bestFit="1" customWidth="1"/>
    <col min="7069" max="7070" width="9" style="179" bestFit="1" customWidth="1"/>
    <col min="7071" max="7071" width="8.88671875" style="179" bestFit="1" customWidth="1"/>
    <col min="7072" max="7072" width="9.44140625" style="179" bestFit="1" customWidth="1"/>
    <col min="7073" max="7073" width="9.109375" style="179" bestFit="1" customWidth="1"/>
    <col min="7074" max="7074" width="9.5546875" style="179" bestFit="1" customWidth="1"/>
    <col min="7075" max="7075" width="8.88671875" style="179" bestFit="1" customWidth="1"/>
    <col min="7076" max="7076" width="8.6640625" style="179" bestFit="1" customWidth="1"/>
    <col min="7077" max="7077" width="9.44140625" style="179" bestFit="1" customWidth="1"/>
    <col min="7078" max="7078" width="8.88671875" style="179" bestFit="1" customWidth="1"/>
    <col min="7079" max="7079" width="9.109375" style="179" bestFit="1" customWidth="1"/>
    <col min="7080" max="7080" width="9.44140625" style="179" bestFit="1" customWidth="1"/>
    <col min="7081" max="7082" width="9" style="179" bestFit="1" customWidth="1"/>
    <col min="7083" max="7083" width="8.88671875" style="179" bestFit="1" customWidth="1"/>
    <col min="7084" max="7084" width="9.44140625" style="179" bestFit="1" customWidth="1"/>
    <col min="7085" max="7085" width="9.109375" style="179" bestFit="1" customWidth="1"/>
    <col min="7086" max="7086" width="9.5546875" style="179" bestFit="1" customWidth="1"/>
    <col min="7087" max="7087" width="8.88671875" style="179" bestFit="1" customWidth="1"/>
    <col min="7088" max="7088" width="8.6640625" style="179" bestFit="1" customWidth="1"/>
    <col min="7089" max="7089" width="9.44140625" style="179" bestFit="1" customWidth="1"/>
    <col min="7090" max="7090" width="8.88671875" style="179" bestFit="1" customWidth="1"/>
    <col min="7091" max="7091" width="9.109375" style="179" bestFit="1" customWidth="1"/>
    <col min="7092" max="7092" width="9.44140625" style="179" bestFit="1" customWidth="1"/>
    <col min="7093" max="7093" width="9" style="179" bestFit="1" customWidth="1"/>
    <col min="7094" max="7094" width="12" style="179" bestFit="1" customWidth="1"/>
    <col min="7095" max="7146" width="9.109375" style="179"/>
    <col min="7147" max="7147" width="2.6640625" style="179" customWidth="1"/>
    <col min="7148" max="7148" width="1.109375" style="179" customWidth="1"/>
    <col min="7149" max="7149" width="18.109375" style="179" customWidth="1"/>
    <col min="7150" max="7150" width="13.109375" style="179" customWidth="1"/>
    <col min="7151" max="7151" width="7.5546875" style="179" customWidth="1"/>
    <col min="7152" max="7152" width="14.44140625" style="179" customWidth="1"/>
    <col min="7153" max="7153" width="33.109375" style="179" customWidth="1"/>
    <col min="7154" max="7154" width="21.6640625" style="179" customWidth="1"/>
    <col min="7155" max="7155" width="39.44140625" style="179" customWidth="1"/>
    <col min="7156" max="7156" width="17.44140625" style="179" customWidth="1"/>
    <col min="7157" max="7161" width="8.88671875" style="179" customWidth="1"/>
    <col min="7162" max="7164" width="13.5546875" style="179" customWidth="1"/>
    <col min="7165" max="7175" width="8.88671875" style="179" customWidth="1"/>
    <col min="7176" max="7179" width="13.5546875" style="179" customWidth="1"/>
    <col min="7180" max="7182" width="6.5546875" style="179" customWidth="1"/>
    <col min="7183" max="7183" width="5.6640625" style="179" customWidth="1"/>
    <col min="7184" max="7187" width="6.5546875" style="179" customWidth="1"/>
    <col min="7188" max="7189" width="8.88671875" style="179" customWidth="1"/>
    <col min="7190" max="7191" width="9" style="179" customWidth="1"/>
    <col min="7192" max="7192" width="8.88671875" style="179" customWidth="1"/>
    <col min="7193" max="7193" width="9.44140625" style="179" customWidth="1"/>
    <col min="7194" max="7194" width="9.109375" style="179" customWidth="1"/>
    <col min="7195" max="7195" width="9.5546875" style="179" customWidth="1"/>
    <col min="7196" max="7196" width="8.88671875" style="179" customWidth="1"/>
    <col min="7197" max="7197" width="8.6640625" style="179" customWidth="1"/>
    <col min="7198" max="7198" width="9.44140625" style="179" customWidth="1"/>
    <col min="7199" max="7199" width="8.88671875" style="179" customWidth="1"/>
    <col min="7200" max="7200" width="9.109375" style="179" customWidth="1"/>
    <col min="7201" max="7201" width="9.44140625" style="179" customWidth="1"/>
    <col min="7202" max="7202" width="9" style="179" customWidth="1"/>
    <col min="7203" max="7203" width="13.5546875" style="179" customWidth="1"/>
    <col min="7204" max="7204" width="18.5546875" style="179" customWidth="1"/>
    <col min="7205" max="7205" width="8.88671875" style="179" customWidth="1"/>
    <col min="7206" max="7206" width="9.44140625" style="179" customWidth="1"/>
    <col min="7207" max="7207" width="9.109375" style="179" bestFit="1" customWidth="1"/>
    <col min="7208" max="7208" width="9.5546875" style="179" bestFit="1" customWidth="1"/>
    <col min="7209" max="7209" width="8.88671875" style="179" bestFit="1" customWidth="1"/>
    <col min="7210" max="7210" width="8.6640625" style="179" bestFit="1" customWidth="1"/>
    <col min="7211" max="7211" width="9.44140625" style="179" bestFit="1" customWidth="1"/>
    <col min="7212" max="7212" width="8.88671875" style="179" bestFit="1" customWidth="1"/>
    <col min="7213" max="7213" width="9.109375" style="179" bestFit="1" customWidth="1"/>
    <col min="7214" max="7214" width="9.44140625" style="179" bestFit="1" customWidth="1"/>
    <col min="7215" max="7215" width="9" style="179" bestFit="1" customWidth="1"/>
    <col min="7216" max="7251" width="12.6640625" style="179" bestFit="1" customWidth="1"/>
    <col min="7252" max="7252" width="13.5546875" style="179" bestFit="1" customWidth="1"/>
    <col min="7253" max="7253" width="13.44140625" style="179" customWidth="1"/>
    <col min="7254" max="7254" width="12.5546875" style="179" customWidth="1"/>
    <col min="7255" max="7264" width="13.44140625" style="179" bestFit="1" customWidth="1"/>
    <col min="7265" max="7300" width="12.6640625" style="179" bestFit="1" customWidth="1"/>
    <col min="7301" max="7301" width="13.5546875" style="179" bestFit="1" customWidth="1"/>
    <col min="7302" max="7302" width="9" style="179" bestFit="1" customWidth="1"/>
    <col min="7303" max="7303" width="8.88671875" style="179" bestFit="1" customWidth="1"/>
    <col min="7304" max="7304" width="9.44140625" style="179" bestFit="1" customWidth="1"/>
    <col min="7305" max="7305" width="9.109375" style="179" bestFit="1" customWidth="1"/>
    <col min="7306" max="7306" width="9.5546875" style="179" bestFit="1" customWidth="1"/>
    <col min="7307" max="7307" width="8.88671875" style="179" bestFit="1" customWidth="1"/>
    <col min="7308" max="7308" width="8.6640625" style="179" bestFit="1" customWidth="1"/>
    <col min="7309" max="7309" width="9.44140625" style="179" bestFit="1" customWidth="1"/>
    <col min="7310" max="7310" width="8.88671875" style="179" bestFit="1" customWidth="1"/>
    <col min="7311" max="7311" width="9.109375" style="179" bestFit="1" customWidth="1"/>
    <col min="7312" max="7312" width="9.44140625" style="179" bestFit="1" customWidth="1"/>
    <col min="7313" max="7314" width="9" style="179" bestFit="1" customWidth="1"/>
    <col min="7315" max="7315" width="8.88671875" style="179" bestFit="1" customWidth="1"/>
    <col min="7316" max="7316" width="9.44140625" style="179" bestFit="1" customWidth="1"/>
    <col min="7317" max="7317" width="9.109375" style="179" bestFit="1" customWidth="1"/>
    <col min="7318" max="7318" width="9.5546875" style="179" bestFit="1" customWidth="1"/>
    <col min="7319" max="7319" width="8.88671875" style="179" bestFit="1" customWidth="1"/>
    <col min="7320" max="7320" width="8.6640625" style="179" bestFit="1" customWidth="1"/>
    <col min="7321" max="7321" width="9.44140625" style="179" bestFit="1" customWidth="1"/>
    <col min="7322" max="7322" width="8.88671875" style="179" bestFit="1" customWidth="1"/>
    <col min="7323" max="7323" width="9.109375" style="179" bestFit="1" customWidth="1"/>
    <col min="7324" max="7324" width="9.44140625" style="179" bestFit="1" customWidth="1"/>
    <col min="7325" max="7326" width="9" style="179" bestFit="1" customWidth="1"/>
    <col min="7327" max="7327" width="8.88671875" style="179" bestFit="1" customWidth="1"/>
    <col min="7328" max="7328" width="9.44140625" style="179" bestFit="1" customWidth="1"/>
    <col min="7329" max="7329" width="9.109375" style="179" bestFit="1" customWidth="1"/>
    <col min="7330" max="7330" width="9.5546875" style="179" bestFit="1" customWidth="1"/>
    <col min="7331" max="7331" width="8.88671875" style="179" bestFit="1" customWidth="1"/>
    <col min="7332" max="7332" width="8.6640625" style="179" bestFit="1" customWidth="1"/>
    <col min="7333" max="7333" width="9.44140625" style="179" bestFit="1" customWidth="1"/>
    <col min="7334" max="7334" width="8.88671875" style="179" bestFit="1" customWidth="1"/>
    <col min="7335" max="7335" width="9.109375" style="179" bestFit="1" customWidth="1"/>
    <col min="7336" max="7336" width="9.44140625" style="179" bestFit="1" customWidth="1"/>
    <col min="7337" max="7338" width="9" style="179" bestFit="1" customWidth="1"/>
    <col min="7339" max="7339" width="8.88671875" style="179" bestFit="1" customWidth="1"/>
    <col min="7340" max="7340" width="9.44140625" style="179" bestFit="1" customWidth="1"/>
    <col min="7341" max="7341" width="9.109375" style="179" bestFit="1" customWidth="1"/>
    <col min="7342" max="7342" width="9.5546875" style="179" bestFit="1" customWidth="1"/>
    <col min="7343" max="7343" width="8.88671875" style="179" bestFit="1" customWidth="1"/>
    <col min="7344" max="7344" width="8.6640625" style="179" bestFit="1" customWidth="1"/>
    <col min="7345" max="7345" width="9.44140625" style="179" bestFit="1" customWidth="1"/>
    <col min="7346" max="7346" width="8.88671875" style="179" bestFit="1" customWidth="1"/>
    <col min="7347" max="7347" width="9.109375" style="179" bestFit="1" customWidth="1"/>
    <col min="7348" max="7348" width="9.44140625" style="179" bestFit="1" customWidth="1"/>
    <col min="7349" max="7349" width="9" style="179" bestFit="1" customWidth="1"/>
    <col min="7350" max="7350" width="12" style="179" bestFit="1" customWidth="1"/>
    <col min="7351" max="7402" width="9.109375" style="179"/>
    <col min="7403" max="7403" width="2.6640625" style="179" customWidth="1"/>
    <col min="7404" max="7404" width="1.109375" style="179" customWidth="1"/>
    <col min="7405" max="7405" width="18.109375" style="179" customWidth="1"/>
    <col min="7406" max="7406" width="13.109375" style="179" customWidth="1"/>
    <col min="7407" max="7407" width="7.5546875" style="179" customWidth="1"/>
    <col min="7408" max="7408" width="14.44140625" style="179" customWidth="1"/>
    <col min="7409" max="7409" width="33.109375" style="179" customWidth="1"/>
    <col min="7410" max="7410" width="21.6640625" style="179" customWidth="1"/>
    <col min="7411" max="7411" width="39.44140625" style="179" customWidth="1"/>
    <col min="7412" max="7412" width="17.44140625" style="179" customWidth="1"/>
    <col min="7413" max="7417" width="8.88671875" style="179" customWidth="1"/>
    <col min="7418" max="7420" width="13.5546875" style="179" customWidth="1"/>
    <col min="7421" max="7431" width="8.88671875" style="179" customWidth="1"/>
    <col min="7432" max="7435" width="13.5546875" style="179" customWidth="1"/>
    <col min="7436" max="7438" width="6.5546875" style="179" customWidth="1"/>
    <col min="7439" max="7439" width="5.6640625" style="179" customWidth="1"/>
    <col min="7440" max="7443" width="6.5546875" style="179" customWidth="1"/>
    <col min="7444" max="7445" width="8.88671875" style="179" customWidth="1"/>
    <col min="7446" max="7447" width="9" style="179" customWidth="1"/>
    <col min="7448" max="7448" width="8.88671875" style="179" customWidth="1"/>
    <col min="7449" max="7449" width="9.44140625" style="179" customWidth="1"/>
    <col min="7450" max="7450" width="9.109375" style="179" customWidth="1"/>
    <col min="7451" max="7451" width="9.5546875" style="179" customWidth="1"/>
    <col min="7452" max="7452" width="8.88671875" style="179" customWidth="1"/>
    <col min="7453" max="7453" width="8.6640625" style="179" customWidth="1"/>
    <col min="7454" max="7454" width="9.44140625" style="179" customWidth="1"/>
    <col min="7455" max="7455" width="8.88671875" style="179" customWidth="1"/>
    <col min="7456" max="7456" width="9.109375" style="179" customWidth="1"/>
    <col min="7457" max="7457" width="9.44140625" style="179" customWidth="1"/>
    <col min="7458" max="7458" width="9" style="179" customWidth="1"/>
    <col min="7459" max="7459" width="13.5546875" style="179" customWidth="1"/>
    <col min="7460" max="7460" width="18.5546875" style="179" customWidth="1"/>
    <col min="7461" max="7461" width="8.88671875" style="179" customWidth="1"/>
    <col min="7462" max="7462" width="9.44140625" style="179" customWidth="1"/>
    <col min="7463" max="7463" width="9.109375" style="179" bestFit="1" customWidth="1"/>
    <col min="7464" max="7464" width="9.5546875" style="179" bestFit="1" customWidth="1"/>
    <col min="7465" max="7465" width="8.88671875" style="179" bestFit="1" customWidth="1"/>
    <col min="7466" max="7466" width="8.6640625" style="179" bestFit="1" customWidth="1"/>
    <col min="7467" max="7467" width="9.44140625" style="179" bestFit="1" customWidth="1"/>
    <col min="7468" max="7468" width="8.88671875" style="179" bestFit="1" customWidth="1"/>
    <col min="7469" max="7469" width="9.109375" style="179" bestFit="1" customWidth="1"/>
    <col min="7470" max="7470" width="9.44140625" style="179" bestFit="1" customWidth="1"/>
    <col min="7471" max="7471" width="9" style="179" bestFit="1" customWidth="1"/>
    <col min="7472" max="7507" width="12.6640625" style="179" bestFit="1" customWidth="1"/>
    <col min="7508" max="7508" width="13.5546875" style="179" bestFit="1" customWidth="1"/>
    <col min="7509" max="7509" width="13.44140625" style="179" customWidth="1"/>
    <col min="7510" max="7510" width="12.5546875" style="179" customWidth="1"/>
    <col min="7511" max="7520" width="13.44140625" style="179" bestFit="1" customWidth="1"/>
    <col min="7521" max="7556" width="12.6640625" style="179" bestFit="1" customWidth="1"/>
    <col min="7557" max="7557" width="13.5546875" style="179" bestFit="1" customWidth="1"/>
    <col min="7558" max="7558" width="9" style="179" bestFit="1" customWidth="1"/>
    <col min="7559" max="7559" width="8.88671875" style="179" bestFit="1" customWidth="1"/>
    <col min="7560" max="7560" width="9.44140625" style="179" bestFit="1" customWidth="1"/>
    <col min="7561" max="7561" width="9.109375" style="179" bestFit="1" customWidth="1"/>
    <col min="7562" max="7562" width="9.5546875" style="179" bestFit="1" customWidth="1"/>
    <col min="7563" max="7563" width="8.88671875" style="179" bestFit="1" customWidth="1"/>
    <col min="7564" max="7564" width="8.6640625" style="179" bestFit="1" customWidth="1"/>
    <col min="7565" max="7565" width="9.44140625" style="179" bestFit="1" customWidth="1"/>
    <col min="7566" max="7566" width="8.88671875" style="179" bestFit="1" customWidth="1"/>
    <col min="7567" max="7567" width="9.109375" style="179" bestFit="1" customWidth="1"/>
    <col min="7568" max="7568" width="9.44140625" style="179" bestFit="1" customWidth="1"/>
    <col min="7569" max="7570" width="9" style="179" bestFit="1" customWidth="1"/>
    <col min="7571" max="7571" width="8.88671875" style="179" bestFit="1" customWidth="1"/>
    <col min="7572" max="7572" width="9.44140625" style="179" bestFit="1" customWidth="1"/>
    <col min="7573" max="7573" width="9.109375" style="179" bestFit="1" customWidth="1"/>
    <col min="7574" max="7574" width="9.5546875" style="179" bestFit="1" customWidth="1"/>
    <col min="7575" max="7575" width="8.88671875" style="179" bestFit="1" customWidth="1"/>
    <col min="7576" max="7576" width="8.6640625" style="179" bestFit="1" customWidth="1"/>
    <col min="7577" max="7577" width="9.44140625" style="179" bestFit="1" customWidth="1"/>
    <col min="7578" max="7578" width="8.88671875" style="179" bestFit="1" customWidth="1"/>
    <col min="7579" max="7579" width="9.109375" style="179" bestFit="1" customWidth="1"/>
    <col min="7580" max="7580" width="9.44140625" style="179" bestFit="1" customWidth="1"/>
    <col min="7581" max="7582" width="9" style="179" bestFit="1" customWidth="1"/>
    <col min="7583" max="7583" width="8.88671875" style="179" bestFit="1" customWidth="1"/>
    <col min="7584" max="7584" width="9.44140625" style="179" bestFit="1" customWidth="1"/>
    <col min="7585" max="7585" width="9.109375" style="179" bestFit="1" customWidth="1"/>
    <col min="7586" max="7586" width="9.5546875" style="179" bestFit="1" customWidth="1"/>
    <col min="7587" max="7587" width="8.88671875" style="179" bestFit="1" customWidth="1"/>
    <col min="7588" max="7588" width="8.6640625" style="179" bestFit="1" customWidth="1"/>
    <col min="7589" max="7589" width="9.44140625" style="179" bestFit="1" customWidth="1"/>
    <col min="7590" max="7590" width="8.88671875" style="179" bestFit="1" customWidth="1"/>
    <col min="7591" max="7591" width="9.109375" style="179" bestFit="1" customWidth="1"/>
    <col min="7592" max="7592" width="9.44140625" style="179" bestFit="1" customWidth="1"/>
    <col min="7593" max="7594" width="9" style="179" bestFit="1" customWidth="1"/>
    <col min="7595" max="7595" width="8.88671875" style="179" bestFit="1" customWidth="1"/>
    <col min="7596" max="7596" width="9.44140625" style="179" bestFit="1" customWidth="1"/>
    <col min="7597" max="7597" width="9.109375" style="179" bestFit="1" customWidth="1"/>
    <col min="7598" max="7598" width="9.5546875" style="179" bestFit="1" customWidth="1"/>
    <col min="7599" max="7599" width="8.88671875" style="179" bestFit="1" customWidth="1"/>
    <col min="7600" max="7600" width="8.6640625" style="179" bestFit="1" customWidth="1"/>
    <col min="7601" max="7601" width="9.44140625" style="179" bestFit="1" customWidth="1"/>
    <col min="7602" max="7602" width="8.88671875" style="179" bestFit="1" customWidth="1"/>
    <col min="7603" max="7603" width="9.109375" style="179" bestFit="1" customWidth="1"/>
    <col min="7604" max="7604" width="9.44140625" style="179" bestFit="1" customWidth="1"/>
    <col min="7605" max="7605" width="9" style="179" bestFit="1" customWidth="1"/>
    <col min="7606" max="7606" width="12" style="179" bestFit="1" customWidth="1"/>
    <col min="7607" max="7658" width="9.109375" style="179"/>
    <col min="7659" max="7659" width="2.6640625" style="179" customWidth="1"/>
    <col min="7660" max="7660" width="1.109375" style="179" customWidth="1"/>
    <col min="7661" max="7661" width="18.109375" style="179" customWidth="1"/>
    <col min="7662" max="7662" width="13.109375" style="179" customWidth="1"/>
    <col min="7663" max="7663" width="7.5546875" style="179" customWidth="1"/>
    <col min="7664" max="7664" width="14.44140625" style="179" customWidth="1"/>
    <col min="7665" max="7665" width="33.109375" style="179" customWidth="1"/>
    <col min="7666" max="7666" width="21.6640625" style="179" customWidth="1"/>
    <col min="7667" max="7667" width="39.44140625" style="179" customWidth="1"/>
    <col min="7668" max="7668" width="17.44140625" style="179" customWidth="1"/>
    <col min="7669" max="7673" width="8.88671875" style="179" customWidth="1"/>
    <col min="7674" max="7676" width="13.5546875" style="179" customWidth="1"/>
    <col min="7677" max="7687" width="8.88671875" style="179" customWidth="1"/>
    <col min="7688" max="7691" width="13.5546875" style="179" customWidth="1"/>
    <col min="7692" max="7694" width="6.5546875" style="179" customWidth="1"/>
    <col min="7695" max="7695" width="5.6640625" style="179" customWidth="1"/>
    <col min="7696" max="7699" width="6.5546875" style="179" customWidth="1"/>
    <col min="7700" max="7701" width="8.88671875" style="179" customWidth="1"/>
    <col min="7702" max="7703" width="9" style="179" customWidth="1"/>
    <col min="7704" max="7704" width="8.88671875" style="179" customWidth="1"/>
    <col min="7705" max="7705" width="9.44140625" style="179" customWidth="1"/>
    <col min="7706" max="7706" width="9.109375" style="179" customWidth="1"/>
    <col min="7707" max="7707" width="9.5546875" style="179" customWidth="1"/>
    <col min="7708" max="7708" width="8.88671875" style="179" customWidth="1"/>
    <col min="7709" max="7709" width="8.6640625" style="179" customWidth="1"/>
    <col min="7710" max="7710" width="9.44140625" style="179" customWidth="1"/>
    <col min="7711" max="7711" width="8.88671875" style="179" customWidth="1"/>
    <col min="7712" max="7712" width="9.109375" style="179" customWidth="1"/>
    <col min="7713" max="7713" width="9.44140625" style="179" customWidth="1"/>
    <col min="7714" max="7714" width="9" style="179" customWidth="1"/>
    <col min="7715" max="7715" width="13.5546875" style="179" customWidth="1"/>
    <col min="7716" max="7716" width="18.5546875" style="179" customWidth="1"/>
    <col min="7717" max="7717" width="8.88671875" style="179" customWidth="1"/>
    <col min="7718" max="7718" width="9.44140625" style="179" customWidth="1"/>
    <col min="7719" max="7719" width="9.109375" style="179" bestFit="1" customWidth="1"/>
    <col min="7720" max="7720" width="9.5546875" style="179" bestFit="1" customWidth="1"/>
    <col min="7721" max="7721" width="8.88671875" style="179" bestFit="1" customWidth="1"/>
    <col min="7722" max="7722" width="8.6640625" style="179" bestFit="1" customWidth="1"/>
    <col min="7723" max="7723" width="9.44140625" style="179" bestFit="1" customWidth="1"/>
    <col min="7724" max="7724" width="8.88671875" style="179" bestFit="1" customWidth="1"/>
    <col min="7725" max="7725" width="9.109375" style="179" bestFit="1" customWidth="1"/>
    <col min="7726" max="7726" width="9.44140625" style="179" bestFit="1" customWidth="1"/>
    <col min="7727" max="7727" width="9" style="179" bestFit="1" customWidth="1"/>
    <col min="7728" max="7763" width="12.6640625" style="179" bestFit="1" customWidth="1"/>
    <col min="7764" max="7764" width="13.5546875" style="179" bestFit="1" customWidth="1"/>
    <col min="7765" max="7765" width="13.44140625" style="179" customWidth="1"/>
    <col min="7766" max="7766" width="12.5546875" style="179" customWidth="1"/>
    <col min="7767" max="7776" width="13.44140625" style="179" bestFit="1" customWidth="1"/>
    <col min="7777" max="7812" width="12.6640625" style="179" bestFit="1" customWidth="1"/>
    <col min="7813" max="7813" width="13.5546875" style="179" bestFit="1" customWidth="1"/>
    <col min="7814" max="7814" width="9" style="179" bestFit="1" customWidth="1"/>
    <col min="7815" max="7815" width="8.88671875" style="179" bestFit="1" customWidth="1"/>
    <col min="7816" max="7816" width="9.44140625" style="179" bestFit="1" customWidth="1"/>
    <col min="7817" max="7817" width="9.109375" style="179" bestFit="1" customWidth="1"/>
    <col min="7818" max="7818" width="9.5546875" style="179" bestFit="1" customWidth="1"/>
    <col min="7819" max="7819" width="8.88671875" style="179" bestFit="1" customWidth="1"/>
    <col min="7820" max="7820" width="8.6640625" style="179" bestFit="1" customWidth="1"/>
    <col min="7821" max="7821" width="9.44140625" style="179" bestFit="1" customWidth="1"/>
    <col min="7822" max="7822" width="8.88671875" style="179" bestFit="1" customWidth="1"/>
    <col min="7823" max="7823" width="9.109375" style="179" bestFit="1" customWidth="1"/>
    <col min="7824" max="7824" width="9.44140625" style="179" bestFit="1" customWidth="1"/>
    <col min="7825" max="7826" width="9" style="179" bestFit="1" customWidth="1"/>
    <col min="7827" max="7827" width="8.88671875" style="179" bestFit="1" customWidth="1"/>
    <col min="7828" max="7828" width="9.44140625" style="179" bestFit="1" customWidth="1"/>
    <col min="7829" max="7829" width="9.109375" style="179" bestFit="1" customWidth="1"/>
    <col min="7830" max="7830" width="9.5546875" style="179" bestFit="1" customWidth="1"/>
    <col min="7831" max="7831" width="8.88671875" style="179" bestFit="1" customWidth="1"/>
    <col min="7832" max="7832" width="8.6640625" style="179" bestFit="1" customWidth="1"/>
    <col min="7833" max="7833" width="9.44140625" style="179" bestFit="1" customWidth="1"/>
    <col min="7834" max="7834" width="8.88671875" style="179" bestFit="1" customWidth="1"/>
    <col min="7835" max="7835" width="9.109375" style="179" bestFit="1" customWidth="1"/>
    <col min="7836" max="7836" width="9.44140625" style="179" bestFit="1" customWidth="1"/>
    <col min="7837" max="7838" width="9" style="179" bestFit="1" customWidth="1"/>
    <col min="7839" max="7839" width="8.88671875" style="179" bestFit="1" customWidth="1"/>
    <col min="7840" max="7840" width="9.44140625" style="179" bestFit="1" customWidth="1"/>
    <col min="7841" max="7841" width="9.109375" style="179" bestFit="1" customWidth="1"/>
    <col min="7842" max="7842" width="9.5546875" style="179" bestFit="1" customWidth="1"/>
    <col min="7843" max="7843" width="8.88671875" style="179" bestFit="1" customWidth="1"/>
    <col min="7844" max="7844" width="8.6640625" style="179" bestFit="1" customWidth="1"/>
    <col min="7845" max="7845" width="9.44140625" style="179" bestFit="1" customWidth="1"/>
    <col min="7846" max="7846" width="8.88671875" style="179" bestFit="1" customWidth="1"/>
    <col min="7847" max="7847" width="9.109375" style="179" bestFit="1" customWidth="1"/>
    <col min="7848" max="7848" width="9.44140625" style="179" bestFit="1" customWidth="1"/>
    <col min="7849" max="7850" width="9" style="179" bestFit="1" customWidth="1"/>
    <col min="7851" max="7851" width="8.88671875" style="179" bestFit="1" customWidth="1"/>
    <col min="7852" max="7852" width="9.44140625" style="179" bestFit="1" customWidth="1"/>
    <col min="7853" max="7853" width="9.109375" style="179" bestFit="1" customWidth="1"/>
    <col min="7854" max="7854" width="9.5546875" style="179" bestFit="1" customWidth="1"/>
    <col min="7855" max="7855" width="8.88671875" style="179" bestFit="1" customWidth="1"/>
    <col min="7856" max="7856" width="8.6640625" style="179" bestFit="1" customWidth="1"/>
    <col min="7857" max="7857" width="9.44140625" style="179" bestFit="1" customWidth="1"/>
    <col min="7858" max="7858" width="8.88671875" style="179" bestFit="1" customWidth="1"/>
    <col min="7859" max="7859" width="9.109375" style="179" bestFit="1" customWidth="1"/>
    <col min="7860" max="7860" width="9.44140625" style="179" bestFit="1" customWidth="1"/>
    <col min="7861" max="7861" width="9" style="179" bestFit="1" customWidth="1"/>
    <col min="7862" max="7862" width="12" style="179" bestFit="1" customWidth="1"/>
    <col min="7863" max="7914" width="9.109375" style="179"/>
    <col min="7915" max="7915" width="2.6640625" style="179" customWidth="1"/>
    <col min="7916" max="7916" width="1.109375" style="179" customWidth="1"/>
    <col min="7917" max="7917" width="18.109375" style="179" customWidth="1"/>
    <col min="7918" max="7918" width="13.109375" style="179" customWidth="1"/>
    <col min="7919" max="7919" width="7.5546875" style="179" customWidth="1"/>
    <col min="7920" max="7920" width="14.44140625" style="179" customWidth="1"/>
    <col min="7921" max="7921" width="33.109375" style="179" customWidth="1"/>
    <col min="7922" max="7922" width="21.6640625" style="179" customWidth="1"/>
    <col min="7923" max="7923" width="39.44140625" style="179" customWidth="1"/>
    <col min="7924" max="7924" width="17.44140625" style="179" customWidth="1"/>
    <col min="7925" max="7929" width="8.88671875" style="179" customWidth="1"/>
    <col min="7930" max="7932" width="13.5546875" style="179" customWidth="1"/>
    <col min="7933" max="7943" width="8.88671875" style="179" customWidth="1"/>
    <col min="7944" max="7947" width="13.5546875" style="179" customWidth="1"/>
    <col min="7948" max="7950" width="6.5546875" style="179" customWidth="1"/>
    <col min="7951" max="7951" width="5.6640625" style="179" customWidth="1"/>
    <col min="7952" max="7955" width="6.5546875" style="179" customWidth="1"/>
    <col min="7956" max="7957" width="8.88671875" style="179" customWidth="1"/>
    <col min="7958" max="7959" width="9" style="179" customWidth="1"/>
    <col min="7960" max="7960" width="8.88671875" style="179" customWidth="1"/>
    <col min="7961" max="7961" width="9.44140625" style="179" customWidth="1"/>
    <col min="7962" max="7962" width="9.109375" style="179" customWidth="1"/>
    <col min="7963" max="7963" width="9.5546875" style="179" customWidth="1"/>
    <col min="7964" max="7964" width="8.88671875" style="179" customWidth="1"/>
    <col min="7965" max="7965" width="8.6640625" style="179" customWidth="1"/>
    <col min="7966" max="7966" width="9.44140625" style="179" customWidth="1"/>
    <col min="7967" max="7967" width="8.88671875" style="179" customWidth="1"/>
    <col min="7968" max="7968" width="9.109375" style="179" customWidth="1"/>
    <col min="7969" max="7969" width="9.44140625" style="179" customWidth="1"/>
    <col min="7970" max="7970" width="9" style="179" customWidth="1"/>
    <col min="7971" max="7971" width="13.5546875" style="179" customWidth="1"/>
    <col min="7972" max="7972" width="18.5546875" style="179" customWidth="1"/>
    <col min="7973" max="7973" width="8.88671875" style="179" customWidth="1"/>
    <col min="7974" max="7974" width="9.44140625" style="179" customWidth="1"/>
    <col min="7975" max="7975" width="9.109375" style="179" bestFit="1" customWidth="1"/>
    <col min="7976" max="7976" width="9.5546875" style="179" bestFit="1" customWidth="1"/>
    <col min="7977" max="7977" width="8.88671875" style="179" bestFit="1" customWidth="1"/>
    <col min="7978" max="7978" width="8.6640625" style="179" bestFit="1" customWidth="1"/>
    <col min="7979" max="7979" width="9.44140625" style="179" bestFit="1" customWidth="1"/>
    <col min="7980" max="7980" width="8.88671875" style="179" bestFit="1" customWidth="1"/>
    <col min="7981" max="7981" width="9.109375" style="179" bestFit="1" customWidth="1"/>
    <col min="7982" max="7982" width="9.44140625" style="179" bestFit="1" customWidth="1"/>
    <col min="7983" max="7983" width="9" style="179" bestFit="1" customWidth="1"/>
    <col min="7984" max="8019" width="12.6640625" style="179" bestFit="1" customWidth="1"/>
    <col min="8020" max="8020" width="13.5546875" style="179" bestFit="1" customWidth="1"/>
    <col min="8021" max="8021" width="13.44140625" style="179" customWidth="1"/>
    <col min="8022" max="8022" width="12.5546875" style="179" customWidth="1"/>
    <col min="8023" max="8032" width="13.44140625" style="179" bestFit="1" customWidth="1"/>
    <col min="8033" max="8068" width="12.6640625" style="179" bestFit="1" customWidth="1"/>
    <col min="8069" max="8069" width="13.5546875" style="179" bestFit="1" customWidth="1"/>
    <col min="8070" max="8070" width="9" style="179" bestFit="1" customWidth="1"/>
    <col min="8071" max="8071" width="8.88671875" style="179" bestFit="1" customWidth="1"/>
    <col min="8072" max="8072" width="9.44140625" style="179" bestFit="1" customWidth="1"/>
    <col min="8073" max="8073" width="9.109375" style="179" bestFit="1" customWidth="1"/>
    <col min="8074" max="8074" width="9.5546875" style="179" bestFit="1" customWidth="1"/>
    <col min="8075" max="8075" width="8.88671875" style="179" bestFit="1" customWidth="1"/>
    <col min="8076" max="8076" width="8.6640625" style="179" bestFit="1" customWidth="1"/>
    <col min="8077" max="8077" width="9.44140625" style="179" bestFit="1" customWidth="1"/>
    <col min="8078" max="8078" width="8.88671875" style="179" bestFit="1" customWidth="1"/>
    <col min="8079" max="8079" width="9.109375" style="179" bestFit="1" customWidth="1"/>
    <col min="8080" max="8080" width="9.44140625" style="179" bestFit="1" customWidth="1"/>
    <col min="8081" max="8082" width="9" style="179" bestFit="1" customWidth="1"/>
    <col min="8083" max="8083" width="8.88671875" style="179" bestFit="1" customWidth="1"/>
    <col min="8084" max="8084" width="9.44140625" style="179" bestFit="1" customWidth="1"/>
    <col min="8085" max="8085" width="9.109375" style="179" bestFit="1" customWidth="1"/>
    <col min="8086" max="8086" width="9.5546875" style="179" bestFit="1" customWidth="1"/>
    <col min="8087" max="8087" width="8.88671875" style="179" bestFit="1" customWidth="1"/>
    <col min="8088" max="8088" width="8.6640625" style="179" bestFit="1" customWidth="1"/>
    <col min="8089" max="8089" width="9.44140625" style="179" bestFit="1" customWidth="1"/>
    <col min="8090" max="8090" width="8.88671875" style="179" bestFit="1" customWidth="1"/>
    <col min="8091" max="8091" width="9.109375" style="179" bestFit="1" customWidth="1"/>
    <col min="8092" max="8092" width="9.44140625" style="179" bestFit="1" customWidth="1"/>
    <col min="8093" max="8094" width="9" style="179" bestFit="1" customWidth="1"/>
    <col min="8095" max="8095" width="8.88671875" style="179" bestFit="1" customWidth="1"/>
    <col min="8096" max="8096" width="9.44140625" style="179" bestFit="1" customWidth="1"/>
    <col min="8097" max="8097" width="9.109375" style="179" bestFit="1" customWidth="1"/>
    <col min="8098" max="8098" width="9.5546875" style="179" bestFit="1" customWidth="1"/>
    <col min="8099" max="8099" width="8.88671875" style="179" bestFit="1" customWidth="1"/>
    <col min="8100" max="8100" width="8.6640625" style="179" bestFit="1" customWidth="1"/>
    <col min="8101" max="8101" width="9.44140625" style="179" bestFit="1" customWidth="1"/>
    <col min="8102" max="8102" width="8.88671875" style="179" bestFit="1" customWidth="1"/>
    <col min="8103" max="8103" width="9.109375" style="179" bestFit="1" customWidth="1"/>
    <col min="8104" max="8104" width="9.44140625" style="179" bestFit="1" customWidth="1"/>
    <col min="8105" max="8106" width="9" style="179" bestFit="1" customWidth="1"/>
    <col min="8107" max="8107" width="8.88671875" style="179" bestFit="1" customWidth="1"/>
    <col min="8108" max="8108" width="9.44140625" style="179" bestFit="1" customWidth="1"/>
    <col min="8109" max="8109" width="9.109375" style="179" bestFit="1" customWidth="1"/>
    <col min="8110" max="8110" width="9.5546875" style="179" bestFit="1" customWidth="1"/>
    <col min="8111" max="8111" width="8.88671875" style="179" bestFit="1" customWidth="1"/>
    <col min="8112" max="8112" width="8.6640625" style="179" bestFit="1" customWidth="1"/>
    <col min="8113" max="8113" width="9.44140625" style="179" bestFit="1" customWidth="1"/>
    <col min="8114" max="8114" width="8.88671875" style="179" bestFit="1" customWidth="1"/>
    <col min="8115" max="8115" width="9.109375" style="179" bestFit="1" customWidth="1"/>
    <col min="8116" max="8116" width="9.44140625" style="179" bestFit="1" customWidth="1"/>
    <col min="8117" max="8117" width="9" style="179" bestFit="1" customWidth="1"/>
    <col min="8118" max="8118" width="12" style="179" bestFit="1" customWidth="1"/>
    <col min="8119" max="8170" width="9.109375" style="179"/>
    <col min="8171" max="8171" width="2.6640625" style="179" customWidth="1"/>
    <col min="8172" max="8172" width="1.109375" style="179" customWidth="1"/>
    <col min="8173" max="8173" width="18.109375" style="179" customWidth="1"/>
    <col min="8174" max="8174" width="13.109375" style="179" customWidth="1"/>
    <col min="8175" max="8175" width="7.5546875" style="179" customWidth="1"/>
    <col min="8176" max="8176" width="14.44140625" style="179" customWidth="1"/>
    <col min="8177" max="8177" width="33.109375" style="179" customWidth="1"/>
    <col min="8178" max="8178" width="21.6640625" style="179" customWidth="1"/>
    <col min="8179" max="8179" width="39.44140625" style="179" customWidth="1"/>
    <col min="8180" max="8180" width="17.44140625" style="179" customWidth="1"/>
    <col min="8181" max="8185" width="8.88671875" style="179" customWidth="1"/>
    <col min="8186" max="8188" width="13.5546875" style="179" customWidth="1"/>
    <col min="8189" max="8199" width="8.88671875" style="179" customWidth="1"/>
    <col min="8200" max="8203" width="13.5546875" style="179" customWidth="1"/>
    <col min="8204" max="8206" width="6.5546875" style="179" customWidth="1"/>
    <col min="8207" max="8207" width="5.6640625" style="179" customWidth="1"/>
    <col min="8208" max="8211" width="6.5546875" style="179" customWidth="1"/>
    <col min="8212" max="8213" width="8.88671875" style="179" customWidth="1"/>
    <col min="8214" max="8215" width="9" style="179" customWidth="1"/>
    <col min="8216" max="8216" width="8.88671875" style="179" customWidth="1"/>
    <col min="8217" max="8217" width="9.44140625" style="179" customWidth="1"/>
    <col min="8218" max="8218" width="9.109375" style="179" customWidth="1"/>
    <col min="8219" max="8219" width="9.5546875" style="179" customWidth="1"/>
    <col min="8220" max="8220" width="8.88671875" style="179" customWidth="1"/>
    <col min="8221" max="8221" width="8.6640625" style="179" customWidth="1"/>
    <col min="8222" max="8222" width="9.44140625" style="179" customWidth="1"/>
    <col min="8223" max="8223" width="8.88671875" style="179" customWidth="1"/>
    <col min="8224" max="8224" width="9.109375" style="179" customWidth="1"/>
    <col min="8225" max="8225" width="9.44140625" style="179" customWidth="1"/>
    <col min="8226" max="8226" width="9" style="179" customWidth="1"/>
    <col min="8227" max="8227" width="13.5546875" style="179" customWidth="1"/>
    <col min="8228" max="8228" width="18.5546875" style="179" customWidth="1"/>
    <col min="8229" max="8229" width="8.88671875" style="179" customWidth="1"/>
    <col min="8230" max="8230" width="9.44140625" style="179" customWidth="1"/>
    <col min="8231" max="8231" width="9.109375" style="179" bestFit="1" customWidth="1"/>
    <col min="8232" max="8232" width="9.5546875" style="179" bestFit="1" customWidth="1"/>
    <col min="8233" max="8233" width="8.88671875" style="179" bestFit="1" customWidth="1"/>
    <col min="8234" max="8234" width="8.6640625" style="179" bestFit="1" customWidth="1"/>
    <col min="8235" max="8235" width="9.44140625" style="179" bestFit="1" customWidth="1"/>
    <col min="8236" max="8236" width="8.88671875" style="179" bestFit="1" customWidth="1"/>
    <col min="8237" max="8237" width="9.109375" style="179" bestFit="1" customWidth="1"/>
    <col min="8238" max="8238" width="9.44140625" style="179" bestFit="1" customWidth="1"/>
    <col min="8239" max="8239" width="9" style="179" bestFit="1" customWidth="1"/>
    <col min="8240" max="8275" width="12.6640625" style="179" bestFit="1" customWidth="1"/>
    <col min="8276" max="8276" width="13.5546875" style="179" bestFit="1" customWidth="1"/>
    <col min="8277" max="8277" width="13.44140625" style="179" customWidth="1"/>
    <col min="8278" max="8278" width="12.5546875" style="179" customWidth="1"/>
    <col min="8279" max="8288" width="13.44140625" style="179" bestFit="1" customWidth="1"/>
    <col min="8289" max="8324" width="12.6640625" style="179" bestFit="1" customWidth="1"/>
    <col min="8325" max="8325" width="13.5546875" style="179" bestFit="1" customWidth="1"/>
    <col min="8326" max="8326" width="9" style="179" bestFit="1" customWidth="1"/>
    <col min="8327" max="8327" width="8.88671875" style="179" bestFit="1" customWidth="1"/>
    <col min="8328" max="8328" width="9.44140625" style="179" bestFit="1" customWidth="1"/>
    <col min="8329" max="8329" width="9.109375" style="179" bestFit="1" customWidth="1"/>
    <col min="8330" max="8330" width="9.5546875" style="179" bestFit="1" customWidth="1"/>
    <col min="8331" max="8331" width="8.88671875" style="179" bestFit="1" customWidth="1"/>
    <col min="8332" max="8332" width="8.6640625" style="179" bestFit="1" customWidth="1"/>
    <col min="8333" max="8333" width="9.44140625" style="179" bestFit="1" customWidth="1"/>
    <col min="8334" max="8334" width="8.88671875" style="179" bestFit="1" customWidth="1"/>
    <col min="8335" max="8335" width="9.109375" style="179" bestFit="1" customWidth="1"/>
    <col min="8336" max="8336" width="9.44140625" style="179" bestFit="1" customWidth="1"/>
    <col min="8337" max="8338" width="9" style="179" bestFit="1" customWidth="1"/>
    <col min="8339" max="8339" width="8.88671875" style="179" bestFit="1" customWidth="1"/>
    <col min="8340" max="8340" width="9.44140625" style="179" bestFit="1" customWidth="1"/>
    <col min="8341" max="8341" width="9.109375" style="179" bestFit="1" customWidth="1"/>
    <col min="8342" max="8342" width="9.5546875" style="179" bestFit="1" customWidth="1"/>
    <col min="8343" max="8343" width="8.88671875" style="179" bestFit="1" customWidth="1"/>
    <col min="8344" max="8344" width="8.6640625" style="179" bestFit="1" customWidth="1"/>
    <col min="8345" max="8345" width="9.44140625" style="179" bestFit="1" customWidth="1"/>
    <col min="8346" max="8346" width="8.88671875" style="179" bestFit="1" customWidth="1"/>
    <col min="8347" max="8347" width="9.109375" style="179" bestFit="1" customWidth="1"/>
    <col min="8348" max="8348" width="9.44140625" style="179" bestFit="1" customWidth="1"/>
    <col min="8349" max="8350" width="9" style="179" bestFit="1" customWidth="1"/>
    <col min="8351" max="8351" width="8.88671875" style="179" bestFit="1" customWidth="1"/>
    <col min="8352" max="8352" width="9.44140625" style="179" bestFit="1" customWidth="1"/>
    <col min="8353" max="8353" width="9.109375" style="179" bestFit="1" customWidth="1"/>
    <col min="8354" max="8354" width="9.5546875" style="179" bestFit="1" customWidth="1"/>
    <col min="8355" max="8355" width="8.88671875" style="179" bestFit="1" customWidth="1"/>
    <col min="8356" max="8356" width="8.6640625" style="179" bestFit="1" customWidth="1"/>
    <col min="8357" max="8357" width="9.44140625" style="179" bestFit="1" customWidth="1"/>
    <col min="8358" max="8358" width="8.88671875" style="179" bestFit="1" customWidth="1"/>
    <col min="8359" max="8359" width="9.109375" style="179" bestFit="1" customWidth="1"/>
    <col min="8360" max="8360" width="9.44140625" style="179" bestFit="1" customWidth="1"/>
    <col min="8361" max="8362" width="9" style="179" bestFit="1" customWidth="1"/>
    <col min="8363" max="8363" width="8.88671875" style="179" bestFit="1" customWidth="1"/>
    <col min="8364" max="8364" width="9.44140625" style="179" bestFit="1" customWidth="1"/>
    <col min="8365" max="8365" width="9.109375" style="179" bestFit="1" customWidth="1"/>
    <col min="8366" max="8366" width="9.5546875" style="179" bestFit="1" customWidth="1"/>
    <col min="8367" max="8367" width="8.88671875" style="179" bestFit="1" customWidth="1"/>
    <col min="8368" max="8368" width="8.6640625" style="179" bestFit="1" customWidth="1"/>
    <col min="8369" max="8369" width="9.44140625" style="179" bestFit="1" customWidth="1"/>
    <col min="8370" max="8370" width="8.88671875" style="179" bestFit="1" customWidth="1"/>
    <col min="8371" max="8371" width="9.109375" style="179" bestFit="1" customWidth="1"/>
    <col min="8372" max="8372" width="9.44140625" style="179" bestFit="1" customWidth="1"/>
    <col min="8373" max="8373" width="9" style="179" bestFit="1" customWidth="1"/>
    <col min="8374" max="8374" width="12" style="179" bestFit="1" customWidth="1"/>
    <col min="8375" max="8426" width="9.109375" style="179"/>
    <col min="8427" max="8427" width="2.6640625" style="179" customWidth="1"/>
    <col min="8428" max="8428" width="1.109375" style="179" customWidth="1"/>
    <col min="8429" max="8429" width="18.109375" style="179" customWidth="1"/>
    <col min="8430" max="8430" width="13.109375" style="179" customWidth="1"/>
    <col min="8431" max="8431" width="7.5546875" style="179" customWidth="1"/>
    <col min="8432" max="8432" width="14.44140625" style="179" customWidth="1"/>
    <col min="8433" max="8433" width="33.109375" style="179" customWidth="1"/>
    <col min="8434" max="8434" width="21.6640625" style="179" customWidth="1"/>
    <col min="8435" max="8435" width="39.44140625" style="179" customWidth="1"/>
    <col min="8436" max="8436" width="17.44140625" style="179" customWidth="1"/>
    <col min="8437" max="8441" width="8.88671875" style="179" customWidth="1"/>
    <col min="8442" max="8444" width="13.5546875" style="179" customWidth="1"/>
    <col min="8445" max="8455" width="8.88671875" style="179" customWidth="1"/>
    <col min="8456" max="8459" width="13.5546875" style="179" customWidth="1"/>
    <col min="8460" max="8462" width="6.5546875" style="179" customWidth="1"/>
    <col min="8463" max="8463" width="5.6640625" style="179" customWidth="1"/>
    <col min="8464" max="8467" width="6.5546875" style="179" customWidth="1"/>
    <col min="8468" max="8469" width="8.88671875" style="179" customWidth="1"/>
    <col min="8470" max="8471" width="9" style="179" customWidth="1"/>
    <col min="8472" max="8472" width="8.88671875" style="179" customWidth="1"/>
    <col min="8473" max="8473" width="9.44140625" style="179" customWidth="1"/>
    <col min="8474" max="8474" width="9.109375" style="179" customWidth="1"/>
    <col min="8475" max="8475" width="9.5546875" style="179" customWidth="1"/>
    <col min="8476" max="8476" width="8.88671875" style="179" customWidth="1"/>
    <col min="8477" max="8477" width="8.6640625" style="179" customWidth="1"/>
    <col min="8478" max="8478" width="9.44140625" style="179" customWidth="1"/>
    <col min="8479" max="8479" width="8.88671875" style="179" customWidth="1"/>
    <col min="8480" max="8480" width="9.109375" style="179" customWidth="1"/>
    <col min="8481" max="8481" width="9.44140625" style="179" customWidth="1"/>
    <col min="8482" max="8482" width="9" style="179" customWidth="1"/>
    <col min="8483" max="8483" width="13.5546875" style="179" customWidth="1"/>
    <col min="8484" max="8484" width="18.5546875" style="179" customWidth="1"/>
    <col min="8485" max="8485" width="8.88671875" style="179" customWidth="1"/>
    <col min="8486" max="8486" width="9.44140625" style="179" customWidth="1"/>
    <col min="8487" max="8487" width="9.109375" style="179" bestFit="1" customWidth="1"/>
    <col min="8488" max="8488" width="9.5546875" style="179" bestFit="1" customWidth="1"/>
    <col min="8489" max="8489" width="8.88671875" style="179" bestFit="1" customWidth="1"/>
    <col min="8490" max="8490" width="8.6640625" style="179" bestFit="1" customWidth="1"/>
    <col min="8491" max="8491" width="9.44140625" style="179" bestFit="1" customWidth="1"/>
    <col min="8492" max="8492" width="8.88671875" style="179" bestFit="1" customWidth="1"/>
    <col min="8493" max="8493" width="9.109375" style="179" bestFit="1" customWidth="1"/>
    <col min="8494" max="8494" width="9.44140625" style="179" bestFit="1" customWidth="1"/>
    <col min="8495" max="8495" width="9" style="179" bestFit="1" customWidth="1"/>
    <col min="8496" max="8531" width="12.6640625" style="179" bestFit="1" customWidth="1"/>
    <col min="8532" max="8532" width="13.5546875" style="179" bestFit="1" customWidth="1"/>
    <col min="8533" max="8533" width="13.44140625" style="179" customWidth="1"/>
    <col min="8534" max="8534" width="12.5546875" style="179" customWidth="1"/>
    <col min="8535" max="8544" width="13.44140625" style="179" bestFit="1" customWidth="1"/>
    <col min="8545" max="8580" width="12.6640625" style="179" bestFit="1" customWidth="1"/>
    <col min="8581" max="8581" width="13.5546875" style="179" bestFit="1" customWidth="1"/>
    <col min="8582" max="8582" width="9" style="179" bestFit="1" customWidth="1"/>
    <col min="8583" max="8583" width="8.88671875" style="179" bestFit="1" customWidth="1"/>
    <col min="8584" max="8584" width="9.44140625" style="179" bestFit="1" customWidth="1"/>
    <col min="8585" max="8585" width="9.109375" style="179" bestFit="1" customWidth="1"/>
    <col min="8586" max="8586" width="9.5546875" style="179" bestFit="1" customWidth="1"/>
    <col min="8587" max="8587" width="8.88671875" style="179" bestFit="1" customWidth="1"/>
    <col min="8588" max="8588" width="8.6640625" style="179" bestFit="1" customWidth="1"/>
    <col min="8589" max="8589" width="9.44140625" style="179" bestFit="1" customWidth="1"/>
    <col min="8590" max="8590" width="8.88671875" style="179" bestFit="1" customWidth="1"/>
    <col min="8591" max="8591" width="9.109375" style="179" bestFit="1" customWidth="1"/>
    <col min="8592" max="8592" width="9.44140625" style="179" bestFit="1" customWidth="1"/>
    <col min="8593" max="8594" width="9" style="179" bestFit="1" customWidth="1"/>
    <col min="8595" max="8595" width="8.88671875" style="179" bestFit="1" customWidth="1"/>
    <col min="8596" max="8596" width="9.44140625" style="179" bestFit="1" customWidth="1"/>
    <col min="8597" max="8597" width="9.109375" style="179" bestFit="1" customWidth="1"/>
    <col min="8598" max="8598" width="9.5546875" style="179" bestFit="1" customWidth="1"/>
    <col min="8599" max="8599" width="8.88671875" style="179" bestFit="1" customWidth="1"/>
    <col min="8600" max="8600" width="8.6640625" style="179" bestFit="1" customWidth="1"/>
    <col min="8601" max="8601" width="9.44140625" style="179" bestFit="1" customWidth="1"/>
    <col min="8602" max="8602" width="8.88671875" style="179" bestFit="1" customWidth="1"/>
    <col min="8603" max="8603" width="9.109375" style="179" bestFit="1" customWidth="1"/>
    <col min="8604" max="8604" width="9.44140625" style="179" bestFit="1" customWidth="1"/>
    <col min="8605" max="8606" width="9" style="179" bestFit="1" customWidth="1"/>
    <col min="8607" max="8607" width="8.88671875" style="179" bestFit="1" customWidth="1"/>
    <col min="8608" max="8608" width="9.44140625" style="179" bestFit="1" customWidth="1"/>
    <col min="8609" max="8609" width="9.109375" style="179" bestFit="1" customWidth="1"/>
    <col min="8610" max="8610" width="9.5546875" style="179" bestFit="1" customWidth="1"/>
    <col min="8611" max="8611" width="8.88671875" style="179" bestFit="1" customWidth="1"/>
    <col min="8612" max="8612" width="8.6640625" style="179" bestFit="1" customWidth="1"/>
    <col min="8613" max="8613" width="9.44140625" style="179" bestFit="1" customWidth="1"/>
    <col min="8614" max="8614" width="8.88671875" style="179" bestFit="1" customWidth="1"/>
    <col min="8615" max="8615" width="9.109375" style="179" bestFit="1" customWidth="1"/>
    <col min="8616" max="8616" width="9.44140625" style="179" bestFit="1" customWidth="1"/>
    <col min="8617" max="8618" width="9" style="179" bestFit="1" customWidth="1"/>
    <col min="8619" max="8619" width="8.88671875" style="179" bestFit="1" customWidth="1"/>
    <col min="8620" max="8620" width="9.44140625" style="179" bestFit="1" customWidth="1"/>
    <col min="8621" max="8621" width="9.109375" style="179" bestFit="1" customWidth="1"/>
    <col min="8622" max="8622" width="9.5546875" style="179" bestFit="1" customWidth="1"/>
    <col min="8623" max="8623" width="8.88671875" style="179" bestFit="1" customWidth="1"/>
    <col min="8624" max="8624" width="8.6640625" style="179" bestFit="1" customWidth="1"/>
    <col min="8625" max="8625" width="9.44140625" style="179" bestFit="1" customWidth="1"/>
    <col min="8626" max="8626" width="8.88671875" style="179" bestFit="1" customWidth="1"/>
    <col min="8627" max="8627" width="9.109375" style="179" bestFit="1" customWidth="1"/>
    <col min="8628" max="8628" width="9.44140625" style="179" bestFit="1" customWidth="1"/>
    <col min="8629" max="8629" width="9" style="179" bestFit="1" customWidth="1"/>
    <col min="8630" max="8630" width="12" style="179" bestFit="1" customWidth="1"/>
    <col min="8631" max="8682" width="9.109375" style="179"/>
    <col min="8683" max="8683" width="2.6640625" style="179" customWidth="1"/>
    <col min="8684" max="8684" width="1.109375" style="179" customWidth="1"/>
    <col min="8685" max="8685" width="18.109375" style="179" customWidth="1"/>
    <col min="8686" max="8686" width="13.109375" style="179" customWidth="1"/>
    <col min="8687" max="8687" width="7.5546875" style="179" customWidth="1"/>
    <col min="8688" max="8688" width="14.44140625" style="179" customWidth="1"/>
    <col min="8689" max="8689" width="33.109375" style="179" customWidth="1"/>
    <col min="8690" max="8690" width="21.6640625" style="179" customWidth="1"/>
    <col min="8691" max="8691" width="39.44140625" style="179" customWidth="1"/>
    <col min="8692" max="8692" width="17.44140625" style="179" customWidth="1"/>
    <col min="8693" max="8697" width="8.88671875" style="179" customWidth="1"/>
    <col min="8698" max="8700" width="13.5546875" style="179" customWidth="1"/>
    <col min="8701" max="8711" width="8.88671875" style="179" customWidth="1"/>
    <col min="8712" max="8715" width="13.5546875" style="179" customWidth="1"/>
    <col min="8716" max="8718" width="6.5546875" style="179" customWidth="1"/>
    <col min="8719" max="8719" width="5.6640625" style="179" customWidth="1"/>
    <col min="8720" max="8723" width="6.5546875" style="179" customWidth="1"/>
    <col min="8724" max="8725" width="8.88671875" style="179" customWidth="1"/>
    <col min="8726" max="8727" width="9" style="179" customWidth="1"/>
    <col min="8728" max="8728" width="8.88671875" style="179" customWidth="1"/>
    <col min="8729" max="8729" width="9.44140625" style="179" customWidth="1"/>
    <col min="8730" max="8730" width="9.109375" style="179" customWidth="1"/>
    <col min="8731" max="8731" width="9.5546875" style="179" customWidth="1"/>
    <col min="8732" max="8732" width="8.88671875" style="179" customWidth="1"/>
    <col min="8733" max="8733" width="8.6640625" style="179" customWidth="1"/>
    <col min="8734" max="8734" width="9.44140625" style="179" customWidth="1"/>
    <col min="8735" max="8735" width="8.88671875" style="179" customWidth="1"/>
    <col min="8736" max="8736" width="9.109375" style="179" customWidth="1"/>
    <col min="8737" max="8737" width="9.44140625" style="179" customWidth="1"/>
    <col min="8738" max="8738" width="9" style="179" customWidth="1"/>
    <col min="8739" max="8739" width="13.5546875" style="179" customWidth="1"/>
    <col min="8740" max="8740" width="18.5546875" style="179" customWidth="1"/>
    <col min="8741" max="8741" width="8.88671875" style="179" customWidth="1"/>
    <col min="8742" max="8742" width="9.44140625" style="179" customWidth="1"/>
    <col min="8743" max="8743" width="9.109375" style="179" bestFit="1" customWidth="1"/>
    <col min="8744" max="8744" width="9.5546875" style="179" bestFit="1" customWidth="1"/>
    <col min="8745" max="8745" width="8.88671875" style="179" bestFit="1" customWidth="1"/>
    <col min="8746" max="8746" width="8.6640625" style="179" bestFit="1" customWidth="1"/>
    <col min="8747" max="8747" width="9.44140625" style="179" bestFit="1" customWidth="1"/>
    <col min="8748" max="8748" width="8.88671875" style="179" bestFit="1" customWidth="1"/>
    <col min="8749" max="8749" width="9.109375" style="179" bestFit="1" customWidth="1"/>
    <col min="8750" max="8750" width="9.44140625" style="179" bestFit="1" customWidth="1"/>
    <col min="8751" max="8751" width="9" style="179" bestFit="1" customWidth="1"/>
    <col min="8752" max="8787" width="12.6640625" style="179" bestFit="1" customWidth="1"/>
    <col min="8788" max="8788" width="13.5546875" style="179" bestFit="1" customWidth="1"/>
    <col min="8789" max="8789" width="13.44140625" style="179" customWidth="1"/>
    <col min="8790" max="8790" width="12.5546875" style="179" customWidth="1"/>
    <col min="8791" max="8800" width="13.44140625" style="179" bestFit="1" customWidth="1"/>
    <col min="8801" max="8836" width="12.6640625" style="179" bestFit="1" customWidth="1"/>
    <col min="8837" max="8837" width="13.5546875" style="179" bestFit="1" customWidth="1"/>
    <col min="8838" max="8838" width="9" style="179" bestFit="1" customWidth="1"/>
    <col min="8839" max="8839" width="8.88671875" style="179" bestFit="1" customWidth="1"/>
    <col min="8840" max="8840" width="9.44140625" style="179" bestFit="1" customWidth="1"/>
    <col min="8841" max="8841" width="9.109375" style="179" bestFit="1" customWidth="1"/>
    <col min="8842" max="8842" width="9.5546875" style="179" bestFit="1" customWidth="1"/>
    <col min="8843" max="8843" width="8.88671875" style="179" bestFit="1" customWidth="1"/>
    <col min="8844" max="8844" width="8.6640625" style="179" bestFit="1" customWidth="1"/>
    <col min="8845" max="8845" width="9.44140625" style="179" bestFit="1" customWidth="1"/>
    <col min="8846" max="8846" width="8.88671875" style="179" bestFit="1" customWidth="1"/>
    <col min="8847" max="8847" width="9.109375" style="179" bestFit="1" customWidth="1"/>
    <col min="8848" max="8848" width="9.44140625" style="179" bestFit="1" customWidth="1"/>
    <col min="8849" max="8850" width="9" style="179" bestFit="1" customWidth="1"/>
    <col min="8851" max="8851" width="8.88671875" style="179" bestFit="1" customWidth="1"/>
    <col min="8852" max="8852" width="9.44140625" style="179" bestFit="1" customWidth="1"/>
    <col min="8853" max="8853" width="9.109375" style="179" bestFit="1" customWidth="1"/>
    <col min="8854" max="8854" width="9.5546875" style="179" bestFit="1" customWidth="1"/>
    <col min="8855" max="8855" width="8.88671875" style="179" bestFit="1" customWidth="1"/>
    <col min="8856" max="8856" width="8.6640625" style="179" bestFit="1" customWidth="1"/>
    <col min="8857" max="8857" width="9.44140625" style="179" bestFit="1" customWidth="1"/>
    <col min="8858" max="8858" width="8.88671875" style="179" bestFit="1" customWidth="1"/>
    <col min="8859" max="8859" width="9.109375" style="179" bestFit="1" customWidth="1"/>
    <col min="8860" max="8860" width="9.44140625" style="179" bestFit="1" customWidth="1"/>
    <col min="8861" max="8862" width="9" style="179" bestFit="1" customWidth="1"/>
    <col min="8863" max="8863" width="8.88671875" style="179" bestFit="1" customWidth="1"/>
    <col min="8864" max="8864" width="9.44140625" style="179" bestFit="1" customWidth="1"/>
    <col min="8865" max="8865" width="9.109375" style="179" bestFit="1" customWidth="1"/>
    <col min="8866" max="8866" width="9.5546875" style="179" bestFit="1" customWidth="1"/>
    <col min="8867" max="8867" width="8.88671875" style="179" bestFit="1" customWidth="1"/>
    <col min="8868" max="8868" width="8.6640625" style="179" bestFit="1" customWidth="1"/>
    <col min="8869" max="8869" width="9.44140625" style="179" bestFit="1" customWidth="1"/>
    <col min="8870" max="8870" width="8.88671875" style="179" bestFit="1" customWidth="1"/>
    <col min="8871" max="8871" width="9.109375" style="179" bestFit="1" customWidth="1"/>
    <col min="8872" max="8872" width="9.44140625" style="179" bestFit="1" customWidth="1"/>
    <col min="8873" max="8874" width="9" style="179" bestFit="1" customWidth="1"/>
    <col min="8875" max="8875" width="8.88671875" style="179" bestFit="1" customWidth="1"/>
    <col min="8876" max="8876" width="9.44140625" style="179" bestFit="1" customWidth="1"/>
    <col min="8877" max="8877" width="9.109375" style="179" bestFit="1" customWidth="1"/>
    <col min="8878" max="8878" width="9.5546875" style="179" bestFit="1" customWidth="1"/>
    <col min="8879" max="8879" width="8.88671875" style="179" bestFit="1" customWidth="1"/>
    <col min="8880" max="8880" width="8.6640625" style="179" bestFit="1" customWidth="1"/>
    <col min="8881" max="8881" width="9.44140625" style="179" bestFit="1" customWidth="1"/>
    <col min="8882" max="8882" width="8.88671875" style="179" bestFit="1" customWidth="1"/>
    <col min="8883" max="8883" width="9.109375" style="179" bestFit="1" customWidth="1"/>
    <col min="8884" max="8884" width="9.44140625" style="179" bestFit="1" customWidth="1"/>
    <col min="8885" max="8885" width="9" style="179" bestFit="1" customWidth="1"/>
    <col min="8886" max="8886" width="12" style="179" bestFit="1" customWidth="1"/>
    <col min="8887" max="8938" width="9.109375" style="179"/>
    <col min="8939" max="8939" width="2.6640625" style="179" customWidth="1"/>
    <col min="8940" max="8940" width="1.109375" style="179" customWidth="1"/>
    <col min="8941" max="8941" width="18.109375" style="179" customWidth="1"/>
    <col min="8942" max="8942" width="13.109375" style="179" customWidth="1"/>
    <col min="8943" max="8943" width="7.5546875" style="179" customWidth="1"/>
    <col min="8944" max="8944" width="14.44140625" style="179" customWidth="1"/>
    <col min="8945" max="8945" width="33.109375" style="179" customWidth="1"/>
    <col min="8946" max="8946" width="21.6640625" style="179" customWidth="1"/>
    <col min="8947" max="8947" width="39.44140625" style="179" customWidth="1"/>
    <col min="8948" max="8948" width="17.44140625" style="179" customWidth="1"/>
    <col min="8949" max="8953" width="8.88671875" style="179" customWidth="1"/>
    <col min="8954" max="8956" width="13.5546875" style="179" customWidth="1"/>
    <col min="8957" max="8967" width="8.88671875" style="179" customWidth="1"/>
    <col min="8968" max="8971" width="13.5546875" style="179" customWidth="1"/>
    <col min="8972" max="8974" width="6.5546875" style="179" customWidth="1"/>
    <col min="8975" max="8975" width="5.6640625" style="179" customWidth="1"/>
    <col min="8976" max="8979" width="6.5546875" style="179" customWidth="1"/>
    <col min="8980" max="8981" width="8.88671875" style="179" customWidth="1"/>
    <col min="8982" max="8983" width="9" style="179" customWidth="1"/>
    <col min="8984" max="8984" width="8.88671875" style="179" customWidth="1"/>
    <col min="8985" max="8985" width="9.44140625" style="179" customWidth="1"/>
    <col min="8986" max="8986" width="9.109375" style="179" customWidth="1"/>
    <col min="8987" max="8987" width="9.5546875" style="179" customWidth="1"/>
    <col min="8988" max="8988" width="8.88671875" style="179" customWidth="1"/>
    <col min="8989" max="8989" width="8.6640625" style="179" customWidth="1"/>
    <col min="8990" max="8990" width="9.44140625" style="179" customWidth="1"/>
    <col min="8991" max="8991" width="8.88671875" style="179" customWidth="1"/>
    <col min="8992" max="8992" width="9.109375" style="179" customWidth="1"/>
    <col min="8993" max="8993" width="9.44140625" style="179" customWidth="1"/>
    <col min="8994" max="8994" width="9" style="179" customWidth="1"/>
    <col min="8995" max="8995" width="13.5546875" style="179" customWidth="1"/>
    <col min="8996" max="8996" width="18.5546875" style="179" customWidth="1"/>
    <col min="8997" max="8997" width="8.88671875" style="179" customWidth="1"/>
    <col min="8998" max="8998" width="9.44140625" style="179" customWidth="1"/>
    <col min="8999" max="8999" width="9.109375" style="179" bestFit="1" customWidth="1"/>
    <col min="9000" max="9000" width="9.5546875" style="179" bestFit="1" customWidth="1"/>
    <col min="9001" max="9001" width="8.88671875" style="179" bestFit="1" customWidth="1"/>
    <col min="9002" max="9002" width="8.6640625" style="179" bestFit="1" customWidth="1"/>
    <col min="9003" max="9003" width="9.44140625" style="179" bestFit="1" customWidth="1"/>
    <col min="9004" max="9004" width="8.88671875" style="179" bestFit="1" customWidth="1"/>
    <col min="9005" max="9005" width="9.109375" style="179" bestFit="1" customWidth="1"/>
    <col min="9006" max="9006" width="9.44140625" style="179" bestFit="1" customWidth="1"/>
    <col min="9007" max="9007" width="9" style="179" bestFit="1" customWidth="1"/>
    <col min="9008" max="9043" width="12.6640625" style="179" bestFit="1" customWidth="1"/>
    <col min="9044" max="9044" width="13.5546875" style="179" bestFit="1" customWidth="1"/>
    <col min="9045" max="9045" width="13.44140625" style="179" customWidth="1"/>
    <col min="9046" max="9046" width="12.5546875" style="179" customWidth="1"/>
    <col min="9047" max="9056" width="13.44140625" style="179" bestFit="1" customWidth="1"/>
    <col min="9057" max="9092" width="12.6640625" style="179" bestFit="1" customWidth="1"/>
    <col min="9093" max="9093" width="13.5546875" style="179" bestFit="1" customWidth="1"/>
    <col min="9094" max="9094" width="9" style="179" bestFit="1" customWidth="1"/>
    <col min="9095" max="9095" width="8.88671875" style="179" bestFit="1" customWidth="1"/>
    <col min="9096" max="9096" width="9.44140625" style="179" bestFit="1" customWidth="1"/>
    <col min="9097" max="9097" width="9.109375" style="179" bestFit="1" customWidth="1"/>
    <col min="9098" max="9098" width="9.5546875" style="179" bestFit="1" customWidth="1"/>
    <col min="9099" max="9099" width="8.88671875" style="179" bestFit="1" customWidth="1"/>
    <col min="9100" max="9100" width="8.6640625" style="179" bestFit="1" customWidth="1"/>
    <col min="9101" max="9101" width="9.44140625" style="179" bestFit="1" customWidth="1"/>
    <col min="9102" max="9102" width="8.88671875" style="179" bestFit="1" customWidth="1"/>
    <col min="9103" max="9103" width="9.109375" style="179" bestFit="1" customWidth="1"/>
    <col min="9104" max="9104" width="9.44140625" style="179" bestFit="1" customWidth="1"/>
    <col min="9105" max="9106" width="9" style="179" bestFit="1" customWidth="1"/>
    <col min="9107" max="9107" width="8.88671875" style="179" bestFit="1" customWidth="1"/>
    <col min="9108" max="9108" width="9.44140625" style="179" bestFit="1" customWidth="1"/>
    <col min="9109" max="9109" width="9.109375" style="179" bestFit="1" customWidth="1"/>
    <col min="9110" max="9110" width="9.5546875" style="179" bestFit="1" customWidth="1"/>
    <col min="9111" max="9111" width="8.88671875" style="179" bestFit="1" customWidth="1"/>
    <col min="9112" max="9112" width="8.6640625" style="179" bestFit="1" customWidth="1"/>
    <col min="9113" max="9113" width="9.44140625" style="179" bestFit="1" customWidth="1"/>
    <col min="9114" max="9114" width="8.88671875" style="179" bestFit="1" customWidth="1"/>
    <col min="9115" max="9115" width="9.109375" style="179" bestFit="1" customWidth="1"/>
    <col min="9116" max="9116" width="9.44140625" style="179" bestFit="1" customWidth="1"/>
    <col min="9117" max="9118" width="9" style="179" bestFit="1" customWidth="1"/>
    <col min="9119" max="9119" width="8.88671875" style="179" bestFit="1" customWidth="1"/>
    <col min="9120" max="9120" width="9.44140625" style="179" bestFit="1" customWidth="1"/>
    <col min="9121" max="9121" width="9.109375" style="179" bestFit="1" customWidth="1"/>
    <col min="9122" max="9122" width="9.5546875" style="179" bestFit="1" customWidth="1"/>
    <col min="9123" max="9123" width="8.88671875" style="179" bestFit="1" customWidth="1"/>
    <col min="9124" max="9124" width="8.6640625" style="179" bestFit="1" customWidth="1"/>
    <col min="9125" max="9125" width="9.44140625" style="179" bestFit="1" customWidth="1"/>
    <col min="9126" max="9126" width="8.88671875" style="179" bestFit="1" customWidth="1"/>
    <col min="9127" max="9127" width="9.109375" style="179" bestFit="1" customWidth="1"/>
    <col min="9128" max="9128" width="9.44140625" style="179" bestFit="1" customWidth="1"/>
    <col min="9129" max="9130" width="9" style="179" bestFit="1" customWidth="1"/>
    <col min="9131" max="9131" width="8.88671875" style="179" bestFit="1" customWidth="1"/>
    <col min="9132" max="9132" width="9.44140625" style="179" bestFit="1" customWidth="1"/>
    <col min="9133" max="9133" width="9.109375" style="179" bestFit="1" customWidth="1"/>
    <col min="9134" max="9134" width="9.5546875" style="179" bestFit="1" customWidth="1"/>
    <col min="9135" max="9135" width="8.88671875" style="179" bestFit="1" customWidth="1"/>
    <col min="9136" max="9136" width="8.6640625" style="179" bestFit="1" customWidth="1"/>
    <col min="9137" max="9137" width="9.44140625" style="179" bestFit="1" customWidth="1"/>
    <col min="9138" max="9138" width="8.88671875" style="179" bestFit="1" customWidth="1"/>
    <col min="9139" max="9139" width="9.109375" style="179" bestFit="1" customWidth="1"/>
    <col min="9140" max="9140" width="9.44140625" style="179" bestFit="1" customWidth="1"/>
    <col min="9141" max="9141" width="9" style="179" bestFit="1" customWidth="1"/>
    <col min="9142" max="9142" width="12" style="179" bestFit="1" customWidth="1"/>
    <col min="9143" max="9194" width="9.109375" style="179"/>
    <col min="9195" max="9195" width="2.6640625" style="179" customWidth="1"/>
    <col min="9196" max="9196" width="1.109375" style="179" customWidth="1"/>
    <col min="9197" max="9197" width="18.109375" style="179" customWidth="1"/>
    <col min="9198" max="9198" width="13.109375" style="179" customWidth="1"/>
    <col min="9199" max="9199" width="7.5546875" style="179" customWidth="1"/>
    <col min="9200" max="9200" width="14.44140625" style="179" customWidth="1"/>
    <col min="9201" max="9201" width="33.109375" style="179" customWidth="1"/>
    <col min="9202" max="9202" width="21.6640625" style="179" customWidth="1"/>
    <col min="9203" max="9203" width="39.44140625" style="179" customWidth="1"/>
    <col min="9204" max="9204" width="17.44140625" style="179" customWidth="1"/>
    <col min="9205" max="9209" width="8.88671875" style="179" customWidth="1"/>
    <col min="9210" max="9212" width="13.5546875" style="179" customWidth="1"/>
    <col min="9213" max="9223" width="8.88671875" style="179" customWidth="1"/>
    <col min="9224" max="9227" width="13.5546875" style="179" customWidth="1"/>
    <col min="9228" max="9230" width="6.5546875" style="179" customWidth="1"/>
    <col min="9231" max="9231" width="5.6640625" style="179" customWidth="1"/>
    <col min="9232" max="9235" width="6.5546875" style="179" customWidth="1"/>
    <col min="9236" max="9237" width="8.88671875" style="179" customWidth="1"/>
    <col min="9238" max="9239" width="9" style="179" customWidth="1"/>
    <col min="9240" max="9240" width="8.88671875" style="179" customWidth="1"/>
    <col min="9241" max="9241" width="9.44140625" style="179" customWidth="1"/>
    <col min="9242" max="9242" width="9.109375" style="179" customWidth="1"/>
    <col min="9243" max="9243" width="9.5546875" style="179" customWidth="1"/>
    <col min="9244" max="9244" width="8.88671875" style="179" customWidth="1"/>
    <col min="9245" max="9245" width="8.6640625" style="179" customWidth="1"/>
    <col min="9246" max="9246" width="9.44140625" style="179" customWidth="1"/>
    <col min="9247" max="9247" width="8.88671875" style="179" customWidth="1"/>
    <col min="9248" max="9248" width="9.109375" style="179" customWidth="1"/>
    <col min="9249" max="9249" width="9.44140625" style="179" customWidth="1"/>
    <col min="9250" max="9250" width="9" style="179" customWidth="1"/>
    <col min="9251" max="9251" width="13.5546875" style="179" customWidth="1"/>
    <col min="9252" max="9252" width="18.5546875" style="179" customWidth="1"/>
    <col min="9253" max="9253" width="8.88671875" style="179" customWidth="1"/>
    <col min="9254" max="9254" width="9.44140625" style="179" customWidth="1"/>
    <col min="9255" max="9255" width="9.109375" style="179" bestFit="1" customWidth="1"/>
    <col min="9256" max="9256" width="9.5546875" style="179" bestFit="1" customWidth="1"/>
    <col min="9257" max="9257" width="8.88671875" style="179" bestFit="1" customWidth="1"/>
    <col min="9258" max="9258" width="8.6640625" style="179" bestFit="1" customWidth="1"/>
    <col min="9259" max="9259" width="9.44140625" style="179" bestFit="1" customWidth="1"/>
    <col min="9260" max="9260" width="8.88671875" style="179" bestFit="1" customWidth="1"/>
    <col min="9261" max="9261" width="9.109375" style="179" bestFit="1" customWidth="1"/>
    <col min="9262" max="9262" width="9.44140625" style="179" bestFit="1" customWidth="1"/>
    <col min="9263" max="9263" width="9" style="179" bestFit="1" customWidth="1"/>
    <col min="9264" max="9299" width="12.6640625" style="179" bestFit="1" customWidth="1"/>
    <col min="9300" max="9300" width="13.5546875" style="179" bestFit="1" customWidth="1"/>
    <col min="9301" max="9301" width="13.44140625" style="179" customWidth="1"/>
    <col min="9302" max="9302" width="12.5546875" style="179" customWidth="1"/>
    <col min="9303" max="9312" width="13.44140625" style="179" bestFit="1" customWidth="1"/>
    <col min="9313" max="9348" width="12.6640625" style="179" bestFit="1" customWidth="1"/>
    <col min="9349" max="9349" width="13.5546875" style="179" bestFit="1" customWidth="1"/>
    <col min="9350" max="9350" width="9" style="179" bestFit="1" customWidth="1"/>
    <col min="9351" max="9351" width="8.88671875" style="179" bestFit="1" customWidth="1"/>
    <col min="9352" max="9352" width="9.44140625" style="179" bestFit="1" customWidth="1"/>
    <col min="9353" max="9353" width="9.109375" style="179" bestFit="1" customWidth="1"/>
    <col min="9354" max="9354" width="9.5546875" style="179" bestFit="1" customWidth="1"/>
    <col min="9355" max="9355" width="8.88671875" style="179" bestFit="1" customWidth="1"/>
    <col min="9356" max="9356" width="8.6640625" style="179" bestFit="1" customWidth="1"/>
    <col min="9357" max="9357" width="9.44140625" style="179" bestFit="1" customWidth="1"/>
    <col min="9358" max="9358" width="8.88671875" style="179" bestFit="1" customWidth="1"/>
    <col min="9359" max="9359" width="9.109375" style="179" bestFit="1" customWidth="1"/>
    <col min="9360" max="9360" width="9.44140625" style="179" bestFit="1" customWidth="1"/>
    <col min="9361" max="9362" width="9" style="179" bestFit="1" customWidth="1"/>
    <col min="9363" max="9363" width="8.88671875" style="179" bestFit="1" customWidth="1"/>
    <col min="9364" max="9364" width="9.44140625" style="179" bestFit="1" customWidth="1"/>
    <col min="9365" max="9365" width="9.109375" style="179" bestFit="1" customWidth="1"/>
    <col min="9366" max="9366" width="9.5546875" style="179" bestFit="1" customWidth="1"/>
    <col min="9367" max="9367" width="8.88671875" style="179" bestFit="1" customWidth="1"/>
    <col min="9368" max="9368" width="8.6640625" style="179" bestFit="1" customWidth="1"/>
    <col min="9369" max="9369" width="9.44140625" style="179" bestFit="1" customWidth="1"/>
    <col min="9370" max="9370" width="8.88671875" style="179" bestFit="1" customWidth="1"/>
    <col min="9371" max="9371" width="9.109375" style="179" bestFit="1" customWidth="1"/>
    <col min="9372" max="9372" width="9.44140625" style="179" bestFit="1" customWidth="1"/>
    <col min="9373" max="9374" width="9" style="179" bestFit="1" customWidth="1"/>
    <col min="9375" max="9375" width="8.88671875" style="179" bestFit="1" customWidth="1"/>
    <col min="9376" max="9376" width="9.44140625" style="179" bestFit="1" customWidth="1"/>
    <col min="9377" max="9377" width="9.109375" style="179" bestFit="1" customWidth="1"/>
    <col min="9378" max="9378" width="9.5546875" style="179" bestFit="1" customWidth="1"/>
    <col min="9379" max="9379" width="8.88671875" style="179" bestFit="1" customWidth="1"/>
    <col min="9380" max="9380" width="8.6640625" style="179" bestFit="1" customWidth="1"/>
    <col min="9381" max="9381" width="9.44140625" style="179" bestFit="1" customWidth="1"/>
    <col min="9382" max="9382" width="8.88671875" style="179" bestFit="1" customWidth="1"/>
    <col min="9383" max="9383" width="9.109375" style="179" bestFit="1" customWidth="1"/>
    <col min="9384" max="9384" width="9.44140625" style="179" bestFit="1" customWidth="1"/>
    <col min="9385" max="9386" width="9" style="179" bestFit="1" customWidth="1"/>
    <col min="9387" max="9387" width="8.88671875" style="179" bestFit="1" customWidth="1"/>
    <col min="9388" max="9388" width="9.44140625" style="179" bestFit="1" customWidth="1"/>
    <col min="9389" max="9389" width="9.109375" style="179" bestFit="1" customWidth="1"/>
    <col min="9390" max="9390" width="9.5546875" style="179" bestFit="1" customWidth="1"/>
    <col min="9391" max="9391" width="8.88671875" style="179" bestFit="1" customWidth="1"/>
    <col min="9392" max="9392" width="8.6640625" style="179" bestFit="1" customWidth="1"/>
    <col min="9393" max="9393" width="9.44140625" style="179" bestFit="1" customWidth="1"/>
    <col min="9394" max="9394" width="8.88671875" style="179" bestFit="1" customWidth="1"/>
    <col min="9395" max="9395" width="9.109375" style="179" bestFit="1" customWidth="1"/>
    <col min="9396" max="9396" width="9.44140625" style="179" bestFit="1" customWidth="1"/>
    <col min="9397" max="9397" width="9" style="179" bestFit="1" customWidth="1"/>
    <col min="9398" max="9398" width="12" style="179" bestFit="1" customWidth="1"/>
    <col min="9399" max="9450" width="9.109375" style="179"/>
    <col min="9451" max="9451" width="2.6640625" style="179" customWidth="1"/>
    <col min="9452" max="9452" width="1.109375" style="179" customWidth="1"/>
    <col min="9453" max="9453" width="18.109375" style="179" customWidth="1"/>
    <col min="9454" max="9454" width="13.109375" style="179" customWidth="1"/>
    <col min="9455" max="9455" width="7.5546875" style="179" customWidth="1"/>
    <col min="9456" max="9456" width="14.44140625" style="179" customWidth="1"/>
    <col min="9457" max="9457" width="33.109375" style="179" customWidth="1"/>
    <col min="9458" max="9458" width="21.6640625" style="179" customWidth="1"/>
    <col min="9459" max="9459" width="39.44140625" style="179" customWidth="1"/>
    <col min="9460" max="9460" width="17.44140625" style="179" customWidth="1"/>
    <col min="9461" max="9465" width="8.88671875" style="179" customWidth="1"/>
    <col min="9466" max="9468" width="13.5546875" style="179" customWidth="1"/>
    <col min="9469" max="9479" width="8.88671875" style="179" customWidth="1"/>
    <col min="9480" max="9483" width="13.5546875" style="179" customWidth="1"/>
    <col min="9484" max="9486" width="6.5546875" style="179" customWidth="1"/>
    <col min="9487" max="9487" width="5.6640625" style="179" customWidth="1"/>
    <col min="9488" max="9491" width="6.5546875" style="179" customWidth="1"/>
    <col min="9492" max="9493" width="8.88671875" style="179" customWidth="1"/>
    <col min="9494" max="9495" width="9" style="179" customWidth="1"/>
    <col min="9496" max="9496" width="8.88671875" style="179" customWidth="1"/>
    <col min="9497" max="9497" width="9.44140625" style="179" customWidth="1"/>
    <col min="9498" max="9498" width="9.109375" style="179" customWidth="1"/>
    <col min="9499" max="9499" width="9.5546875" style="179" customWidth="1"/>
    <col min="9500" max="9500" width="8.88671875" style="179" customWidth="1"/>
    <col min="9501" max="9501" width="8.6640625" style="179" customWidth="1"/>
    <col min="9502" max="9502" width="9.44140625" style="179" customWidth="1"/>
    <col min="9503" max="9503" width="8.88671875" style="179" customWidth="1"/>
    <col min="9504" max="9504" width="9.109375" style="179" customWidth="1"/>
    <col min="9505" max="9505" width="9.44140625" style="179" customWidth="1"/>
    <col min="9506" max="9506" width="9" style="179" customWidth="1"/>
    <col min="9507" max="9507" width="13.5546875" style="179" customWidth="1"/>
    <col min="9508" max="9508" width="18.5546875" style="179" customWidth="1"/>
    <col min="9509" max="9509" width="8.88671875" style="179" customWidth="1"/>
    <col min="9510" max="9510" width="9.44140625" style="179" customWidth="1"/>
    <col min="9511" max="9511" width="9.109375" style="179" bestFit="1" customWidth="1"/>
    <col min="9512" max="9512" width="9.5546875" style="179" bestFit="1" customWidth="1"/>
    <col min="9513" max="9513" width="8.88671875" style="179" bestFit="1" customWidth="1"/>
    <col min="9514" max="9514" width="8.6640625" style="179" bestFit="1" customWidth="1"/>
    <col min="9515" max="9515" width="9.44140625" style="179" bestFit="1" customWidth="1"/>
    <col min="9516" max="9516" width="8.88671875" style="179" bestFit="1" customWidth="1"/>
    <col min="9517" max="9517" width="9.109375" style="179" bestFit="1" customWidth="1"/>
    <col min="9518" max="9518" width="9.44140625" style="179" bestFit="1" customWidth="1"/>
    <col min="9519" max="9519" width="9" style="179" bestFit="1" customWidth="1"/>
    <col min="9520" max="9555" width="12.6640625" style="179" bestFit="1" customWidth="1"/>
    <col min="9556" max="9556" width="13.5546875" style="179" bestFit="1" customWidth="1"/>
    <col min="9557" max="9557" width="13.44140625" style="179" customWidth="1"/>
    <col min="9558" max="9558" width="12.5546875" style="179" customWidth="1"/>
    <col min="9559" max="9568" width="13.44140625" style="179" bestFit="1" customWidth="1"/>
    <col min="9569" max="9604" width="12.6640625" style="179" bestFit="1" customWidth="1"/>
    <col min="9605" max="9605" width="13.5546875" style="179" bestFit="1" customWidth="1"/>
    <col min="9606" max="9606" width="9" style="179" bestFit="1" customWidth="1"/>
    <col min="9607" max="9607" width="8.88671875" style="179" bestFit="1" customWidth="1"/>
    <col min="9608" max="9608" width="9.44140625" style="179" bestFit="1" customWidth="1"/>
    <col min="9609" max="9609" width="9.109375" style="179" bestFit="1" customWidth="1"/>
    <col min="9610" max="9610" width="9.5546875" style="179" bestFit="1" customWidth="1"/>
    <col min="9611" max="9611" width="8.88671875" style="179" bestFit="1" customWidth="1"/>
    <col min="9612" max="9612" width="8.6640625" style="179" bestFit="1" customWidth="1"/>
    <col min="9613" max="9613" width="9.44140625" style="179" bestFit="1" customWidth="1"/>
    <col min="9614" max="9614" width="8.88671875" style="179" bestFit="1" customWidth="1"/>
    <col min="9615" max="9615" width="9.109375" style="179" bestFit="1" customWidth="1"/>
    <col min="9616" max="9616" width="9.44140625" style="179" bestFit="1" customWidth="1"/>
    <col min="9617" max="9618" width="9" style="179" bestFit="1" customWidth="1"/>
    <col min="9619" max="9619" width="8.88671875" style="179" bestFit="1" customWidth="1"/>
    <col min="9620" max="9620" width="9.44140625" style="179" bestFit="1" customWidth="1"/>
    <col min="9621" max="9621" width="9.109375" style="179" bestFit="1" customWidth="1"/>
    <col min="9622" max="9622" width="9.5546875" style="179" bestFit="1" customWidth="1"/>
    <col min="9623" max="9623" width="8.88671875" style="179" bestFit="1" customWidth="1"/>
    <col min="9624" max="9624" width="8.6640625" style="179" bestFit="1" customWidth="1"/>
    <col min="9625" max="9625" width="9.44140625" style="179" bestFit="1" customWidth="1"/>
    <col min="9626" max="9626" width="8.88671875" style="179" bestFit="1" customWidth="1"/>
    <col min="9627" max="9627" width="9.109375" style="179" bestFit="1" customWidth="1"/>
    <col min="9628" max="9628" width="9.44140625" style="179" bestFit="1" customWidth="1"/>
    <col min="9629" max="9630" width="9" style="179" bestFit="1" customWidth="1"/>
    <col min="9631" max="9631" width="8.88671875" style="179" bestFit="1" customWidth="1"/>
    <col min="9632" max="9632" width="9.44140625" style="179" bestFit="1" customWidth="1"/>
    <col min="9633" max="9633" width="9.109375" style="179" bestFit="1" customWidth="1"/>
    <col min="9634" max="9634" width="9.5546875" style="179" bestFit="1" customWidth="1"/>
    <col min="9635" max="9635" width="8.88671875" style="179" bestFit="1" customWidth="1"/>
    <col min="9636" max="9636" width="8.6640625" style="179" bestFit="1" customWidth="1"/>
    <col min="9637" max="9637" width="9.44140625" style="179" bestFit="1" customWidth="1"/>
    <col min="9638" max="9638" width="8.88671875" style="179" bestFit="1" customWidth="1"/>
    <col min="9639" max="9639" width="9.109375" style="179" bestFit="1" customWidth="1"/>
    <col min="9640" max="9640" width="9.44140625" style="179" bestFit="1" customWidth="1"/>
    <col min="9641" max="9642" width="9" style="179" bestFit="1" customWidth="1"/>
    <col min="9643" max="9643" width="8.88671875" style="179" bestFit="1" customWidth="1"/>
    <col min="9644" max="9644" width="9.44140625" style="179" bestFit="1" customWidth="1"/>
    <col min="9645" max="9645" width="9.109375" style="179" bestFit="1" customWidth="1"/>
    <col min="9646" max="9646" width="9.5546875" style="179" bestFit="1" customWidth="1"/>
    <col min="9647" max="9647" width="8.88671875" style="179" bestFit="1" customWidth="1"/>
    <col min="9648" max="9648" width="8.6640625" style="179" bestFit="1" customWidth="1"/>
    <col min="9649" max="9649" width="9.44140625" style="179" bestFit="1" customWidth="1"/>
    <col min="9650" max="9650" width="8.88671875" style="179" bestFit="1" customWidth="1"/>
    <col min="9651" max="9651" width="9.109375" style="179" bestFit="1" customWidth="1"/>
    <col min="9652" max="9652" width="9.44140625" style="179" bestFit="1" customWidth="1"/>
    <col min="9653" max="9653" width="9" style="179" bestFit="1" customWidth="1"/>
    <col min="9654" max="9654" width="12" style="179" bestFit="1" customWidth="1"/>
    <col min="9655" max="9706" width="9.109375" style="179"/>
    <col min="9707" max="9707" width="2.6640625" style="179" customWidth="1"/>
    <col min="9708" max="9708" width="1.109375" style="179" customWidth="1"/>
    <col min="9709" max="9709" width="18.109375" style="179" customWidth="1"/>
    <col min="9710" max="9710" width="13.109375" style="179" customWidth="1"/>
    <col min="9711" max="9711" width="7.5546875" style="179" customWidth="1"/>
    <col min="9712" max="9712" width="14.44140625" style="179" customWidth="1"/>
    <col min="9713" max="9713" width="33.109375" style="179" customWidth="1"/>
    <col min="9714" max="9714" width="21.6640625" style="179" customWidth="1"/>
    <col min="9715" max="9715" width="39.44140625" style="179" customWidth="1"/>
    <col min="9716" max="9716" width="17.44140625" style="179" customWidth="1"/>
    <col min="9717" max="9721" width="8.88671875" style="179" customWidth="1"/>
    <col min="9722" max="9724" width="13.5546875" style="179" customWidth="1"/>
    <col min="9725" max="9735" width="8.88671875" style="179" customWidth="1"/>
    <col min="9736" max="9739" width="13.5546875" style="179" customWidth="1"/>
    <col min="9740" max="9742" width="6.5546875" style="179" customWidth="1"/>
    <col min="9743" max="9743" width="5.6640625" style="179" customWidth="1"/>
    <col min="9744" max="9747" width="6.5546875" style="179" customWidth="1"/>
    <col min="9748" max="9749" width="8.88671875" style="179" customWidth="1"/>
    <col min="9750" max="9751" width="9" style="179" customWidth="1"/>
    <col min="9752" max="9752" width="8.88671875" style="179" customWidth="1"/>
    <col min="9753" max="9753" width="9.44140625" style="179" customWidth="1"/>
    <col min="9754" max="9754" width="9.109375" style="179" customWidth="1"/>
    <col min="9755" max="9755" width="9.5546875" style="179" customWidth="1"/>
    <col min="9756" max="9756" width="8.88671875" style="179" customWidth="1"/>
    <col min="9757" max="9757" width="8.6640625" style="179" customWidth="1"/>
    <col min="9758" max="9758" width="9.44140625" style="179" customWidth="1"/>
    <col min="9759" max="9759" width="8.88671875" style="179" customWidth="1"/>
    <col min="9760" max="9760" width="9.109375" style="179" customWidth="1"/>
    <col min="9761" max="9761" width="9.44140625" style="179" customWidth="1"/>
    <col min="9762" max="9762" width="9" style="179" customWidth="1"/>
    <col min="9763" max="9763" width="13.5546875" style="179" customWidth="1"/>
    <col min="9764" max="9764" width="18.5546875" style="179" customWidth="1"/>
    <col min="9765" max="9765" width="8.88671875" style="179" customWidth="1"/>
    <col min="9766" max="9766" width="9.44140625" style="179" customWidth="1"/>
    <col min="9767" max="9767" width="9.109375" style="179" bestFit="1" customWidth="1"/>
    <col min="9768" max="9768" width="9.5546875" style="179" bestFit="1" customWidth="1"/>
    <col min="9769" max="9769" width="8.88671875" style="179" bestFit="1" customWidth="1"/>
    <col min="9770" max="9770" width="8.6640625" style="179" bestFit="1" customWidth="1"/>
    <col min="9771" max="9771" width="9.44140625" style="179" bestFit="1" customWidth="1"/>
    <col min="9772" max="9772" width="8.88671875" style="179" bestFit="1" customWidth="1"/>
    <col min="9773" max="9773" width="9.109375" style="179" bestFit="1" customWidth="1"/>
    <col min="9774" max="9774" width="9.44140625" style="179" bestFit="1" customWidth="1"/>
    <col min="9775" max="9775" width="9" style="179" bestFit="1" customWidth="1"/>
    <col min="9776" max="9811" width="12.6640625" style="179" bestFit="1" customWidth="1"/>
    <col min="9812" max="9812" width="13.5546875" style="179" bestFit="1" customWidth="1"/>
    <col min="9813" max="9813" width="13.44140625" style="179" customWidth="1"/>
    <col min="9814" max="9814" width="12.5546875" style="179" customWidth="1"/>
    <col min="9815" max="9824" width="13.44140625" style="179" bestFit="1" customWidth="1"/>
    <col min="9825" max="9860" width="12.6640625" style="179" bestFit="1" customWidth="1"/>
    <col min="9861" max="9861" width="13.5546875" style="179" bestFit="1" customWidth="1"/>
    <col min="9862" max="9862" width="9" style="179" bestFit="1" customWidth="1"/>
    <col min="9863" max="9863" width="8.88671875" style="179" bestFit="1" customWidth="1"/>
    <col min="9864" max="9864" width="9.44140625" style="179" bestFit="1" customWidth="1"/>
    <col min="9865" max="9865" width="9.109375" style="179" bestFit="1" customWidth="1"/>
    <col min="9866" max="9866" width="9.5546875" style="179" bestFit="1" customWidth="1"/>
    <col min="9867" max="9867" width="8.88671875" style="179" bestFit="1" customWidth="1"/>
    <col min="9868" max="9868" width="8.6640625" style="179" bestFit="1" customWidth="1"/>
    <col min="9869" max="9869" width="9.44140625" style="179" bestFit="1" customWidth="1"/>
    <col min="9870" max="9870" width="8.88671875" style="179" bestFit="1" customWidth="1"/>
    <col min="9871" max="9871" width="9.109375" style="179" bestFit="1" customWidth="1"/>
    <col min="9872" max="9872" width="9.44140625" style="179" bestFit="1" customWidth="1"/>
    <col min="9873" max="9874" width="9" style="179" bestFit="1" customWidth="1"/>
    <col min="9875" max="9875" width="8.88671875" style="179" bestFit="1" customWidth="1"/>
    <col min="9876" max="9876" width="9.44140625" style="179" bestFit="1" customWidth="1"/>
    <col min="9877" max="9877" width="9.109375" style="179" bestFit="1" customWidth="1"/>
    <col min="9878" max="9878" width="9.5546875" style="179" bestFit="1" customWidth="1"/>
    <col min="9879" max="9879" width="8.88671875" style="179" bestFit="1" customWidth="1"/>
    <col min="9880" max="9880" width="8.6640625" style="179" bestFit="1" customWidth="1"/>
    <col min="9881" max="9881" width="9.44140625" style="179" bestFit="1" customWidth="1"/>
    <col min="9882" max="9882" width="8.88671875" style="179" bestFit="1" customWidth="1"/>
    <col min="9883" max="9883" width="9.109375" style="179" bestFit="1" customWidth="1"/>
    <col min="9884" max="9884" width="9.44140625" style="179" bestFit="1" customWidth="1"/>
    <col min="9885" max="9886" width="9" style="179" bestFit="1" customWidth="1"/>
    <col min="9887" max="9887" width="8.88671875" style="179" bestFit="1" customWidth="1"/>
    <col min="9888" max="9888" width="9.44140625" style="179" bestFit="1" customWidth="1"/>
    <col min="9889" max="9889" width="9.109375" style="179" bestFit="1" customWidth="1"/>
    <col min="9890" max="9890" width="9.5546875" style="179" bestFit="1" customWidth="1"/>
    <col min="9891" max="9891" width="8.88671875" style="179" bestFit="1" customWidth="1"/>
    <col min="9892" max="9892" width="8.6640625" style="179" bestFit="1" customWidth="1"/>
    <col min="9893" max="9893" width="9.44140625" style="179" bestFit="1" customWidth="1"/>
    <col min="9894" max="9894" width="8.88671875" style="179" bestFit="1" customWidth="1"/>
    <col min="9895" max="9895" width="9.109375" style="179" bestFit="1" customWidth="1"/>
    <col min="9896" max="9896" width="9.44140625" style="179" bestFit="1" customWidth="1"/>
    <col min="9897" max="9898" width="9" style="179" bestFit="1" customWidth="1"/>
    <col min="9899" max="9899" width="8.88671875" style="179" bestFit="1" customWidth="1"/>
    <col min="9900" max="9900" width="9.44140625" style="179" bestFit="1" customWidth="1"/>
    <col min="9901" max="9901" width="9.109375" style="179" bestFit="1" customWidth="1"/>
    <col min="9902" max="9902" width="9.5546875" style="179" bestFit="1" customWidth="1"/>
    <col min="9903" max="9903" width="8.88671875" style="179" bestFit="1" customWidth="1"/>
    <col min="9904" max="9904" width="8.6640625" style="179" bestFit="1" customWidth="1"/>
    <col min="9905" max="9905" width="9.44140625" style="179" bestFit="1" customWidth="1"/>
    <col min="9906" max="9906" width="8.88671875" style="179" bestFit="1" customWidth="1"/>
    <col min="9907" max="9907" width="9.109375" style="179" bestFit="1" customWidth="1"/>
    <col min="9908" max="9908" width="9.44140625" style="179" bestFit="1" customWidth="1"/>
    <col min="9909" max="9909" width="9" style="179" bestFit="1" customWidth="1"/>
    <col min="9910" max="9910" width="12" style="179" bestFit="1" customWidth="1"/>
    <col min="9911" max="9962" width="9.109375" style="179"/>
    <col min="9963" max="9963" width="2.6640625" style="179" customWidth="1"/>
    <col min="9964" max="9964" width="1.109375" style="179" customWidth="1"/>
    <col min="9965" max="9965" width="18.109375" style="179" customWidth="1"/>
    <col min="9966" max="9966" width="13.109375" style="179" customWidth="1"/>
    <col min="9967" max="9967" width="7.5546875" style="179" customWidth="1"/>
    <col min="9968" max="9968" width="14.44140625" style="179" customWidth="1"/>
    <col min="9969" max="9969" width="33.109375" style="179" customWidth="1"/>
    <col min="9970" max="9970" width="21.6640625" style="179" customWidth="1"/>
    <col min="9971" max="9971" width="39.44140625" style="179" customWidth="1"/>
    <col min="9972" max="9972" width="17.44140625" style="179" customWidth="1"/>
    <col min="9973" max="9977" width="8.88671875" style="179" customWidth="1"/>
    <col min="9978" max="9980" width="13.5546875" style="179" customWidth="1"/>
    <col min="9981" max="9991" width="8.88671875" style="179" customWidth="1"/>
    <col min="9992" max="9995" width="13.5546875" style="179" customWidth="1"/>
    <col min="9996" max="9998" width="6.5546875" style="179" customWidth="1"/>
    <col min="9999" max="9999" width="5.6640625" style="179" customWidth="1"/>
    <col min="10000" max="10003" width="6.5546875" style="179" customWidth="1"/>
    <col min="10004" max="10005" width="8.88671875" style="179" customWidth="1"/>
    <col min="10006" max="10007" width="9" style="179" customWidth="1"/>
    <col min="10008" max="10008" width="8.88671875" style="179" customWidth="1"/>
    <col min="10009" max="10009" width="9.44140625" style="179" customWidth="1"/>
    <col min="10010" max="10010" width="9.109375" style="179" customWidth="1"/>
    <col min="10011" max="10011" width="9.5546875" style="179" customWidth="1"/>
    <col min="10012" max="10012" width="8.88671875" style="179" customWidth="1"/>
    <col min="10013" max="10013" width="8.6640625" style="179" customWidth="1"/>
    <col min="10014" max="10014" width="9.44140625" style="179" customWidth="1"/>
    <col min="10015" max="10015" width="8.88671875" style="179" customWidth="1"/>
    <col min="10016" max="10016" width="9.109375" style="179" customWidth="1"/>
    <col min="10017" max="10017" width="9.44140625" style="179" customWidth="1"/>
    <col min="10018" max="10018" width="9" style="179" customWidth="1"/>
    <col min="10019" max="10019" width="13.5546875" style="179" customWidth="1"/>
    <col min="10020" max="10020" width="18.5546875" style="179" customWidth="1"/>
    <col min="10021" max="10021" width="8.88671875" style="179" customWidth="1"/>
    <col min="10022" max="10022" width="9.44140625" style="179" customWidth="1"/>
    <col min="10023" max="10023" width="9.109375" style="179" bestFit="1" customWidth="1"/>
    <col min="10024" max="10024" width="9.5546875" style="179" bestFit="1" customWidth="1"/>
    <col min="10025" max="10025" width="8.88671875" style="179" bestFit="1" customWidth="1"/>
    <col min="10026" max="10026" width="8.6640625" style="179" bestFit="1" customWidth="1"/>
    <col min="10027" max="10027" width="9.44140625" style="179" bestFit="1" customWidth="1"/>
    <col min="10028" max="10028" width="8.88671875" style="179" bestFit="1" customWidth="1"/>
    <col min="10029" max="10029" width="9.109375" style="179" bestFit="1" customWidth="1"/>
    <col min="10030" max="10030" width="9.44140625" style="179" bestFit="1" customWidth="1"/>
    <col min="10031" max="10031" width="9" style="179" bestFit="1" customWidth="1"/>
    <col min="10032" max="10067" width="12.6640625" style="179" bestFit="1" customWidth="1"/>
    <col min="10068" max="10068" width="13.5546875" style="179" bestFit="1" customWidth="1"/>
    <col min="10069" max="10069" width="13.44140625" style="179" customWidth="1"/>
    <col min="10070" max="10070" width="12.5546875" style="179" customWidth="1"/>
    <col min="10071" max="10080" width="13.44140625" style="179" bestFit="1" customWidth="1"/>
    <col min="10081" max="10116" width="12.6640625" style="179" bestFit="1" customWidth="1"/>
    <col min="10117" max="10117" width="13.5546875" style="179" bestFit="1" customWidth="1"/>
    <col min="10118" max="10118" width="9" style="179" bestFit="1" customWidth="1"/>
    <col min="10119" max="10119" width="8.88671875" style="179" bestFit="1" customWidth="1"/>
    <col min="10120" max="10120" width="9.44140625" style="179" bestFit="1" customWidth="1"/>
    <col min="10121" max="10121" width="9.109375" style="179" bestFit="1" customWidth="1"/>
    <col min="10122" max="10122" width="9.5546875" style="179" bestFit="1" customWidth="1"/>
    <col min="10123" max="10123" width="8.88671875" style="179" bestFit="1" customWidth="1"/>
    <col min="10124" max="10124" width="8.6640625" style="179" bestFit="1" customWidth="1"/>
    <col min="10125" max="10125" width="9.44140625" style="179" bestFit="1" customWidth="1"/>
    <col min="10126" max="10126" width="8.88671875" style="179" bestFit="1" customWidth="1"/>
    <col min="10127" max="10127" width="9.109375" style="179" bestFit="1" customWidth="1"/>
    <col min="10128" max="10128" width="9.44140625" style="179" bestFit="1" customWidth="1"/>
    <col min="10129" max="10130" width="9" style="179" bestFit="1" customWidth="1"/>
    <col min="10131" max="10131" width="8.88671875" style="179" bestFit="1" customWidth="1"/>
    <col min="10132" max="10132" width="9.44140625" style="179" bestFit="1" customWidth="1"/>
    <col min="10133" max="10133" width="9.109375" style="179" bestFit="1" customWidth="1"/>
    <col min="10134" max="10134" width="9.5546875" style="179" bestFit="1" customWidth="1"/>
    <col min="10135" max="10135" width="8.88671875" style="179" bestFit="1" customWidth="1"/>
    <col min="10136" max="10136" width="8.6640625" style="179" bestFit="1" customWidth="1"/>
    <col min="10137" max="10137" width="9.44140625" style="179" bestFit="1" customWidth="1"/>
    <col min="10138" max="10138" width="8.88671875" style="179" bestFit="1" customWidth="1"/>
    <col min="10139" max="10139" width="9.109375" style="179" bestFit="1" customWidth="1"/>
    <col min="10140" max="10140" width="9.44140625" style="179" bestFit="1" customWidth="1"/>
    <col min="10141" max="10142" width="9" style="179" bestFit="1" customWidth="1"/>
    <col min="10143" max="10143" width="8.88671875" style="179" bestFit="1" customWidth="1"/>
    <col min="10144" max="10144" width="9.44140625" style="179" bestFit="1" customWidth="1"/>
    <col min="10145" max="10145" width="9.109375" style="179" bestFit="1" customWidth="1"/>
    <col min="10146" max="10146" width="9.5546875" style="179" bestFit="1" customWidth="1"/>
    <col min="10147" max="10147" width="8.88671875" style="179" bestFit="1" customWidth="1"/>
    <col min="10148" max="10148" width="8.6640625" style="179" bestFit="1" customWidth="1"/>
    <col min="10149" max="10149" width="9.44140625" style="179" bestFit="1" customWidth="1"/>
    <col min="10150" max="10150" width="8.88671875" style="179" bestFit="1" customWidth="1"/>
    <col min="10151" max="10151" width="9.109375" style="179" bestFit="1" customWidth="1"/>
    <col min="10152" max="10152" width="9.44140625" style="179" bestFit="1" customWidth="1"/>
    <col min="10153" max="10154" width="9" style="179" bestFit="1" customWidth="1"/>
    <col min="10155" max="10155" width="8.88671875" style="179" bestFit="1" customWidth="1"/>
    <col min="10156" max="10156" width="9.44140625" style="179" bestFit="1" customWidth="1"/>
    <col min="10157" max="10157" width="9.109375" style="179" bestFit="1" customWidth="1"/>
    <col min="10158" max="10158" width="9.5546875" style="179" bestFit="1" customWidth="1"/>
    <col min="10159" max="10159" width="8.88671875" style="179" bestFit="1" customWidth="1"/>
    <col min="10160" max="10160" width="8.6640625" style="179" bestFit="1" customWidth="1"/>
    <col min="10161" max="10161" width="9.44140625" style="179" bestFit="1" customWidth="1"/>
    <col min="10162" max="10162" width="8.88671875" style="179" bestFit="1" customWidth="1"/>
    <col min="10163" max="10163" width="9.109375" style="179" bestFit="1" customWidth="1"/>
    <col min="10164" max="10164" width="9.44140625" style="179" bestFit="1" customWidth="1"/>
    <col min="10165" max="10165" width="9" style="179" bestFit="1" customWidth="1"/>
    <col min="10166" max="10166" width="12" style="179" bestFit="1" customWidth="1"/>
    <col min="10167" max="10218" width="9.109375" style="179"/>
    <col min="10219" max="10219" width="2.6640625" style="179" customWidth="1"/>
    <col min="10220" max="10220" width="1.109375" style="179" customWidth="1"/>
    <col min="10221" max="10221" width="18.109375" style="179" customWidth="1"/>
    <col min="10222" max="10222" width="13.109375" style="179" customWidth="1"/>
    <col min="10223" max="10223" width="7.5546875" style="179" customWidth="1"/>
    <col min="10224" max="10224" width="14.44140625" style="179" customWidth="1"/>
    <col min="10225" max="10225" width="33.109375" style="179" customWidth="1"/>
    <col min="10226" max="10226" width="21.6640625" style="179" customWidth="1"/>
    <col min="10227" max="10227" width="39.44140625" style="179" customWidth="1"/>
    <col min="10228" max="10228" width="17.44140625" style="179" customWidth="1"/>
    <col min="10229" max="10233" width="8.88671875" style="179" customWidth="1"/>
    <col min="10234" max="10236" width="13.5546875" style="179" customWidth="1"/>
    <col min="10237" max="10247" width="8.88671875" style="179" customWidth="1"/>
    <col min="10248" max="10251" width="13.5546875" style="179" customWidth="1"/>
    <col min="10252" max="10254" width="6.5546875" style="179" customWidth="1"/>
    <col min="10255" max="10255" width="5.6640625" style="179" customWidth="1"/>
    <col min="10256" max="10259" width="6.5546875" style="179" customWidth="1"/>
    <col min="10260" max="10261" width="8.88671875" style="179" customWidth="1"/>
    <col min="10262" max="10263" width="9" style="179" customWidth="1"/>
    <col min="10264" max="10264" width="8.88671875" style="179" customWidth="1"/>
    <col min="10265" max="10265" width="9.44140625" style="179" customWidth="1"/>
    <col min="10266" max="10266" width="9.109375" style="179" customWidth="1"/>
    <col min="10267" max="10267" width="9.5546875" style="179" customWidth="1"/>
    <col min="10268" max="10268" width="8.88671875" style="179" customWidth="1"/>
    <col min="10269" max="10269" width="8.6640625" style="179" customWidth="1"/>
    <col min="10270" max="10270" width="9.44140625" style="179" customWidth="1"/>
    <col min="10271" max="10271" width="8.88671875" style="179" customWidth="1"/>
    <col min="10272" max="10272" width="9.109375" style="179" customWidth="1"/>
    <col min="10273" max="10273" width="9.44140625" style="179" customWidth="1"/>
    <col min="10274" max="10274" width="9" style="179" customWidth="1"/>
    <col min="10275" max="10275" width="13.5546875" style="179" customWidth="1"/>
    <col min="10276" max="10276" width="18.5546875" style="179" customWidth="1"/>
    <col min="10277" max="10277" width="8.88671875" style="179" customWidth="1"/>
    <col min="10278" max="10278" width="9.44140625" style="179" customWidth="1"/>
    <col min="10279" max="10279" width="9.109375" style="179" bestFit="1" customWidth="1"/>
    <col min="10280" max="10280" width="9.5546875" style="179" bestFit="1" customWidth="1"/>
    <col min="10281" max="10281" width="8.88671875" style="179" bestFit="1" customWidth="1"/>
    <col min="10282" max="10282" width="8.6640625" style="179" bestFit="1" customWidth="1"/>
    <col min="10283" max="10283" width="9.44140625" style="179" bestFit="1" customWidth="1"/>
    <col min="10284" max="10284" width="8.88671875" style="179" bestFit="1" customWidth="1"/>
    <col min="10285" max="10285" width="9.109375" style="179" bestFit="1" customWidth="1"/>
    <col min="10286" max="10286" width="9.44140625" style="179" bestFit="1" customWidth="1"/>
    <col min="10287" max="10287" width="9" style="179" bestFit="1" customWidth="1"/>
    <col min="10288" max="10323" width="12.6640625" style="179" bestFit="1" customWidth="1"/>
    <col min="10324" max="10324" width="13.5546875" style="179" bestFit="1" customWidth="1"/>
    <col min="10325" max="10325" width="13.44140625" style="179" customWidth="1"/>
    <col min="10326" max="10326" width="12.5546875" style="179" customWidth="1"/>
    <col min="10327" max="10336" width="13.44140625" style="179" bestFit="1" customWidth="1"/>
    <col min="10337" max="10372" width="12.6640625" style="179" bestFit="1" customWidth="1"/>
    <col min="10373" max="10373" width="13.5546875" style="179" bestFit="1" customWidth="1"/>
    <col min="10374" max="10374" width="9" style="179" bestFit="1" customWidth="1"/>
    <col min="10375" max="10375" width="8.88671875" style="179" bestFit="1" customWidth="1"/>
    <col min="10376" max="10376" width="9.44140625" style="179" bestFit="1" customWidth="1"/>
    <col min="10377" max="10377" width="9.109375" style="179" bestFit="1" customWidth="1"/>
    <col min="10378" max="10378" width="9.5546875" style="179" bestFit="1" customWidth="1"/>
    <col min="10379" max="10379" width="8.88671875" style="179" bestFit="1" customWidth="1"/>
    <col min="10380" max="10380" width="8.6640625" style="179" bestFit="1" customWidth="1"/>
    <col min="10381" max="10381" width="9.44140625" style="179" bestFit="1" customWidth="1"/>
    <col min="10382" max="10382" width="8.88671875" style="179" bestFit="1" customWidth="1"/>
    <col min="10383" max="10383" width="9.109375" style="179" bestFit="1" customWidth="1"/>
    <col min="10384" max="10384" width="9.44140625" style="179" bestFit="1" customWidth="1"/>
    <col min="10385" max="10386" width="9" style="179" bestFit="1" customWidth="1"/>
    <col min="10387" max="10387" width="8.88671875" style="179" bestFit="1" customWidth="1"/>
    <col min="10388" max="10388" width="9.44140625" style="179" bestFit="1" customWidth="1"/>
    <col min="10389" max="10389" width="9.109375" style="179" bestFit="1" customWidth="1"/>
    <col min="10390" max="10390" width="9.5546875" style="179" bestFit="1" customWidth="1"/>
    <col min="10391" max="10391" width="8.88671875" style="179" bestFit="1" customWidth="1"/>
    <col min="10392" max="10392" width="8.6640625" style="179" bestFit="1" customWidth="1"/>
    <col min="10393" max="10393" width="9.44140625" style="179" bestFit="1" customWidth="1"/>
    <col min="10394" max="10394" width="8.88671875" style="179" bestFit="1" customWidth="1"/>
    <col min="10395" max="10395" width="9.109375" style="179" bestFit="1" customWidth="1"/>
    <col min="10396" max="10396" width="9.44140625" style="179" bestFit="1" customWidth="1"/>
    <col min="10397" max="10398" width="9" style="179" bestFit="1" customWidth="1"/>
    <col min="10399" max="10399" width="8.88671875" style="179" bestFit="1" customWidth="1"/>
    <col min="10400" max="10400" width="9.44140625" style="179" bestFit="1" customWidth="1"/>
    <col min="10401" max="10401" width="9.109375" style="179" bestFit="1" customWidth="1"/>
    <col min="10402" max="10402" width="9.5546875" style="179" bestFit="1" customWidth="1"/>
    <col min="10403" max="10403" width="8.88671875" style="179" bestFit="1" customWidth="1"/>
    <col min="10404" max="10404" width="8.6640625" style="179" bestFit="1" customWidth="1"/>
    <col min="10405" max="10405" width="9.44140625" style="179" bestFit="1" customWidth="1"/>
    <col min="10406" max="10406" width="8.88671875" style="179" bestFit="1" customWidth="1"/>
    <col min="10407" max="10407" width="9.109375" style="179" bestFit="1" customWidth="1"/>
    <col min="10408" max="10408" width="9.44140625" style="179" bestFit="1" customWidth="1"/>
    <col min="10409" max="10410" width="9" style="179" bestFit="1" customWidth="1"/>
    <col min="10411" max="10411" width="8.88671875" style="179" bestFit="1" customWidth="1"/>
    <col min="10412" max="10412" width="9.44140625" style="179" bestFit="1" customWidth="1"/>
    <col min="10413" max="10413" width="9.109375" style="179" bestFit="1" customWidth="1"/>
    <col min="10414" max="10414" width="9.5546875" style="179" bestFit="1" customWidth="1"/>
    <col min="10415" max="10415" width="8.88671875" style="179" bestFit="1" customWidth="1"/>
    <col min="10416" max="10416" width="8.6640625" style="179" bestFit="1" customWidth="1"/>
    <col min="10417" max="10417" width="9.44140625" style="179" bestFit="1" customWidth="1"/>
    <col min="10418" max="10418" width="8.88671875" style="179" bestFit="1" customWidth="1"/>
    <col min="10419" max="10419" width="9.109375" style="179" bestFit="1" customWidth="1"/>
    <col min="10420" max="10420" width="9.44140625" style="179" bestFit="1" customWidth="1"/>
    <col min="10421" max="10421" width="9" style="179" bestFit="1" customWidth="1"/>
    <col min="10422" max="10422" width="12" style="179" bestFit="1" customWidth="1"/>
    <col min="10423" max="10474" width="9.109375" style="179"/>
    <col min="10475" max="10475" width="2.6640625" style="179" customWidth="1"/>
    <col min="10476" max="10476" width="1.109375" style="179" customWidth="1"/>
    <col min="10477" max="10477" width="18.109375" style="179" customWidth="1"/>
    <col min="10478" max="10478" width="13.109375" style="179" customWidth="1"/>
    <col min="10479" max="10479" width="7.5546875" style="179" customWidth="1"/>
    <col min="10480" max="10480" width="14.44140625" style="179" customWidth="1"/>
    <col min="10481" max="10481" width="33.109375" style="179" customWidth="1"/>
    <col min="10482" max="10482" width="21.6640625" style="179" customWidth="1"/>
    <col min="10483" max="10483" width="39.44140625" style="179" customWidth="1"/>
    <col min="10484" max="10484" width="17.44140625" style="179" customWidth="1"/>
    <col min="10485" max="10489" width="8.88671875" style="179" customWidth="1"/>
    <col min="10490" max="10492" width="13.5546875" style="179" customWidth="1"/>
    <col min="10493" max="10503" width="8.88671875" style="179" customWidth="1"/>
    <col min="10504" max="10507" width="13.5546875" style="179" customWidth="1"/>
    <col min="10508" max="10510" width="6.5546875" style="179" customWidth="1"/>
    <col min="10511" max="10511" width="5.6640625" style="179" customWidth="1"/>
    <col min="10512" max="10515" width="6.5546875" style="179" customWidth="1"/>
    <col min="10516" max="10517" width="8.88671875" style="179" customWidth="1"/>
    <col min="10518" max="10519" width="9" style="179" customWidth="1"/>
    <col min="10520" max="10520" width="8.88671875" style="179" customWidth="1"/>
    <col min="10521" max="10521" width="9.44140625" style="179" customWidth="1"/>
    <col min="10522" max="10522" width="9.109375" style="179" customWidth="1"/>
    <col min="10523" max="10523" width="9.5546875" style="179" customWidth="1"/>
    <col min="10524" max="10524" width="8.88671875" style="179" customWidth="1"/>
    <col min="10525" max="10525" width="8.6640625" style="179" customWidth="1"/>
    <col min="10526" max="10526" width="9.44140625" style="179" customWidth="1"/>
    <col min="10527" max="10527" width="8.88671875" style="179" customWidth="1"/>
    <col min="10528" max="10528" width="9.109375" style="179" customWidth="1"/>
    <col min="10529" max="10529" width="9.44140625" style="179" customWidth="1"/>
    <col min="10530" max="10530" width="9" style="179" customWidth="1"/>
    <col min="10531" max="10531" width="13.5546875" style="179" customWidth="1"/>
    <col min="10532" max="10532" width="18.5546875" style="179" customWidth="1"/>
    <col min="10533" max="10533" width="8.88671875" style="179" customWidth="1"/>
    <col min="10534" max="10534" width="9.44140625" style="179" customWidth="1"/>
    <col min="10535" max="10535" width="9.109375" style="179" bestFit="1" customWidth="1"/>
    <col min="10536" max="10536" width="9.5546875" style="179" bestFit="1" customWidth="1"/>
    <col min="10537" max="10537" width="8.88671875" style="179" bestFit="1" customWidth="1"/>
    <col min="10538" max="10538" width="8.6640625" style="179" bestFit="1" customWidth="1"/>
    <col min="10539" max="10539" width="9.44140625" style="179" bestFit="1" customWidth="1"/>
    <col min="10540" max="10540" width="8.88671875" style="179" bestFit="1" customWidth="1"/>
    <col min="10541" max="10541" width="9.109375" style="179" bestFit="1" customWidth="1"/>
    <col min="10542" max="10542" width="9.44140625" style="179" bestFit="1" customWidth="1"/>
    <col min="10543" max="10543" width="9" style="179" bestFit="1" customWidth="1"/>
    <col min="10544" max="10579" width="12.6640625" style="179" bestFit="1" customWidth="1"/>
    <col min="10580" max="10580" width="13.5546875" style="179" bestFit="1" customWidth="1"/>
    <col min="10581" max="10581" width="13.44140625" style="179" customWidth="1"/>
    <col min="10582" max="10582" width="12.5546875" style="179" customWidth="1"/>
    <col min="10583" max="10592" width="13.44140625" style="179" bestFit="1" customWidth="1"/>
    <col min="10593" max="10628" width="12.6640625" style="179" bestFit="1" customWidth="1"/>
    <col min="10629" max="10629" width="13.5546875" style="179" bestFit="1" customWidth="1"/>
    <col min="10630" max="10630" width="9" style="179" bestFit="1" customWidth="1"/>
    <col min="10631" max="10631" width="8.88671875" style="179" bestFit="1" customWidth="1"/>
    <col min="10632" max="10632" width="9.44140625" style="179" bestFit="1" customWidth="1"/>
    <col min="10633" max="10633" width="9.109375" style="179" bestFit="1" customWidth="1"/>
    <col min="10634" max="10634" width="9.5546875" style="179" bestFit="1" customWidth="1"/>
    <col min="10635" max="10635" width="8.88671875" style="179" bestFit="1" customWidth="1"/>
    <col min="10636" max="10636" width="8.6640625" style="179" bestFit="1" customWidth="1"/>
    <col min="10637" max="10637" width="9.44140625" style="179" bestFit="1" customWidth="1"/>
    <col min="10638" max="10638" width="8.88671875" style="179" bestFit="1" customWidth="1"/>
    <col min="10639" max="10639" width="9.109375" style="179" bestFit="1" customWidth="1"/>
    <col min="10640" max="10640" width="9.44140625" style="179" bestFit="1" customWidth="1"/>
    <col min="10641" max="10642" width="9" style="179" bestFit="1" customWidth="1"/>
    <col min="10643" max="10643" width="8.88671875" style="179" bestFit="1" customWidth="1"/>
    <col min="10644" max="10644" width="9.44140625" style="179" bestFit="1" customWidth="1"/>
    <col min="10645" max="10645" width="9.109375" style="179" bestFit="1" customWidth="1"/>
    <col min="10646" max="10646" width="9.5546875" style="179" bestFit="1" customWidth="1"/>
    <col min="10647" max="10647" width="8.88671875" style="179" bestFit="1" customWidth="1"/>
    <col min="10648" max="10648" width="8.6640625" style="179" bestFit="1" customWidth="1"/>
    <col min="10649" max="10649" width="9.44140625" style="179" bestFit="1" customWidth="1"/>
    <col min="10650" max="10650" width="8.88671875" style="179" bestFit="1" customWidth="1"/>
    <col min="10651" max="10651" width="9.109375" style="179" bestFit="1" customWidth="1"/>
    <col min="10652" max="10652" width="9.44140625" style="179" bestFit="1" customWidth="1"/>
    <col min="10653" max="10654" width="9" style="179" bestFit="1" customWidth="1"/>
    <col min="10655" max="10655" width="8.88671875" style="179" bestFit="1" customWidth="1"/>
    <col min="10656" max="10656" width="9.44140625" style="179" bestFit="1" customWidth="1"/>
    <col min="10657" max="10657" width="9.109375" style="179" bestFit="1" customWidth="1"/>
    <col min="10658" max="10658" width="9.5546875" style="179" bestFit="1" customWidth="1"/>
    <col min="10659" max="10659" width="8.88671875" style="179" bestFit="1" customWidth="1"/>
    <col min="10660" max="10660" width="8.6640625" style="179" bestFit="1" customWidth="1"/>
    <col min="10661" max="10661" width="9.44140625" style="179" bestFit="1" customWidth="1"/>
    <col min="10662" max="10662" width="8.88671875" style="179" bestFit="1" customWidth="1"/>
    <col min="10663" max="10663" width="9.109375" style="179" bestFit="1" customWidth="1"/>
    <col min="10664" max="10664" width="9.44140625" style="179" bestFit="1" customWidth="1"/>
    <col min="10665" max="10666" width="9" style="179" bestFit="1" customWidth="1"/>
    <col min="10667" max="10667" width="8.88671875" style="179" bestFit="1" customWidth="1"/>
    <col min="10668" max="10668" width="9.44140625" style="179" bestFit="1" customWidth="1"/>
    <col min="10669" max="10669" width="9.109375" style="179" bestFit="1" customWidth="1"/>
    <col min="10670" max="10670" width="9.5546875" style="179" bestFit="1" customWidth="1"/>
    <col min="10671" max="10671" width="8.88671875" style="179" bestFit="1" customWidth="1"/>
    <col min="10672" max="10672" width="8.6640625" style="179" bestFit="1" customWidth="1"/>
    <col min="10673" max="10673" width="9.44140625" style="179" bestFit="1" customWidth="1"/>
    <col min="10674" max="10674" width="8.88671875" style="179" bestFit="1" customWidth="1"/>
    <col min="10675" max="10675" width="9.109375" style="179" bestFit="1" customWidth="1"/>
    <col min="10676" max="10676" width="9.44140625" style="179" bestFit="1" customWidth="1"/>
    <col min="10677" max="10677" width="9" style="179" bestFit="1" customWidth="1"/>
    <col min="10678" max="10678" width="12" style="179" bestFit="1" customWidth="1"/>
    <col min="10679" max="10730" width="9.109375" style="179"/>
    <col min="10731" max="10731" width="2.6640625" style="179" customWidth="1"/>
    <col min="10732" max="10732" width="1.109375" style="179" customWidth="1"/>
    <col min="10733" max="10733" width="18.109375" style="179" customWidth="1"/>
    <col min="10734" max="10734" width="13.109375" style="179" customWidth="1"/>
    <col min="10735" max="10735" width="7.5546875" style="179" customWidth="1"/>
    <col min="10736" max="10736" width="14.44140625" style="179" customWidth="1"/>
    <col min="10737" max="10737" width="33.109375" style="179" customWidth="1"/>
    <col min="10738" max="10738" width="21.6640625" style="179" customWidth="1"/>
    <col min="10739" max="10739" width="39.44140625" style="179" customWidth="1"/>
    <col min="10740" max="10740" width="17.44140625" style="179" customWidth="1"/>
    <col min="10741" max="10745" width="8.88671875" style="179" customWidth="1"/>
    <col min="10746" max="10748" width="13.5546875" style="179" customWidth="1"/>
    <col min="10749" max="10759" width="8.88671875" style="179" customWidth="1"/>
    <col min="10760" max="10763" width="13.5546875" style="179" customWidth="1"/>
    <col min="10764" max="10766" width="6.5546875" style="179" customWidth="1"/>
    <col min="10767" max="10767" width="5.6640625" style="179" customWidth="1"/>
    <col min="10768" max="10771" width="6.5546875" style="179" customWidth="1"/>
    <col min="10772" max="10773" width="8.88671875" style="179" customWidth="1"/>
    <col min="10774" max="10775" width="9" style="179" customWidth="1"/>
    <col min="10776" max="10776" width="8.88671875" style="179" customWidth="1"/>
    <col min="10777" max="10777" width="9.44140625" style="179" customWidth="1"/>
    <col min="10778" max="10778" width="9.109375" style="179" customWidth="1"/>
    <col min="10779" max="10779" width="9.5546875" style="179" customWidth="1"/>
    <col min="10780" max="10780" width="8.88671875" style="179" customWidth="1"/>
    <col min="10781" max="10781" width="8.6640625" style="179" customWidth="1"/>
    <col min="10782" max="10782" width="9.44140625" style="179" customWidth="1"/>
    <col min="10783" max="10783" width="8.88671875" style="179" customWidth="1"/>
    <col min="10784" max="10784" width="9.109375" style="179" customWidth="1"/>
    <col min="10785" max="10785" width="9.44140625" style="179" customWidth="1"/>
    <col min="10786" max="10786" width="9" style="179" customWidth="1"/>
    <col min="10787" max="10787" width="13.5546875" style="179" customWidth="1"/>
    <col min="10788" max="10788" width="18.5546875" style="179" customWidth="1"/>
    <col min="10789" max="10789" width="8.88671875" style="179" customWidth="1"/>
    <col min="10790" max="10790" width="9.44140625" style="179" customWidth="1"/>
    <col min="10791" max="10791" width="9.109375" style="179" bestFit="1" customWidth="1"/>
    <col min="10792" max="10792" width="9.5546875" style="179" bestFit="1" customWidth="1"/>
    <col min="10793" max="10793" width="8.88671875" style="179" bestFit="1" customWidth="1"/>
    <col min="10794" max="10794" width="8.6640625" style="179" bestFit="1" customWidth="1"/>
    <col min="10795" max="10795" width="9.44140625" style="179" bestFit="1" customWidth="1"/>
    <col min="10796" max="10796" width="8.88671875" style="179" bestFit="1" customWidth="1"/>
    <col min="10797" max="10797" width="9.109375" style="179" bestFit="1" customWidth="1"/>
    <col min="10798" max="10798" width="9.44140625" style="179" bestFit="1" customWidth="1"/>
    <col min="10799" max="10799" width="9" style="179" bestFit="1" customWidth="1"/>
    <col min="10800" max="10835" width="12.6640625" style="179" bestFit="1" customWidth="1"/>
    <col min="10836" max="10836" width="13.5546875" style="179" bestFit="1" customWidth="1"/>
    <col min="10837" max="10837" width="13.44140625" style="179" customWidth="1"/>
    <col min="10838" max="10838" width="12.5546875" style="179" customWidth="1"/>
    <col min="10839" max="10848" width="13.44140625" style="179" bestFit="1" customWidth="1"/>
    <col min="10849" max="10884" width="12.6640625" style="179" bestFit="1" customWidth="1"/>
    <col min="10885" max="10885" width="13.5546875" style="179" bestFit="1" customWidth="1"/>
    <col min="10886" max="10886" width="9" style="179" bestFit="1" customWidth="1"/>
    <col min="10887" max="10887" width="8.88671875" style="179" bestFit="1" customWidth="1"/>
    <col min="10888" max="10888" width="9.44140625" style="179" bestFit="1" customWidth="1"/>
    <col min="10889" max="10889" width="9.109375" style="179" bestFit="1" customWidth="1"/>
    <col min="10890" max="10890" width="9.5546875" style="179" bestFit="1" customWidth="1"/>
    <col min="10891" max="10891" width="8.88671875" style="179" bestFit="1" customWidth="1"/>
    <col min="10892" max="10892" width="8.6640625" style="179" bestFit="1" customWidth="1"/>
    <col min="10893" max="10893" width="9.44140625" style="179" bestFit="1" customWidth="1"/>
    <col min="10894" max="10894" width="8.88671875" style="179" bestFit="1" customWidth="1"/>
    <col min="10895" max="10895" width="9.109375" style="179" bestFit="1" customWidth="1"/>
    <col min="10896" max="10896" width="9.44140625" style="179" bestFit="1" customWidth="1"/>
    <col min="10897" max="10898" width="9" style="179" bestFit="1" customWidth="1"/>
    <col min="10899" max="10899" width="8.88671875" style="179" bestFit="1" customWidth="1"/>
    <col min="10900" max="10900" width="9.44140625" style="179" bestFit="1" customWidth="1"/>
    <col min="10901" max="10901" width="9.109375" style="179" bestFit="1" customWidth="1"/>
    <col min="10902" max="10902" width="9.5546875" style="179" bestFit="1" customWidth="1"/>
    <col min="10903" max="10903" width="8.88671875" style="179" bestFit="1" customWidth="1"/>
    <col min="10904" max="10904" width="8.6640625" style="179" bestFit="1" customWidth="1"/>
    <col min="10905" max="10905" width="9.44140625" style="179" bestFit="1" customWidth="1"/>
    <col min="10906" max="10906" width="8.88671875" style="179" bestFit="1" customWidth="1"/>
    <col min="10907" max="10907" width="9.109375" style="179" bestFit="1" customWidth="1"/>
    <col min="10908" max="10908" width="9.44140625" style="179" bestFit="1" customWidth="1"/>
    <col min="10909" max="10910" width="9" style="179" bestFit="1" customWidth="1"/>
    <col min="10911" max="10911" width="8.88671875" style="179" bestFit="1" customWidth="1"/>
    <col min="10912" max="10912" width="9.44140625" style="179" bestFit="1" customWidth="1"/>
    <col min="10913" max="10913" width="9.109375" style="179" bestFit="1" customWidth="1"/>
    <col min="10914" max="10914" width="9.5546875" style="179" bestFit="1" customWidth="1"/>
    <col min="10915" max="10915" width="8.88671875" style="179" bestFit="1" customWidth="1"/>
    <col min="10916" max="10916" width="8.6640625" style="179" bestFit="1" customWidth="1"/>
    <col min="10917" max="10917" width="9.44140625" style="179" bestFit="1" customWidth="1"/>
    <col min="10918" max="10918" width="8.88671875" style="179" bestFit="1" customWidth="1"/>
    <col min="10919" max="10919" width="9.109375" style="179" bestFit="1" customWidth="1"/>
    <col min="10920" max="10920" width="9.44140625" style="179" bestFit="1" customWidth="1"/>
    <col min="10921" max="10922" width="9" style="179" bestFit="1" customWidth="1"/>
    <col min="10923" max="10923" width="8.88671875" style="179" bestFit="1" customWidth="1"/>
    <col min="10924" max="10924" width="9.44140625" style="179" bestFit="1" customWidth="1"/>
    <col min="10925" max="10925" width="9.109375" style="179" bestFit="1" customWidth="1"/>
    <col min="10926" max="10926" width="9.5546875" style="179" bestFit="1" customWidth="1"/>
    <col min="10927" max="10927" width="8.88671875" style="179" bestFit="1" customWidth="1"/>
    <col min="10928" max="10928" width="8.6640625" style="179" bestFit="1" customWidth="1"/>
    <col min="10929" max="10929" width="9.44140625" style="179" bestFit="1" customWidth="1"/>
    <col min="10930" max="10930" width="8.88671875" style="179" bestFit="1" customWidth="1"/>
    <col min="10931" max="10931" width="9.109375" style="179" bestFit="1" customWidth="1"/>
    <col min="10932" max="10932" width="9.44140625" style="179" bestFit="1" customWidth="1"/>
    <col min="10933" max="10933" width="9" style="179" bestFit="1" customWidth="1"/>
    <col min="10934" max="10934" width="12" style="179" bestFit="1" customWidth="1"/>
    <col min="10935" max="10986" width="9.109375" style="179"/>
    <col min="10987" max="10987" width="2.6640625" style="179" customWidth="1"/>
    <col min="10988" max="10988" width="1.109375" style="179" customWidth="1"/>
    <col min="10989" max="10989" width="18.109375" style="179" customWidth="1"/>
    <col min="10990" max="10990" width="13.109375" style="179" customWidth="1"/>
    <col min="10991" max="10991" width="7.5546875" style="179" customWidth="1"/>
    <col min="10992" max="10992" width="14.44140625" style="179" customWidth="1"/>
    <col min="10993" max="10993" width="33.109375" style="179" customWidth="1"/>
    <col min="10994" max="10994" width="21.6640625" style="179" customWidth="1"/>
    <col min="10995" max="10995" width="39.44140625" style="179" customWidth="1"/>
    <col min="10996" max="10996" width="17.44140625" style="179" customWidth="1"/>
    <col min="10997" max="11001" width="8.88671875" style="179" customWidth="1"/>
    <col min="11002" max="11004" width="13.5546875" style="179" customWidth="1"/>
    <col min="11005" max="11015" width="8.88671875" style="179" customWidth="1"/>
    <col min="11016" max="11019" width="13.5546875" style="179" customWidth="1"/>
    <col min="11020" max="11022" width="6.5546875" style="179" customWidth="1"/>
    <col min="11023" max="11023" width="5.6640625" style="179" customWidth="1"/>
    <col min="11024" max="11027" width="6.5546875" style="179" customWidth="1"/>
    <col min="11028" max="11029" width="8.88671875" style="179" customWidth="1"/>
    <col min="11030" max="11031" width="9" style="179" customWidth="1"/>
    <col min="11032" max="11032" width="8.88671875" style="179" customWidth="1"/>
    <col min="11033" max="11033" width="9.44140625" style="179" customWidth="1"/>
    <col min="11034" max="11034" width="9.109375" style="179" customWidth="1"/>
    <col min="11035" max="11035" width="9.5546875" style="179" customWidth="1"/>
    <col min="11036" max="11036" width="8.88671875" style="179" customWidth="1"/>
    <col min="11037" max="11037" width="8.6640625" style="179" customWidth="1"/>
    <col min="11038" max="11038" width="9.44140625" style="179" customWidth="1"/>
    <col min="11039" max="11039" width="8.88671875" style="179" customWidth="1"/>
    <col min="11040" max="11040" width="9.109375" style="179" customWidth="1"/>
    <col min="11041" max="11041" width="9.44140625" style="179" customWidth="1"/>
    <col min="11042" max="11042" width="9" style="179" customWidth="1"/>
    <col min="11043" max="11043" width="13.5546875" style="179" customWidth="1"/>
    <col min="11044" max="11044" width="18.5546875" style="179" customWidth="1"/>
    <col min="11045" max="11045" width="8.88671875" style="179" customWidth="1"/>
    <col min="11046" max="11046" width="9.44140625" style="179" customWidth="1"/>
    <col min="11047" max="11047" width="9.109375" style="179" bestFit="1" customWidth="1"/>
    <col min="11048" max="11048" width="9.5546875" style="179" bestFit="1" customWidth="1"/>
    <col min="11049" max="11049" width="8.88671875" style="179" bestFit="1" customWidth="1"/>
    <col min="11050" max="11050" width="8.6640625" style="179" bestFit="1" customWidth="1"/>
    <col min="11051" max="11051" width="9.44140625" style="179" bestFit="1" customWidth="1"/>
    <col min="11052" max="11052" width="8.88671875" style="179" bestFit="1" customWidth="1"/>
    <col min="11053" max="11053" width="9.109375" style="179" bestFit="1" customWidth="1"/>
    <col min="11054" max="11054" width="9.44140625" style="179" bestFit="1" customWidth="1"/>
    <col min="11055" max="11055" width="9" style="179" bestFit="1" customWidth="1"/>
    <col min="11056" max="11091" width="12.6640625" style="179" bestFit="1" customWidth="1"/>
    <col min="11092" max="11092" width="13.5546875" style="179" bestFit="1" customWidth="1"/>
    <col min="11093" max="11093" width="13.44140625" style="179" customWidth="1"/>
    <col min="11094" max="11094" width="12.5546875" style="179" customWidth="1"/>
    <col min="11095" max="11104" width="13.44140625" style="179" bestFit="1" customWidth="1"/>
    <col min="11105" max="11140" width="12.6640625" style="179" bestFit="1" customWidth="1"/>
    <col min="11141" max="11141" width="13.5546875" style="179" bestFit="1" customWidth="1"/>
    <col min="11142" max="11142" width="9" style="179" bestFit="1" customWidth="1"/>
    <col min="11143" max="11143" width="8.88671875" style="179" bestFit="1" customWidth="1"/>
    <col min="11144" max="11144" width="9.44140625" style="179" bestFit="1" customWidth="1"/>
    <col min="11145" max="11145" width="9.109375" style="179" bestFit="1" customWidth="1"/>
    <col min="11146" max="11146" width="9.5546875" style="179" bestFit="1" customWidth="1"/>
    <col min="11147" max="11147" width="8.88671875" style="179" bestFit="1" customWidth="1"/>
    <col min="11148" max="11148" width="8.6640625" style="179" bestFit="1" customWidth="1"/>
    <col min="11149" max="11149" width="9.44140625" style="179" bestFit="1" customWidth="1"/>
    <col min="11150" max="11150" width="8.88671875" style="179" bestFit="1" customWidth="1"/>
    <col min="11151" max="11151" width="9.109375" style="179" bestFit="1" customWidth="1"/>
    <col min="11152" max="11152" width="9.44140625" style="179" bestFit="1" customWidth="1"/>
    <col min="11153" max="11154" width="9" style="179" bestFit="1" customWidth="1"/>
    <col min="11155" max="11155" width="8.88671875" style="179" bestFit="1" customWidth="1"/>
    <col min="11156" max="11156" width="9.44140625" style="179" bestFit="1" customWidth="1"/>
    <col min="11157" max="11157" width="9.109375" style="179" bestFit="1" customWidth="1"/>
    <col min="11158" max="11158" width="9.5546875" style="179" bestFit="1" customWidth="1"/>
    <col min="11159" max="11159" width="8.88671875" style="179" bestFit="1" customWidth="1"/>
    <col min="11160" max="11160" width="8.6640625" style="179" bestFit="1" customWidth="1"/>
    <col min="11161" max="11161" width="9.44140625" style="179" bestFit="1" customWidth="1"/>
    <col min="11162" max="11162" width="8.88671875" style="179" bestFit="1" customWidth="1"/>
    <col min="11163" max="11163" width="9.109375" style="179" bestFit="1" customWidth="1"/>
    <col min="11164" max="11164" width="9.44140625" style="179" bestFit="1" customWidth="1"/>
    <col min="11165" max="11166" width="9" style="179" bestFit="1" customWidth="1"/>
    <col min="11167" max="11167" width="8.88671875" style="179" bestFit="1" customWidth="1"/>
    <col min="11168" max="11168" width="9.44140625" style="179" bestFit="1" customWidth="1"/>
    <col min="11169" max="11169" width="9.109375" style="179" bestFit="1" customWidth="1"/>
    <col min="11170" max="11170" width="9.5546875" style="179" bestFit="1" customWidth="1"/>
    <col min="11171" max="11171" width="8.88671875" style="179" bestFit="1" customWidth="1"/>
    <col min="11172" max="11172" width="8.6640625" style="179" bestFit="1" customWidth="1"/>
    <col min="11173" max="11173" width="9.44140625" style="179" bestFit="1" customWidth="1"/>
    <col min="11174" max="11174" width="8.88671875" style="179" bestFit="1" customWidth="1"/>
    <col min="11175" max="11175" width="9.109375" style="179" bestFit="1" customWidth="1"/>
    <col min="11176" max="11176" width="9.44140625" style="179" bestFit="1" customWidth="1"/>
    <col min="11177" max="11178" width="9" style="179" bestFit="1" customWidth="1"/>
    <col min="11179" max="11179" width="8.88671875" style="179" bestFit="1" customWidth="1"/>
    <col min="11180" max="11180" width="9.44140625" style="179" bestFit="1" customWidth="1"/>
    <col min="11181" max="11181" width="9.109375" style="179" bestFit="1" customWidth="1"/>
    <col min="11182" max="11182" width="9.5546875" style="179" bestFit="1" customWidth="1"/>
    <col min="11183" max="11183" width="8.88671875" style="179" bestFit="1" customWidth="1"/>
    <col min="11184" max="11184" width="8.6640625" style="179" bestFit="1" customWidth="1"/>
    <col min="11185" max="11185" width="9.44140625" style="179" bestFit="1" customWidth="1"/>
    <col min="11186" max="11186" width="8.88671875" style="179" bestFit="1" customWidth="1"/>
    <col min="11187" max="11187" width="9.109375" style="179" bestFit="1" customWidth="1"/>
    <col min="11188" max="11188" width="9.44140625" style="179" bestFit="1" customWidth="1"/>
    <col min="11189" max="11189" width="9" style="179" bestFit="1" customWidth="1"/>
    <col min="11190" max="11190" width="12" style="179" bestFit="1" customWidth="1"/>
    <col min="11191" max="11242" width="9.109375" style="179"/>
    <col min="11243" max="11243" width="2.6640625" style="179" customWidth="1"/>
    <col min="11244" max="11244" width="1.109375" style="179" customWidth="1"/>
    <col min="11245" max="11245" width="18.109375" style="179" customWidth="1"/>
    <col min="11246" max="11246" width="13.109375" style="179" customWidth="1"/>
    <col min="11247" max="11247" width="7.5546875" style="179" customWidth="1"/>
    <col min="11248" max="11248" width="14.44140625" style="179" customWidth="1"/>
    <col min="11249" max="11249" width="33.109375" style="179" customWidth="1"/>
    <col min="11250" max="11250" width="21.6640625" style="179" customWidth="1"/>
    <col min="11251" max="11251" width="39.44140625" style="179" customWidth="1"/>
    <col min="11252" max="11252" width="17.44140625" style="179" customWidth="1"/>
    <col min="11253" max="11257" width="8.88671875" style="179" customWidth="1"/>
    <col min="11258" max="11260" width="13.5546875" style="179" customWidth="1"/>
    <col min="11261" max="11271" width="8.88671875" style="179" customWidth="1"/>
    <col min="11272" max="11275" width="13.5546875" style="179" customWidth="1"/>
    <col min="11276" max="11278" width="6.5546875" style="179" customWidth="1"/>
    <col min="11279" max="11279" width="5.6640625" style="179" customWidth="1"/>
    <col min="11280" max="11283" width="6.5546875" style="179" customWidth="1"/>
    <col min="11284" max="11285" width="8.88671875" style="179" customWidth="1"/>
    <col min="11286" max="11287" width="9" style="179" customWidth="1"/>
    <col min="11288" max="11288" width="8.88671875" style="179" customWidth="1"/>
    <col min="11289" max="11289" width="9.44140625" style="179" customWidth="1"/>
    <col min="11290" max="11290" width="9.109375" style="179" customWidth="1"/>
    <col min="11291" max="11291" width="9.5546875" style="179" customWidth="1"/>
    <col min="11292" max="11292" width="8.88671875" style="179" customWidth="1"/>
    <col min="11293" max="11293" width="8.6640625" style="179" customWidth="1"/>
    <col min="11294" max="11294" width="9.44140625" style="179" customWidth="1"/>
    <col min="11295" max="11295" width="8.88671875" style="179" customWidth="1"/>
    <col min="11296" max="11296" width="9.109375" style="179" customWidth="1"/>
    <col min="11297" max="11297" width="9.44140625" style="179" customWidth="1"/>
    <col min="11298" max="11298" width="9" style="179" customWidth="1"/>
    <col min="11299" max="11299" width="13.5546875" style="179" customWidth="1"/>
    <col min="11300" max="11300" width="18.5546875" style="179" customWidth="1"/>
    <col min="11301" max="11301" width="8.88671875" style="179" customWidth="1"/>
    <col min="11302" max="11302" width="9.44140625" style="179" customWidth="1"/>
    <col min="11303" max="11303" width="9.109375" style="179" bestFit="1" customWidth="1"/>
    <col min="11304" max="11304" width="9.5546875" style="179" bestFit="1" customWidth="1"/>
    <col min="11305" max="11305" width="8.88671875" style="179" bestFit="1" customWidth="1"/>
    <col min="11306" max="11306" width="8.6640625" style="179" bestFit="1" customWidth="1"/>
    <col min="11307" max="11307" width="9.44140625" style="179" bestFit="1" customWidth="1"/>
    <col min="11308" max="11308" width="8.88671875" style="179" bestFit="1" customWidth="1"/>
    <col min="11309" max="11309" width="9.109375" style="179" bestFit="1" customWidth="1"/>
    <col min="11310" max="11310" width="9.44140625" style="179" bestFit="1" customWidth="1"/>
    <col min="11311" max="11311" width="9" style="179" bestFit="1" customWidth="1"/>
    <col min="11312" max="11347" width="12.6640625" style="179" bestFit="1" customWidth="1"/>
    <col min="11348" max="11348" width="13.5546875" style="179" bestFit="1" customWidth="1"/>
    <col min="11349" max="11349" width="13.44140625" style="179" customWidth="1"/>
    <col min="11350" max="11350" width="12.5546875" style="179" customWidth="1"/>
    <col min="11351" max="11360" width="13.44140625" style="179" bestFit="1" customWidth="1"/>
    <col min="11361" max="11396" width="12.6640625" style="179" bestFit="1" customWidth="1"/>
    <col min="11397" max="11397" width="13.5546875" style="179" bestFit="1" customWidth="1"/>
    <col min="11398" max="11398" width="9" style="179" bestFit="1" customWidth="1"/>
    <col min="11399" max="11399" width="8.88671875" style="179" bestFit="1" customWidth="1"/>
    <col min="11400" max="11400" width="9.44140625" style="179" bestFit="1" customWidth="1"/>
    <col min="11401" max="11401" width="9.109375" style="179" bestFit="1" customWidth="1"/>
    <col min="11402" max="11402" width="9.5546875" style="179" bestFit="1" customWidth="1"/>
    <col min="11403" max="11403" width="8.88671875" style="179" bestFit="1" customWidth="1"/>
    <col min="11404" max="11404" width="8.6640625" style="179" bestFit="1" customWidth="1"/>
    <col min="11405" max="11405" width="9.44140625" style="179" bestFit="1" customWidth="1"/>
    <col min="11406" max="11406" width="8.88671875" style="179" bestFit="1" customWidth="1"/>
    <col min="11407" max="11407" width="9.109375" style="179" bestFit="1" customWidth="1"/>
    <col min="11408" max="11408" width="9.44140625" style="179" bestFit="1" customWidth="1"/>
    <col min="11409" max="11410" width="9" style="179" bestFit="1" customWidth="1"/>
    <col min="11411" max="11411" width="8.88671875" style="179" bestFit="1" customWidth="1"/>
    <col min="11412" max="11412" width="9.44140625" style="179" bestFit="1" customWidth="1"/>
    <col min="11413" max="11413" width="9.109375" style="179" bestFit="1" customWidth="1"/>
    <col min="11414" max="11414" width="9.5546875" style="179" bestFit="1" customWidth="1"/>
    <col min="11415" max="11415" width="8.88671875" style="179" bestFit="1" customWidth="1"/>
    <col min="11416" max="11416" width="8.6640625" style="179" bestFit="1" customWidth="1"/>
    <col min="11417" max="11417" width="9.44140625" style="179" bestFit="1" customWidth="1"/>
    <col min="11418" max="11418" width="8.88671875" style="179" bestFit="1" customWidth="1"/>
    <col min="11419" max="11419" width="9.109375" style="179" bestFit="1" customWidth="1"/>
    <col min="11420" max="11420" width="9.44140625" style="179" bestFit="1" customWidth="1"/>
    <col min="11421" max="11422" width="9" style="179" bestFit="1" customWidth="1"/>
    <col min="11423" max="11423" width="8.88671875" style="179" bestFit="1" customWidth="1"/>
    <col min="11424" max="11424" width="9.44140625" style="179" bestFit="1" customWidth="1"/>
    <col min="11425" max="11425" width="9.109375" style="179" bestFit="1" customWidth="1"/>
    <col min="11426" max="11426" width="9.5546875" style="179" bestFit="1" customWidth="1"/>
    <col min="11427" max="11427" width="8.88671875" style="179" bestFit="1" customWidth="1"/>
    <col min="11428" max="11428" width="8.6640625" style="179" bestFit="1" customWidth="1"/>
    <col min="11429" max="11429" width="9.44140625" style="179" bestFit="1" customWidth="1"/>
    <col min="11430" max="11430" width="8.88671875" style="179" bestFit="1" customWidth="1"/>
    <col min="11431" max="11431" width="9.109375" style="179" bestFit="1" customWidth="1"/>
    <col min="11432" max="11432" width="9.44140625" style="179" bestFit="1" customWidth="1"/>
    <col min="11433" max="11434" width="9" style="179" bestFit="1" customWidth="1"/>
    <col min="11435" max="11435" width="8.88671875" style="179" bestFit="1" customWidth="1"/>
    <col min="11436" max="11436" width="9.44140625" style="179" bestFit="1" customWidth="1"/>
    <col min="11437" max="11437" width="9.109375" style="179" bestFit="1" customWidth="1"/>
    <col min="11438" max="11438" width="9.5546875" style="179" bestFit="1" customWidth="1"/>
    <col min="11439" max="11439" width="8.88671875" style="179" bestFit="1" customWidth="1"/>
    <col min="11440" max="11440" width="8.6640625" style="179" bestFit="1" customWidth="1"/>
    <col min="11441" max="11441" width="9.44140625" style="179" bestFit="1" customWidth="1"/>
    <col min="11442" max="11442" width="8.88671875" style="179" bestFit="1" customWidth="1"/>
    <col min="11443" max="11443" width="9.109375" style="179" bestFit="1" customWidth="1"/>
    <col min="11444" max="11444" width="9.44140625" style="179" bestFit="1" customWidth="1"/>
    <col min="11445" max="11445" width="9" style="179" bestFit="1" customWidth="1"/>
    <col min="11446" max="11446" width="12" style="179" bestFit="1" customWidth="1"/>
    <col min="11447" max="11498" width="9.109375" style="179"/>
    <col min="11499" max="11499" width="2.6640625" style="179" customWidth="1"/>
    <col min="11500" max="11500" width="1.109375" style="179" customWidth="1"/>
    <col min="11501" max="11501" width="18.109375" style="179" customWidth="1"/>
    <col min="11502" max="11502" width="13.109375" style="179" customWidth="1"/>
    <col min="11503" max="11503" width="7.5546875" style="179" customWidth="1"/>
    <col min="11504" max="11504" width="14.44140625" style="179" customWidth="1"/>
    <col min="11505" max="11505" width="33.109375" style="179" customWidth="1"/>
    <col min="11506" max="11506" width="21.6640625" style="179" customWidth="1"/>
    <col min="11507" max="11507" width="39.44140625" style="179" customWidth="1"/>
    <col min="11508" max="11508" width="17.44140625" style="179" customWidth="1"/>
    <col min="11509" max="11513" width="8.88671875" style="179" customWidth="1"/>
    <col min="11514" max="11516" width="13.5546875" style="179" customWidth="1"/>
    <col min="11517" max="11527" width="8.88671875" style="179" customWidth="1"/>
    <col min="11528" max="11531" width="13.5546875" style="179" customWidth="1"/>
    <col min="11532" max="11534" width="6.5546875" style="179" customWidth="1"/>
    <col min="11535" max="11535" width="5.6640625" style="179" customWidth="1"/>
    <col min="11536" max="11539" width="6.5546875" style="179" customWidth="1"/>
    <col min="11540" max="11541" width="8.88671875" style="179" customWidth="1"/>
    <col min="11542" max="11543" width="9" style="179" customWidth="1"/>
    <col min="11544" max="11544" width="8.88671875" style="179" customWidth="1"/>
    <col min="11545" max="11545" width="9.44140625" style="179" customWidth="1"/>
    <col min="11546" max="11546" width="9.109375" style="179" customWidth="1"/>
    <col min="11547" max="11547" width="9.5546875" style="179" customWidth="1"/>
    <col min="11548" max="11548" width="8.88671875" style="179" customWidth="1"/>
    <col min="11549" max="11549" width="8.6640625" style="179" customWidth="1"/>
    <col min="11550" max="11550" width="9.44140625" style="179" customWidth="1"/>
    <col min="11551" max="11551" width="8.88671875" style="179" customWidth="1"/>
    <col min="11552" max="11552" width="9.109375" style="179" customWidth="1"/>
    <col min="11553" max="11553" width="9.44140625" style="179" customWidth="1"/>
    <col min="11554" max="11554" width="9" style="179" customWidth="1"/>
    <col min="11555" max="11555" width="13.5546875" style="179" customWidth="1"/>
    <col min="11556" max="11556" width="18.5546875" style="179" customWidth="1"/>
    <col min="11557" max="11557" width="8.88671875" style="179" customWidth="1"/>
    <col min="11558" max="11558" width="9.44140625" style="179" customWidth="1"/>
    <col min="11559" max="11559" width="9.109375" style="179" bestFit="1" customWidth="1"/>
    <col min="11560" max="11560" width="9.5546875" style="179" bestFit="1" customWidth="1"/>
    <col min="11561" max="11561" width="8.88671875" style="179" bestFit="1" customWidth="1"/>
    <col min="11562" max="11562" width="8.6640625" style="179" bestFit="1" customWidth="1"/>
    <col min="11563" max="11563" width="9.44140625" style="179" bestFit="1" customWidth="1"/>
    <col min="11564" max="11564" width="8.88671875" style="179" bestFit="1" customWidth="1"/>
    <col min="11565" max="11565" width="9.109375" style="179" bestFit="1" customWidth="1"/>
    <col min="11566" max="11566" width="9.44140625" style="179" bestFit="1" customWidth="1"/>
    <col min="11567" max="11567" width="9" style="179" bestFit="1" customWidth="1"/>
    <col min="11568" max="11603" width="12.6640625" style="179" bestFit="1" customWidth="1"/>
    <col min="11604" max="11604" width="13.5546875" style="179" bestFit="1" customWidth="1"/>
    <col min="11605" max="11605" width="13.44140625" style="179" customWidth="1"/>
    <col min="11606" max="11606" width="12.5546875" style="179" customWidth="1"/>
    <col min="11607" max="11616" width="13.44140625" style="179" bestFit="1" customWidth="1"/>
    <col min="11617" max="11652" width="12.6640625" style="179" bestFit="1" customWidth="1"/>
    <col min="11653" max="11653" width="13.5546875" style="179" bestFit="1" customWidth="1"/>
    <col min="11654" max="11654" width="9" style="179" bestFit="1" customWidth="1"/>
    <col min="11655" max="11655" width="8.88671875" style="179" bestFit="1" customWidth="1"/>
    <col min="11656" max="11656" width="9.44140625" style="179" bestFit="1" customWidth="1"/>
    <col min="11657" max="11657" width="9.109375" style="179" bestFit="1" customWidth="1"/>
    <col min="11658" max="11658" width="9.5546875" style="179" bestFit="1" customWidth="1"/>
    <col min="11659" max="11659" width="8.88671875" style="179" bestFit="1" customWidth="1"/>
    <col min="11660" max="11660" width="8.6640625" style="179" bestFit="1" customWidth="1"/>
    <col min="11661" max="11661" width="9.44140625" style="179" bestFit="1" customWidth="1"/>
    <col min="11662" max="11662" width="8.88671875" style="179" bestFit="1" customWidth="1"/>
    <col min="11663" max="11663" width="9.109375" style="179" bestFit="1" customWidth="1"/>
    <col min="11664" max="11664" width="9.44140625" style="179" bestFit="1" customWidth="1"/>
    <col min="11665" max="11666" width="9" style="179" bestFit="1" customWidth="1"/>
    <col min="11667" max="11667" width="8.88671875" style="179" bestFit="1" customWidth="1"/>
    <col min="11668" max="11668" width="9.44140625" style="179" bestFit="1" customWidth="1"/>
    <col min="11669" max="11669" width="9.109375" style="179" bestFit="1" customWidth="1"/>
    <col min="11670" max="11670" width="9.5546875" style="179" bestFit="1" customWidth="1"/>
    <col min="11671" max="11671" width="8.88671875" style="179" bestFit="1" customWidth="1"/>
    <col min="11672" max="11672" width="8.6640625" style="179" bestFit="1" customWidth="1"/>
    <col min="11673" max="11673" width="9.44140625" style="179" bestFit="1" customWidth="1"/>
    <col min="11674" max="11674" width="8.88671875" style="179" bestFit="1" customWidth="1"/>
    <col min="11675" max="11675" width="9.109375" style="179" bestFit="1" customWidth="1"/>
    <col min="11676" max="11676" width="9.44140625" style="179" bestFit="1" customWidth="1"/>
    <col min="11677" max="11678" width="9" style="179" bestFit="1" customWidth="1"/>
    <col min="11679" max="11679" width="8.88671875" style="179" bestFit="1" customWidth="1"/>
    <col min="11680" max="11680" width="9.44140625" style="179" bestFit="1" customWidth="1"/>
    <col min="11681" max="11681" width="9.109375" style="179" bestFit="1" customWidth="1"/>
    <col min="11682" max="11682" width="9.5546875" style="179" bestFit="1" customWidth="1"/>
    <col min="11683" max="11683" width="8.88671875" style="179" bestFit="1" customWidth="1"/>
    <col min="11684" max="11684" width="8.6640625" style="179" bestFit="1" customWidth="1"/>
    <col min="11685" max="11685" width="9.44140625" style="179" bestFit="1" customWidth="1"/>
    <col min="11686" max="11686" width="8.88671875" style="179" bestFit="1" customWidth="1"/>
    <col min="11687" max="11687" width="9.109375" style="179" bestFit="1" customWidth="1"/>
    <col min="11688" max="11688" width="9.44140625" style="179" bestFit="1" customWidth="1"/>
    <col min="11689" max="11690" width="9" style="179" bestFit="1" customWidth="1"/>
    <col min="11691" max="11691" width="8.88671875" style="179" bestFit="1" customWidth="1"/>
    <col min="11692" max="11692" width="9.44140625" style="179" bestFit="1" customWidth="1"/>
    <col min="11693" max="11693" width="9.109375" style="179" bestFit="1" customWidth="1"/>
    <col min="11694" max="11694" width="9.5546875" style="179" bestFit="1" customWidth="1"/>
    <col min="11695" max="11695" width="8.88671875" style="179" bestFit="1" customWidth="1"/>
    <col min="11696" max="11696" width="8.6640625" style="179" bestFit="1" customWidth="1"/>
    <col min="11697" max="11697" width="9.44140625" style="179" bestFit="1" customWidth="1"/>
    <col min="11698" max="11698" width="8.88671875" style="179" bestFit="1" customWidth="1"/>
    <col min="11699" max="11699" width="9.109375" style="179" bestFit="1" customWidth="1"/>
    <col min="11700" max="11700" width="9.44140625" style="179" bestFit="1" customWidth="1"/>
    <col min="11701" max="11701" width="9" style="179" bestFit="1" customWidth="1"/>
    <col min="11702" max="11702" width="12" style="179" bestFit="1" customWidth="1"/>
    <col min="11703" max="11754" width="9.109375" style="179"/>
    <col min="11755" max="11755" width="2.6640625" style="179" customWidth="1"/>
    <col min="11756" max="11756" width="1.109375" style="179" customWidth="1"/>
    <col min="11757" max="11757" width="18.109375" style="179" customWidth="1"/>
    <col min="11758" max="11758" width="13.109375" style="179" customWidth="1"/>
    <col min="11759" max="11759" width="7.5546875" style="179" customWidth="1"/>
    <col min="11760" max="11760" width="14.44140625" style="179" customWidth="1"/>
    <col min="11761" max="11761" width="33.109375" style="179" customWidth="1"/>
    <col min="11762" max="11762" width="21.6640625" style="179" customWidth="1"/>
    <col min="11763" max="11763" width="39.44140625" style="179" customWidth="1"/>
    <col min="11764" max="11764" width="17.44140625" style="179" customWidth="1"/>
    <col min="11765" max="11769" width="8.88671875" style="179" customWidth="1"/>
    <col min="11770" max="11772" width="13.5546875" style="179" customWidth="1"/>
    <col min="11773" max="11783" width="8.88671875" style="179" customWidth="1"/>
    <col min="11784" max="11787" width="13.5546875" style="179" customWidth="1"/>
    <col min="11788" max="11790" width="6.5546875" style="179" customWidth="1"/>
    <col min="11791" max="11791" width="5.6640625" style="179" customWidth="1"/>
    <col min="11792" max="11795" width="6.5546875" style="179" customWidth="1"/>
    <col min="11796" max="11797" width="8.88671875" style="179" customWidth="1"/>
    <col min="11798" max="11799" width="9" style="179" customWidth="1"/>
    <col min="11800" max="11800" width="8.88671875" style="179" customWidth="1"/>
    <col min="11801" max="11801" width="9.44140625" style="179" customWidth="1"/>
    <col min="11802" max="11802" width="9.109375" style="179" customWidth="1"/>
    <col min="11803" max="11803" width="9.5546875" style="179" customWidth="1"/>
    <col min="11804" max="11804" width="8.88671875" style="179" customWidth="1"/>
    <col min="11805" max="11805" width="8.6640625" style="179" customWidth="1"/>
    <col min="11806" max="11806" width="9.44140625" style="179" customWidth="1"/>
    <col min="11807" max="11807" width="8.88671875" style="179" customWidth="1"/>
    <col min="11808" max="11808" width="9.109375" style="179" customWidth="1"/>
    <col min="11809" max="11809" width="9.44140625" style="179" customWidth="1"/>
    <col min="11810" max="11810" width="9" style="179" customWidth="1"/>
    <col min="11811" max="11811" width="13.5546875" style="179" customWidth="1"/>
    <col min="11812" max="11812" width="18.5546875" style="179" customWidth="1"/>
    <col min="11813" max="11813" width="8.88671875" style="179" customWidth="1"/>
    <col min="11814" max="11814" width="9.44140625" style="179" customWidth="1"/>
    <col min="11815" max="11815" width="9.109375" style="179" bestFit="1" customWidth="1"/>
    <col min="11816" max="11816" width="9.5546875" style="179" bestFit="1" customWidth="1"/>
    <col min="11817" max="11817" width="8.88671875" style="179" bestFit="1" customWidth="1"/>
    <col min="11818" max="11818" width="8.6640625" style="179" bestFit="1" customWidth="1"/>
    <col min="11819" max="11819" width="9.44140625" style="179" bestFit="1" customWidth="1"/>
    <col min="11820" max="11820" width="8.88671875" style="179" bestFit="1" customWidth="1"/>
    <col min="11821" max="11821" width="9.109375" style="179" bestFit="1" customWidth="1"/>
    <col min="11822" max="11822" width="9.44140625" style="179" bestFit="1" customWidth="1"/>
    <col min="11823" max="11823" width="9" style="179" bestFit="1" customWidth="1"/>
    <col min="11824" max="11859" width="12.6640625" style="179" bestFit="1" customWidth="1"/>
    <col min="11860" max="11860" width="13.5546875" style="179" bestFit="1" customWidth="1"/>
    <col min="11861" max="11861" width="13.44140625" style="179" customWidth="1"/>
    <col min="11862" max="11862" width="12.5546875" style="179" customWidth="1"/>
    <col min="11863" max="11872" width="13.44140625" style="179" bestFit="1" customWidth="1"/>
    <col min="11873" max="11908" width="12.6640625" style="179" bestFit="1" customWidth="1"/>
    <col min="11909" max="11909" width="13.5546875" style="179" bestFit="1" customWidth="1"/>
    <col min="11910" max="11910" width="9" style="179" bestFit="1" customWidth="1"/>
    <col min="11911" max="11911" width="8.88671875" style="179" bestFit="1" customWidth="1"/>
    <col min="11912" max="11912" width="9.44140625" style="179" bestFit="1" customWidth="1"/>
    <col min="11913" max="11913" width="9.109375" style="179" bestFit="1" customWidth="1"/>
    <col min="11914" max="11914" width="9.5546875" style="179" bestFit="1" customWidth="1"/>
    <col min="11915" max="11915" width="8.88671875" style="179" bestFit="1" customWidth="1"/>
    <col min="11916" max="11916" width="8.6640625" style="179" bestFit="1" customWidth="1"/>
    <col min="11917" max="11917" width="9.44140625" style="179" bestFit="1" customWidth="1"/>
    <col min="11918" max="11918" width="8.88671875" style="179" bestFit="1" customWidth="1"/>
    <col min="11919" max="11919" width="9.109375" style="179" bestFit="1" customWidth="1"/>
    <col min="11920" max="11920" width="9.44140625" style="179" bestFit="1" customWidth="1"/>
    <col min="11921" max="11922" width="9" style="179" bestFit="1" customWidth="1"/>
    <col min="11923" max="11923" width="8.88671875" style="179" bestFit="1" customWidth="1"/>
    <col min="11924" max="11924" width="9.44140625" style="179" bestFit="1" customWidth="1"/>
    <col min="11925" max="11925" width="9.109375" style="179" bestFit="1" customWidth="1"/>
    <col min="11926" max="11926" width="9.5546875" style="179" bestFit="1" customWidth="1"/>
    <col min="11927" max="11927" width="8.88671875" style="179" bestFit="1" customWidth="1"/>
    <col min="11928" max="11928" width="8.6640625" style="179" bestFit="1" customWidth="1"/>
    <col min="11929" max="11929" width="9.44140625" style="179" bestFit="1" customWidth="1"/>
    <col min="11930" max="11930" width="8.88671875" style="179" bestFit="1" customWidth="1"/>
    <col min="11931" max="11931" width="9.109375" style="179" bestFit="1" customWidth="1"/>
    <col min="11932" max="11932" width="9.44140625" style="179" bestFit="1" customWidth="1"/>
    <col min="11933" max="11934" width="9" style="179" bestFit="1" customWidth="1"/>
    <col min="11935" max="11935" width="8.88671875" style="179" bestFit="1" customWidth="1"/>
    <col min="11936" max="11936" width="9.44140625" style="179" bestFit="1" customWidth="1"/>
    <col min="11937" max="11937" width="9.109375" style="179" bestFit="1" customWidth="1"/>
    <col min="11938" max="11938" width="9.5546875" style="179" bestFit="1" customWidth="1"/>
    <col min="11939" max="11939" width="8.88671875" style="179" bestFit="1" customWidth="1"/>
    <col min="11940" max="11940" width="8.6640625" style="179" bestFit="1" customWidth="1"/>
    <col min="11941" max="11941" width="9.44140625" style="179" bestFit="1" customWidth="1"/>
    <col min="11942" max="11942" width="8.88671875" style="179" bestFit="1" customWidth="1"/>
    <col min="11943" max="11943" width="9.109375" style="179" bestFit="1" customWidth="1"/>
    <col min="11944" max="11944" width="9.44140625" style="179" bestFit="1" customWidth="1"/>
    <col min="11945" max="11946" width="9" style="179" bestFit="1" customWidth="1"/>
    <col min="11947" max="11947" width="8.88671875" style="179" bestFit="1" customWidth="1"/>
    <col min="11948" max="11948" width="9.44140625" style="179" bestFit="1" customWidth="1"/>
    <col min="11949" max="11949" width="9.109375" style="179" bestFit="1" customWidth="1"/>
    <col min="11950" max="11950" width="9.5546875" style="179" bestFit="1" customWidth="1"/>
    <col min="11951" max="11951" width="8.88671875" style="179" bestFit="1" customWidth="1"/>
    <col min="11952" max="11952" width="8.6640625" style="179" bestFit="1" customWidth="1"/>
    <col min="11953" max="11953" width="9.44140625" style="179" bestFit="1" customWidth="1"/>
    <col min="11954" max="11954" width="8.88671875" style="179" bestFit="1" customWidth="1"/>
    <col min="11955" max="11955" width="9.109375" style="179" bestFit="1" customWidth="1"/>
    <col min="11956" max="11956" width="9.44140625" style="179" bestFit="1" customWidth="1"/>
    <col min="11957" max="11957" width="9" style="179" bestFit="1" customWidth="1"/>
    <col min="11958" max="11958" width="12" style="179" bestFit="1" customWidth="1"/>
    <col min="11959" max="12010" width="9.109375" style="179"/>
    <col min="12011" max="12011" width="2.6640625" style="179" customWidth="1"/>
    <col min="12012" max="12012" width="1.109375" style="179" customWidth="1"/>
    <col min="12013" max="12013" width="18.109375" style="179" customWidth="1"/>
    <col min="12014" max="12014" width="13.109375" style="179" customWidth="1"/>
    <col min="12015" max="12015" width="7.5546875" style="179" customWidth="1"/>
    <col min="12016" max="12016" width="14.44140625" style="179" customWidth="1"/>
    <col min="12017" max="12017" width="33.109375" style="179" customWidth="1"/>
    <col min="12018" max="12018" width="21.6640625" style="179" customWidth="1"/>
    <col min="12019" max="12019" width="39.44140625" style="179" customWidth="1"/>
    <col min="12020" max="12020" width="17.44140625" style="179" customWidth="1"/>
    <col min="12021" max="12025" width="8.88671875" style="179" customWidth="1"/>
    <col min="12026" max="12028" width="13.5546875" style="179" customWidth="1"/>
    <col min="12029" max="12039" width="8.88671875" style="179" customWidth="1"/>
    <col min="12040" max="12043" width="13.5546875" style="179" customWidth="1"/>
    <col min="12044" max="12046" width="6.5546875" style="179" customWidth="1"/>
    <col min="12047" max="12047" width="5.6640625" style="179" customWidth="1"/>
    <col min="12048" max="12051" width="6.5546875" style="179" customWidth="1"/>
    <col min="12052" max="12053" width="8.88671875" style="179" customWidth="1"/>
    <col min="12054" max="12055" width="9" style="179" customWidth="1"/>
    <col min="12056" max="12056" width="8.88671875" style="179" customWidth="1"/>
    <col min="12057" max="12057" width="9.44140625" style="179" customWidth="1"/>
    <col min="12058" max="12058" width="9.109375" style="179" customWidth="1"/>
    <col min="12059" max="12059" width="9.5546875" style="179" customWidth="1"/>
    <col min="12060" max="12060" width="8.88671875" style="179" customWidth="1"/>
    <col min="12061" max="12061" width="8.6640625" style="179" customWidth="1"/>
    <col min="12062" max="12062" width="9.44140625" style="179" customWidth="1"/>
    <col min="12063" max="12063" width="8.88671875" style="179" customWidth="1"/>
    <col min="12064" max="12064" width="9.109375" style="179" customWidth="1"/>
    <col min="12065" max="12065" width="9.44140625" style="179" customWidth="1"/>
    <col min="12066" max="12066" width="9" style="179" customWidth="1"/>
    <col min="12067" max="12067" width="13.5546875" style="179" customWidth="1"/>
    <col min="12068" max="12068" width="18.5546875" style="179" customWidth="1"/>
    <col min="12069" max="12069" width="8.88671875" style="179" customWidth="1"/>
    <col min="12070" max="12070" width="9.44140625" style="179" customWidth="1"/>
    <col min="12071" max="12071" width="9.109375" style="179" bestFit="1" customWidth="1"/>
    <col min="12072" max="12072" width="9.5546875" style="179" bestFit="1" customWidth="1"/>
    <col min="12073" max="12073" width="8.88671875" style="179" bestFit="1" customWidth="1"/>
    <col min="12074" max="12074" width="8.6640625" style="179" bestFit="1" customWidth="1"/>
    <col min="12075" max="12075" width="9.44140625" style="179" bestFit="1" customWidth="1"/>
    <col min="12076" max="12076" width="8.88671875" style="179" bestFit="1" customWidth="1"/>
    <col min="12077" max="12077" width="9.109375" style="179" bestFit="1" customWidth="1"/>
    <col min="12078" max="12078" width="9.44140625" style="179" bestFit="1" customWidth="1"/>
    <col min="12079" max="12079" width="9" style="179" bestFit="1" customWidth="1"/>
    <col min="12080" max="12115" width="12.6640625" style="179" bestFit="1" customWidth="1"/>
    <col min="12116" max="12116" width="13.5546875" style="179" bestFit="1" customWidth="1"/>
    <col min="12117" max="12117" width="13.44140625" style="179" customWidth="1"/>
    <col min="12118" max="12118" width="12.5546875" style="179" customWidth="1"/>
    <col min="12119" max="12128" width="13.44140625" style="179" bestFit="1" customWidth="1"/>
    <col min="12129" max="12164" width="12.6640625" style="179" bestFit="1" customWidth="1"/>
    <col min="12165" max="12165" width="13.5546875" style="179" bestFit="1" customWidth="1"/>
    <col min="12166" max="12166" width="9" style="179" bestFit="1" customWidth="1"/>
    <col min="12167" max="12167" width="8.88671875" style="179" bestFit="1" customWidth="1"/>
    <col min="12168" max="12168" width="9.44140625" style="179" bestFit="1" customWidth="1"/>
    <col min="12169" max="12169" width="9.109375" style="179" bestFit="1" customWidth="1"/>
    <col min="12170" max="12170" width="9.5546875" style="179" bestFit="1" customWidth="1"/>
    <col min="12171" max="12171" width="8.88671875" style="179" bestFit="1" customWidth="1"/>
    <col min="12172" max="12172" width="8.6640625" style="179" bestFit="1" customWidth="1"/>
    <col min="12173" max="12173" width="9.44140625" style="179" bestFit="1" customWidth="1"/>
    <col min="12174" max="12174" width="8.88671875" style="179" bestFit="1" customWidth="1"/>
    <col min="12175" max="12175" width="9.109375" style="179" bestFit="1" customWidth="1"/>
    <col min="12176" max="12176" width="9.44140625" style="179" bestFit="1" customWidth="1"/>
    <col min="12177" max="12178" width="9" style="179" bestFit="1" customWidth="1"/>
    <col min="12179" max="12179" width="8.88671875" style="179" bestFit="1" customWidth="1"/>
    <col min="12180" max="12180" width="9.44140625" style="179" bestFit="1" customWidth="1"/>
    <col min="12181" max="12181" width="9.109375" style="179" bestFit="1" customWidth="1"/>
    <col min="12182" max="12182" width="9.5546875" style="179" bestFit="1" customWidth="1"/>
    <col min="12183" max="12183" width="8.88671875" style="179" bestFit="1" customWidth="1"/>
    <col min="12184" max="12184" width="8.6640625" style="179" bestFit="1" customWidth="1"/>
    <col min="12185" max="12185" width="9.44140625" style="179" bestFit="1" customWidth="1"/>
    <col min="12186" max="12186" width="8.88671875" style="179" bestFit="1" customWidth="1"/>
    <col min="12187" max="12187" width="9.109375" style="179" bestFit="1" customWidth="1"/>
    <col min="12188" max="12188" width="9.44140625" style="179" bestFit="1" customWidth="1"/>
    <col min="12189" max="12190" width="9" style="179" bestFit="1" customWidth="1"/>
    <col min="12191" max="12191" width="8.88671875" style="179" bestFit="1" customWidth="1"/>
    <col min="12192" max="12192" width="9.44140625" style="179" bestFit="1" customWidth="1"/>
    <col min="12193" max="12193" width="9.109375" style="179" bestFit="1" customWidth="1"/>
    <col min="12194" max="12194" width="9.5546875" style="179" bestFit="1" customWidth="1"/>
    <col min="12195" max="12195" width="8.88671875" style="179" bestFit="1" customWidth="1"/>
    <col min="12196" max="12196" width="8.6640625" style="179" bestFit="1" customWidth="1"/>
    <col min="12197" max="12197" width="9.44140625" style="179" bestFit="1" customWidth="1"/>
    <col min="12198" max="12198" width="8.88671875" style="179" bestFit="1" customWidth="1"/>
    <col min="12199" max="12199" width="9.109375" style="179" bestFit="1" customWidth="1"/>
    <col min="12200" max="12200" width="9.44140625" style="179" bestFit="1" customWidth="1"/>
    <col min="12201" max="12202" width="9" style="179" bestFit="1" customWidth="1"/>
    <col min="12203" max="12203" width="8.88671875" style="179" bestFit="1" customWidth="1"/>
    <col min="12204" max="12204" width="9.44140625" style="179" bestFit="1" customWidth="1"/>
    <col min="12205" max="12205" width="9.109375" style="179" bestFit="1" customWidth="1"/>
    <col min="12206" max="12206" width="9.5546875" style="179" bestFit="1" customWidth="1"/>
    <col min="12207" max="12207" width="8.88671875" style="179" bestFit="1" customWidth="1"/>
    <col min="12208" max="12208" width="8.6640625" style="179" bestFit="1" customWidth="1"/>
    <col min="12209" max="12209" width="9.44140625" style="179" bestFit="1" customWidth="1"/>
    <col min="12210" max="12210" width="8.88671875" style="179" bestFit="1" customWidth="1"/>
    <col min="12211" max="12211" width="9.109375" style="179" bestFit="1" customWidth="1"/>
    <col min="12212" max="12212" width="9.44140625" style="179" bestFit="1" customWidth="1"/>
    <col min="12213" max="12213" width="9" style="179" bestFit="1" customWidth="1"/>
    <col min="12214" max="12214" width="12" style="179" bestFit="1" customWidth="1"/>
    <col min="12215" max="12266" width="9.109375" style="179"/>
    <col min="12267" max="12267" width="2.6640625" style="179" customWidth="1"/>
    <col min="12268" max="12268" width="1.109375" style="179" customWidth="1"/>
    <col min="12269" max="12269" width="18.109375" style="179" customWidth="1"/>
    <col min="12270" max="12270" width="13.109375" style="179" customWidth="1"/>
    <col min="12271" max="12271" width="7.5546875" style="179" customWidth="1"/>
    <col min="12272" max="12272" width="14.44140625" style="179" customWidth="1"/>
    <col min="12273" max="12273" width="33.109375" style="179" customWidth="1"/>
    <col min="12274" max="12274" width="21.6640625" style="179" customWidth="1"/>
    <col min="12275" max="12275" width="39.44140625" style="179" customWidth="1"/>
    <col min="12276" max="12276" width="17.44140625" style="179" customWidth="1"/>
    <col min="12277" max="12281" width="8.88671875" style="179" customWidth="1"/>
    <col min="12282" max="12284" width="13.5546875" style="179" customWidth="1"/>
    <col min="12285" max="12295" width="8.88671875" style="179" customWidth="1"/>
    <col min="12296" max="12299" width="13.5546875" style="179" customWidth="1"/>
    <col min="12300" max="12302" width="6.5546875" style="179" customWidth="1"/>
    <col min="12303" max="12303" width="5.6640625" style="179" customWidth="1"/>
    <col min="12304" max="12307" width="6.5546875" style="179" customWidth="1"/>
    <col min="12308" max="12309" width="8.88671875" style="179" customWidth="1"/>
    <col min="12310" max="12311" width="9" style="179" customWidth="1"/>
    <col min="12312" max="12312" width="8.88671875" style="179" customWidth="1"/>
    <col min="12313" max="12313" width="9.44140625" style="179" customWidth="1"/>
    <col min="12314" max="12314" width="9.109375" style="179" customWidth="1"/>
    <col min="12315" max="12315" width="9.5546875" style="179" customWidth="1"/>
    <col min="12316" max="12316" width="8.88671875" style="179" customWidth="1"/>
    <col min="12317" max="12317" width="8.6640625" style="179" customWidth="1"/>
    <col min="12318" max="12318" width="9.44140625" style="179" customWidth="1"/>
    <col min="12319" max="12319" width="8.88671875" style="179" customWidth="1"/>
    <col min="12320" max="12320" width="9.109375" style="179" customWidth="1"/>
    <col min="12321" max="12321" width="9.44140625" style="179" customWidth="1"/>
    <col min="12322" max="12322" width="9" style="179" customWidth="1"/>
    <col min="12323" max="12323" width="13.5546875" style="179" customWidth="1"/>
    <col min="12324" max="12324" width="18.5546875" style="179" customWidth="1"/>
    <col min="12325" max="12325" width="8.88671875" style="179" customWidth="1"/>
    <col min="12326" max="12326" width="9.44140625" style="179" customWidth="1"/>
    <col min="12327" max="12327" width="9.109375" style="179" bestFit="1" customWidth="1"/>
    <col min="12328" max="12328" width="9.5546875" style="179" bestFit="1" customWidth="1"/>
    <col min="12329" max="12329" width="8.88671875" style="179" bestFit="1" customWidth="1"/>
    <col min="12330" max="12330" width="8.6640625" style="179" bestFit="1" customWidth="1"/>
    <col min="12331" max="12331" width="9.44140625" style="179" bestFit="1" customWidth="1"/>
    <col min="12332" max="12332" width="8.88671875" style="179" bestFit="1" customWidth="1"/>
    <col min="12333" max="12333" width="9.109375" style="179" bestFit="1" customWidth="1"/>
    <col min="12334" max="12334" width="9.44140625" style="179" bestFit="1" customWidth="1"/>
    <col min="12335" max="12335" width="9" style="179" bestFit="1" customWidth="1"/>
    <col min="12336" max="12371" width="12.6640625" style="179" bestFit="1" customWidth="1"/>
    <col min="12372" max="12372" width="13.5546875" style="179" bestFit="1" customWidth="1"/>
    <col min="12373" max="12373" width="13.44140625" style="179" customWidth="1"/>
    <col min="12374" max="12374" width="12.5546875" style="179" customWidth="1"/>
    <col min="12375" max="12384" width="13.44140625" style="179" bestFit="1" customWidth="1"/>
    <col min="12385" max="12420" width="12.6640625" style="179" bestFit="1" customWidth="1"/>
    <col min="12421" max="12421" width="13.5546875" style="179" bestFit="1" customWidth="1"/>
    <col min="12422" max="12422" width="9" style="179" bestFit="1" customWidth="1"/>
    <col min="12423" max="12423" width="8.88671875" style="179" bestFit="1" customWidth="1"/>
    <col min="12424" max="12424" width="9.44140625" style="179" bestFit="1" customWidth="1"/>
    <col min="12425" max="12425" width="9.109375" style="179" bestFit="1" customWidth="1"/>
    <col min="12426" max="12426" width="9.5546875" style="179" bestFit="1" customWidth="1"/>
    <col min="12427" max="12427" width="8.88671875" style="179" bestFit="1" customWidth="1"/>
    <col min="12428" max="12428" width="8.6640625" style="179" bestFit="1" customWidth="1"/>
    <col min="12429" max="12429" width="9.44140625" style="179" bestFit="1" customWidth="1"/>
    <col min="12430" max="12430" width="8.88671875" style="179" bestFit="1" customWidth="1"/>
    <col min="12431" max="12431" width="9.109375" style="179" bestFit="1" customWidth="1"/>
    <col min="12432" max="12432" width="9.44140625" style="179" bestFit="1" customWidth="1"/>
    <col min="12433" max="12434" width="9" style="179" bestFit="1" customWidth="1"/>
    <col min="12435" max="12435" width="8.88671875" style="179" bestFit="1" customWidth="1"/>
    <col min="12436" max="12436" width="9.44140625" style="179" bestFit="1" customWidth="1"/>
    <col min="12437" max="12437" width="9.109375" style="179" bestFit="1" customWidth="1"/>
    <col min="12438" max="12438" width="9.5546875" style="179" bestFit="1" customWidth="1"/>
    <col min="12439" max="12439" width="8.88671875" style="179" bestFit="1" customWidth="1"/>
    <col min="12440" max="12440" width="8.6640625" style="179" bestFit="1" customWidth="1"/>
    <col min="12441" max="12441" width="9.44140625" style="179" bestFit="1" customWidth="1"/>
    <col min="12442" max="12442" width="8.88671875" style="179" bestFit="1" customWidth="1"/>
    <col min="12443" max="12443" width="9.109375" style="179" bestFit="1" customWidth="1"/>
    <col min="12444" max="12444" width="9.44140625" style="179" bestFit="1" customWidth="1"/>
    <col min="12445" max="12446" width="9" style="179" bestFit="1" customWidth="1"/>
    <col min="12447" max="12447" width="8.88671875" style="179" bestFit="1" customWidth="1"/>
    <col min="12448" max="12448" width="9.44140625" style="179" bestFit="1" customWidth="1"/>
    <col min="12449" max="12449" width="9.109375" style="179" bestFit="1" customWidth="1"/>
    <col min="12450" max="12450" width="9.5546875" style="179" bestFit="1" customWidth="1"/>
    <col min="12451" max="12451" width="8.88671875" style="179" bestFit="1" customWidth="1"/>
    <col min="12452" max="12452" width="8.6640625" style="179" bestFit="1" customWidth="1"/>
    <col min="12453" max="12453" width="9.44140625" style="179" bestFit="1" customWidth="1"/>
    <col min="12454" max="12454" width="8.88671875" style="179" bestFit="1" customWidth="1"/>
    <col min="12455" max="12455" width="9.109375" style="179" bestFit="1" customWidth="1"/>
    <col min="12456" max="12456" width="9.44140625" style="179" bestFit="1" customWidth="1"/>
    <col min="12457" max="12458" width="9" style="179" bestFit="1" customWidth="1"/>
    <col min="12459" max="12459" width="8.88671875" style="179" bestFit="1" customWidth="1"/>
    <col min="12460" max="12460" width="9.44140625" style="179" bestFit="1" customWidth="1"/>
    <col min="12461" max="12461" width="9.109375" style="179" bestFit="1" customWidth="1"/>
    <col min="12462" max="12462" width="9.5546875" style="179" bestFit="1" customWidth="1"/>
    <col min="12463" max="12463" width="8.88671875" style="179" bestFit="1" customWidth="1"/>
    <col min="12464" max="12464" width="8.6640625" style="179" bestFit="1" customWidth="1"/>
    <col min="12465" max="12465" width="9.44140625" style="179" bestFit="1" customWidth="1"/>
    <col min="12466" max="12466" width="8.88671875" style="179" bestFit="1" customWidth="1"/>
    <col min="12467" max="12467" width="9.109375" style="179" bestFit="1" customWidth="1"/>
    <col min="12468" max="12468" width="9.44140625" style="179" bestFit="1" customWidth="1"/>
    <col min="12469" max="12469" width="9" style="179" bestFit="1" customWidth="1"/>
    <col min="12470" max="12470" width="12" style="179" bestFit="1" customWidth="1"/>
    <col min="12471" max="12522" width="9.109375" style="179"/>
    <col min="12523" max="12523" width="2.6640625" style="179" customWidth="1"/>
    <col min="12524" max="12524" width="1.109375" style="179" customWidth="1"/>
    <col min="12525" max="12525" width="18.109375" style="179" customWidth="1"/>
    <col min="12526" max="12526" width="13.109375" style="179" customWidth="1"/>
    <col min="12527" max="12527" width="7.5546875" style="179" customWidth="1"/>
    <col min="12528" max="12528" width="14.44140625" style="179" customWidth="1"/>
    <col min="12529" max="12529" width="33.109375" style="179" customWidth="1"/>
    <col min="12530" max="12530" width="21.6640625" style="179" customWidth="1"/>
    <col min="12531" max="12531" width="39.44140625" style="179" customWidth="1"/>
    <col min="12532" max="12532" width="17.44140625" style="179" customWidth="1"/>
    <col min="12533" max="12537" width="8.88671875" style="179" customWidth="1"/>
    <col min="12538" max="12540" width="13.5546875" style="179" customWidth="1"/>
    <col min="12541" max="12551" width="8.88671875" style="179" customWidth="1"/>
    <col min="12552" max="12555" width="13.5546875" style="179" customWidth="1"/>
    <col min="12556" max="12558" width="6.5546875" style="179" customWidth="1"/>
    <col min="12559" max="12559" width="5.6640625" style="179" customWidth="1"/>
    <col min="12560" max="12563" width="6.5546875" style="179" customWidth="1"/>
    <col min="12564" max="12565" width="8.88671875" style="179" customWidth="1"/>
    <col min="12566" max="12567" width="9" style="179" customWidth="1"/>
    <col min="12568" max="12568" width="8.88671875" style="179" customWidth="1"/>
    <col min="12569" max="12569" width="9.44140625" style="179" customWidth="1"/>
    <col min="12570" max="12570" width="9.109375" style="179" customWidth="1"/>
    <col min="12571" max="12571" width="9.5546875" style="179" customWidth="1"/>
    <col min="12572" max="12572" width="8.88671875" style="179" customWidth="1"/>
    <col min="12573" max="12573" width="8.6640625" style="179" customWidth="1"/>
    <col min="12574" max="12574" width="9.44140625" style="179" customWidth="1"/>
    <col min="12575" max="12575" width="8.88671875" style="179" customWidth="1"/>
    <col min="12576" max="12576" width="9.109375" style="179" customWidth="1"/>
    <col min="12577" max="12577" width="9.44140625" style="179" customWidth="1"/>
    <col min="12578" max="12578" width="9" style="179" customWidth="1"/>
    <col min="12579" max="12579" width="13.5546875" style="179" customWidth="1"/>
    <col min="12580" max="12580" width="18.5546875" style="179" customWidth="1"/>
    <col min="12581" max="12581" width="8.88671875" style="179" customWidth="1"/>
    <col min="12582" max="12582" width="9.44140625" style="179" customWidth="1"/>
    <col min="12583" max="12583" width="9.109375" style="179" bestFit="1" customWidth="1"/>
    <col min="12584" max="12584" width="9.5546875" style="179" bestFit="1" customWidth="1"/>
    <col min="12585" max="12585" width="8.88671875" style="179" bestFit="1" customWidth="1"/>
    <col min="12586" max="12586" width="8.6640625" style="179" bestFit="1" customWidth="1"/>
    <col min="12587" max="12587" width="9.44140625" style="179" bestFit="1" customWidth="1"/>
    <col min="12588" max="12588" width="8.88671875" style="179" bestFit="1" customWidth="1"/>
    <col min="12589" max="12589" width="9.109375" style="179" bestFit="1" customWidth="1"/>
    <col min="12590" max="12590" width="9.44140625" style="179" bestFit="1" customWidth="1"/>
    <col min="12591" max="12591" width="9" style="179" bestFit="1" customWidth="1"/>
    <col min="12592" max="12627" width="12.6640625" style="179" bestFit="1" customWidth="1"/>
    <col min="12628" max="12628" width="13.5546875" style="179" bestFit="1" customWidth="1"/>
    <col min="12629" max="12629" width="13.44140625" style="179" customWidth="1"/>
    <col min="12630" max="12630" width="12.5546875" style="179" customWidth="1"/>
    <col min="12631" max="12640" width="13.44140625" style="179" bestFit="1" customWidth="1"/>
    <col min="12641" max="12676" width="12.6640625" style="179" bestFit="1" customWidth="1"/>
    <col min="12677" max="12677" width="13.5546875" style="179" bestFit="1" customWidth="1"/>
    <col min="12678" max="12678" width="9" style="179" bestFit="1" customWidth="1"/>
    <col min="12679" max="12679" width="8.88671875" style="179" bestFit="1" customWidth="1"/>
    <col min="12680" max="12680" width="9.44140625" style="179" bestFit="1" customWidth="1"/>
    <col min="12681" max="12681" width="9.109375" style="179" bestFit="1" customWidth="1"/>
    <col min="12682" max="12682" width="9.5546875" style="179" bestFit="1" customWidth="1"/>
    <col min="12683" max="12683" width="8.88671875" style="179" bestFit="1" customWidth="1"/>
    <col min="12684" max="12684" width="8.6640625" style="179" bestFit="1" customWidth="1"/>
    <col min="12685" max="12685" width="9.44140625" style="179" bestFit="1" customWidth="1"/>
    <col min="12686" max="12686" width="8.88671875" style="179" bestFit="1" customWidth="1"/>
    <col min="12687" max="12687" width="9.109375" style="179" bestFit="1" customWidth="1"/>
    <col min="12688" max="12688" width="9.44140625" style="179" bestFit="1" customWidth="1"/>
    <col min="12689" max="12690" width="9" style="179" bestFit="1" customWidth="1"/>
    <col min="12691" max="12691" width="8.88671875" style="179" bestFit="1" customWidth="1"/>
    <col min="12692" max="12692" width="9.44140625" style="179" bestFit="1" customWidth="1"/>
    <col min="12693" max="12693" width="9.109375" style="179" bestFit="1" customWidth="1"/>
    <col min="12694" max="12694" width="9.5546875" style="179" bestFit="1" customWidth="1"/>
    <col min="12695" max="12695" width="8.88671875" style="179" bestFit="1" customWidth="1"/>
    <col min="12696" max="12696" width="8.6640625" style="179" bestFit="1" customWidth="1"/>
    <col min="12697" max="12697" width="9.44140625" style="179" bestFit="1" customWidth="1"/>
    <col min="12698" max="12698" width="8.88671875" style="179" bestFit="1" customWidth="1"/>
    <col min="12699" max="12699" width="9.109375" style="179" bestFit="1" customWidth="1"/>
    <col min="12700" max="12700" width="9.44140625" style="179" bestFit="1" customWidth="1"/>
    <col min="12701" max="12702" width="9" style="179" bestFit="1" customWidth="1"/>
    <col min="12703" max="12703" width="8.88671875" style="179" bestFit="1" customWidth="1"/>
    <col min="12704" max="12704" width="9.44140625" style="179" bestFit="1" customWidth="1"/>
    <col min="12705" max="12705" width="9.109375" style="179" bestFit="1" customWidth="1"/>
    <col min="12706" max="12706" width="9.5546875" style="179" bestFit="1" customWidth="1"/>
    <col min="12707" max="12707" width="8.88671875" style="179" bestFit="1" customWidth="1"/>
    <col min="12708" max="12708" width="8.6640625" style="179" bestFit="1" customWidth="1"/>
    <col min="12709" max="12709" width="9.44140625" style="179" bestFit="1" customWidth="1"/>
    <col min="12710" max="12710" width="8.88671875" style="179" bestFit="1" customWidth="1"/>
    <col min="12711" max="12711" width="9.109375" style="179" bestFit="1" customWidth="1"/>
    <col min="12712" max="12712" width="9.44140625" style="179" bestFit="1" customWidth="1"/>
    <col min="12713" max="12714" width="9" style="179" bestFit="1" customWidth="1"/>
    <col min="12715" max="12715" width="8.88671875" style="179" bestFit="1" customWidth="1"/>
    <col min="12716" max="12716" width="9.44140625" style="179" bestFit="1" customWidth="1"/>
    <col min="12717" max="12717" width="9.109375" style="179" bestFit="1" customWidth="1"/>
    <col min="12718" max="12718" width="9.5546875" style="179" bestFit="1" customWidth="1"/>
    <col min="12719" max="12719" width="8.88671875" style="179" bestFit="1" customWidth="1"/>
    <col min="12720" max="12720" width="8.6640625" style="179" bestFit="1" customWidth="1"/>
    <col min="12721" max="12721" width="9.44140625" style="179" bestFit="1" customWidth="1"/>
    <col min="12722" max="12722" width="8.88671875" style="179" bestFit="1" customWidth="1"/>
    <col min="12723" max="12723" width="9.109375" style="179" bestFit="1" customWidth="1"/>
    <col min="12724" max="12724" width="9.44140625" style="179" bestFit="1" customWidth="1"/>
    <col min="12725" max="12725" width="9" style="179" bestFit="1" customWidth="1"/>
    <col min="12726" max="12726" width="12" style="179" bestFit="1" customWidth="1"/>
    <col min="12727" max="12778" width="9.109375" style="179"/>
    <col min="12779" max="12779" width="2.6640625" style="179" customWidth="1"/>
    <col min="12780" max="12780" width="1.109375" style="179" customWidth="1"/>
    <col min="12781" max="12781" width="18.109375" style="179" customWidth="1"/>
    <col min="12782" max="12782" width="13.109375" style="179" customWidth="1"/>
    <col min="12783" max="12783" width="7.5546875" style="179" customWidth="1"/>
    <col min="12784" max="12784" width="14.44140625" style="179" customWidth="1"/>
    <col min="12785" max="12785" width="33.109375" style="179" customWidth="1"/>
    <col min="12786" max="12786" width="21.6640625" style="179" customWidth="1"/>
    <col min="12787" max="12787" width="39.44140625" style="179" customWidth="1"/>
    <col min="12788" max="12788" width="17.44140625" style="179" customWidth="1"/>
    <col min="12789" max="12793" width="8.88671875" style="179" customWidth="1"/>
    <col min="12794" max="12796" width="13.5546875" style="179" customWidth="1"/>
    <col min="12797" max="12807" width="8.88671875" style="179" customWidth="1"/>
    <col min="12808" max="12811" width="13.5546875" style="179" customWidth="1"/>
    <col min="12812" max="12814" width="6.5546875" style="179" customWidth="1"/>
    <col min="12815" max="12815" width="5.6640625" style="179" customWidth="1"/>
    <col min="12816" max="12819" width="6.5546875" style="179" customWidth="1"/>
    <col min="12820" max="12821" width="8.88671875" style="179" customWidth="1"/>
    <col min="12822" max="12823" width="9" style="179" customWidth="1"/>
    <col min="12824" max="12824" width="8.88671875" style="179" customWidth="1"/>
    <col min="12825" max="12825" width="9.44140625" style="179" customWidth="1"/>
    <col min="12826" max="12826" width="9.109375" style="179" customWidth="1"/>
    <col min="12827" max="12827" width="9.5546875" style="179" customWidth="1"/>
    <col min="12828" max="12828" width="8.88671875" style="179" customWidth="1"/>
    <col min="12829" max="12829" width="8.6640625" style="179" customWidth="1"/>
    <col min="12830" max="12830" width="9.44140625" style="179" customWidth="1"/>
    <col min="12831" max="12831" width="8.88671875" style="179" customWidth="1"/>
    <col min="12832" max="12832" width="9.109375" style="179" customWidth="1"/>
    <col min="12833" max="12833" width="9.44140625" style="179" customWidth="1"/>
    <col min="12834" max="12834" width="9" style="179" customWidth="1"/>
    <col min="12835" max="12835" width="13.5546875" style="179" customWidth="1"/>
    <col min="12836" max="12836" width="18.5546875" style="179" customWidth="1"/>
    <col min="12837" max="12837" width="8.88671875" style="179" customWidth="1"/>
    <col min="12838" max="12838" width="9.44140625" style="179" customWidth="1"/>
    <col min="12839" max="12839" width="9.109375" style="179" bestFit="1" customWidth="1"/>
    <col min="12840" max="12840" width="9.5546875" style="179" bestFit="1" customWidth="1"/>
    <col min="12841" max="12841" width="8.88671875" style="179" bestFit="1" customWidth="1"/>
    <col min="12842" max="12842" width="8.6640625" style="179" bestFit="1" customWidth="1"/>
    <col min="12843" max="12843" width="9.44140625" style="179" bestFit="1" customWidth="1"/>
    <col min="12844" max="12844" width="8.88671875" style="179" bestFit="1" customWidth="1"/>
    <col min="12845" max="12845" width="9.109375" style="179" bestFit="1" customWidth="1"/>
    <col min="12846" max="12846" width="9.44140625" style="179" bestFit="1" customWidth="1"/>
    <col min="12847" max="12847" width="9" style="179" bestFit="1" customWidth="1"/>
    <col min="12848" max="12883" width="12.6640625" style="179" bestFit="1" customWidth="1"/>
    <col min="12884" max="12884" width="13.5546875" style="179" bestFit="1" customWidth="1"/>
    <col min="12885" max="12885" width="13.44140625" style="179" customWidth="1"/>
    <col min="12886" max="12886" width="12.5546875" style="179" customWidth="1"/>
    <col min="12887" max="12896" width="13.44140625" style="179" bestFit="1" customWidth="1"/>
    <col min="12897" max="12932" width="12.6640625" style="179" bestFit="1" customWidth="1"/>
    <col min="12933" max="12933" width="13.5546875" style="179" bestFit="1" customWidth="1"/>
    <col min="12934" max="12934" width="9" style="179" bestFit="1" customWidth="1"/>
    <col min="12935" max="12935" width="8.88671875" style="179" bestFit="1" customWidth="1"/>
    <col min="12936" max="12936" width="9.44140625" style="179" bestFit="1" customWidth="1"/>
    <col min="12937" max="12937" width="9.109375" style="179" bestFit="1" customWidth="1"/>
    <col min="12938" max="12938" width="9.5546875" style="179" bestFit="1" customWidth="1"/>
    <col min="12939" max="12939" width="8.88671875" style="179" bestFit="1" customWidth="1"/>
    <col min="12940" max="12940" width="8.6640625" style="179" bestFit="1" customWidth="1"/>
    <col min="12941" max="12941" width="9.44140625" style="179" bestFit="1" customWidth="1"/>
    <col min="12942" max="12942" width="8.88671875" style="179" bestFit="1" customWidth="1"/>
    <col min="12943" max="12943" width="9.109375" style="179" bestFit="1" customWidth="1"/>
    <col min="12944" max="12944" width="9.44140625" style="179" bestFit="1" customWidth="1"/>
    <col min="12945" max="12946" width="9" style="179" bestFit="1" customWidth="1"/>
    <col min="12947" max="12947" width="8.88671875" style="179" bestFit="1" customWidth="1"/>
    <col min="12948" max="12948" width="9.44140625" style="179" bestFit="1" customWidth="1"/>
    <col min="12949" max="12949" width="9.109375" style="179" bestFit="1" customWidth="1"/>
    <col min="12950" max="12950" width="9.5546875" style="179" bestFit="1" customWidth="1"/>
    <col min="12951" max="12951" width="8.88671875" style="179" bestFit="1" customWidth="1"/>
    <col min="12952" max="12952" width="8.6640625" style="179" bestFit="1" customWidth="1"/>
    <col min="12953" max="12953" width="9.44140625" style="179" bestFit="1" customWidth="1"/>
    <col min="12954" max="12954" width="8.88671875" style="179" bestFit="1" customWidth="1"/>
    <col min="12955" max="12955" width="9.109375" style="179" bestFit="1" customWidth="1"/>
    <col min="12956" max="12956" width="9.44140625" style="179" bestFit="1" customWidth="1"/>
    <col min="12957" max="12958" width="9" style="179" bestFit="1" customWidth="1"/>
    <col min="12959" max="12959" width="8.88671875" style="179" bestFit="1" customWidth="1"/>
    <col min="12960" max="12960" width="9.44140625" style="179" bestFit="1" customWidth="1"/>
    <col min="12961" max="12961" width="9.109375" style="179" bestFit="1" customWidth="1"/>
    <col min="12962" max="12962" width="9.5546875" style="179" bestFit="1" customWidth="1"/>
    <col min="12963" max="12963" width="8.88671875" style="179" bestFit="1" customWidth="1"/>
    <col min="12964" max="12964" width="8.6640625" style="179" bestFit="1" customWidth="1"/>
    <col min="12965" max="12965" width="9.44140625" style="179" bestFit="1" customWidth="1"/>
    <col min="12966" max="12966" width="8.88671875" style="179" bestFit="1" customWidth="1"/>
    <col min="12967" max="12967" width="9.109375" style="179" bestFit="1" customWidth="1"/>
    <col min="12968" max="12968" width="9.44140625" style="179" bestFit="1" customWidth="1"/>
    <col min="12969" max="12970" width="9" style="179" bestFit="1" customWidth="1"/>
    <col min="12971" max="12971" width="8.88671875" style="179" bestFit="1" customWidth="1"/>
    <col min="12972" max="12972" width="9.44140625" style="179" bestFit="1" customWidth="1"/>
    <col min="12973" max="12973" width="9.109375" style="179" bestFit="1" customWidth="1"/>
    <col min="12974" max="12974" width="9.5546875" style="179" bestFit="1" customWidth="1"/>
    <col min="12975" max="12975" width="8.88671875" style="179" bestFit="1" customWidth="1"/>
    <col min="12976" max="12976" width="8.6640625" style="179" bestFit="1" customWidth="1"/>
    <col min="12977" max="12977" width="9.44140625" style="179" bestFit="1" customWidth="1"/>
    <col min="12978" max="12978" width="8.88671875" style="179" bestFit="1" customWidth="1"/>
    <col min="12979" max="12979" width="9.109375" style="179" bestFit="1" customWidth="1"/>
    <col min="12980" max="12980" width="9.44140625" style="179" bestFit="1" customWidth="1"/>
    <col min="12981" max="12981" width="9" style="179" bestFit="1" customWidth="1"/>
    <col min="12982" max="12982" width="12" style="179" bestFit="1" customWidth="1"/>
    <col min="12983" max="13034" width="9.109375" style="179"/>
    <col min="13035" max="13035" width="2.6640625" style="179" customWidth="1"/>
    <col min="13036" max="13036" width="1.109375" style="179" customWidth="1"/>
    <col min="13037" max="13037" width="18.109375" style="179" customWidth="1"/>
    <col min="13038" max="13038" width="13.109375" style="179" customWidth="1"/>
    <col min="13039" max="13039" width="7.5546875" style="179" customWidth="1"/>
    <col min="13040" max="13040" width="14.44140625" style="179" customWidth="1"/>
    <col min="13041" max="13041" width="33.109375" style="179" customWidth="1"/>
    <col min="13042" max="13042" width="21.6640625" style="179" customWidth="1"/>
    <col min="13043" max="13043" width="39.44140625" style="179" customWidth="1"/>
    <col min="13044" max="13044" width="17.44140625" style="179" customWidth="1"/>
    <col min="13045" max="13049" width="8.88671875" style="179" customWidth="1"/>
    <col min="13050" max="13052" width="13.5546875" style="179" customWidth="1"/>
    <col min="13053" max="13063" width="8.88671875" style="179" customWidth="1"/>
    <col min="13064" max="13067" width="13.5546875" style="179" customWidth="1"/>
    <col min="13068" max="13070" width="6.5546875" style="179" customWidth="1"/>
    <col min="13071" max="13071" width="5.6640625" style="179" customWidth="1"/>
    <col min="13072" max="13075" width="6.5546875" style="179" customWidth="1"/>
    <col min="13076" max="13077" width="8.88671875" style="179" customWidth="1"/>
    <col min="13078" max="13079" width="9" style="179" customWidth="1"/>
    <col min="13080" max="13080" width="8.88671875" style="179" customWidth="1"/>
    <col min="13081" max="13081" width="9.44140625" style="179" customWidth="1"/>
    <col min="13082" max="13082" width="9.109375" style="179" customWidth="1"/>
    <col min="13083" max="13083" width="9.5546875" style="179" customWidth="1"/>
    <col min="13084" max="13084" width="8.88671875" style="179" customWidth="1"/>
    <col min="13085" max="13085" width="8.6640625" style="179" customWidth="1"/>
    <col min="13086" max="13086" width="9.44140625" style="179" customWidth="1"/>
    <col min="13087" max="13087" width="8.88671875" style="179" customWidth="1"/>
    <col min="13088" max="13088" width="9.109375" style="179" customWidth="1"/>
    <col min="13089" max="13089" width="9.44140625" style="179" customWidth="1"/>
    <col min="13090" max="13090" width="9" style="179" customWidth="1"/>
    <col min="13091" max="13091" width="13.5546875" style="179" customWidth="1"/>
    <col min="13092" max="13092" width="18.5546875" style="179" customWidth="1"/>
    <col min="13093" max="13093" width="8.88671875" style="179" customWidth="1"/>
    <col min="13094" max="13094" width="9.44140625" style="179" customWidth="1"/>
    <col min="13095" max="13095" width="9.109375" style="179" bestFit="1" customWidth="1"/>
    <col min="13096" max="13096" width="9.5546875" style="179" bestFit="1" customWidth="1"/>
    <col min="13097" max="13097" width="8.88671875" style="179" bestFit="1" customWidth="1"/>
    <col min="13098" max="13098" width="8.6640625" style="179" bestFit="1" customWidth="1"/>
    <col min="13099" max="13099" width="9.44140625" style="179" bestFit="1" customWidth="1"/>
    <col min="13100" max="13100" width="8.88671875" style="179" bestFit="1" customWidth="1"/>
    <col min="13101" max="13101" width="9.109375" style="179" bestFit="1" customWidth="1"/>
    <col min="13102" max="13102" width="9.44140625" style="179" bestFit="1" customWidth="1"/>
    <col min="13103" max="13103" width="9" style="179" bestFit="1" customWidth="1"/>
    <col min="13104" max="13139" width="12.6640625" style="179" bestFit="1" customWidth="1"/>
    <col min="13140" max="13140" width="13.5546875" style="179" bestFit="1" customWidth="1"/>
    <col min="13141" max="13141" width="13.44140625" style="179" customWidth="1"/>
    <col min="13142" max="13142" width="12.5546875" style="179" customWidth="1"/>
    <col min="13143" max="13152" width="13.44140625" style="179" bestFit="1" customWidth="1"/>
    <col min="13153" max="13188" width="12.6640625" style="179" bestFit="1" customWidth="1"/>
    <col min="13189" max="13189" width="13.5546875" style="179" bestFit="1" customWidth="1"/>
    <col min="13190" max="13190" width="9" style="179" bestFit="1" customWidth="1"/>
    <col min="13191" max="13191" width="8.88671875" style="179" bestFit="1" customWidth="1"/>
    <col min="13192" max="13192" width="9.44140625" style="179" bestFit="1" customWidth="1"/>
    <col min="13193" max="13193" width="9.109375" style="179" bestFit="1" customWidth="1"/>
    <col min="13194" max="13194" width="9.5546875" style="179" bestFit="1" customWidth="1"/>
    <col min="13195" max="13195" width="8.88671875" style="179" bestFit="1" customWidth="1"/>
    <col min="13196" max="13196" width="8.6640625" style="179" bestFit="1" customWidth="1"/>
    <col min="13197" max="13197" width="9.44140625" style="179" bestFit="1" customWidth="1"/>
    <col min="13198" max="13198" width="8.88671875" style="179" bestFit="1" customWidth="1"/>
    <col min="13199" max="13199" width="9.109375" style="179" bestFit="1" customWidth="1"/>
    <col min="13200" max="13200" width="9.44140625" style="179" bestFit="1" customWidth="1"/>
    <col min="13201" max="13202" width="9" style="179" bestFit="1" customWidth="1"/>
    <col min="13203" max="13203" width="8.88671875" style="179" bestFit="1" customWidth="1"/>
    <col min="13204" max="13204" width="9.44140625" style="179" bestFit="1" customWidth="1"/>
    <col min="13205" max="13205" width="9.109375" style="179" bestFit="1" customWidth="1"/>
    <col min="13206" max="13206" width="9.5546875" style="179" bestFit="1" customWidth="1"/>
    <col min="13207" max="13207" width="8.88671875" style="179" bestFit="1" customWidth="1"/>
    <col min="13208" max="13208" width="8.6640625" style="179" bestFit="1" customWidth="1"/>
    <col min="13209" max="13209" width="9.44140625" style="179" bestFit="1" customWidth="1"/>
    <col min="13210" max="13210" width="8.88671875" style="179" bestFit="1" customWidth="1"/>
    <col min="13211" max="13211" width="9.109375" style="179" bestFit="1" customWidth="1"/>
    <col min="13212" max="13212" width="9.44140625" style="179" bestFit="1" customWidth="1"/>
    <col min="13213" max="13214" width="9" style="179" bestFit="1" customWidth="1"/>
    <col min="13215" max="13215" width="8.88671875" style="179" bestFit="1" customWidth="1"/>
    <col min="13216" max="13216" width="9.44140625" style="179" bestFit="1" customWidth="1"/>
    <col min="13217" max="13217" width="9.109375" style="179" bestFit="1" customWidth="1"/>
    <col min="13218" max="13218" width="9.5546875" style="179" bestFit="1" customWidth="1"/>
    <col min="13219" max="13219" width="8.88671875" style="179" bestFit="1" customWidth="1"/>
    <col min="13220" max="13220" width="8.6640625" style="179" bestFit="1" customWidth="1"/>
    <col min="13221" max="13221" width="9.44140625" style="179" bestFit="1" customWidth="1"/>
    <col min="13222" max="13222" width="8.88671875" style="179" bestFit="1" customWidth="1"/>
    <col min="13223" max="13223" width="9.109375" style="179" bestFit="1" customWidth="1"/>
    <col min="13224" max="13224" width="9.44140625" style="179" bestFit="1" customWidth="1"/>
    <col min="13225" max="13226" width="9" style="179" bestFit="1" customWidth="1"/>
    <col min="13227" max="13227" width="8.88671875" style="179" bestFit="1" customWidth="1"/>
    <col min="13228" max="13228" width="9.44140625" style="179" bestFit="1" customWidth="1"/>
    <col min="13229" max="13229" width="9.109375" style="179" bestFit="1" customWidth="1"/>
    <col min="13230" max="13230" width="9.5546875" style="179" bestFit="1" customWidth="1"/>
    <col min="13231" max="13231" width="8.88671875" style="179" bestFit="1" customWidth="1"/>
    <col min="13232" max="13232" width="8.6640625" style="179" bestFit="1" customWidth="1"/>
    <col min="13233" max="13233" width="9.44140625" style="179" bestFit="1" customWidth="1"/>
    <col min="13234" max="13234" width="8.88671875" style="179" bestFit="1" customWidth="1"/>
    <col min="13235" max="13235" width="9.109375" style="179" bestFit="1" customWidth="1"/>
    <col min="13236" max="13236" width="9.44140625" style="179" bestFit="1" customWidth="1"/>
    <col min="13237" max="13237" width="9" style="179" bestFit="1" customWidth="1"/>
    <col min="13238" max="13238" width="12" style="179" bestFit="1" customWidth="1"/>
    <col min="13239" max="13290" width="9.109375" style="179"/>
    <col min="13291" max="13291" width="2.6640625" style="179" customWidth="1"/>
    <col min="13292" max="13292" width="1.109375" style="179" customWidth="1"/>
    <col min="13293" max="13293" width="18.109375" style="179" customWidth="1"/>
    <col min="13294" max="13294" width="13.109375" style="179" customWidth="1"/>
    <col min="13295" max="13295" width="7.5546875" style="179" customWidth="1"/>
    <col min="13296" max="13296" width="14.44140625" style="179" customWidth="1"/>
    <col min="13297" max="13297" width="33.109375" style="179" customWidth="1"/>
    <col min="13298" max="13298" width="21.6640625" style="179" customWidth="1"/>
    <col min="13299" max="13299" width="39.44140625" style="179" customWidth="1"/>
    <col min="13300" max="13300" width="17.44140625" style="179" customWidth="1"/>
    <col min="13301" max="13305" width="8.88671875" style="179" customWidth="1"/>
    <col min="13306" max="13308" width="13.5546875" style="179" customWidth="1"/>
    <col min="13309" max="13319" width="8.88671875" style="179" customWidth="1"/>
    <col min="13320" max="13323" width="13.5546875" style="179" customWidth="1"/>
    <col min="13324" max="13326" width="6.5546875" style="179" customWidth="1"/>
    <col min="13327" max="13327" width="5.6640625" style="179" customWidth="1"/>
    <col min="13328" max="13331" width="6.5546875" style="179" customWidth="1"/>
    <col min="13332" max="13333" width="8.88671875" style="179" customWidth="1"/>
    <col min="13334" max="13335" width="9" style="179" customWidth="1"/>
    <col min="13336" max="13336" width="8.88671875" style="179" customWidth="1"/>
    <col min="13337" max="13337" width="9.44140625" style="179" customWidth="1"/>
    <col min="13338" max="13338" width="9.109375" style="179" customWidth="1"/>
    <col min="13339" max="13339" width="9.5546875" style="179" customWidth="1"/>
    <col min="13340" max="13340" width="8.88671875" style="179" customWidth="1"/>
    <col min="13341" max="13341" width="8.6640625" style="179" customWidth="1"/>
    <col min="13342" max="13342" width="9.44140625" style="179" customWidth="1"/>
    <col min="13343" max="13343" width="8.88671875" style="179" customWidth="1"/>
    <col min="13344" max="13344" width="9.109375" style="179" customWidth="1"/>
    <col min="13345" max="13345" width="9.44140625" style="179" customWidth="1"/>
    <col min="13346" max="13346" width="9" style="179" customWidth="1"/>
    <col min="13347" max="13347" width="13.5546875" style="179" customWidth="1"/>
    <col min="13348" max="13348" width="18.5546875" style="179" customWidth="1"/>
    <col min="13349" max="13349" width="8.88671875" style="179" customWidth="1"/>
    <col min="13350" max="13350" width="9.44140625" style="179" customWidth="1"/>
    <col min="13351" max="13351" width="9.109375" style="179" bestFit="1" customWidth="1"/>
    <col min="13352" max="13352" width="9.5546875" style="179" bestFit="1" customWidth="1"/>
    <col min="13353" max="13353" width="8.88671875" style="179" bestFit="1" customWidth="1"/>
    <col min="13354" max="13354" width="8.6640625" style="179" bestFit="1" customWidth="1"/>
    <col min="13355" max="13355" width="9.44140625" style="179" bestFit="1" customWidth="1"/>
    <col min="13356" max="13356" width="8.88671875" style="179" bestFit="1" customWidth="1"/>
    <col min="13357" max="13357" width="9.109375" style="179" bestFit="1" customWidth="1"/>
    <col min="13358" max="13358" width="9.44140625" style="179" bestFit="1" customWidth="1"/>
    <col min="13359" max="13359" width="9" style="179" bestFit="1" customWidth="1"/>
    <col min="13360" max="13395" width="12.6640625" style="179" bestFit="1" customWidth="1"/>
    <col min="13396" max="13396" width="13.5546875" style="179" bestFit="1" customWidth="1"/>
    <col min="13397" max="13397" width="13.44140625" style="179" customWidth="1"/>
    <col min="13398" max="13398" width="12.5546875" style="179" customWidth="1"/>
    <col min="13399" max="13408" width="13.44140625" style="179" bestFit="1" customWidth="1"/>
    <col min="13409" max="13444" width="12.6640625" style="179" bestFit="1" customWidth="1"/>
    <col min="13445" max="13445" width="13.5546875" style="179" bestFit="1" customWidth="1"/>
    <col min="13446" max="13446" width="9" style="179" bestFit="1" customWidth="1"/>
    <col min="13447" max="13447" width="8.88671875" style="179" bestFit="1" customWidth="1"/>
    <col min="13448" max="13448" width="9.44140625" style="179" bestFit="1" customWidth="1"/>
    <col min="13449" max="13449" width="9.109375" style="179" bestFit="1" customWidth="1"/>
    <col min="13450" max="13450" width="9.5546875" style="179" bestFit="1" customWidth="1"/>
    <col min="13451" max="13451" width="8.88671875" style="179" bestFit="1" customWidth="1"/>
    <col min="13452" max="13452" width="8.6640625" style="179" bestFit="1" customWidth="1"/>
    <col min="13453" max="13453" width="9.44140625" style="179" bestFit="1" customWidth="1"/>
    <col min="13454" max="13454" width="8.88671875" style="179" bestFit="1" customWidth="1"/>
    <col min="13455" max="13455" width="9.109375" style="179" bestFit="1" customWidth="1"/>
    <col min="13456" max="13456" width="9.44140625" style="179" bestFit="1" customWidth="1"/>
    <col min="13457" max="13458" width="9" style="179" bestFit="1" customWidth="1"/>
    <col min="13459" max="13459" width="8.88671875" style="179" bestFit="1" customWidth="1"/>
    <col min="13460" max="13460" width="9.44140625" style="179" bestFit="1" customWidth="1"/>
    <col min="13461" max="13461" width="9.109375" style="179" bestFit="1" customWidth="1"/>
    <col min="13462" max="13462" width="9.5546875" style="179" bestFit="1" customWidth="1"/>
    <col min="13463" max="13463" width="8.88671875" style="179" bestFit="1" customWidth="1"/>
    <col min="13464" max="13464" width="8.6640625" style="179" bestFit="1" customWidth="1"/>
    <col min="13465" max="13465" width="9.44140625" style="179" bestFit="1" customWidth="1"/>
    <col min="13466" max="13466" width="8.88671875" style="179" bestFit="1" customWidth="1"/>
    <col min="13467" max="13467" width="9.109375" style="179" bestFit="1" customWidth="1"/>
    <col min="13468" max="13468" width="9.44140625" style="179" bestFit="1" customWidth="1"/>
    <col min="13469" max="13470" width="9" style="179" bestFit="1" customWidth="1"/>
    <col min="13471" max="13471" width="8.88671875" style="179" bestFit="1" customWidth="1"/>
    <col min="13472" max="13472" width="9.44140625" style="179" bestFit="1" customWidth="1"/>
    <col min="13473" max="13473" width="9.109375" style="179" bestFit="1" customWidth="1"/>
    <col min="13474" max="13474" width="9.5546875" style="179" bestFit="1" customWidth="1"/>
    <col min="13475" max="13475" width="8.88671875" style="179" bestFit="1" customWidth="1"/>
    <col min="13476" max="13476" width="8.6640625" style="179" bestFit="1" customWidth="1"/>
    <col min="13477" max="13477" width="9.44140625" style="179" bestFit="1" customWidth="1"/>
    <col min="13478" max="13478" width="8.88671875" style="179" bestFit="1" customWidth="1"/>
    <col min="13479" max="13479" width="9.109375" style="179" bestFit="1" customWidth="1"/>
    <col min="13480" max="13480" width="9.44140625" style="179" bestFit="1" customWidth="1"/>
    <col min="13481" max="13482" width="9" style="179" bestFit="1" customWidth="1"/>
    <col min="13483" max="13483" width="8.88671875" style="179" bestFit="1" customWidth="1"/>
    <col min="13484" max="13484" width="9.44140625" style="179" bestFit="1" customWidth="1"/>
    <col min="13485" max="13485" width="9.109375" style="179" bestFit="1" customWidth="1"/>
    <col min="13486" max="13486" width="9.5546875" style="179" bestFit="1" customWidth="1"/>
    <col min="13487" max="13487" width="8.88671875" style="179" bestFit="1" customWidth="1"/>
    <col min="13488" max="13488" width="8.6640625" style="179" bestFit="1" customWidth="1"/>
    <col min="13489" max="13489" width="9.44140625" style="179" bestFit="1" customWidth="1"/>
    <col min="13490" max="13490" width="8.88671875" style="179" bestFit="1" customWidth="1"/>
    <col min="13491" max="13491" width="9.109375" style="179" bestFit="1" customWidth="1"/>
    <col min="13492" max="13492" width="9.44140625" style="179" bestFit="1" customWidth="1"/>
    <col min="13493" max="13493" width="9" style="179" bestFit="1" customWidth="1"/>
    <col min="13494" max="13494" width="12" style="179" bestFit="1" customWidth="1"/>
    <col min="13495" max="13546" width="9.109375" style="179"/>
    <col min="13547" max="13547" width="2.6640625" style="179" customWidth="1"/>
    <col min="13548" max="13548" width="1.109375" style="179" customWidth="1"/>
    <col min="13549" max="13549" width="18.109375" style="179" customWidth="1"/>
    <col min="13550" max="13550" width="13.109375" style="179" customWidth="1"/>
    <col min="13551" max="13551" width="7.5546875" style="179" customWidth="1"/>
    <col min="13552" max="13552" width="14.44140625" style="179" customWidth="1"/>
    <col min="13553" max="13553" width="33.109375" style="179" customWidth="1"/>
    <col min="13554" max="13554" width="21.6640625" style="179" customWidth="1"/>
    <col min="13555" max="13555" width="39.44140625" style="179" customWidth="1"/>
    <col min="13556" max="13556" width="17.44140625" style="179" customWidth="1"/>
    <col min="13557" max="13561" width="8.88671875" style="179" customWidth="1"/>
    <col min="13562" max="13564" width="13.5546875" style="179" customWidth="1"/>
    <col min="13565" max="13575" width="8.88671875" style="179" customWidth="1"/>
    <col min="13576" max="13579" width="13.5546875" style="179" customWidth="1"/>
    <col min="13580" max="13582" width="6.5546875" style="179" customWidth="1"/>
    <col min="13583" max="13583" width="5.6640625" style="179" customWidth="1"/>
    <col min="13584" max="13587" width="6.5546875" style="179" customWidth="1"/>
    <col min="13588" max="13589" width="8.88671875" style="179" customWidth="1"/>
    <col min="13590" max="13591" width="9" style="179" customWidth="1"/>
    <col min="13592" max="13592" width="8.88671875" style="179" customWidth="1"/>
    <col min="13593" max="13593" width="9.44140625" style="179" customWidth="1"/>
    <col min="13594" max="13594" width="9.109375" style="179" customWidth="1"/>
    <col min="13595" max="13595" width="9.5546875" style="179" customWidth="1"/>
    <col min="13596" max="13596" width="8.88671875" style="179" customWidth="1"/>
    <col min="13597" max="13597" width="8.6640625" style="179" customWidth="1"/>
    <col min="13598" max="13598" width="9.44140625" style="179" customWidth="1"/>
    <col min="13599" max="13599" width="8.88671875" style="179" customWidth="1"/>
    <col min="13600" max="13600" width="9.109375" style="179" customWidth="1"/>
    <col min="13601" max="13601" width="9.44140625" style="179" customWidth="1"/>
    <col min="13602" max="13602" width="9" style="179" customWidth="1"/>
    <col min="13603" max="13603" width="13.5546875" style="179" customWidth="1"/>
    <col min="13604" max="13604" width="18.5546875" style="179" customWidth="1"/>
    <col min="13605" max="13605" width="8.88671875" style="179" customWidth="1"/>
    <col min="13606" max="13606" width="9.44140625" style="179" customWidth="1"/>
    <col min="13607" max="13607" width="9.109375" style="179" bestFit="1" customWidth="1"/>
    <col min="13608" max="13608" width="9.5546875" style="179" bestFit="1" customWidth="1"/>
    <col min="13609" max="13609" width="8.88671875" style="179" bestFit="1" customWidth="1"/>
    <col min="13610" max="13610" width="8.6640625" style="179" bestFit="1" customWidth="1"/>
    <col min="13611" max="13611" width="9.44140625" style="179" bestFit="1" customWidth="1"/>
    <col min="13612" max="13612" width="8.88671875" style="179" bestFit="1" customWidth="1"/>
    <col min="13613" max="13613" width="9.109375" style="179" bestFit="1" customWidth="1"/>
    <col min="13614" max="13614" width="9.44140625" style="179" bestFit="1" customWidth="1"/>
    <col min="13615" max="13615" width="9" style="179" bestFit="1" customWidth="1"/>
    <col min="13616" max="13651" width="12.6640625" style="179" bestFit="1" customWidth="1"/>
    <col min="13652" max="13652" width="13.5546875" style="179" bestFit="1" customWidth="1"/>
    <col min="13653" max="13653" width="13.44140625" style="179" customWidth="1"/>
    <col min="13654" max="13654" width="12.5546875" style="179" customWidth="1"/>
    <col min="13655" max="13664" width="13.44140625" style="179" bestFit="1" customWidth="1"/>
    <col min="13665" max="13700" width="12.6640625" style="179" bestFit="1" customWidth="1"/>
    <col min="13701" max="13701" width="13.5546875" style="179" bestFit="1" customWidth="1"/>
    <col min="13702" max="13702" width="9" style="179" bestFit="1" customWidth="1"/>
    <col min="13703" max="13703" width="8.88671875" style="179" bestFit="1" customWidth="1"/>
    <col min="13704" max="13704" width="9.44140625" style="179" bestFit="1" customWidth="1"/>
    <col min="13705" max="13705" width="9.109375" style="179" bestFit="1" customWidth="1"/>
    <col min="13706" max="13706" width="9.5546875" style="179" bestFit="1" customWidth="1"/>
    <col min="13707" max="13707" width="8.88671875" style="179" bestFit="1" customWidth="1"/>
    <col min="13708" max="13708" width="8.6640625" style="179" bestFit="1" customWidth="1"/>
    <col min="13709" max="13709" width="9.44140625" style="179" bestFit="1" customWidth="1"/>
    <col min="13710" max="13710" width="8.88671875" style="179" bestFit="1" customWidth="1"/>
    <col min="13711" max="13711" width="9.109375" style="179" bestFit="1" customWidth="1"/>
    <col min="13712" max="13712" width="9.44140625" style="179" bestFit="1" customWidth="1"/>
    <col min="13713" max="13714" width="9" style="179" bestFit="1" customWidth="1"/>
    <col min="13715" max="13715" width="8.88671875" style="179" bestFit="1" customWidth="1"/>
    <col min="13716" max="13716" width="9.44140625" style="179" bestFit="1" customWidth="1"/>
    <col min="13717" max="13717" width="9.109375" style="179" bestFit="1" customWidth="1"/>
    <col min="13718" max="13718" width="9.5546875" style="179" bestFit="1" customWidth="1"/>
    <col min="13719" max="13719" width="8.88671875" style="179" bestFit="1" customWidth="1"/>
    <col min="13720" max="13720" width="8.6640625" style="179" bestFit="1" customWidth="1"/>
    <col min="13721" max="13721" width="9.44140625" style="179" bestFit="1" customWidth="1"/>
    <col min="13722" max="13722" width="8.88671875" style="179" bestFit="1" customWidth="1"/>
    <col min="13723" max="13723" width="9.109375" style="179" bestFit="1" customWidth="1"/>
    <col min="13724" max="13724" width="9.44140625" style="179" bestFit="1" customWidth="1"/>
    <col min="13725" max="13726" width="9" style="179" bestFit="1" customWidth="1"/>
    <col min="13727" max="13727" width="8.88671875" style="179" bestFit="1" customWidth="1"/>
    <col min="13728" max="13728" width="9.44140625" style="179" bestFit="1" customWidth="1"/>
    <col min="13729" max="13729" width="9.109375" style="179" bestFit="1" customWidth="1"/>
    <col min="13730" max="13730" width="9.5546875" style="179" bestFit="1" customWidth="1"/>
    <col min="13731" max="13731" width="8.88671875" style="179" bestFit="1" customWidth="1"/>
    <col min="13732" max="13732" width="8.6640625" style="179" bestFit="1" customWidth="1"/>
    <col min="13733" max="13733" width="9.44140625" style="179" bestFit="1" customWidth="1"/>
    <col min="13734" max="13734" width="8.88671875" style="179" bestFit="1" customWidth="1"/>
    <col min="13735" max="13735" width="9.109375" style="179" bestFit="1" customWidth="1"/>
    <col min="13736" max="13736" width="9.44140625" style="179" bestFit="1" customWidth="1"/>
    <col min="13737" max="13738" width="9" style="179" bestFit="1" customWidth="1"/>
    <col min="13739" max="13739" width="8.88671875" style="179" bestFit="1" customWidth="1"/>
    <col min="13740" max="13740" width="9.44140625" style="179" bestFit="1" customWidth="1"/>
    <col min="13741" max="13741" width="9.109375" style="179" bestFit="1" customWidth="1"/>
    <col min="13742" max="13742" width="9.5546875" style="179" bestFit="1" customWidth="1"/>
    <col min="13743" max="13743" width="8.88671875" style="179" bestFit="1" customWidth="1"/>
    <col min="13744" max="13744" width="8.6640625" style="179" bestFit="1" customWidth="1"/>
    <col min="13745" max="13745" width="9.44140625" style="179" bestFit="1" customWidth="1"/>
    <col min="13746" max="13746" width="8.88671875" style="179" bestFit="1" customWidth="1"/>
    <col min="13747" max="13747" width="9.109375" style="179" bestFit="1" customWidth="1"/>
    <col min="13748" max="13748" width="9.44140625" style="179" bestFit="1" customWidth="1"/>
    <col min="13749" max="13749" width="9" style="179" bestFit="1" customWidth="1"/>
    <col min="13750" max="13750" width="12" style="179" bestFit="1" customWidth="1"/>
    <col min="13751" max="13802" width="9.109375" style="179"/>
    <col min="13803" max="13803" width="2.6640625" style="179" customWidth="1"/>
    <col min="13804" max="13804" width="1.109375" style="179" customWidth="1"/>
    <col min="13805" max="13805" width="18.109375" style="179" customWidth="1"/>
    <col min="13806" max="13806" width="13.109375" style="179" customWidth="1"/>
    <col min="13807" max="13807" width="7.5546875" style="179" customWidth="1"/>
    <col min="13808" max="13808" width="14.44140625" style="179" customWidth="1"/>
    <col min="13809" max="13809" width="33.109375" style="179" customWidth="1"/>
    <col min="13810" max="13810" width="21.6640625" style="179" customWidth="1"/>
    <col min="13811" max="13811" width="39.44140625" style="179" customWidth="1"/>
    <col min="13812" max="13812" width="17.44140625" style="179" customWidth="1"/>
    <col min="13813" max="13817" width="8.88671875" style="179" customWidth="1"/>
    <col min="13818" max="13820" width="13.5546875" style="179" customWidth="1"/>
    <col min="13821" max="13831" width="8.88671875" style="179" customWidth="1"/>
    <col min="13832" max="13835" width="13.5546875" style="179" customWidth="1"/>
    <col min="13836" max="13838" width="6.5546875" style="179" customWidth="1"/>
    <col min="13839" max="13839" width="5.6640625" style="179" customWidth="1"/>
    <col min="13840" max="13843" width="6.5546875" style="179" customWidth="1"/>
    <col min="13844" max="13845" width="8.88671875" style="179" customWidth="1"/>
    <col min="13846" max="13847" width="9" style="179" customWidth="1"/>
    <col min="13848" max="13848" width="8.88671875" style="179" customWidth="1"/>
    <col min="13849" max="13849" width="9.44140625" style="179" customWidth="1"/>
    <col min="13850" max="13850" width="9.109375" style="179" customWidth="1"/>
    <col min="13851" max="13851" width="9.5546875" style="179" customWidth="1"/>
    <col min="13852" max="13852" width="8.88671875" style="179" customWidth="1"/>
    <col min="13853" max="13853" width="8.6640625" style="179" customWidth="1"/>
    <col min="13854" max="13854" width="9.44140625" style="179" customWidth="1"/>
    <col min="13855" max="13855" width="8.88671875" style="179" customWidth="1"/>
    <col min="13856" max="13856" width="9.109375" style="179" customWidth="1"/>
    <col min="13857" max="13857" width="9.44140625" style="179" customWidth="1"/>
    <col min="13858" max="13858" width="9" style="179" customWidth="1"/>
    <col min="13859" max="13859" width="13.5546875" style="179" customWidth="1"/>
    <col min="13860" max="13860" width="18.5546875" style="179" customWidth="1"/>
    <col min="13861" max="13861" width="8.88671875" style="179" customWidth="1"/>
    <col min="13862" max="13862" width="9.44140625" style="179" customWidth="1"/>
    <col min="13863" max="13863" width="9.109375" style="179" bestFit="1" customWidth="1"/>
    <col min="13864" max="13864" width="9.5546875" style="179" bestFit="1" customWidth="1"/>
    <col min="13865" max="13865" width="8.88671875" style="179" bestFit="1" customWidth="1"/>
    <col min="13866" max="13866" width="8.6640625" style="179" bestFit="1" customWidth="1"/>
    <col min="13867" max="13867" width="9.44140625" style="179" bestFit="1" customWidth="1"/>
    <col min="13868" max="13868" width="8.88671875" style="179" bestFit="1" customWidth="1"/>
    <col min="13869" max="13869" width="9.109375" style="179" bestFit="1" customWidth="1"/>
    <col min="13870" max="13870" width="9.44140625" style="179" bestFit="1" customWidth="1"/>
    <col min="13871" max="13871" width="9" style="179" bestFit="1" customWidth="1"/>
    <col min="13872" max="13907" width="12.6640625" style="179" bestFit="1" customWidth="1"/>
    <col min="13908" max="13908" width="13.5546875" style="179" bestFit="1" customWidth="1"/>
    <col min="13909" max="13909" width="13.44140625" style="179" customWidth="1"/>
    <col min="13910" max="13910" width="12.5546875" style="179" customWidth="1"/>
    <col min="13911" max="13920" width="13.44140625" style="179" bestFit="1" customWidth="1"/>
    <col min="13921" max="13956" width="12.6640625" style="179" bestFit="1" customWidth="1"/>
    <col min="13957" max="13957" width="13.5546875" style="179" bestFit="1" customWidth="1"/>
    <col min="13958" max="13958" width="9" style="179" bestFit="1" customWidth="1"/>
    <col min="13959" max="13959" width="8.88671875" style="179" bestFit="1" customWidth="1"/>
    <col min="13960" max="13960" width="9.44140625" style="179" bestFit="1" customWidth="1"/>
    <col min="13961" max="13961" width="9.109375" style="179" bestFit="1" customWidth="1"/>
    <col min="13962" max="13962" width="9.5546875" style="179" bestFit="1" customWidth="1"/>
    <col min="13963" max="13963" width="8.88671875" style="179" bestFit="1" customWidth="1"/>
    <col min="13964" max="13964" width="8.6640625" style="179" bestFit="1" customWidth="1"/>
    <col min="13965" max="13965" width="9.44140625" style="179" bestFit="1" customWidth="1"/>
    <col min="13966" max="13966" width="8.88671875" style="179" bestFit="1" customWidth="1"/>
    <col min="13967" max="13967" width="9.109375" style="179" bestFit="1" customWidth="1"/>
    <col min="13968" max="13968" width="9.44140625" style="179" bestFit="1" customWidth="1"/>
    <col min="13969" max="13970" width="9" style="179" bestFit="1" customWidth="1"/>
    <col min="13971" max="13971" width="8.88671875" style="179" bestFit="1" customWidth="1"/>
    <col min="13972" max="13972" width="9.44140625" style="179" bestFit="1" customWidth="1"/>
    <col min="13973" max="13973" width="9.109375" style="179" bestFit="1" customWidth="1"/>
    <col min="13974" max="13974" width="9.5546875" style="179" bestFit="1" customWidth="1"/>
    <col min="13975" max="13975" width="8.88671875" style="179" bestFit="1" customWidth="1"/>
    <col min="13976" max="13976" width="8.6640625" style="179" bestFit="1" customWidth="1"/>
    <col min="13977" max="13977" width="9.44140625" style="179" bestFit="1" customWidth="1"/>
    <col min="13978" max="13978" width="8.88671875" style="179" bestFit="1" customWidth="1"/>
    <col min="13979" max="13979" width="9.109375" style="179" bestFit="1" customWidth="1"/>
    <col min="13980" max="13980" width="9.44140625" style="179" bestFit="1" customWidth="1"/>
    <col min="13981" max="13982" width="9" style="179" bestFit="1" customWidth="1"/>
    <col min="13983" max="13983" width="8.88671875" style="179" bestFit="1" customWidth="1"/>
    <col min="13984" max="13984" width="9.44140625" style="179" bestFit="1" customWidth="1"/>
    <col min="13985" max="13985" width="9.109375" style="179" bestFit="1" customWidth="1"/>
    <col min="13986" max="13986" width="9.5546875" style="179" bestFit="1" customWidth="1"/>
    <col min="13987" max="13987" width="8.88671875" style="179" bestFit="1" customWidth="1"/>
    <col min="13988" max="13988" width="8.6640625" style="179" bestFit="1" customWidth="1"/>
    <col min="13989" max="13989" width="9.44140625" style="179" bestFit="1" customWidth="1"/>
    <col min="13990" max="13990" width="8.88671875" style="179" bestFit="1" customWidth="1"/>
    <col min="13991" max="13991" width="9.109375" style="179" bestFit="1" customWidth="1"/>
    <col min="13992" max="13992" width="9.44140625" style="179" bestFit="1" customWidth="1"/>
    <col min="13993" max="13994" width="9" style="179" bestFit="1" customWidth="1"/>
    <col min="13995" max="13995" width="8.88671875" style="179" bestFit="1" customWidth="1"/>
    <col min="13996" max="13996" width="9.44140625" style="179" bestFit="1" customWidth="1"/>
    <col min="13997" max="13997" width="9.109375" style="179" bestFit="1" customWidth="1"/>
    <col min="13998" max="13998" width="9.5546875" style="179" bestFit="1" customWidth="1"/>
    <col min="13999" max="13999" width="8.88671875" style="179" bestFit="1" customWidth="1"/>
    <col min="14000" max="14000" width="8.6640625" style="179" bestFit="1" customWidth="1"/>
    <col min="14001" max="14001" width="9.44140625" style="179" bestFit="1" customWidth="1"/>
    <col min="14002" max="14002" width="8.88671875" style="179" bestFit="1" customWidth="1"/>
    <col min="14003" max="14003" width="9.109375" style="179" bestFit="1" customWidth="1"/>
    <col min="14004" max="14004" width="9.44140625" style="179" bestFit="1" customWidth="1"/>
    <col min="14005" max="14005" width="9" style="179" bestFit="1" customWidth="1"/>
    <col min="14006" max="14006" width="12" style="179" bestFit="1" customWidth="1"/>
    <col min="14007" max="14058" width="9.109375" style="179"/>
    <col min="14059" max="14059" width="2.6640625" style="179" customWidth="1"/>
    <col min="14060" max="14060" width="1.109375" style="179" customWidth="1"/>
    <col min="14061" max="14061" width="18.109375" style="179" customWidth="1"/>
    <col min="14062" max="14062" width="13.109375" style="179" customWidth="1"/>
    <col min="14063" max="14063" width="7.5546875" style="179" customWidth="1"/>
    <col min="14064" max="14064" width="14.44140625" style="179" customWidth="1"/>
    <col min="14065" max="14065" width="33.109375" style="179" customWidth="1"/>
    <col min="14066" max="14066" width="21.6640625" style="179" customWidth="1"/>
    <col min="14067" max="14067" width="39.44140625" style="179" customWidth="1"/>
    <col min="14068" max="14068" width="17.44140625" style="179" customWidth="1"/>
    <col min="14069" max="14073" width="8.88671875" style="179" customWidth="1"/>
    <col min="14074" max="14076" width="13.5546875" style="179" customWidth="1"/>
    <col min="14077" max="14087" width="8.88671875" style="179" customWidth="1"/>
    <col min="14088" max="14091" width="13.5546875" style="179" customWidth="1"/>
    <col min="14092" max="14094" width="6.5546875" style="179" customWidth="1"/>
    <col min="14095" max="14095" width="5.6640625" style="179" customWidth="1"/>
    <col min="14096" max="14099" width="6.5546875" style="179" customWidth="1"/>
    <col min="14100" max="14101" width="8.88671875" style="179" customWidth="1"/>
    <col min="14102" max="14103" width="9" style="179" customWidth="1"/>
    <col min="14104" max="14104" width="8.88671875" style="179" customWidth="1"/>
    <col min="14105" max="14105" width="9.44140625" style="179" customWidth="1"/>
    <col min="14106" max="14106" width="9.109375" style="179" customWidth="1"/>
    <col min="14107" max="14107" width="9.5546875" style="179" customWidth="1"/>
    <col min="14108" max="14108" width="8.88671875" style="179" customWidth="1"/>
    <col min="14109" max="14109" width="8.6640625" style="179" customWidth="1"/>
    <col min="14110" max="14110" width="9.44140625" style="179" customWidth="1"/>
    <col min="14111" max="14111" width="8.88671875" style="179" customWidth="1"/>
    <col min="14112" max="14112" width="9.109375" style="179" customWidth="1"/>
    <col min="14113" max="14113" width="9.44140625" style="179" customWidth="1"/>
    <col min="14114" max="14114" width="9" style="179" customWidth="1"/>
    <col min="14115" max="14115" width="13.5546875" style="179" customWidth="1"/>
    <col min="14116" max="14116" width="18.5546875" style="179" customWidth="1"/>
    <col min="14117" max="14117" width="8.88671875" style="179" customWidth="1"/>
    <col min="14118" max="14118" width="9.44140625" style="179" customWidth="1"/>
    <col min="14119" max="14119" width="9.109375" style="179" bestFit="1" customWidth="1"/>
    <col min="14120" max="14120" width="9.5546875" style="179" bestFit="1" customWidth="1"/>
    <col min="14121" max="14121" width="8.88671875" style="179" bestFit="1" customWidth="1"/>
    <col min="14122" max="14122" width="8.6640625" style="179" bestFit="1" customWidth="1"/>
    <col min="14123" max="14123" width="9.44140625" style="179" bestFit="1" customWidth="1"/>
    <col min="14124" max="14124" width="8.88671875" style="179" bestFit="1" customWidth="1"/>
    <col min="14125" max="14125" width="9.109375" style="179" bestFit="1" customWidth="1"/>
    <col min="14126" max="14126" width="9.44140625" style="179" bestFit="1" customWidth="1"/>
    <col min="14127" max="14127" width="9" style="179" bestFit="1" customWidth="1"/>
    <col min="14128" max="14163" width="12.6640625" style="179" bestFit="1" customWidth="1"/>
    <col min="14164" max="14164" width="13.5546875" style="179" bestFit="1" customWidth="1"/>
    <col min="14165" max="14165" width="13.44140625" style="179" customWidth="1"/>
    <col min="14166" max="14166" width="12.5546875" style="179" customWidth="1"/>
    <col min="14167" max="14176" width="13.44140625" style="179" bestFit="1" customWidth="1"/>
    <col min="14177" max="14212" width="12.6640625" style="179" bestFit="1" customWidth="1"/>
    <col min="14213" max="14213" width="13.5546875" style="179" bestFit="1" customWidth="1"/>
    <col min="14214" max="14214" width="9" style="179" bestFit="1" customWidth="1"/>
    <col min="14215" max="14215" width="8.88671875" style="179" bestFit="1" customWidth="1"/>
    <col min="14216" max="14216" width="9.44140625" style="179" bestFit="1" customWidth="1"/>
    <col min="14217" max="14217" width="9.109375" style="179" bestFit="1" customWidth="1"/>
    <col min="14218" max="14218" width="9.5546875" style="179" bestFit="1" customWidth="1"/>
    <col min="14219" max="14219" width="8.88671875" style="179" bestFit="1" customWidth="1"/>
    <col min="14220" max="14220" width="8.6640625" style="179" bestFit="1" customWidth="1"/>
    <col min="14221" max="14221" width="9.44140625" style="179" bestFit="1" customWidth="1"/>
    <col min="14222" max="14222" width="8.88671875" style="179" bestFit="1" customWidth="1"/>
    <col min="14223" max="14223" width="9.109375" style="179" bestFit="1" customWidth="1"/>
    <col min="14224" max="14224" width="9.44140625" style="179" bestFit="1" customWidth="1"/>
    <col min="14225" max="14226" width="9" style="179" bestFit="1" customWidth="1"/>
    <col min="14227" max="14227" width="8.88671875" style="179" bestFit="1" customWidth="1"/>
    <col min="14228" max="14228" width="9.44140625" style="179" bestFit="1" customWidth="1"/>
    <col min="14229" max="14229" width="9.109375" style="179" bestFit="1" customWidth="1"/>
    <col min="14230" max="14230" width="9.5546875" style="179" bestFit="1" customWidth="1"/>
    <col min="14231" max="14231" width="8.88671875" style="179" bestFit="1" customWidth="1"/>
    <col min="14232" max="14232" width="8.6640625" style="179" bestFit="1" customWidth="1"/>
    <col min="14233" max="14233" width="9.44140625" style="179" bestFit="1" customWidth="1"/>
    <col min="14234" max="14234" width="8.88671875" style="179" bestFit="1" customWidth="1"/>
    <col min="14235" max="14235" width="9.109375" style="179" bestFit="1" customWidth="1"/>
    <col min="14236" max="14236" width="9.44140625" style="179" bestFit="1" customWidth="1"/>
    <col min="14237" max="14238" width="9" style="179" bestFit="1" customWidth="1"/>
    <col min="14239" max="14239" width="8.88671875" style="179" bestFit="1" customWidth="1"/>
    <col min="14240" max="14240" width="9.44140625" style="179" bestFit="1" customWidth="1"/>
    <col min="14241" max="14241" width="9.109375" style="179" bestFit="1" customWidth="1"/>
    <col min="14242" max="14242" width="9.5546875" style="179" bestFit="1" customWidth="1"/>
    <col min="14243" max="14243" width="8.88671875" style="179" bestFit="1" customWidth="1"/>
    <col min="14244" max="14244" width="8.6640625" style="179" bestFit="1" customWidth="1"/>
    <col min="14245" max="14245" width="9.44140625" style="179" bestFit="1" customWidth="1"/>
    <col min="14246" max="14246" width="8.88671875" style="179" bestFit="1" customWidth="1"/>
    <col min="14247" max="14247" width="9.109375" style="179" bestFit="1" customWidth="1"/>
    <col min="14248" max="14248" width="9.44140625" style="179" bestFit="1" customWidth="1"/>
    <col min="14249" max="14250" width="9" style="179" bestFit="1" customWidth="1"/>
    <col min="14251" max="14251" width="8.88671875" style="179" bestFit="1" customWidth="1"/>
    <col min="14252" max="14252" width="9.44140625" style="179" bestFit="1" customWidth="1"/>
    <col min="14253" max="14253" width="9.109375" style="179" bestFit="1" customWidth="1"/>
    <col min="14254" max="14254" width="9.5546875" style="179" bestFit="1" customWidth="1"/>
    <col min="14255" max="14255" width="8.88671875" style="179" bestFit="1" customWidth="1"/>
    <col min="14256" max="14256" width="8.6640625" style="179" bestFit="1" customWidth="1"/>
    <col min="14257" max="14257" width="9.44140625" style="179" bestFit="1" customWidth="1"/>
    <col min="14258" max="14258" width="8.88671875" style="179" bestFit="1" customWidth="1"/>
    <col min="14259" max="14259" width="9.109375" style="179" bestFit="1" customWidth="1"/>
    <col min="14260" max="14260" width="9.44140625" style="179" bestFit="1" customWidth="1"/>
    <col min="14261" max="14261" width="9" style="179" bestFit="1" customWidth="1"/>
    <col min="14262" max="14262" width="12" style="179" bestFit="1" customWidth="1"/>
    <col min="14263" max="14314" width="9.109375" style="179"/>
    <col min="14315" max="14315" width="2.6640625" style="179" customWidth="1"/>
    <col min="14316" max="14316" width="1.109375" style="179" customWidth="1"/>
    <col min="14317" max="14317" width="18.109375" style="179" customWidth="1"/>
    <col min="14318" max="14318" width="13.109375" style="179" customWidth="1"/>
    <col min="14319" max="14319" width="7.5546875" style="179" customWidth="1"/>
    <col min="14320" max="14320" width="14.44140625" style="179" customWidth="1"/>
    <col min="14321" max="14321" width="33.109375" style="179" customWidth="1"/>
    <col min="14322" max="14322" width="21.6640625" style="179" customWidth="1"/>
    <col min="14323" max="14323" width="39.44140625" style="179" customWidth="1"/>
    <col min="14324" max="14324" width="17.44140625" style="179" customWidth="1"/>
    <col min="14325" max="14329" width="8.88671875" style="179" customWidth="1"/>
    <col min="14330" max="14332" width="13.5546875" style="179" customWidth="1"/>
    <col min="14333" max="14343" width="8.88671875" style="179" customWidth="1"/>
    <col min="14344" max="14347" width="13.5546875" style="179" customWidth="1"/>
    <col min="14348" max="14350" width="6.5546875" style="179" customWidth="1"/>
    <col min="14351" max="14351" width="5.6640625" style="179" customWidth="1"/>
    <col min="14352" max="14355" width="6.5546875" style="179" customWidth="1"/>
    <col min="14356" max="14357" width="8.88671875" style="179" customWidth="1"/>
    <col min="14358" max="14359" width="9" style="179" customWidth="1"/>
    <col min="14360" max="14360" width="8.88671875" style="179" customWidth="1"/>
    <col min="14361" max="14361" width="9.44140625" style="179" customWidth="1"/>
    <col min="14362" max="14362" width="9.109375" style="179" customWidth="1"/>
    <col min="14363" max="14363" width="9.5546875" style="179" customWidth="1"/>
    <col min="14364" max="14364" width="8.88671875" style="179" customWidth="1"/>
    <col min="14365" max="14365" width="8.6640625" style="179" customWidth="1"/>
    <col min="14366" max="14366" width="9.44140625" style="179" customWidth="1"/>
    <col min="14367" max="14367" width="8.88671875" style="179" customWidth="1"/>
    <col min="14368" max="14368" width="9.109375" style="179" customWidth="1"/>
    <col min="14369" max="14369" width="9.44140625" style="179" customWidth="1"/>
    <col min="14370" max="14370" width="9" style="179" customWidth="1"/>
    <col min="14371" max="14371" width="13.5546875" style="179" customWidth="1"/>
    <col min="14372" max="14372" width="18.5546875" style="179" customWidth="1"/>
    <col min="14373" max="14373" width="8.88671875" style="179" customWidth="1"/>
    <col min="14374" max="14374" width="9.44140625" style="179" customWidth="1"/>
    <col min="14375" max="14375" width="9.109375" style="179" bestFit="1" customWidth="1"/>
    <col min="14376" max="14376" width="9.5546875" style="179" bestFit="1" customWidth="1"/>
    <col min="14377" max="14377" width="8.88671875" style="179" bestFit="1" customWidth="1"/>
    <col min="14378" max="14378" width="8.6640625" style="179" bestFit="1" customWidth="1"/>
    <col min="14379" max="14379" width="9.44140625" style="179" bestFit="1" customWidth="1"/>
    <col min="14380" max="14380" width="8.88671875" style="179" bestFit="1" customWidth="1"/>
    <col min="14381" max="14381" width="9.109375" style="179" bestFit="1" customWidth="1"/>
    <col min="14382" max="14382" width="9.44140625" style="179" bestFit="1" customWidth="1"/>
    <col min="14383" max="14383" width="9" style="179" bestFit="1" customWidth="1"/>
    <col min="14384" max="14419" width="12.6640625" style="179" bestFit="1" customWidth="1"/>
    <col min="14420" max="14420" width="13.5546875" style="179" bestFit="1" customWidth="1"/>
    <col min="14421" max="14421" width="13.44140625" style="179" customWidth="1"/>
    <col min="14422" max="14422" width="12.5546875" style="179" customWidth="1"/>
    <col min="14423" max="14432" width="13.44140625" style="179" bestFit="1" customWidth="1"/>
    <col min="14433" max="14468" width="12.6640625" style="179" bestFit="1" customWidth="1"/>
    <col min="14469" max="14469" width="13.5546875" style="179" bestFit="1" customWidth="1"/>
    <col min="14470" max="14470" width="9" style="179" bestFit="1" customWidth="1"/>
    <col min="14471" max="14471" width="8.88671875" style="179" bestFit="1" customWidth="1"/>
    <col min="14472" max="14472" width="9.44140625" style="179" bestFit="1" customWidth="1"/>
    <col min="14473" max="14473" width="9.109375" style="179" bestFit="1" customWidth="1"/>
    <col min="14474" max="14474" width="9.5546875" style="179" bestFit="1" customWidth="1"/>
    <col min="14475" max="14475" width="8.88671875" style="179" bestFit="1" customWidth="1"/>
    <col min="14476" max="14476" width="8.6640625" style="179" bestFit="1" customWidth="1"/>
    <col min="14477" max="14477" width="9.44140625" style="179" bestFit="1" customWidth="1"/>
    <col min="14478" max="14478" width="8.88671875" style="179" bestFit="1" customWidth="1"/>
    <col min="14479" max="14479" width="9.109375" style="179" bestFit="1" customWidth="1"/>
    <col min="14480" max="14480" width="9.44140625" style="179" bestFit="1" customWidth="1"/>
    <col min="14481" max="14482" width="9" style="179" bestFit="1" customWidth="1"/>
    <col min="14483" max="14483" width="8.88671875" style="179" bestFit="1" customWidth="1"/>
    <col min="14484" max="14484" width="9.44140625" style="179" bestFit="1" customWidth="1"/>
    <col min="14485" max="14485" width="9.109375" style="179" bestFit="1" customWidth="1"/>
    <col min="14486" max="14486" width="9.5546875" style="179" bestFit="1" customWidth="1"/>
    <col min="14487" max="14487" width="8.88671875" style="179" bestFit="1" customWidth="1"/>
    <col min="14488" max="14488" width="8.6640625" style="179" bestFit="1" customWidth="1"/>
    <col min="14489" max="14489" width="9.44140625" style="179" bestFit="1" customWidth="1"/>
    <col min="14490" max="14490" width="8.88671875" style="179" bestFit="1" customWidth="1"/>
    <col min="14491" max="14491" width="9.109375" style="179" bestFit="1" customWidth="1"/>
    <col min="14492" max="14492" width="9.44140625" style="179" bestFit="1" customWidth="1"/>
    <col min="14493" max="14494" width="9" style="179" bestFit="1" customWidth="1"/>
    <col min="14495" max="14495" width="8.88671875" style="179" bestFit="1" customWidth="1"/>
    <col min="14496" max="14496" width="9.44140625" style="179" bestFit="1" customWidth="1"/>
    <col min="14497" max="14497" width="9.109375" style="179" bestFit="1" customWidth="1"/>
    <col min="14498" max="14498" width="9.5546875" style="179" bestFit="1" customWidth="1"/>
    <col min="14499" max="14499" width="8.88671875" style="179" bestFit="1" customWidth="1"/>
    <col min="14500" max="14500" width="8.6640625" style="179" bestFit="1" customWidth="1"/>
    <col min="14501" max="14501" width="9.44140625" style="179" bestFit="1" customWidth="1"/>
    <col min="14502" max="14502" width="8.88671875" style="179" bestFit="1" customWidth="1"/>
    <col min="14503" max="14503" width="9.109375" style="179" bestFit="1" customWidth="1"/>
    <col min="14504" max="14504" width="9.44140625" style="179" bestFit="1" customWidth="1"/>
    <col min="14505" max="14506" width="9" style="179" bestFit="1" customWidth="1"/>
    <col min="14507" max="14507" width="8.88671875" style="179" bestFit="1" customWidth="1"/>
    <col min="14508" max="14508" width="9.44140625" style="179" bestFit="1" customWidth="1"/>
    <col min="14509" max="14509" width="9.109375" style="179" bestFit="1" customWidth="1"/>
    <col min="14510" max="14510" width="9.5546875" style="179" bestFit="1" customWidth="1"/>
    <col min="14511" max="14511" width="8.88671875" style="179" bestFit="1" customWidth="1"/>
    <col min="14512" max="14512" width="8.6640625" style="179" bestFit="1" customWidth="1"/>
    <col min="14513" max="14513" width="9.44140625" style="179" bestFit="1" customWidth="1"/>
    <col min="14514" max="14514" width="8.88671875" style="179" bestFit="1" customWidth="1"/>
    <col min="14515" max="14515" width="9.109375" style="179" bestFit="1" customWidth="1"/>
    <col min="14516" max="14516" width="9.44140625" style="179" bestFit="1" customWidth="1"/>
    <col min="14517" max="14517" width="9" style="179" bestFit="1" customWidth="1"/>
    <col min="14518" max="14518" width="12" style="179" bestFit="1" customWidth="1"/>
    <col min="14519" max="14570" width="9.109375" style="179"/>
    <col min="14571" max="14571" width="2.6640625" style="179" customWidth="1"/>
    <col min="14572" max="14572" width="1.109375" style="179" customWidth="1"/>
    <col min="14573" max="14573" width="18.109375" style="179" customWidth="1"/>
    <col min="14574" max="14574" width="13.109375" style="179" customWidth="1"/>
    <col min="14575" max="14575" width="7.5546875" style="179" customWidth="1"/>
    <col min="14576" max="14576" width="14.44140625" style="179" customWidth="1"/>
    <col min="14577" max="14577" width="33.109375" style="179" customWidth="1"/>
    <col min="14578" max="14578" width="21.6640625" style="179" customWidth="1"/>
    <col min="14579" max="14579" width="39.44140625" style="179" customWidth="1"/>
    <col min="14580" max="14580" width="17.44140625" style="179" customWidth="1"/>
    <col min="14581" max="14585" width="8.88671875" style="179" customWidth="1"/>
    <col min="14586" max="14588" width="13.5546875" style="179" customWidth="1"/>
    <col min="14589" max="14599" width="8.88671875" style="179" customWidth="1"/>
    <col min="14600" max="14603" width="13.5546875" style="179" customWidth="1"/>
    <col min="14604" max="14606" width="6.5546875" style="179" customWidth="1"/>
    <col min="14607" max="14607" width="5.6640625" style="179" customWidth="1"/>
    <col min="14608" max="14611" width="6.5546875" style="179" customWidth="1"/>
    <col min="14612" max="14613" width="8.88671875" style="179" customWidth="1"/>
    <col min="14614" max="14615" width="9" style="179" customWidth="1"/>
    <col min="14616" max="14616" width="8.88671875" style="179" customWidth="1"/>
    <col min="14617" max="14617" width="9.44140625" style="179" customWidth="1"/>
    <col min="14618" max="14618" width="9.109375" style="179" customWidth="1"/>
    <col min="14619" max="14619" width="9.5546875" style="179" customWidth="1"/>
    <col min="14620" max="14620" width="8.88671875" style="179" customWidth="1"/>
    <col min="14621" max="14621" width="8.6640625" style="179" customWidth="1"/>
    <col min="14622" max="14622" width="9.44140625" style="179" customWidth="1"/>
    <col min="14623" max="14623" width="8.88671875" style="179" customWidth="1"/>
    <col min="14624" max="14624" width="9.109375" style="179" customWidth="1"/>
    <col min="14625" max="14625" width="9.44140625" style="179" customWidth="1"/>
    <col min="14626" max="14626" width="9" style="179" customWidth="1"/>
    <col min="14627" max="14627" width="13.5546875" style="179" customWidth="1"/>
    <col min="14628" max="14628" width="18.5546875" style="179" customWidth="1"/>
    <col min="14629" max="14629" width="8.88671875" style="179" customWidth="1"/>
    <col min="14630" max="14630" width="9.44140625" style="179" customWidth="1"/>
    <col min="14631" max="14631" width="9.109375" style="179" bestFit="1" customWidth="1"/>
    <col min="14632" max="14632" width="9.5546875" style="179" bestFit="1" customWidth="1"/>
    <col min="14633" max="14633" width="8.88671875" style="179" bestFit="1" customWidth="1"/>
    <col min="14634" max="14634" width="8.6640625" style="179" bestFit="1" customWidth="1"/>
    <col min="14635" max="14635" width="9.44140625" style="179" bestFit="1" customWidth="1"/>
    <col min="14636" max="14636" width="8.88671875" style="179" bestFit="1" customWidth="1"/>
    <col min="14637" max="14637" width="9.109375" style="179" bestFit="1" customWidth="1"/>
    <col min="14638" max="14638" width="9.44140625" style="179" bestFit="1" customWidth="1"/>
    <col min="14639" max="14639" width="9" style="179" bestFit="1" customWidth="1"/>
    <col min="14640" max="14675" width="12.6640625" style="179" bestFit="1" customWidth="1"/>
    <col min="14676" max="14676" width="13.5546875" style="179" bestFit="1" customWidth="1"/>
    <col min="14677" max="14677" width="13.44140625" style="179" customWidth="1"/>
    <col min="14678" max="14678" width="12.5546875" style="179" customWidth="1"/>
    <col min="14679" max="14688" width="13.44140625" style="179" bestFit="1" customWidth="1"/>
    <col min="14689" max="14724" width="12.6640625" style="179" bestFit="1" customWidth="1"/>
    <col min="14725" max="14725" width="13.5546875" style="179" bestFit="1" customWidth="1"/>
    <col min="14726" max="14726" width="9" style="179" bestFit="1" customWidth="1"/>
    <col min="14727" max="14727" width="8.88671875" style="179" bestFit="1" customWidth="1"/>
    <col min="14728" max="14728" width="9.44140625" style="179" bestFit="1" customWidth="1"/>
    <col min="14729" max="14729" width="9.109375" style="179" bestFit="1" customWidth="1"/>
    <col min="14730" max="14730" width="9.5546875" style="179" bestFit="1" customWidth="1"/>
    <col min="14731" max="14731" width="8.88671875" style="179" bestFit="1" customWidth="1"/>
    <col min="14732" max="14732" width="8.6640625" style="179" bestFit="1" customWidth="1"/>
    <col min="14733" max="14733" width="9.44140625" style="179" bestFit="1" customWidth="1"/>
    <col min="14734" max="14734" width="8.88671875" style="179" bestFit="1" customWidth="1"/>
    <col min="14735" max="14735" width="9.109375" style="179" bestFit="1" customWidth="1"/>
    <col min="14736" max="14736" width="9.44140625" style="179" bestFit="1" customWidth="1"/>
    <col min="14737" max="14738" width="9" style="179" bestFit="1" customWidth="1"/>
    <col min="14739" max="14739" width="8.88671875" style="179" bestFit="1" customWidth="1"/>
    <col min="14740" max="14740" width="9.44140625" style="179" bestFit="1" customWidth="1"/>
    <col min="14741" max="14741" width="9.109375" style="179" bestFit="1" customWidth="1"/>
    <col min="14742" max="14742" width="9.5546875" style="179" bestFit="1" customWidth="1"/>
    <col min="14743" max="14743" width="8.88671875" style="179" bestFit="1" customWidth="1"/>
    <col min="14744" max="14744" width="8.6640625" style="179" bestFit="1" customWidth="1"/>
    <col min="14745" max="14745" width="9.44140625" style="179" bestFit="1" customWidth="1"/>
    <col min="14746" max="14746" width="8.88671875" style="179" bestFit="1" customWidth="1"/>
    <col min="14747" max="14747" width="9.109375" style="179" bestFit="1" customWidth="1"/>
    <col min="14748" max="14748" width="9.44140625" style="179" bestFit="1" customWidth="1"/>
    <col min="14749" max="14750" width="9" style="179" bestFit="1" customWidth="1"/>
    <col min="14751" max="14751" width="8.88671875" style="179" bestFit="1" customWidth="1"/>
    <col min="14752" max="14752" width="9.44140625" style="179" bestFit="1" customWidth="1"/>
    <col min="14753" max="14753" width="9.109375" style="179" bestFit="1" customWidth="1"/>
    <col min="14754" max="14754" width="9.5546875" style="179" bestFit="1" customWidth="1"/>
    <col min="14755" max="14755" width="8.88671875" style="179" bestFit="1" customWidth="1"/>
    <col min="14756" max="14756" width="8.6640625" style="179" bestFit="1" customWidth="1"/>
    <col min="14757" max="14757" width="9.44140625" style="179" bestFit="1" customWidth="1"/>
    <col min="14758" max="14758" width="8.88671875" style="179" bestFit="1" customWidth="1"/>
    <col min="14759" max="14759" width="9.109375" style="179" bestFit="1" customWidth="1"/>
    <col min="14760" max="14760" width="9.44140625" style="179" bestFit="1" customWidth="1"/>
    <col min="14761" max="14762" width="9" style="179" bestFit="1" customWidth="1"/>
    <col min="14763" max="14763" width="8.88671875" style="179" bestFit="1" customWidth="1"/>
    <col min="14764" max="14764" width="9.44140625" style="179" bestFit="1" customWidth="1"/>
    <col min="14765" max="14765" width="9.109375" style="179" bestFit="1" customWidth="1"/>
    <col min="14766" max="14766" width="9.5546875" style="179" bestFit="1" customWidth="1"/>
    <col min="14767" max="14767" width="8.88671875" style="179" bestFit="1" customWidth="1"/>
    <col min="14768" max="14768" width="8.6640625" style="179" bestFit="1" customWidth="1"/>
    <col min="14769" max="14769" width="9.44140625" style="179" bestFit="1" customWidth="1"/>
    <col min="14770" max="14770" width="8.88671875" style="179" bestFit="1" customWidth="1"/>
    <col min="14771" max="14771" width="9.109375" style="179" bestFit="1" customWidth="1"/>
    <col min="14772" max="14772" width="9.44140625" style="179" bestFit="1" customWidth="1"/>
    <col min="14773" max="14773" width="9" style="179" bestFit="1" customWidth="1"/>
    <col min="14774" max="14774" width="12" style="179" bestFit="1" customWidth="1"/>
    <col min="14775" max="14826" width="9.109375" style="179"/>
    <col min="14827" max="14827" width="2.6640625" style="179" customWidth="1"/>
    <col min="14828" max="14828" width="1.109375" style="179" customWidth="1"/>
    <col min="14829" max="14829" width="18.109375" style="179" customWidth="1"/>
    <col min="14830" max="14830" width="13.109375" style="179" customWidth="1"/>
    <col min="14831" max="14831" width="7.5546875" style="179" customWidth="1"/>
    <col min="14832" max="14832" width="14.44140625" style="179" customWidth="1"/>
    <col min="14833" max="14833" width="33.109375" style="179" customWidth="1"/>
    <col min="14834" max="14834" width="21.6640625" style="179" customWidth="1"/>
    <col min="14835" max="14835" width="39.44140625" style="179" customWidth="1"/>
    <col min="14836" max="14836" width="17.44140625" style="179" customWidth="1"/>
    <col min="14837" max="14841" width="8.88671875" style="179" customWidth="1"/>
    <col min="14842" max="14844" width="13.5546875" style="179" customWidth="1"/>
    <col min="14845" max="14855" width="8.88671875" style="179" customWidth="1"/>
    <col min="14856" max="14859" width="13.5546875" style="179" customWidth="1"/>
    <col min="14860" max="14862" width="6.5546875" style="179" customWidth="1"/>
    <col min="14863" max="14863" width="5.6640625" style="179" customWidth="1"/>
    <col min="14864" max="14867" width="6.5546875" style="179" customWidth="1"/>
    <col min="14868" max="14869" width="8.88671875" style="179" customWidth="1"/>
    <col min="14870" max="14871" width="9" style="179" customWidth="1"/>
    <col min="14872" max="14872" width="8.88671875" style="179" customWidth="1"/>
    <col min="14873" max="14873" width="9.44140625" style="179" customWidth="1"/>
    <col min="14874" max="14874" width="9.109375" style="179" customWidth="1"/>
    <col min="14875" max="14875" width="9.5546875" style="179" customWidth="1"/>
    <col min="14876" max="14876" width="8.88671875" style="179" customWidth="1"/>
    <col min="14877" max="14877" width="8.6640625" style="179" customWidth="1"/>
    <col min="14878" max="14878" width="9.44140625" style="179" customWidth="1"/>
    <col min="14879" max="14879" width="8.88671875" style="179" customWidth="1"/>
    <col min="14880" max="14880" width="9.109375" style="179" customWidth="1"/>
    <col min="14881" max="14881" width="9.44140625" style="179" customWidth="1"/>
    <col min="14882" max="14882" width="9" style="179" customWidth="1"/>
    <col min="14883" max="14883" width="13.5546875" style="179" customWidth="1"/>
    <col min="14884" max="14884" width="18.5546875" style="179" customWidth="1"/>
    <col min="14885" max="14885" width="8.88671875" style="179" customWidth="1"/>
    <col min="14886" max="14886" width="9.44140625" style="179" customWidth="1"/>
    <col min="14887" max="14887" width="9.109375" style="179" bestFit="1" customWidth="1"/>
    <col min="14888" max="14888" width="9.5546875" style="179" bestFit="1" customWidth="1"/>
    <col min="14889" max="14889" width="8.88671875" style="179" bestFit="1" customWidth="1"/>
    <col min="14890" max="14890" width="8.6640625" style="179" bestFit="1" customWidth="1"/>
    <col min="14891" max="14891" width="9.44140625" style="179" bestFit="1" customWidth="1"/>
    <col min="14892" max="14892" width="8.88671875" style="179" bestFit="1" customWidth="1"/>
    <col min="14893" max="14893" width="9.109375" style="179" bestFit="1" customWidth="1"/>
    <col min="14894" max="14894" width="9.44140625" style="179" bestFit="1" customWidth="1"/>
    <col min="14895" max="14895" width="9" style="179" bestFit="1" customWidth="1"/>
    <col min="14896" max="14931" width="12.6640625" style="179" bestFit="1" customWidth="1"/>
    <col min="14932" max="14932" width="13.5546875" style="179" bestFit="1" customWidth="1"/>
    <col min="14933" max="14933" width="13.44140625" style="179" customWidth="1"/>
    <col min="14934" max="14934" width="12.5546875" style="179" customWidth="1"/>
    <col min="14935" max="14944" width="13.44140625" style="179" bestFit="1" customWidth="1"/>
    <col min="14945" max="14980" width="12.6640625" style="179" bestFit="1" customWidth="1"/>
    <col min="14981" max="14981" width="13.5546875" style="179" bestFit="1" customWidth="1"/>
    <col min="14982" max="14982" width="9" style="179" bestFit="1" customWidth="1"/>
    <col min="14983" max="14983" width="8.88671875" style="179" bestFit="1" customWidth="1"/>
    <col min="14984" max="14984" width="9.44140625" style="179" bestFit="1" customWidth="1"/>
    <col min="14985" max="14985" width="9.109375" style="179" bestFit="1" customWidth="1"/>
    <col min="14986" max="14986" width="9.5546875" style="179" bestFit="1" customWidth="1"/>
    <col min="14987" max="14987" width="8.88671875" style="179" bestFit="1" customWidth="1"/>
    <col min="14988" max="14988" width="8.6640625" style="179" bestFit="1" customWidth="1"/>
    <col min="14989" max="14989" width="9.44140625" style="179" bestFit="1" customWidth="1"/>
    <col min="14990" max="14990" width="8.88671875" style="179" bestFit="1" customWidth="1"/>
    <col min="14991" max="14991" width="9.109375" style="179" bestFit="1" customWidth="1"/>
    <col min="14992" max="14992" width="9.44140625" style="179" bestFit="1" customWidth="1"/>
    <col min="14993" max="14994" width="9" style="179" bestFit="1" customWidth="1"/>
    <col min="14995" max="14995" width="8.88671875" style="179" bestFit="1" customWidth="1"/>
    <col min="14996" max="14996" width="9.44140625" style="179" bestFit="1" customWidth="1"/>
    <col min="14997" max="14997" width="9.109375" style="179" bestFit="1" customWidth="1"/>
    <col min="14998" max="14998" width="9.5546875" style="179" bestFit="1" customWidth="1"/>
    <col min="14999" max="14999" width="8.88671875" style="179" bestFit="1" customWidth="1"/>
    <col min="15000" max="15000" width="8.6640625" style="179" bestFit="1" customWidth="1"/>
    <col min="15001" max="15001" width="9.44140625" style="179" bestFit="1" customWidth="1"/>
    <col min="15002" max="15002" width="8.88671875" style="179" bestFit="1" customWidth="1"/>
    <col min="15003" max="15003" width="9.109375" style="179" bestFit="1" customWidth="1"/>
    <col min="15004" max="15004" width="9.44140625" style="179" bestFit="1" customWidth="1"/>
    <col min="15005" max="15006" width="9" style="179" bestFit="1" customWidth="1"/>
    <col min="15007" max="15007" width="8.88671875" style="179" bestFit="1" customWidth="1"/>
    <col min="15008" max="15008" width="9.44140625" style="179" bestFit="1" customWidth="1"/>
    <col min="15009" max="15009" width="9.109375" style="179" bestFit="1" customWidth="1"/>
    <col min="15010" max="15010" width="9.5546875" style="179" bestFit="1" customWidth="1"/>
    <col min="15011" max="15011" width="8.88671875" style="179" bestFit="1" customWidth="1"/>
    <col min="15012" max="15012" width="8.6640625" style="179" bestFit="1" customWidth="1"/>
    <col min="15013" max="15013" width="9.44140625" style="179" bestFit="1" customWidth="1"/>
    <col min="15014" max="15014" width="8.88671875" style="179" bestFit="1" customWidth="1"/>
    <col min="15015" max="15015" width="9.109375" style="179" bestFit="1" customWidth="1"/>
    <col min="15016" max="15016" width="9.44140625" style="179" bestFit="1" customWidth="1"/>
    <col min="15017" max="15018" width="9" style="179" bestFit="1" customWidth="1"/>
    <col min="15019" max="15019" width="8.88671875" style="179" bestFit="1" customWidth="1"/>
    <col min="15020" max="15020" width="9.44140625" style="179" bestFit="1" customWidth="1"/>
    <col min="15021" max="15021" width="9.109375" style="179" bestFit="1" customWidth="1"/>
    <col min="15022" max="15022" width="9.5546875" style="179" bestFit="1" customWidth="1"/>
    <col min="15023" max="15023" width="8.88671875" style="179" bestFit="1" customWidth="1"/>
    <col min="15024" max="15024" width="8.6640625" style="179" bestFit="1" customWidth="1"/>
    <col min="15025" max="15025" width="9.44140625" style="179" bestFit="1" customWidth="1"/>
    <col min="15026" max="15026" width="8.88671875" style="179" bestFit="1" customWidth="1"/>
    <col min="15027" max="15027" width="9.109375" style="179" bestFit="1" customWidth="1"/>
    <col min="15028" max="15028" width="9.44140625" style="179" bestFit="1" customWidth="1"/>
    <col min="15029" max="15029" width="9" style="179" bestFit="1" customWidth="1"/>
    <col min="15030" max="15030" width="12" style="179" bestFit="1" customWidth="1"/>
    <col min="15031" max="15082" width="9.109375" style="179"/>
    <col min="15083" max="15083" width="2.6640625" style="179" customWidth="1"/>
    <col min="15084" max="15084" width="1.109375" style="179" customWidth="1"/>
    <col min="15085" max="15085" width="18.109375" style="179" customWidth="1"/>
    <col min="15086" max="15086" width="13.109375" style="179" customWidth="1"/>
    <col min="15087" max="15087" width="7.5546875" style="179" customWidth="1"/>
    <col min="15088" max="15088" width="14.44140625" style="179" customWidth="1"/>
    <col min="15089" max="15089" width="33.109375" style="179" customWidth="1"/>
    <col min="15090" max="15090" width="21.6640625" style="179" customWidth="1"/>
    <col min="15091" max="15091" width="39.44140625" style="179" customWidth="1"/>
    <col min="15092" max="15092" width="17.44140625" style="179" customWidth="1"/>
    <col min="15093" max="15097" width="8.88671875" style="179" customWidth="1"/>
    <col min="15098" max="15100" width="13.5546875" style="179" customWidth="1"/>
    <col min="15101" max="15111" width="8.88671875" style="179" customWidth="1"/>
    <col min="15112" max="15115" width="13.5546875" style="179" customWidth="1"/>
    <col min="15116" max="15118" width="6.5546875" style="179" customWidth="1"/>
    <col min="15119" max="15119" width="5.6640625" style="179" customWidth="1"/>
    <col min="15120" max="15123" width="6.5546875" style="179" customWidth="1"/>
    <col min="15124" max="15125" width="8.88671875" style="179" customWidth="1"/>
    <col min="15126" max="15127" width="9" style="179" customWidth="1"/>
    <col min="15128" max="15128" width="8.88671875" style="179" customWidth="1"/>
    <col min="15129" max="15129" width="9.44140625" style="179" customWidth="1"/>
    <col min="15130" max="15130" width="9.109375" style="179" customWidth="1"/>
    <col min="15131" max="15131" width="9.5546875" style="179" customWidth="1"/>
    <col min="15132" max="15132" width="8.88671875" style="179" customWidth="1"/>
    <col min="15133" max="15133" width="8.6640625" style="179" customWidth="1"/>
    <col min="15134" max="15134" width="9.44140625" style="179" customWidth="1"/>
    <col min="15135" max="15135" width="8.88671875" style="179" customWidth="1"/>
    <col min="15136" max="15136" width="9.109375" style="179" customWidth="1"/>
    <col min="15137" max="15137" width="9.44140625" style="179" customWidth="1"/>
    <col min="15138" max="15138" width="9" style="179" customWidth="1"/>
    <col min="15139" max="15139" width="13.5546875" style="179" customWidth="1"/>
    <col min="15140" max="15140" width="18.5546875" style="179" customWidth="1"/>
    <col min="15141" max="15141" width="8.88671875" style="179" customWidth="1"/>
    <col min="15142" max="15142" width="9.44140625" style="179" customWidth="1"/>
    <col min="15143" max="15143" width="9.109375" style="179" bestFit="1" customWidth="1"/>
    <col min="15144" max="15144" width="9.5546875" style="179" bestFit="1" customWidth="1"/>
    <col min="15145" max="15145" width="8.88671875" style="179" bestFit="1" customWidth="1"/>
    <col min="15146" max="15146" width="8.6640625" style="179" bestFit="1" customWidth="1"/>
    <col min="15147" max="15147" width="9.44140625" style="179" bestFit="1" customWidth="1"/>
    <col min="15148" max="15148" width="8.88671875" style="179" bestFit="1" customWidth="1"/>
    <col min="15149" max="15149" width="9.109375" style="179" bestFit="1" customWidth="1"/>
    <col min="15150" max="15150" width="9.44140625" style="179" bestFit="1" customWidth="1"/>
    <col min="15151" max="15151" width="9" style="179" bestFit="1" customWidth="1"/>
    <col min="15152" max="15187" width="12.6640625" style="179" bestFit="1" customWidth="1"/>
    <col min="15188" max="15188" width="13.5546875" style="179" bestFit="1" customWidth="1"/>
    <col min="15189" max="15189" width="13.44140625" style="179" customWidth="1"/>
    <col min="15190" max="15190" width="12.5546875" style="179" customWidth="1"/>
    <col min="15191" max="15200" width="13.44140625" style="179" bestFit="1" customWidth="1"/>
    <col min="15201" max="15236" width="12.6640625" style="179" bestFit="1" customWidth="1"/>
    <col min="15237" max="15237" width="13.5546875" style="179" bestFit="1" customWidth="1"/>
    <col min="15238" max="15238" width="9" style="179" bestFit="1" customWidth="1"/>
    <col min="15239" max="15239" width="8.88671875" style="179" bestFit="1" customWidth="1"/>
    <col min="15240" max="15240" width="9.44140625" style="179" bestFit="1" customWidth="1"/>
    <col min="15241" max="15241" width="9.109375" style="179" bestFit="1" customWidth="1"/>
    <col min="15242" max="15242" width="9.5546875" style="179" bestFit="1" customWidth="1"/>
    <col min="15243" max="15243" width="8.88671875" style="179" bestFit="1" customWidth="1"/>
    <col min="15244" max="15244" width="8.6640625" style="179" bestFit="1" customWidth="1"/>
    <col min="15245" max="15245" width="9.44140625" style="179" bestFit="1" customWidth="1"/>
    <col min="15246" max="15246" width="8.88671875" style="179" bestFit="1" customWidth="1"/>
    <col min="15247" max="15247" width="9.109375" style="179" bestFit="1" customWidth="1"/>
    <col min="15248" max="15248" width="9.44140625" style="179" bestFit="1" customWidth="1"/>
    <col min="15249" max="15250" width="9" style="179" bestFit="1" customWidth="1"/>
    <col min="15251" max="15251" width="8.88671875" style="179" bestFit="1" customWidth="1"/>
    <col min="15252" max="15252" width="9.44140625" style="179" bestFit="1" customWidth="1"/>
    <col min="15253" max="15253" width="9.109375" style="179" bestFit="1" customWidth="1"/>
    <col min="15254" max="15254" width="9.5546875" style="179" bestFit="1" customWidth="1"/>
    <col min="15255" max="15255" width="8.88671875" style="179" bestFit="1" customWidth="1"/>
    <col min="15256" max="15256" width="8.6640625" style="179" bestFit="1" customWidth="1"/>
    <col min="15257" max="15257" width="9.44140625" style="179" bestFit="1" customWidth="1"/>
    <col min="15258" max="15258" width="8.88671875" style="179" bestFit="1" customWidth="1"/>
    <col min="15259" max="15259" width="9.109375" style="179" bestFit="1" customWidth="1"/>
    <col min="15260" max="15260" width="9.44140625" style="179" bestFit="1" customWidth="1"/>
    <col min="15261" max="15262" width="9" style="179" bestFit="1" customWidth="1"/>
    <col min="15263" max="15263" width="8.88671875" style="179" bestFit="1" customWidth="1"/>
    <col min="15264" max="15264" width="9.44140625" style="179" bestFit="1" customWidth="1"/>
    <col min="15265" max="15265" width="9.109375" style="179" bestFit="1" customWidth="1"/>
    <col min="15266" max="15266" width="9.5546875" style="179" bestFit="1" customWidth="1"/>
    <col min="15267" max="15267" width="8.88671875" style="179" bestFit="1" customWidth="1"/>
    <col min="15268" max="15268" width="8.6640625" style="179" bestFit="1" customWidth="1"/>
    <col min="15269" max="15269" width="9.44140625" style="179" bestFit="1" customWidth="1"/>
    <col min="15270" max="15270" width="8.88671875" style="179" bestFit="1" customWidth="1"/>
    <col min="15271" max="15271" width="9.109375" style="179" bestFit="1" customWidth="1"/>
    <col min="15272" max="15272" width="9.44140625" style="179" bestFit="1" customWidth="1"/>
    <col min="15273" max="15274" width="9" style="179" bestFit="1" customWidth="1"/>
    <col min="15275" max="15275" width="8.88671875" style="179" bestFit="1" customWidth="1"/>
    <col min="15276" max="15276" width="9.44140625" style="179" bestFit="1" customWidth="1"/>
    <col min="15277" max="15277" width="9.109375" style="179" bestFit="1" customWidth="1"/>
    <col min="15278" max="15278" width="9.5546875" style="179" bestFit="1" customWidth="1"/>
    <col min="15279" max="15279" width="8.88671875" style="179" bestFit="1" customWidth="1"/>
    <col min="15280" max="15280" width="8.6640625" style="179" bestFit="1" customWidth="1"/>
    <col min="15281" max="15281" width="9.44140625" style="179" bestFit="1" customWidth="1"/>
    <col min="15282" max="15282" width="8.88671875" style="179" bestFit="1" customWidth="1"/>
    <col min="15283" max="15283" width="9.109375" style="179" bestFit="1" customWidth="1"/>
    <col min="15284" max="15284" width="9.44140625" style="179" bestFit="1" customWidth="1"/>
    <col min="15285" max="15285" width="9" style="179" bestFit="1" customWidth="1"/>
    <col min="15286" max="15286" width="12" style="179" bestFit="1" customWidth="1"/>
    <col min="15287" max="15338" width="9.109375" style="179"/>
    <col min="15339" max="15339" width="2.6640625" style="179" customWidth="1"/>
    <col min="15340" max="15340" width="1.109375" style="179" customWidth="1"/>
    <col min="15341" max="15341" width="18.109375" style="179" customWidth="1"/>
    <col min="15342" max="15342" width="13.109375" style="179" customWidth="1"/>
    <col min="15343" max="15343" width="7.5546875" style="179" customWidth="1"/>
    <col min="15344" max="15344" width="14.44140625" style="179" customWidth="1"/>
    <col min="15345" max="15345" width="33.109375" style="179" customWidth="1"/>
    <col min="15346" max="15346" width="21.6640625" style="179" customWidth="1"/>
    <col min="15347" max="15347" width="39.44140625" style="179" customWidth="1"/>
    <col min="15348" max="15348" width="17.44140625" style="179" customWidth="1"/>
    <col min="15349" max="15353" width="8.88671875" style="179" customWidth="1"/>
    <col min="15354" max="15356" width="13.5546875" style="179" customWidth="1"/>
    <col min="15357" max="15367" width="8.88671875" style="179" customWidth="1"/>
    <col min="15368" max="15371" width="13.5546875" style="179" customWidth="1"/>
    <col min="15372" max="15374" width="6.5546875" style="179" customWidth="1"/>
    <col min="15375" max="15375" width="5.6640625" style="179" customWidth="1"/>
    <col min="15376" max="15379" width="6.5546875" style="179" customWidth="1"/>
    <col min="15380" max="15381" width="8.88671875" style="179" customWidth="1"/>
    <col min="15382" max="15383" width="9" style="179" customWidth="1"/>
    <col min="15384" max="15384" width="8.88671875" style="179" customWidth="1"/>
    <col min="15385" max="15385" width="9.44140625" style="179" customWidth="1"/>
    <col min="15386" max="15386" width="9.109375" style="179" customWidth="1"/>
    <col min="15387" max="15387" width="9.5546875" style="179" customWidth="1"/>
    <col min="15388" max="15388" width="8.88671875" style="179" customWidth="1"/>
    <col min="15389" max="15389" width="8.6640625" style="179" customWidth="1"/>
    <col min="15390" max="15390" width="9.44140625" style="179" customWidth="1"/>
    <col min="15391" max="15391" width="8.88671875" style="179" customWidth="1"/>
    <col min="15392" max="15392" width="9.109375" style="179" customWidth="1"/>
    <col min="15393" max="15393" width="9.44140625" style="179" customWidth="1"/>
    <col min="15394" max="15394" width="9" style="179" customWidth="1"/>
    <col min="15395" max="15395" width="13.5546875" style="179" customWidth="1"/>
    <col min="15396" max="15396" width="18.5546875" style="179" customWidth="1"/>
    <col min="15397" max="15397" width="8.88671875" style="179" customWidth="1"/>
    <col min="15398" max="15398" width="9.44140625" style="179" customWidth="1"/>
    <col min="15399" max="15399" width="9.109375" style="179" bestFit="1" customWidth="1"/>
    <col min="15400" max="15400" width="9.5546875" style="179" bestFit="1" customWidth="1"/>
    <col min="15401" max="15401" width="8.88671875" style="179" bestFit="1" customWidth="1"/>
    <col min="15402" max="15402" width="8.6640625" style="179" bestFit="1" customWidth="1"/>
    <col min="15403" max="15403" width="9.44140625" style="179" bestFit="1" customWidth="1"/>
    <col min="15404" max="15404" width="8.88671875" style="179" bestFit="1" customWidth="1"/>
    <col min="15405" max="15405" width="9.109375" style="179" bestFit="1" customWidth="1"/>
    <col min="15406" max="15406" width="9.44140625" style="179" bestFit="1" customWidth="1"/>
    <col min="15407" max="15407" width="9" style="179" bestFit="1" customWidth="1"/>
    <col min="15408" max="15443" width="12.6640625" style="179" bestFit="1" customWidth="1"/>
    <col min="15444" max="15444" width="13.5546875" style="179" bestFit="1" customWidth="1"/>
    <col min="15445" max="15445" width="13.44140625" style="179" customWidth="1"/>
    <col min="15446" max="15446" width="12.5546875" style="179" customWidth="1"/>
    <col min="15447" max="15456" width="13.44140625" style="179" bestFit="1" customWidth="1"/>
    <col min="15457" max="15492" width="12.6640625" style="179" bestFit="1" customWidth="1"/>
    <col min="15493" max="15493" width="13.5546875" style="179" bestFit="1" customWidth="1"/>
    <col min="15494" max="15494" width="9" style="179" bestFit="1" customWidth="1"/>
    <col min="15495" max="15495" width="8.88671875" style="179" bestFit="1" customWidth="1"/>
    <col min="15496" max="15496" width="9.44140625" style="179" bestFit="1" customWidth="1"/>
    <col min="15497" max="15497" width="9.109375" style="179" bestFit="1" customWidth="1"/>
    <col min="15498" max="15498" width="9.5546875" style="179" bestFit="1" customWidth="1"/>
    <col min="15499" max="15499" width="8.88671875" style="179" bestFit="1" customWidth="1"/>
    <col min="15500" max="15500" width="8.6640625" style="179" bestFit="1" customWidth="1"/>
    <col min="15501" max="15501" width="9.44140625" style="179" bestFit="1" customWidth="1"/>
    <col min="15502" max="15502" width="8.88671875" style="179" bestFit="1" customWidth="1"/>
    <col min="15503" max="15503" width="9.109375" style="179" bestFit="1" customWidth="1"/>
    <col min="15504" max="15504" width="9.44140625" style="179" bestFit="1" customWidth="1"/>
    <col min="15505" max="15506" width="9" style="179" bestFit="1" customWidth="1"/>
    <col min="15507" max="15507" width="8.88671875" style="179" bestFit="1" customWidth="1"/>
    <col min="15508" max="15508" width="9.44140625" style="179" bestFit="1" customWidth="1"/>
    <col min="15509" max="15509" width="9.109375" style="179" bestFit="1" customWidth="1"/>
    <col min="15510" max="15510" width="9.5546875" style="179" bestFit="1" customWidth="1"/>
    <col min="15511" max="15511" width="8.88671875" style="179" bestFit="1" customWidth="1"/>
    <col min="15512" max="15512" width="8.6640625" style="179" bestFit="1" customWidth="1"/>
    <col min="15513" max="15513" width="9.44140625" style="179" bestFit="1" customWidth="1"/>
    <col min="15514" max="15514" width="8.88671875" style="179" bestFit="1" customWidth="1"/>
    <col min="15515" max="15515" width="9.109375" style="179" bestFit="1" customWidth="1"/>
    <col min="15516" max="15516" width="9.44140625" style="179" bestFit="1" customWidth="1"/>
    <col min="15517" max="15518" width="9" style="179" bestFit="1" customWidth="1"/>
    <col min="15519" max="15519" width="8.88671875" style="179" bestFit="1" customWidth="1"/>
    <col min="15520" max="15520" width="9.44140625" style="179" bestFit="1" customWidth="1"/>
    <col min="15521" max="15521" width="9.109375" style="179" bestFit="1" customWidth="1"/>
    <col min="15522" max="15522" width="9.5546875" style="179" bestFit="1" customWidth="1"/>
    <col min="15523" max="15523" width="8.88671875" style="179" bestFit="1" customWidth="1"/>
    <col min="15524" max="15524" width="8.6640625" style="179" bestFit="1" customWidth="1"/>
    <col min="15525" max="15525" width="9.44140625" style="179" bestFit="1" customWidth="1"/>
    <col min="15526" max="15526" width="8.88671875" style="179" bestFit="1" customWidth="1"/>
    <col min="15527" max="15527" width="9.109375" style="179" bestFit="1" customWidth="1"/>
    <col min="15528" max="15528" width="9.44140625" style="179" bestFit="1" customWidth="1"/>
    <col min="15529" max="15530" width="9" style="179" bestFit="1" customWidth="1"/>
    <col min="15531" max="15531" width="8.88671875" style="179" bestFit="1" customWidth="1"/>
    <col min="15532" max="15532" width="9.44140625" style="179" bestFit="1" customWidth="1"/>
    <col min="15533" max="15533" width="9.109375" style="179" bestFit="1" customWidth="1"/>
    <col min="15534" max="15534" width="9.5546875" style="179" bestFit="1" customWidth="1"/>
    <col min="15535" max="15535" width="8.88671875" style="179" bestFit="1" customWidth="1"/>
    <col min="15536" max="15536" width="8.6640625" style="179" bestFit="1" customWidth="1"/>
    <col min="15537" max="15537" width="9.44140625" style="179" bestFit="1" customWidth="1"/>
    <col min="15538" max="15538" width="8.88671875" style="179" bestFit="1" customWidth="1"/>
    <col min="15539" max="15539" width="9.109375" style="179" bestFit="1" customWidth="1"/>
    <col min="15540" max="15540" width="9.44140625" style="179" bestFit="1" customWidth="1"/>
    <col min="15541" max="15541" width="9" style="179" bestFit="1" customWidth="1"/>
    <col min="15542" max="15542" width="12" style="179" bestFit="1" customWidth="1"/>
    <col min="15543" max="15594" width="9.109375" style="179"/>
    <col min="15595" max="15595" width="2.6640625" style="179" customWidth="1"/>
    <col min="15596" max="15596" width="1.109375" style="179" customWidth="1"/>
    <col min="15597" max="15597" width="18.109375" style="179" customWidth="1"/>
    <col min="15598" max="15598" width="13.109375" style="179" customWidth="1"/>
    <col min="15599" max="15599" width="7.5546875" style="179" customWidth="1"/>
    <col min="15600" max="15600" width="14.44140625" style="179" customWidth="1"/>
    <col min="15601" max="15601" width="33.109375" style="179" customWidth="1"/>
    <col min="15602" max="15602" width="21.6640625" style="179" customWidth="1"/>
    <col min="15603" max="15603" width="39.44140625" style="179" customWidth="1"/>
    <col min="15604" max="15604" width="17.44140625" style="179" customWidth="1"/>
    <col min="15605" max="15609" width="8.88671875" style="179" customWidth="1"/>
    <col min="15610" max="15612" width="13.5546875" style="179" customWidth="1"/>
    <col min="15613" max="15623" width="8.88671875" style="179" customWidth="1"/>
    <col min="15624" max="15627" width="13.5546875" style="179" customWidth="1"/>
    <col min="15628" max="15630" width="6.5546875" style="179" customWidth="1"/>
    <col min="15631" max="15631" width="5.6640625" style="179" customWidth="1"/>
    <col min="15632" max="15635" width="6.5546875" style="179" customWidth="1"/>
    <col min="15636" max="15637" width="8.88671875" style="179" customWidth="1"/>
    <col min="15638" max="15639" width="9" style="179" customWidth="1"/>
    <col min="15640" max="15640" width="8.88671875" style="179" customWidth="1"/>
    <col min="15641" max="15641" width="9.44140625" style="179" customWidth="1"/>
    <col min="15642" max="15642" width="9.109375" style="179" customWidth="1"/>
    <col min="15643" max="15643" width="9.5546875" style="179" customWidth="1"/>
    <col min="15644" max="15644" width="8.88671875" style="179" customWidth="1"/>
    <col min="15645" max="15645" width="8.6640625" style="179" customWidth="1"/>
    <col min="15646" max="15646" width="9.44140625" style="179" customWidth="1"/>
    <col min="15647" max="15647" width="8.88671875" style="179" customWidth="1"/>
    <col min="15648" max="15648" width="9.109375" style="179" customWidth="1"/>
    <col min="15649" max="15649" width="9.44140625" style="179" customWidth="1"/>
    <col min="15650" max="15650" width="9" style="179" customWidth="1"/>
    <col min="15651" max="15651" width="13.5546875" style="179" customWidth="1"/>
    <col min="15652" max="15652" width="18.5546875" style="179" customWidth="1"/>
    <col min="15653" max="15653" width="8.88671875" style="179" customWidth="1"/>
    <col min="15654" max="15654" width="9.44140625" style="179" customWidth="1"/>
    <col min="15655" max="15655" width="9.109375" style="179" bestFit="1" customWidth="1"/>
    <col min="15656" max="15656" width="9.5546875" style="179" bestFit="1" customWidth="1"/>
    <col min="15657" max="15657" width="8.88671875" style="179" bestFit="1" customWidth="1"/>
    <col min="15658" max="15658" width="8.6640625" style="179" bestFit="1" customWidth="1"/>
    <col min="15659" max="15659" width="9.44140625" style="179" bestFit="1" customWidth="1"/>
    <col min="15660" max="15660" width="8.88671875" style="179" bestFit="1" customWidth="1"/>
    <col min="15661" max="15661" width="9.109375" style="179" bestFit="1" customWidth="1"/>
    <col min="15662" max="15662" width="9.44140625" style="179" bestFit="1" customWidth="1"/>
    <col min="15663" max="15663" width="9" style="179" bestFit="1" customWidth="1"/>
    <col min="15664" max="15699" width="12.6640625" style="179" bestFit="1" customWidth="1"/>
    <col min="15700" max="15700" width="13.5546875" style="179" bestFit="1" customWidth="1"/>
    <col min="15701" max="15701" width="13.44140625" style="179" customWidth="1"/>
    <col min="15702" max="15702" width="12.5546875" style="179" customWidth="1"/>
    <col min="15703" max="15712" width="13.44140625" style="179" bestFit="1" customWidth="1"/>
    <col min="15713" max="15748" width="12.6640625" style="179" bestFit="1" customWidth="1"/>
    <col min="15749" max="15749" width="13.5546875" style="179" bestFit="1" customWidth="1"/>
    <col min="15750" max="15750" width="9" style="179" bestFit="1" customWidth="1"/>
    <col min="15751" max="15751" width="8.88671875" style="179" bestFit="1" customWidth="1"/>
    <col min="15752" max="15752" width="9.44140625" style="179" bestFit="1" customWidth="1"/>
    <col min="15753" max="15753" width="9.109375" style="179" bestFit="1" customWidth="1"/>
    <col min="15754" max="15754" width="9.5546875" style="179" bestFit="1" customWidth="1"/>
    <col min="15755" max="15755" width="8.88671875" style="179" bestFit="1" customWidth="1"/>
    <col min="15756" max="15756" width="8.6640625" style="179" bestFit="1" customWidth="1"/>
    <col min="15757" max="15757" width="9.44140625" style="179" bestFit="1" customWidth="1"/>
    <col min="15758" max="15758" width="8.88671875" style="179" bestFit="1" customWidth="1"/>
    <col min="15759" max="15759" width="9.109375" style="179" bestFit="1" customWidth="1"/>
    <col min="15760" max="15760" width="9.44140625" style="179" bestFit="1" customWidth="1"/>
    <col min="15761" max="15762" width="9" style="179" bestFit="1" customWidth="1"/>
    <col min="15763" max="15763" width="8.88671875" style="179" bestFit="1" customWidth="1"/>
    <col min="15764" max="15764" width="9.44140625" style="179" bestFit="1" customWidth="1"/>
    <col min="15765" max="15765" width="9.109375" style="179" bestFit="1" customWidth="1"/>
    <col min="15766" max="15766" width="9.5546875" style="179" bestFit="1" customWidth="1"/>
    <col min="15767" max="15767" width="8.88671875" style="179" bestFit="1" customWidth="1"/>
    <col min="15768" max="15768" width="8.6640625" style="179" bestFit="1" customWidth="1"/>
    <col min="15769" max="15769" width="9.44140625" style="179" bestFit="1" customWidth="1"/>
    <col min="15770" max="15770" width="8.88671875" style="179" bestFit="1" customWidth="1"/>
    <col min="15771" max="15771" width="9.109375" style="179" bestFit="1" customWidth="1"/>
    <col min="15772" max="15772" width="9.44140625" style="179" bestFit="1" customWidth="1"/>
    <col min="15773" max="15774" width="9" style="179" bestFit="1" customWidth="1"/>
    <col min="15775" max="15775" width="8.88671875" style="179" bestFit="1" customWidth="1"/>
    <col min="15776" max="15776" width="9.44140625" style="179" bestFit="1" customWidth="1"/>
    <col min="15777" max="15777" width="9.109375" style="179" bestFit="1" customWidth="1"/>
    <col min="15778" max="15778" width="9.5546875" style="179" bestFit="1" customWidth="1"/>
    <col min="15779" max="15779" width="8.88671875" style="179" bestFit="1" customWidth="1"/>
    <col min="15780" max="15780" width="8.6640625" style="179" bestFit="1" customWidth="1"/>
    <col min="15781" max="15781" width="9.44140625" style="179" bestFit="1" customWidth="1"/>
    <col min="15782" max="15782" width="8.88671875" style="179" bestFit="1" customWidth="1"/>
    <col min="15783" max="15783" width="9.109375" style="179" bestFit="1" customWidth="1"/>
    <col min="15784" max="15784" width="9.44140625" style="179" bestFit="1" customWidth="1"/>
    <col min="15785" max="15786" width="9" style="179" bestFit="1" customWidth="1"/>
    <col min="15787" max="15787" width="8.88671875" style="179" bestFit="1" customWidth="1"/>
    <col min="15788" max="15788" width="9.44140625" style="179" bestFit="1" customWidth="1"/>
    <col min="15789" max="15789" width="9.109375" style="179" bestFit="1" customWidth="1"/>
    <col min="15790" max="15790" width="9.5546875" style="179" bestFit="1" customWidth="1"/>
    <col min="15791" max="15791" width="8.88671875" style="179" bestFit="1" customWidth="1"/>
    <col min="15792" max="15792" width="8.6640625" style="179" bestFit="1" customWidth="1"/>
    <col min="15793" max="15793" width="9.44140625" style="179" bestFit="1" customWidth="1"/>
    <col min="15794" max="15794" width="8.88671875" style="179" bestFit="1" customWidth="1"/>
    <col min="15795" max="15795" width="9.109375" style="179" bestFit="1" customWidth="1"/>
    <col min="15796" max="15796" width="9.44140625" style="179" bestFit="1" customWidth="1"/>
    <col min="15797" max="15797" width="9" style="179" bestFit="1" customWidth="1"/>
    <col min="15798" max="15798" width="12" style="179" bestFit="1" customWidth="1"/>
    <col min="15799" max="15850" width="9.109375" style="179"/>
    <col min="15851" max="15851" width="2.6640625" style="179" customWidth="1"/>
    <col min="15852" max="15852" width="1.109375" style="179" customWidth="1"/>
    <col min="15853" max="15853" width="18.109375" style="179" customWidth="1"/>
    <col min="15854" max="15854" width="13.109375" style="179" customWidth="1"/>
    <col min="15855" max="15855" width="7.5546875" style="179" customWidth="1"/>
    <col min="15856" max="15856" width="14.44140625" style="179" customWidth="1"/>
    <col min="15857" max="15857" width="33.109375" style="179" customWidth="1"/>
    <col min="15858" max="15858" width="21.6640625" style="179" customWidth="1"/>
    <col min="15859" max="15859" width="39.44140625" style="179" customWidth="1"/>
    <col min="15860" max="15860" width="17.44140625" style="179" customWidth="1"/>
    <col min="15861" max="15865" width="8.88671875" style="179" customWidth="1"/>
    <col min="15866" max="15868" width="13.5546875" style="179" customWidth="1"/>
    <col min="15869" max="15879" width="8.88671875" style="179" customWidth="1"/>
    <col min="15880" max="15883" width="13.5546875" style="179" customWidth="1"/>
    <col min="15884" max="15886" width="6.5546875" style="179" customWidth="1"/>
    <col min="15887" max="15887" width="5.6640625" style="179" customWidth="1"/>
    <col min="15888" max="15891" width="6.5546875" style="179" customWidth="1"/>
    <col min="15892" max="15893" width="8.88671875" style="179" customWidth="1"/>
    <col min="15894" max="15895" width="9" style="179" customWidth="1"/>
    <col min="15896" max="15896" width="8.88671875" style="179" customWidth="1"/>
    <col min="15897" max="15897" width="9.44140625" style="179" customWidth="1"/>
    <col min="15898" max="15898" width="9.109375" style="179" customWidth="1"/>
    <col min="15899" max="15899" width="9.5546875" style="179" customWidth="1"/>
    <col min="15900" max="15900" width="8.88671875" style="179" customWidth="1"/>
    <col min="15901" max="15901" width="8.6640625" style="179" customWidth="1"/>
    <col min="15902" max="15902" width="9.44140625" style="179" customWidth="1"/>
    <col min="15903" max="15903" width="8.88671875" style="179" customWidth="1"/>
    <col min="15904" max="15904" width="9.109375" style="179" customWidth="1"/>
    <col min="15905" max="15905" width="9.44140625" style="179" customWidth="1"/>
    <col min="15906" max="15906" width="9" style="179" customWidth="1"/>
    <col min="15907" max="15907" width="13.5546875" style="179" customWidth="1"/>
    <col min="15908" max="15908" width="18.5546875" style="179" customWidth="1"/>
    <col min="15909" max="15909" width="8.88671875" style="179" customWidth="1"/>
    <col min="15910" max="15910" width="9.44140625" style="179" customWidth="1"/>
    <col min="15911" max="15911" width="9.109375" style="179" bestFit="1" customWidth="1"/>
    <col min="15912" max="15912" width="9.5546875" style="179" bestFit="1" customWidth="1"/>
    <col min="15913" max="15913" width="8.88671875" style="179" bestFit="1" customWidth="1"/>
    <col min="15914" max="15914" width="8.6640625" style="179" bestFit="1" customWidth="1"/>
    <col min="15915" max="15915" width="9.44140625" style="179" bestFit="1" customWidth="1"/>
    <col min="15916" max="15916" width="8.88671875" style="179" bestFit="1" customWidth="1"/>
    <col min="15917" max="15917" width="9.109375" style="179" bestFit="1" customWidth="1"/>
    <col min="15918" max="15918" width="9.44140625" style="179" bestFit="1" customWidth="1"/>
    <col min="15919" max="15919" width="9" style="179" bestFit="1" customWidth="1"/>
    <col min="15920" max="15955" width="12.6640625" style="179" bestFit="1" customWidth="1"/>
    <col min="15956" max="15956" width="13.5546875" style="179" bestFit="1" customWidth="1"/>
    <col min="15957" max="15957" width="13.44140625" style="179" customWidth="1"/>
    <col min="15958" max="15958" width="12.5546875" style="179" customWidth="1"/>
    <col min="15959" max="15968" width="13.44140625" style="179" bestFit="1" customWidth="1"/>
    <col min="15969" max="16004" width="12.6640625" style="179" bestFit="1" customWidth="1"/>
    <col min="16005" max="16005" width="13.5546875" style="179" bestFit="1" customWidth="1"/>
    <col min="16006" max="16006" width="9" style="179" bestFit="1" customWidth="1"/>
    <col min="16007" max="16007" width="8.88671875" style="179" bestFit="1" customWidth="1"/>
    <col min="16008" max="16008" width="9.44140625" style="179" bestFit="1" customWidth="1"/>
    <col min="16009" max="16009" width="9.109375" style="179" bestFit="1" customWidth="1"/>
    <col min="16010" max="16010" width="9.5546875" style="179" bestFit="1" customWidth="1"/>
    <col min="16011" max="16011" width="8.88671875" style="179" bestFit="1" customWidth="1"/>
    <col min="16012" max="16012" width="8.6640625" style="179" bestFit="1" customWidth="1"/>
    <col min="16013" max="16013" width="9.44140625" style="179" bestFit="1" customWidth="1"/>
    <col min="16014" max="16014" width="8.88671875" style="179" bestFit="1" customWidth="1"/>
    <col min="16015" max="16015" width="9.109375" style="179" bestFit="1" customWidth="1"/>
    <col min="16016" max="16016" width="9.44140625" style="179" bestFit="1" customWidth="1"/>
    <col min="16017" max="16018" width="9" style="179" bestFit="1" customWidth="1"/>
    <col min="16019" max="16019" width="8.88671875" style="179" bestFit="1" customWidth="1"/>
    <col min="16020" max="16020" width="9.44140625" style="179" bestFit="1" customWidth="1"/>
    <col min="16021" max="16021" width="9.109375" style="179" bestFit="1" customWidth="1"/>
    <col min="16022" max="16022" width="9.5546875" style="179" bestFit="1" customWidth="1"/>
    <col min="16023" max="16023" width="8.88671875" style="179" bestFit="1" customWidth="1"/>
    <col min="16024" max="16024" width="8.6640625" style="179" bestFit="1" customWidth="1"/>
    <col min="16025" max="16025" width="9.44140625" style="179" bestFit="1" customWidth="1"/>
    <col min="16026" max="16026" width="8.88671875" style="179" bestFit="1" customWidth="1"/>
    <col min="16027" max="16027" width="9.109375" style="179" bestFit="1" customWidth="1"/>
    <col min="16028" max="16028" width="9.44140625" style="179" bestFit="1" customWidth="1"/>
    <col min="16029" max="16030" width="9" style="179" bestFit="1" customWidth="1"/>
    <col min="16031" max="16031" width="8.88671875" style="179" bestFit="1" customWidth="1"/>
    <col min="16032" max="16032" width="9.44140625" style="179" bestFit="1" customWidth="1"/>
    <col min="16033" max="16033" width="9.109375" style="179" bestFit="1" customWidth="1"/>
    <col min="16034" max="16034" width="9.5546875" style="179" bestFit="1" customWidth="1"/>
    <col min="16035" max="16035" width="8.88671875" style="179" bestFit="1" customWidth="1"/>
    <col min="16036" max="16036" width="8.6640625" style="179" bestFit="1" customWidth="1"/>
    <col min="16037" max="16037" width="9.44140625" style="179" bestFit="1" customWidth="1"/>
    <col min="16038" max="16038" width="8.88671875" style="179" bestFit="1" customWidth="1"/>
    <col min="16039" max="16039" width="9.109375" style="179" bestFit="1" customWidth="1"/>
    <col min="16040" max="16040" width="9.44140625" style="179" bestFit="1" customWidth="1"/>
    <col min="16041" max="16042" width="9" style="179" bestFit="1" customWidth="1"/>
    <col min="16043" max="16043" width="8.88671875" style="179" bestFit="1" customWidth="1"/>
    <col min="16044" max="16044" width="9.44140625" style="179" bestFit="1" customWidth="1"/>
    <col min="16045" max="16045" width="9.109375" style="179" bestFit="1" customWidth="1"/>
    <col min="16046" max="16046" width="9.5546875" style="179" bestFit="1" customWidth="1"/>
    <col min="16047" max="16047" width="8.88671875" style="179" bestFit="1" customWidth="1"/>
    <col min="16048" max="16048" width="8.6640625" style="179" bestFit="1" customWidth="1"/>
    <col min="16049" max="16049" width="9.44140625" style="179" bestFit="1" customWidth="1"/>
    <col min="16050" max="16050" width="8.88671875" style="179" bestFit="1" customWidth="1"/>
    <col min="16051" max="16051" width="9.109375" style="179" bestFit="1" customWidth="1"/>
    <col min="16052" max="16052" width="9.44140625" style="179" bestFit="1" customWidth="1"/>
    <col min="16053" max="16053" width="9" style="179" bestFit="1" customWidth="1"/>
    <col min="16054" max="16054" width="12" style="179" bestFit="1" customWidth="1"/>
    <col min="16055" max="16106" width="9.109375" style="179"/>
    <col min="16107" max="16107" width="2.6640625" style="179" customWidth="1"/>
    <col min="16108" max="16108" width="1.109375" style="179" customWidth="1"/>
    <col min="16109" max="16109" width="18.109375" style="179" customWidth="1"/>
    <col min="16110" max="16110" width="13.109375" style="179" customWidth="1"/>
    <col min="16111" max="16111" width="7.5546875" style="179" customWidth="1"/>
    <col min="16112" max="16112" width="14.44140625" style="179" customWidth="1"/>
    <col min="16113" max="16113" width="33.109375" style="179" customWidth="1"/>
    <col min="16114" max="16114" width="21.6640625" style="179" customWidth="1"/>
    <col min="16115" max="16115" width="39.44140625" style="179" customWidth="1"/>
    <col min="16116" max="16116" width="17.44140625" style="179" customWidth="1"/>
    <col min="16117" max="16121" width="8.88671875" style="179" customWidth="1"/>
    <col min="16122" max="16124" width="13.5546875" style="179" customWidth="1"/>
    <col min="16125" max="16135" width="8.88671875" style="179" customWidth="1"/>
    <col min="16136" max="16139" width="13.5546875" style="179" customWidth="1"/>
    <col min="16140" max="16142" width="6.5546875" style="179" customWidth="1"/>
    <col min="16143" max="16143" width="5.6640625" style="179" customWidth="1"/>
    <col min="16144" max="16147" width="6.5546875" style="179" customWidth="1"/>
    <col min="16148" max="16149" width="8.88671875" style="179" customWidth="1"/>
    <col min="16150" max="16151" width="9" style="179" customWidth="1"/>
    <col min="16152" max="16152" width="8.88671875" style="179" customWidth="1"/>
    <col min="16153" max="16153" width="9.44140625" style="179" customWidth="1"/>
    <col min="16154" max="16154" width="9.109375" style="179" customWidth="1"/>
    <col min="16155" max="16155" width="9.5546875" style="179" customWidth="1"/>
    <col min="16156" max="16156" width="8.88671875" style="179" customWidth="1"/>
    <col min="16157" max="16157" width="8.6640625" style="179" customWidth="1"/>
    <col min="16158" max="16158" width="9.44140625" style="179" customWidth="1"/>
    <col min="16159" max="16159" width="8.88671875" style="179" customWidth="1"/>
    <col min="16160" max="16160" width="9.109375" style="179" customWidth="1"/>
    <col min="16161" max="16161" width="9.44140625" style="179" customWidth="1"/>
    <col min="16162" max="16162" width="9" style="179" customWidth="1"/>
    <col min="16163" max="16163" width="13.5546875" style="179" customWidth="1"/>
    <col min="16164" max="16164" width="18.5546875" style="179" customWidth="1"/>
    <col min="16165" max="16165" width="8.88671875" style="179" customWidth="1"/>
    <col min="16166" max="16166" width="9.44140625" style="179" customWidth="1"/>
    <col min="16167" max="16167" width="9.109375" style="179" bestFit="1" customWidth="1"/>
    <col min="16168" max="16168" width="9.5546875" style="179" bestFit="1" customWidth="1"/>
    <col min="16169" max="16169" width="8.88671875" style="179" bestFit="1" customWidth="1"/>
    <col min="16170" max="16170" width="8.6640625" style="179" bestFit="1" customWidth="1"/>
    <col min="16171" max="16171" width="9.44140625" style="179" bestFit="1" customWidth="1"/>
    <col min="16172" max="16172" width="8.88671875" style="179" bestFit="1" customWidth="1"/>
    <col min="16173" max="16173" width="9.109375" style="179" bestFit="1" customWidth="1"/>
    <col min="16174" max="16174" width="9.44140625" style="179" bestFit="1" customWidth="1"/>
    <col min="16175" max="16175" width="9" style="179" bestFit="1" customWidth="1"/>
    <col min="16176" max="16211" width="12.6640625" style="179" bestFit="1" customWidth="1"/>
    <col min="16212" max="16212" width="13.5546875" style="179" bestFit="1" customWidth="1"/>
    <col min="16213" max="16213" width="13.44140625" style="179" customWidth="1"/>
    <col min="16214" max="16214" width="12.5546875" style="179" customWidth="1"/>
    <col min="16215" max="16224" width="13.44140625" style="179" bestFit="1" customWidth="1"/>
    <col min="16225" max="16260" width="12.6640625" style="179" bestFit="1" customWidth="1"/>
    <col min="16261" max="16261" width="13.5546875" style="179" bestFit="1" customWidth="1"/>
    <col min="16262" max="16262" width="9" style="179" bestFit="1" customWidth="1"/>
    <col min="16263" max="16263" width="8.88671875" style="179" bestFit="1" customWidth="1"/>
    <col min="16264" max="16264" width="9.44140625" style="179" bestFit="1" customWidth="1"/>
    <col min="16265" max="16265" width="9.109375" style="179" bestFit="1" customWidth="1"/>
    <col min="16266" max="16266" width="9.5546875" style="179" bestFit="1" customWidth="1"/>
    <col min="16267" max="16267" width="8.88671875" style="179" bestFit="1" customWidth="1"/>
    <col min="16268" max="16268" width="8.6640625" style="179" bestFit="1" customWidth="1"/>
    <col min="16269" max="16269" width="9.44140625" style="179" bestFit="1" customWidth="1"/>
    <col min="16270" max="16270" width="8.88671875" style="179" bestFit="1" customWidth="1"/>
    <col min="16271" max="16271" width="9.109375" style="179" bestFit="1" customWidth="1"/>
    <col min="16272" max="16272" width="9.44140625" style="179" bestFit="1" customWidth="1"/>
    <col min="16273" max="16274" width="9" style="179" bestFit="1" customWidth="1"/>
    <col min="16275" max="16275" width="8.88671875" style="179" bestFit="1" customWidth="1"/>
    <col min="16276" max="16276" width="9.44140625" style="179" bestFit="1" customWidth="1"/>
    <col min="16277" max="16277" width="9.109375" style="179" bestFit="1" customWidth="1"/>
    <col min="16278" max="16278" width="9.5546875" style="179" bestFit="1" customWidth="1"/>
    <col min="16279" max="16279" width="8.88671875" style="179" bestFit="1" customWidth="1"/>
    <col min="16280" max="16280" width="8.6640625" style="179" bestFit="1" customWidth="1"/>
    <col min="16281" max="16281" width="9.44140625" style="179" bestFit="1" customWidth="1"/>
    <col min="16282" max="16282" width="8.88671875" style="179" bestFit="1" customWidth="1"/>
    <col min="16283" max="16283" width="9.109375" style="179" bestFit="1" customWidth="1"/>
    <col min="16284" max="16284" width="9.44140625" style="179" bestFit="1" customWidth="1"/>
    <col min="16285" max="16286" width="9" style="179" bestFit="1" customWidth="1"/>
    <col min="16287" max="16287" width="8.88671875" style="179" bestFit="1" customWidth="1"/>
    <col min="16288" max="16288" width="9.44140625" style="179" bestFit="1" customWidth="1"/>
    <col min="16289" max="16289" width="9.109375" style="179" bestFit="1" customWidth="1"/>
    <col min="16290" max="16290" width="9.5546875" style="179" bestFit="1" customWidth="1"/>
    <col min="16291" max="16291" width="8.88671875" style="179" bestFit="1" customWidth="1"/>
    <col min="16292" max="16292" width="8.6640625" style="179" bestFit="1" customWidth="1"/>
    <col min="16293" max="16293" width="9.44140625" style="179" bestFit="1" customWidth="1"/>
    <col min="16294" max="16294" width="8.88671875" style="179" bestFit="1" customWidth="1"/>
    <col min="16295" max="16295" width="9.109375" style="179" bestFit="1" customWidth="1"/>
    <col min="16296" max="16296" width="9.44140625" style="179" bestFit="1" customWidth="1"/>
    <col min="16297" max="16298" width="9" style="179" bestFit="1" customWidth="1"/>
    <col min="16299" max="16299" width="8.88671875" style="179" bestFit="1" customWidth="1"/>
    <col min="16300" max="16300" width="9.44140625" style="179" bestFit="1" customWidth="1"/>
    <col min="16301" max="16301" width="9.109375" style="179" bestFit="1" customWidth="1"/>
    <col min="16302" max="16302" width="9.5546875" style="179" bestFit="1" customWidth="1"/>
    <col min="16303" max="16303" width="8.88671875" style="179" bestFit="1" customWidth="1"/>
    <col min="16304" max="16304" width="8.6640625" style="179" bestFit="1" customWidth="1"/>
    <col min="16305" max="16305" width="9.44140625" style="179" bestFit="1" customWidth="1"/>
    <col min="16306" max="16306" width="8.88671875" style="179" bestFit="1" customWidth="1"/>
    <col min="16307" max="16307" width="9.109375" style="179" bestFit="1" customWidth="1"/>
    <col min="16308" max="16308" width="9.44140625" style="179" bestFit="1" customWidth="1"/>
    <col min="16309" max="16309" width="9" style="179" bestFit="1" customWidth="1"/>
    <col min="16310" max="16310" width="12" style="179" bestFit="1" customWidth="1"/>
    <col min="16311" max="16362" width="9.109375" style="179"/>
    <col min="16363" max="16384" width="9.109375" style="179" customWidth="1"/>
  </cols>
  <sheetData>
    <row r="1" spans="1:182" ht="13.2">
      <c r="A1" s="39" t="s">
        <v>644</v>
      </c>
    </row>
    <row r="2" spans="1:182" ht="13.2">
      <c r="A2" s="39" t="s">
        <v>632</v>
      </c>
    </row>
    <row r="4" spans="1:182" ht="24" customHeight="1">
      <c r="B4" s="180" t="s">
        <v>274</v>
      </c>
    </row>
    <row r="5" spans="1:182">
      <c r="C5" s="181"/>
    </row>
    <row r="6" spans="1:182" ht="13.2">
      <c r="C6" s="182" t="s">
        <v>275</v>
      </c>
      <c r="D6" s="182"/>
      <c r="E6" s="182"/>
      <c r="F6" s="182"/>
      <c r="G6" s="182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</row>
    <row r="7" spans="1:182">
      <c r="C7" s="184" t="s">
        <v>277</v>
      </c>
      <c r="D7" s="184" t="s">
        <v>277</v>
      </c>
      <c r="E7" s="184" t="s">
        <v>277</v>
      </c>
      <c r="F7" s="184" t="s">
        <v>277</v>
      </c>
      <c r="G7" s="185" t="s">
        <v>277</v>
      </c>
    </row>
    <row r="8" spans="1:182">
      <c r="C8" s="184" t="s">
        <v>277</v>
      </c>
      <c r="D8" s="184" t="s">
        <v>277</v>
      </c>
      <c r="E8" s="184" t="s">
        <v>277</v>
      </c>
      <c r="F8" s="184" t="s">
        <v>278</v>
      </c>
      <c r="G8" s="185" t="s">
        <v>277</v>
      </c>
    </row>
    <row r="9" spans="1:182">
      <c r="B9" s="179" t="s">
        <v>279</v>
      </c>
      <c r="C9" s="184" t="s">
        <v>280</v>
      </c>
      <c r="D9" s="184" t="s">
        <v>277</v>
      </c>
      <c r="E9" s="184" t="s">
        <v>276</v>
      </c>
      <c r="F9" s="184" t="s">
        <v>281</v>
      </c>
      <c r="G9" s="185" t="s">
        <v>42</v>
      </c>
    </row>
    <row r="10" spans="1:182">
      <c r="C10" s="186" t="s">
        <v>451</v>
      </c>
      <c r="D10" s="187" t="s">
        <v>452</v>
      </c>
      <c r="E10" s="196" t="s">
        <v>290</v>
      </c>
      <c r="F10" s="189" t="s">
        <v>291</v>
      </c>
      <c r="G10" s="190">
        <v>3330164.91</v>
      </c>
    </row>
    <row r="11" spans="1:182">
      <c r="C11" s="186" t="s">
        <v>277</v>
      </c>
      <c r="D11" s="187" t="s">
        <v>277</v>
      </c>
      <c r="E11" s="196" t="s">
        <v>292</v>
      </c>
      <c r="F11" s="189" t="s">
        <v>293</v>
      </c>
      <c r="G11" s="190">
        <v>1604966.11</v>
      </c>
    </row>
    <row r="12" spans="1:182">
      <c r="C12" s="186" t="s">
        <v>277</v>
      </c>
      <c r="D12" s="187" t="s">
        <v>277</v>
      </c>
      <c r="E12" s="197" t="s">
        <v>294</v>
      </c>
      <c r="F12" s="189" t="s">
        <v>295</v>
      </c>
      <c r="G12" s="190">
        <v>4935131.0199999996</v>
      </c>
    </row>
    <row r="13" spans="1:182">
      <c r="C13" s="186" t="s">
        <v>277</v>
      </c>
      <c r="D13" s="187" t="s">
        <v>277</v>
      </c>
      <c r="E13" s="196" t="s">
        <v>296</v>
      </c>
      <c r="F13" s="189" t="s">
        <v>240</v>
      </c>
      <c r="G13" s="190">
        <v>87000</v>
      </c>
    </row>
    <row r="14" spans="1:182">
      <c r="C14" s="186" t="s">
        <v>277</v>
      </c>
      <c r="D14" s="187" t="s">
        <v>277</v>
      </c>
      <c r="E14" s="197" t="s">
        <v>297</v>
      </c>
      <c r="F14" s="189" t="s">
        <v>298</v>
      </c>
      <c r="G14" s="190">
        <v>87000</v>
      </c>
    </row>
    <row r="15" spans="1:182">
      <c r="C15" s="186" t="s">
        <v>277</v>
      </c>
      <c r="D15" s="187" t="s">
        <v>277</v>
      </c>
      <c r="E15" s="196" t="s">
        <v>299</v>
      </c>
      <c r="F15" s="189" t="s">
        <v>300</v>
      </c>
      <c r="G15" s="190">
        <v>12500</v>
      </c>
    </row>
    <row r="16" spans="1:182">
      <c r="C16" s="186" t="s">
        <v>277</v>
      </c>
      <c r="D16" s="187" t="s">
        <v>277</v>
      </c>
      <c r="E16" s="196" t="s">
        <v>301</v>
      </c>
      <c r="F16" s="189" t="s">
        <v>302</v>
      </c>
      <c r="G16" s="190">
        <v>33333</v>
      </c>
    </row>
    <row r="17" spans="3:7">
      <c r="C17" s="186" t="s">
        <v>277</v>
      </c>
      <c r="D17" s="187" t="s">
        <v>277</v>
      </c>
      <c r="E17" s="196" t="s">
        <v>303</v>
      </c>
      <c r="F17" s="189" t="s">
        <v>304</v>
      </c>
      <c r="G17" s="191"/>
    </row>
    <row r="18" spans="3:7">
      <c r="C18" s="186" t="s">
        <v>277</v>
      </c>
      <c r="D18" s="187" t="s">
        <v>277</v>
      </c>
      <c r="E18" s="196" t="s">
        <v>305</v>
      </c>
      <c r="F18" s="189" t="s">
        <v>306</v>
      </c>
      <c r="G18" s="191"/>
    </row>
    <row r="19" spans="3:7">
      <c r="C19" s="186" t="s">
        <v>277</v>
      </c>
      <c r="D19" s="187" t="s">
        <v>277</v>
      </c>
      <c r="E19" s="196" t="s">
        <v>442</v>
      </c>
      <c r="F19" s="189" t="s">
        <v>304</v>
      </c>
      <c r="G19" s="191"/>
    </row>
    <row r="20" spans="3:7">
      <c r="C20" s="186" t="s">
        <v>277</v>
      </c>
      <c r="D20" s="187" t="s">
        <v>277</v>
      </c>
      <c r="E20" s="197" t="s">
        <v>307</v>
      </c>
      <c r="F20" s="189" t="s">
        <v>308</v>
      </c>
      <c r="G20" s="190">
        <v>45833</v>
      </c>
    </row>
    <row r="21" spans="3:7">
      <c r="C21" s="186" t="s">
        <v>277</v>
      </c>
      <c r="D21" s="187" t="s">
        <v>277</v>
      </c>
      <c r="E21" s="188" t="s">
        <v>309</v>
      </c>
      <c r="F21" s="189" t="s">
        <v>310</v>
      </c>
      <c r="G21" s="190">
        <v>5067964.0199999996</v>
      </c>
    </row>
    <row r="22" spans="3:7">
      <c r="C22" s="186" t="s">
        <v>277</v>
      </c>
      <c r="D22" s="187" t="s">
        <v>277</v>
      </c>
      <c r="E22" s="196" t="s">
        <v>311</v>
      </c>
      <c r="F22" s="189" t="s">
        <v>312</v>
      </c>
      <c r="G22" s="190">
        <v>839959.26</v>
      </c>
    </row>
    <row r="23" spans="3:7">
      <c r="C23" s="186" t="s">
        <v>277</v>
      </c>
      <c r="D23" s="187" t="s">
        <v>277</v>
      </c>
      <c r="E23" s="196" t="s">
        <v>313</v>
      </c>
      <c r="F23" s="189" t="s">
        <v>314</v>
      </c>
      <c r="G23" s="190">
        <v>301536.53999999998</v>
      </c>
    </row>
    <row r="24" spans="3:7">
      <c r="C24" s="186" t="s">
        <v>277</v>
      </c>
      <c r="D24" s="187" t="s">
        <v>277</v>
      </c>
      <c r="E24" s="196" t="s">
        <v>315</v>
      </c>
      <c r="F24" s="189" t="s">
        <v>316</v>
      </c>
      <c r="G24" s="190">
        <v>-616891.54</v>
      </c>
    </row>
    <row r="25" spans="3:7">
      <c r="C25" s="186" t="s">
        <v>277</v>
      </c>
      <c r="D25" s="187" t="s">
        <v>277</v>
      </c>
      <c r="E25" s="196" t="s">
        <v>317</v>
      </c>
      <c r="F25" s="189" t="s">
        <v>318</v>
      </c>
      <c r="G25" s="191"/>
    </row>
    <row r="26" spans="3:7">
      <c r="C26" s="186" t="s">
        <v>277</v>
      </c>
      <c r="D26" s="187" t="s">
        <v>277</v>
      </c>
      <c r="E26" s="196" t="s">
        <v>319</v>
      </c>
      <c r="F26" s="189" t="s">
        <v>320</v>
      </c>
      <c r="G26" s="191"/>
    </row>
    <row r="27" spans="3:7">
      <c r="C27" s="186" t="s">
        <v>277</v>
      </c>
      <c r="D27" s="187" t="s">
        <v>277</v>
      </c>
      <c r="E27" s="196" t="s">
        <v>321</v>
      </c>
      <c r="F27" s="189" t="s">
        <v>322</v>
      </c>
      <c r="G27" s="191"/>
    </row>
    <row r="28" spans="3:7">
      <c r="C28" s="186" t="s">
        <v>277</v>
      </c>
      <c r="D28" s="187" t="s">
        <v>277</v>
      </c>
      <c r="E28" s="197" t="s">
        <v>323</v>
      </c>
      <c r="F28" s="189" t="s">
        <v>324</v>
      </c>
      <c r="G28" s="190">
        <v>524604.26</v>
      </c>
    </row>
    <row r="29" spans="3:7">
      <c r="C29" s="186" t="s">
        <v>277</v>
      </c>
      <c r="D29" s="187" t="s">
        <v>277</v>
      </c>
      <c r="E29" s="196" t="s">
        <v>325</v>
      </c>
      <c r="F29" s="189" t="s">
        <v>326</v>
      </c>
      <c r="G29" s="190">
        <v>432921.38</v>
      </c>
    </row>
    <row r="30" spans="3:7">
      <c r="C30" s="186" t="s">
        <v>277</v>
      </c>
      <c r="D30" s="187" t="s">
        <v>277</v>
      </c>
      <c r="E30" s="196" t="s">
        <v>327</v>
      </c>
      <c r="F30" s="189" t="s">
        <v>328</v>
      </c>
      <c r="G30" s="191"/>
    </row>
    <row r="31" spans="3:7">
      <c r="C31" s="186" t="s">
        <v>277</v>
      </c>
      <c r="D31" s="187" t="s">
        <v>277</v>
      </c>
      <c r="E31" s="197" t="s">
        <v>329</v>
      </c>
      <c r="F31" s="189" t="s">
        <v>330</v>
      </c>
      <c r="G31" s="190">
        <v>432921.38</v>
      </c>
    </row>
    <row r="32" spans="3:7">
      <c r="C32" s="186" t="s">
        <v>277</v>
      </c>
      <c r="D32" s="187" t="s">
        <v>277</v>
      </c>
      <c r="E32" s="196" t="s">
        <v>331</v>
      </c>
      <c r="F32" s="189" t="s">
        <v>332</v>
      </c>
      <c r="G32" s="190">
        <v>61772.24</v>
      </c>
    </row>
    <row r="33" spans="3:7">
      <c r="C33" s="186" t="s">
        <v>277</v>
      </c>
      <c r="D33" s="187" t="s">
        <v>277</v>
      </c>
      <c r="E33" s="196" t="s">
        <v>333</v>
      </c>
      <c r="F33" s="189" t="s">
        <v>334</v>
      </c>
      <c r="G33" s="191"/>
    </row>
    <row r="34" spans="3:7">
      <c r="C34" s="186" t="s">
        <v>277</v>
      </c>
      <c r="D34" s="187" t="s">
        <v>277</v>
      </c>
      <c r="E34" s="197" t="s">
        <v>335</v>
      </c>
      <c r="F34" s="189" t="s">
        <v>336</v>
      </c>
      <c r="G34" s="190">
        <v>61772.24</v>
      </c>
    </row>
    <row r="35" spans="3:7">
      <c r="C35" s="186" t="s">
        <v>277</v>
      </c>
      <c r="D35" s="187" t="s">
        <v>277</v>
      </c>
      <c r="E35" s="188" t="s">
        <v>337</v>
      </c>
      <c r="F35" s="189" t="s">
        <v>338</v>
      </c>
      <c r="G35" s="190">
        <v>1019297.88</v>
      </c>
    </row>
    <row r="36" spans="3:7">
      <c r="C36" s="186" t="s">
        <v>277</v>
      </c>
      <c r="D36" s="187" t="s">
        <v>277</v>
      </c>
      <c r="E36" s="186" t="s">
        <v>339</v>
      </c>
      <c r="F36" s="187" t="s">
        <v>340</v>
      </c>
      <c r="G36" s="190">
        <v>6087261.9000000004</v>
      </c>
    </row>
    <row r="37" spans="3:7">
      <c r="C37" s="186" t="s">
        <v>277</v>
      </c>
      <c r="D37" s="187" t="s">
        <v>277</v>
      </c>
      <c r="E37" s="197" t="s">
        <v>341</v>
      </c>
      <c r="F37" s="189" t="s">
        <v>342</v>
      </c>
      <c r="G37" s="190">
        <v>31231</v>
      </c>
    </row>
    <row r="38" spans="3:7">
      <c r="C38" s="186" t="s">
        <v>277</v>
      </c>
      <c r="D38" s="187" t="s">
        <v>277</v>
      </c>
      <c r="E38" s="197" t="s">
        <v>343</v>
      </c>
      <c r="F38" s="189" t="s">
        <v>344</v>
      </c>
      <c r="G38" s="190">
        <v>64760</v>
      </c>
    </row>
    <row r="39" spans="3:7">
      <c r="C39" s="186" t="s">
        <v>277</v>
      </c>
      <c r="D39" s="187" t="s">
        <v>277</v>
      </c>
      <c r="E39" s="197" t="s">
        <v>345</v>
      </c>
      <c r="F39" s="189" t="s">
        <v>346</v>
      </c>
      <c r="G39" s="190">
        <v>900</v>
      </c>
    </row>
    <row r="40" spans="3:7">
      <c r="C40" s="186" t="s">
        <v>277</v>
      </c>
      <c r="D40" s="187" t="s">
        <v>277</v>
      </c>
      <c r="E40" s="197" t="s">
        <v>347</v>
      </c>
      <c r="F40" s="189" t="s">
        <v>348</v>
      </c>
      <c r="G40" s="190">
        <v>14279</v>
      </c>
    </row>
    <row r="41" spans="3:7">
      <c r="C41" s="186" t="s">
        <v>277</v>
      </c>
      <c r="D41" s="187" t="s">
        <v>277</v>
      </c>
      <c r="E41" s="197" t="s">
        <v>349</v>
      </c>
      <c r="F41" s="189" t="s">
        <v>350</v>
      </c>
      <c r="G41" s="190">
        <v>36566</v>
      </c>
    </row>
    <row r="42" spans="3:7">
      <c r="C42" s="186" t="s">
        <v>277</v>
      </c>
      <c r="D42" s="187" t="s">
        <v>277</v>
      </c>
      <c r="E42" s="197" t="s">
        <v>351</v>
      </c>
      <c r="F42" s="189" t="s">
        <v>352</v>
      </c>
      <c r="G42" s="191"/>
    </row>
    <row r="43" spans="3:7">
      <c r="C43" s="186" t="s">
        <v>277</v>
      </c>
      <c r="D43" s="187" t="s">
        <v>277</v>
      </c>
      <c r="E43" s="197" t="s">
        <v>353</v>
      </c>
      <c r="F43" s="189" t="s">
        <v>354</v>
      </c>
      <c r="G43" s="190">
        <v>5221</v>
      </c>
    </row>
    <row r="44" spans="3:7">
      <c r="C44" s="186" t="s">
        <v>277</v>
      </c>
      <c r="D44" s="187" t="s">
        <v>277</v>
      </c>
      <c r="E44" s="197" t="s">
        <v>355</v>
      </c>
      <c r="F44" s="189" t="s">
        <v>356</v>
      </c>
      <c r="G44" s="190">
        <v>676</v>
      </c>
    </row>
    <row r="45" spans="3:7">
      <c r="C45" s="186" t="s">
        <v>277</v>
      </c>
      <c r="D45" s="187" t="s">
        <v>277</v>
      </c>
      <c r="E45" s="197" t="s">
        <v>357</v>
      </c>
      <c r="F45" s="189" t="s">
        <v>358</v>
      </c>
      <c r="G45" s="190">
        <v>14467.92</v>
      </c>
    </row>
    <row r="46" spans="3:7">
      <c r="C46" s="186" t="s">
        <v>277</v>
      </c>
      <c r="D46" s="187" t="s">
        <v>277</v>
      </c>
      <c r="E46" s="197" t="s">
        <v>359</v>
      </c>
      <c r="F46" s="189" t="s">
        <v>360</v>
      </c>
      <c r="G46" s="190">
        <v>29121</v>
      </c>
    </row>
    <row r="47" spans="3:7">
      <c r="C47" s="186" t="s">
        <v>277</v>
      </c>
      <c r="D47" s="187" t="s">
        <v>277</v>
      </c>
      <c r="E47" s="197" t="s">
        <v>361</v>
      </c>
      <c r="F47" s="189" t="s">
        <v>362</v>
      </c>
      <c r="G47" s="190">
        <v>500</v>
      </c>
    </row>
    <row r="48" spans="3:7">
      <c r="C48" s="186" t="s">
        <v>277</v>
      </c>
      <c r="D48" s="187" t="s">
        <v>277</v>
      </c>
      <c r="E48" s="197" t="s">
        <v>363</v>
      </c>
      <c r="F48" s="189" t="s">
        <v>364</v>
      </c>
      <c r="G48" s="190">
        <v>1485</v>
      </c>
    </row>
    <row r="49" spans="3:7">
      <c r="C49" s="186" t="s">
        <v>277</v>
      </c>
      <c r="D49" s="187" t="s">
        <v>277</v>
      </c>
      <c r="E49" s="197" t="s">
        <v>365</v>
      </c>
      <c r="F49" s="189" t="s">
        <v>366</v>
      </c>
      <c r="G49" s="190">
        <v>490</v>
      </c>
    </row>
    <row r="50" spans="3:7">
      <c r="C50" s="186" t="s">
        <v>277</v>
      </c>
      <c r="D50" s="187" t="s">
        <v>277</v>
      </c>
      <c r="E50" s="188" t="s">
        <v>367</v>
      </c>
      <c r="F50" s="189" t="s">
        <v>368</v>
      </c>
      <c r="G50" s="190">
        <v>199696.92</v>
      </c>
    </row>
    <row r="51" spans="3:7">
      <c r="C51" s="186" t="s">
        <v>277</v>
      </c>
      <c r="D51" s="187" t="s">
        <v>277</v>
      </c>
      <c r="E51" s="186" t="s">
        <v>369</v>
      </c>
      <c r="F51" s="187" t="s">
        <v>368</v>
      </c>
      <c r="G51" s="190">
        <v>199696.92</v>
      </c>
    </row>
    <row r="52" spans="3:7">
      <c r="C52" s="186" t="s">
        <v>277</v>
      </c>
      <c r="D52" s="187" t="s">
        <v>277</v>
      </c>
      <c r="E52" s="188" t="s">
        <v>434</v>
      </c>
      <c r="F52" s="189" t="s">
        <v>435</v>
      </c>
      <c r="G52" s="191"/>
    </row>
    <row r="53" spans="3:7">
      <c r="C53" s="186" t="s">
        <v>277</v>
      </c>
      <c r="D53" s="187" t="s">
        <v>277</v>
      </c>
      <c r="E53" s="188" t="s">
        <v>370</v>
      </c>
      <c r="F53" s="189" t="s">
        <v>371</v>
      </c>
      <c r="G53" s="190">
        <v>9915</v>
      </c>
    </row>
    <row r="54" spans="3:7">
      <c r="C54" s="186" t="s">
        <v>277</v>
      </c>
      <c r="D54" s="187" t="s">
        <v>277</v>
      </c>
      <c r="E54" s="188" t="s">
        <v>372</v>
      </c>
      <c r="F54" s="189" t="s">
        <v>373</v>
      </c>
      <c r="G54" s="190">
        <v>120000</v>
      </c>
    </row>
    <row r="55" spans="3:7">
      <c r="C55" s="186" t="s">
        <v>277</v>
      </c>
      <c r="D55" s="187" t="s">
        <v>277</v>
      </c>
      <c r="E55" s="188" t="s">
        <v>438</v>
      </c>
      <c r="F55" s="189" t="s">
        <v>439</v>
      </c>
      <c r="G55" s="191"/>
    </row>
    <row r="56" spans="3:7">
      <c r="C56" s="186" t="s">
        <v>277</v>
      </c>
      <c r="D56" s="187" t="s">
        <v>277</v>
      </c>
      <c r="E56" s="188" t="s">
        <v>374</v>
      </c>
      <c r="F56" s="189" t="s">
        <v>375</v>
      </c>
      <c r="G56" s="190">
        <v>537811.96</v>
      </c>
    </row>
    <row r="57" spans="3:7">
      <c r="C57" s="186" t="s">
        <v>277</v>
      </c>
      <c r="D57" s="187" t="s">
        <v>277</v>
      </c>
      <c r="E57" s="186" t="s">
        <v>376</v>
      </c>
      <c r="F57" s="187" t="s">
        <v>377</v>
      </c>
      <c r="G57" s="190">
        <v>667726.96</v>
      </c>
    </row>
    <row r="58" spans="3:7">
      <c r="C58" s="186" t="s">
        <v>277</v>
      </c>
      <c r="D58" s="187" t="s">
        <v>277</v>
      </c>
      <c r="E58" s="197" t="s">
        <v>378</v>
      </c>
      <c r="F58" s="189" t="s">
        <v>379</v>
      </c>
      <c r="G58" s="190">
        <v>16436</v>
      </c>
    </row>
    <row r="59" spans="3:7">
      <c r="C59" s="186" t="s">
        <v>277</v>
      </c>
      <c r="D59" s="187" t="s">
        <v>277</v>
      </c>
      <c r="E59" s="197" t="s">
        <v>380</v>
      </c>
      <c r="F59" s="189" t="s">
        <v>381</v>
      </c>
      <c r="G59" s="191"/>
    </row>
    <row r="60" spans="3:7">
      <c r="C60" s="186" t="s">
        <v>277</v>
      </c>
      <c r="D60" s="187" t="s">
        <v>277</v>
      </c>
      <c r="E60" s="197" t="s">
        <v>382</v>
      </c>
      <c r="F60" s="189" t="s">
        <v>383</v>
      </c>
      <c r="G60" s="191"/>
    </row>
    <row r="61" spans="3:7">
      <c r="C61" s="186" t="s">
        <v>277</v>
      </c>
      <c r="D61" s="187" t="s">
        <v>277</v>
      </c>
      <c r="E61" s="197" t="s">
        <v>384</v>
      </c>
      <c r="F61" s="189" t="s">
        <v>385</v>
      </c>
      <c r="G61" s="191"/>
    </row>
    <row r="62" spans="3:7">
      <c r="C62" s="186" t="s">
        <v>277</v>
      </c>
      <c r="D62" s="187" t="s">
        <v>277</v>
      </c>
      <c r="E62" s="188" t="s">
        <v>386</v>
      </c>
      <c r="F62" s="189" t="s">
        <v>387</v>
      </c>
      <c r="G62" s="190">
        <v>16436</v>
      </c>
    </row>
    <row r="63" spans="3:7">
      <c r="C63" s="186" t="s">
        <v>277</v>
      </c>
      <c r="D63" s="187" t="s">
        <v>277</v>
      </c>
      <c r="E63" s="197" t="s">
        <v>388</v>
      </c>
      <c r="F63" s="189" t="s">
        <v>389</v>
      </c>
      <c r="G63" s="190">
        <v>433</v>
      </c>
    </row>
    <row r="64" spans="3:7">
      <c r="C64" s="186" t="s">
        <v>277</v>
      </c>
      <c r="D64" s="187" t="s">
        <v>277</v>
      </c>
      <c r="E64" s="188" t="s">
        <v>390</v>
      </c>
      <c r="F64" s="189" t="s">
        <v>391</v>
      </c>
      <c r="G64" s="190">
        <v>433</v>
      </c>
    </row>
    <row r="65" spans="3:7">
      <c r="C65" s="186" t="s">
        <v>277</v>
      </c>
      <c r="D65" s="187" t="s">
        <v>277</v>
      </c>
      <c r="E65" s="186" t="s">
        <v>392</v>
      </c>
      <c r="F65" s="187" t="s">
        <v>393</v>
      </c>
      <c r="G65" s="190">
        <v>16869</v>
      </c>
    </row>
    <row r="66" spans="3:7">
      <c r="C66" s="186" t="s">
        <v>277</v>
      </c>
      <c r="D66" s="187" t="s">
        <v>277</v>
      </c>
      <c r="E66" s="188" t="s">
        <v>394</v>
      </c>
      <c r="F66" s="189" t="s">
        <v>395</v>
      </c>
      <c r="G66" s="191"/>
    </row>
    <row r="67" spans="3:7">
      <c r="C67" s="186" t="s">
        <v>277</v>
      </c>
      <c r="D67" s="187" t="s">
        <v>277</v>
      </c>
      <c r="E67" s="186" t="s">
        <v>396</v>
      </c>
      <c r="F67" s="187" t="s">
        <v>397</v>
      </c>
      <c r="G67" s="191"/>
    </row>
    <row r="68" spans="3:7">
      <c r="C68" s="186" t="s">
        <v>277</v>
      </c>
      <c r="D68" s="187" t="s">
        <v>277</v>
      </c>
      <c r="E68" s="188" t="s">
        <v>398</v>
      </c>
      <c r="F68" s="189" t="s">
        <v>399</v>
      </c>
      <c r="G68" s="190">
        <v>1715</v>
      </c>
    </row>
    <row r="69" spans="3:7">
      <c r="C69" s="186" t="s">
        <v>277</v>
      </c>
      <c r="D69" s="187" t="s">
        <v>277</v>
      </c>
      <c r="E69" s="188" t="s">
        <v>400</v>
      </c>
      <c r="F69" s="189" t="s">
        <v>401</v>
      </c>
      <c r="G69" s="190">
        <v>20032</v>
      </c>
    </row>
    <row r="70" spans="3:7">
      <c r="C70" s="186" t="s">
        <v>277</v>
      </c>
      <c r="D70" s="187" t="s">
        <v>277</v>
      </c>
      <c r="E70" s="188" t="s">
        <v>402</v>
      </c>
      <c r="F70" s="189" t="s">
        <v>403</v>
      </c>
      <c r="G70" s="190">
        <v>18952</v>
      </c>
    </row>
    <row r="71" spans="3:7">
      <c r="C71" s="186" t="s">
        <v>277</v>
      </c>
      <c r="D71" s="187" t="s">
        <v>277</v>
      </c>
      <c r="E71" s="188" t="s">
        <v>404</v>
      </c>
      <c r="F71" s="189" t="s">
        <v>405</v>
      </c>
      <c r="G71" s="190">
        <v>38008</v>
      </c>
    </row>
    <row r="72" spans="3:7">
      <c r="C72" s="186" t="s">
        <v>277</v>
      </c>
      <c r="D72" s="187" t="s">
        <v>277</v>
      </c>
      <c r="E72" s="188" t="s">
        <v>406</v>
      </c>
      <c r="F72" s="189" t="s">
        <v>407</v>
      </c>
      <c r="G72" s="190">
        <v>37445.120000000003</v>
      </c>
    </row>
    <row r="73" spans="3:7">
      <c r="C73" s="186" t="s">
        <v>277</v>
      </c>
      <c r="D73" s="187" t="s">
        <v>277</v>
      </c>
      <c r="E73" s="188" t="s">
        <v>440</v>
      </c>
      <c r="F73" s="189" t="s">
        <v>441</v>
      </c>
      <c r="G73" s="190">
        <v>300</v>
      </c>
    </row>
    <row r="74" spans="3:7">
      <c r="C74" s="186" t="s">
        <v>277</v>
      </c>
      <c r="D74" s="187" t="s">
        <v>277</v>
      </c>
      <c r="E74" s="186" t="s">
        <v>408</v>
      </c>
      <c r="F74" s="187" t="s">
        <v>409</v>
      </c>
      <c r="G74" s="190">
        <v>116452.12</v>
      </c>
    </row>
    <row r="75" spans="3:7">
      <c r="C75" s="186" t="s">
        <v>277</v>
      </c>
      <c r="D75" s="187" t="s">
        <v>277</v>
      </c>
      <c r="E75" s="197" t="s">
        <v>443</v>
      </c>
      <c r="F75" s="189" t="s">
        <v>444</v>
      </c>
      <c r="G75" s="190">
        <v>4824</v>
      </c>
    </row>
    <row r="76" spans="3:7">
      <c r="C76" s="186" t="s">
        <v>277</v>
      </c>
      <c r="D76" s="187" t="s">
        <v>277</v>
      </c>
      <c r="E76" s="197" t="s">
        <v>410</v>
      </c>
      <c r="F76" s="189" t="s">
        <v>411</v>
      </c>
      <c r="G76" s="190">
        <v>8621</v>
      </c>
    </row>
    <row r="77" spans="3:7">
      <c r="C77" s="186" t="s">
        <v>277</v>
      </c>
      <c r="D77" s="187" t="s">
        <v>277</v>
      </c>
      <c r="E77" s="197" t="s">
        <v>436</v>
      </c>
      <c r="F77" s="189" t="s">
        <v>437</v>
      </c>
      <c r="G77" s="190">
        <v>3842</v>
      </c>
    </row>
    <row r="78" spans="3:7">
      <c r="C78" s="186" t="s">
        <v>277</v>
      </c>
      <c r="D78" s="187" t="s">
        <v>277</v>
      </c>
      <c r="E78" s="197" t="s">
        <v>412</v>
      </c>
      <c r="F78" s="189" t="s">
        <v>413</v>
      </c>
      <c r="G78" s="190">
        <v>9805</v>
      </c>
    </row>
    <row r="79" spans="3:7">
      <c r="C79" s="186" t="s">
        <v>277</v>
      </c>
      <c r="D79" s="187" t="s">
        <v>277</v>
      </c>
      <c r="E79" s="197" t="s">
        <v>414</v>
      </c>
      <c r="F79" s="189" t="s">
        <v>415</v>
      </c>
      <c r="G79" s="191"/>
    </row>
    <row r="80" spans="3:7">
      <c r="C80" s="186" t="s">
        <v>277</v>
      </c>
      <c r="D80" s="187" t="s">
        <v>277</v>
      </c>
      <c r="E80" s="197" t="s">
        <v>445</v>
      </c>
      <c r="F80" s="189" t="s">
        <v>446</v>
      </c>
      <c r="G80" s="190">
        <v>17900.59</v>
      </c>
    </row>
    <row r="81" spans="3:9">
      <c r="C81" s="186" t="s">
        <v>277</v>
      </c>
      <c r="D81" s="187" t="s">
        <v>277</v>
      </c>
      <c r="E81" s="188" t="s">
        <v>416</v>
      </c>
      <c r="F81" s="189" t="s">
        <v>417</v>
      </c>
      <c r="G81" s="190">
        <v>44992.59</v>
      </c>
    </row>
    <row r="82" spans="3:9">
      <c r="C82" s="186" t="s">
        <v>277</v>
      </c>
      <c r="D82" s="187" t="s">
        <v>277</v>
      </c>
      <c r="E82" s="197" t="s">
        <v>418</v>
      </c>
      <c r="F82" s="189" t="s">
        <v>419</v>
      </c>
      <c r="G82" s="191"/>
    </row>
    <row r="83" spans="3:9">
      <c r="C83" s="186" t="s">
        <v>277</v>
      </c>
      <c r="D83" s="187" t="s">
        <v>277</v>
      </c>
      <c r="E83" s="197" t="s">
        <v>420</v>
      </c>
      <c r="F83" s="189" t="s">
        <v>421</v>
      </c>
      <c r="G83" s="190">
        <v>1828</v>
      </c>
    </row>
    <row r="84" spans="3:9">
      <c r="C84" s="186" t="s">
        <v>277</v>
      </c>
      <c r="D84" s="187" t="s">
        <v>277</v>
      </c>
      <c r="E84" s="188" t="s">
        <v>422</v>
      </c>
      <c r="F84" s="189" t="s">
        <v>423</v>
      </c>
      <c r="G84" s="190">
        <v>1828</v>
      </c>
    </row>
    <row r="85" spans="3:9">
      <c r="C85" s="186" t="s">
        <v>277</v>
      </c>
      <c r="D85" s="187" t="s">
        <v>277</v>
      </c>
      <c r="E85" s="197" t="s">
        <v>424</v>
      </c>
      <c r="F85" s="189" t="s">
        <v>425</v>
      </c>
      <c r="G85" s="190">
        <v>14699</v>
      </c>
    </row>
    <row r="86" spans="3:9">
      <c r="C86" s="186" t="s">
        <v>277</v>
      </c>
      <c r="D86" s="187" t="s">
        <v>277</v>
      </c>
      <c r="E86" s="188" t="s">
        <v>426</v>
      </c>
      <c r="F86" s="189" t="s">
        <v>427</v>
      </c>
      <c r="G86" s="190">
        <v>14699</v>
      </c>
    </row>
    <row r="87" spans="3:9">
      <c r="C87" s="186" t="s">
        <v>277</v>
      </c>
      <c r="D87" s="187" t="s">
        <v>277</v>
      </c>
      <c r="E87" s="186" t="s">
        <v>428</v>
      </c>
      <c r="F87" s="187" t="s">
        <v>429</v>
      </c>
      <c r="G87" s="190">
        <v>61519.59</v>
      </c>
    </row>
    <row r="88" spans="3:9">
      <c r="C88" s="186" t="s">
        <v>277</v>
      </c>
      <c r="D88" s="187" t="s">
        <v>277</v>
      </c>
      <c r="E88" s="188" t="s">
        <v>447</v>
      </c>
      <c r="F88" s="189" t="s">
        <v>448</v>
      </c>
      <c r="G88" s="191"/>
    </row>
    <row r="89" spans="3:9">
      <c r="C89" s="186" t="s">
        <v>277</v>
      </c>
      <c r="D89" s="187" t="s">
        <v>277</v>
      </c>
      <c r="E89" s="186" t="s">
        <v>449</v>
      </c>
      <c r="F89" s="187" t="s">
        <v>450</v>
      </c>
      <c r="G89" s="191"/>
    </row>
    <row r="90" spans="3:9">
      <c r="C90" s="186" t="s">
        <v>277</v>
      </c>
      <c r="D90" s="187" t="s">
        <v>277</v>
      </c>
      <c r="E90" s="188" t="s">
        <v>430</v>
      </c>
      <c r="F90" s="189" t="s">
        <v>431</v>
      </c>
      <c r="G90" s="190">
        <v>9743</v>
      </c>
    </row>
    <row r="91" spans="3:9">
      <c r="C91" s="186" t="s">
        <v>277</v>
      </c>
      <c r="D91" s="187" t="s">
        <v>277</v>
      </c>
      <c r="E91" s="186" t="s">
        <v>432</v>
      </c>
      <c r="F91" s="187" t="s">
        <v>433</v>
      </c>
      <c r="G91" s="190">
        <v>9743</v>
      </c>
    </row>
    <row r="92" spans="3:9">
      <c r="C92" s="186" t="s">
        <v>277</v>
      </c>
      <c r="D92" s="187" t="s">
        <v>277</v>
      </c>
      <c r="E92" s="192" t="s">
        <v>286</v>
      </c>
      <c r="F92" s="193" t="s">
        <v>287</v>
      </c>
      <c r="G92" s="190">
        <v>7159269.4900000002</v>
      </c>
    </row>
    <row r="93" spans="3:9">
      <c r="C93" s="186" t="s">
        <v>277</v>
      </c>
      <c r="D93" s="187" t="s">
        <v>277</v>
      </c>
      <c r="E93" s="194" t="s">
        <v>288</v>
      </c>
      <c r="F93" s="195" t="s">
        <v>289</v>
      </c>
      <c r="G93" s="190">
        <v>7159269.4900000002</v>
      </c>
      <c r="I93" s="198">
        <f>G93-G35</f>
        <v>6139971.6100000003</v>
      </c>
    </row>
    <row r="94" spans="3:9">
      <c r="C94" s="200" t="s">
        <v>464</v>
      </c>
      <c r="D94" s="201" t="s">
        <v>465</v>
      </c>
      <c r="E94" s="216" t="s">
        <v>290</v>
      </c>
      <c r="F94" s="199" t="s">
        <v>291</v>
      </c>
      <c r="G94" s="202">
        <v>1405345.38</v>
      </c>
    </row>
    <row r="95" spans="3:9">
      <c r="C95" s="186" t="s">
        <v>277</v>
      </c>
      <c r="D95" s="187" t="s">
        <v>277</v>
      </c>
      <c r="E95" s="196" t="s">
        <v>292</v>
      </c>
      <c r="F95" s="189" t="s">
        <v>293</v>
      </c>
      <c r="G95" s="190">
        <v>78969.759999999995</v>
      </c>
    </row>
    <row r="96" spans="3:9">
      <c r="C96" s="186" t="s">
        <v>277</v>
      </c>
      <c r="D96" s="187" t="s">
        <v>277</v>
      </c>
      <c r="E96" s="197" t="s">
        <v>294</v>
      </c>
      <c r="F96" s="189" t="s">
        <v>295</v>
      </c>
      <c r="G96" s="190">
        <v>1484315.14</v>
      </c>
    </row>
    <row r="97" spans="3:7">
      <c r="C97" s="186" t="s">
        <v>277</v>
      </c>
      <c r="D97" s="187" t="s">
        <v>277</v>
      </c>
      <c r="E97" s="196" t="s">
        <v>453</v>
      </c>
      <c r="F97" s="189" t="s">
        <v>263</v>
      </c>
      <c r="G97" s="191"/>
    </row>
    <row r="98" spans="3:7">
      <c r="C98" s="186" t="s">
        <v>277</v>
      </c>
      <c r="D98" s="187" t="s">
        <v>277</v>
      </c>
      <c r="E98" s="196" t="s">
        <v>296</v>
      </c>
      <c r="F98" s="189" t="s">
        <v>240</v>
      </c>
      <c r="G98" s="191"/>
    </row>
    <row r="99" spans="3:7">
      <c r="C99" s="186" t="s">
        <v>277</v>
      </c>
      <c r="D99" s="187" t="s">
        <v>277</v>
      </c>
      <c r="E99" s="197" t="s">
        <v>297</v>
      </c>
      <c r="F99" s="189" t="s">
        <v>298</v>
      </c>
      <c r="G99" s="191"/>
    </row>
    <row r="100" spans="3:7">
      <c r="C100" s="186" t="s">
        <v>277</v>
      </c>
      <c r="D100" s="187" t="s">
        <v>277</v>
      </c>
      <c r="E100" s="196" t="s">
        <v>299</v>
      </c>
      <c r="F100" s="189" t="s">
        <v>300</v>
      </c>
      <c r="G100" s="191"/>
    </row>
    <row r="101" spans="3:7">
      <c r="C101" s="186" t="s">
        <v>277</v>
      </c>
      <c r="D101" s="187" t="s">
        <v>277</v>
      </c>
      <c r="E101" s="196" t="s">
        <v>305</v>
      </c>
      <c r="F101" s="189" t="s">
        <v>306</v>
      </c>
      <c r="G101" s="191"/>
    </row>
    <row r="102" spans="3:7">
      <c r="C102" s="186" t="s">
        <v>277</v>
      </c>
      <c r="D102" s="187" t="s">
        <v>277</v>
      </c>
      <c r="E102" s="197" t="s">
        <v>307</v>
      </c>
      <c r="F102" s="189" t="s">
        <v>308</v>
      </c>
      <c r="G102" s="191"/>
    </row>
    <row r="103" spans="3:7">
      <c r="C103" s="186" t="s">
        <v>277</v>
      </c>
      <c r="D103" s="187" t="s">
        <v>277</v>
      </c>
      <c r="E103" s="188" t="s">
        <v>309</v>
      </c>
      <c r="F103" s="189" t="s">
        <v>310</v>
      </c>
      <c r="G103" s="190">
        <v>1484315.14</v>
      </c>
    </row>
    <row r="104" spans="3:7">
      <c r="C104" s="186" t="s">
        <v>277</v>
      </c>
      <c r="D104" s="187" t="s">
        <v>277</v>
      </c>
      <c r="E104" s="196" t="s">
        <v>311</v>
      </c>
      <c r="F104" s="189" t="s">
        <v>312</v>
      </c>
      <c r="G104" s="190">
        <v>252630.47</v>
      </c>
    </row>
    <row r="105" spans="3:7">
      <c r="C105" s="186" t="s">
        <v>277</v>
      </c>
      <c r="D105" s="187" t="s">
        <v>277</v>
      </c>
      <c r="E105" s="196" t="s">
        <v>313</v>
      </c>
      <c r="F105" s="189" t="s">
        <v>314</v>
      </c>
      <c r="G105" s="190">
        <v>90691.61</v>
      </c>
    </row>
    <row r="106" spans="3:7">
      <c r="C106" s="186" t="s">
        <v>277</v>
      </c>
      <c r="D106" s="187" t="s">
        <v>277</v>
      </c>
      <c r="E106" s="196" t="s">
        <v>315</v>
      </c>
      <c r="F106" s="189" t="s">
        <v>316</v>
      </c>
      <c r="G106" s="190">
        <v>-185539.52</v>
      </c>
    </row>
    <row r="107" spans="3:7">
      <c r="C107" s="186" t="s">
        <v>277</v>
      </c>
      <c r="D107" s="187" t="s">
        <v>277</v>
      </c>
      <c r="E107" s="196" t="s">
        <v>317</v>
      </c>
      <c r="F107" s="189" t="s">
        <v>318</v>
      </c>
      <c r="G107" s="191"/>
    </row>
    <row r="108" spans="3:7">
      <c r="C108" s="186" t="s">
        <v>277</v>
      </c>
      <c r="D108" s="187" t="s">
        <v>277</v>
      </c>
      <c r="E108" s="196" t="s">
        <v>319</v>
      </c>
      <c r="F108" s="189" t="s">
        <v>320</v>
      </c>
      <c r="G108" s="191"/>
    </row>
    <row r="109" spans="3:7">
      <c r="C109" s="186" t="s">
        <v>277</v>
      </c>
      <c r="D109" s="187" t="s">
        <v>277</v>
      </c>
      <c r="E109" s="196" t="s">
        <v>321</v>
      </c>
      <c r="F109" s="189" t="s">
        <v>322</v>
      </c>
      <c r="G109" s="191"/>
    </row>
    <row r="110" spans="3:7">
      <c r="C110" s="186" t="s">
        <v>277</v>
      </c>
      <c r="D110" s="187" t="s">
        <v>277</v>
      </c>
      <c r="E110" s="197" t="s">
        <v>323</v>
      </c>
      <c r="F110" s="189" t="s">
        <v>324</v>
      </c>
      <c r="G110" s="190">
        <v>157782.56</v>
      </c>
    </row>
    <row r="111" spans="3:7">
      <c r="C111" s="186" t="s">
        <v>277</v>
      </c>
      <c r="D111" s="187" t="s">
        <v>277</v>
      </c>
      <c r="E111" s="196" t="s">
        <v>325</v>
      </c>
      <c r="F111" s="189" t="s">
        <v>326</v>
      </c>
      <c r="G111" s="190">
        <v>182694.91</v>
      </c>
    </row>
    <row r="112" spans="3:7">
      <c r="C112" s="186" t="s">
        <v>277</v>
      </c>
      <c r="D112" s="187" t="s">
        <v>277</v>
      </c>
      <c r="E112" s="196" t="s">
        <v>327</v>
      </c>
      <c r="F112" s="189" t="s">
        <v>328</v>
      </c>
      <c r="G112" s="191"/>
    </row>
    <row r="113" spans="3:7">
      <c r="C113" s="186" t="s">
        <v>277</v>
      </c>
      <c r="D113" s="187" t="s">
        <v>277</v>
      </c>
      <c r="E113" s="197" t="s">
        <v>329</v>
      </c>
      <c r="F113" s="189" t="s">
        <v>330</v>
      </c>
      <c r="G113" s="190">
        <v>182694.91</v>
      </c>
    </row>
    <row r="114" spans="3:7">
      <c r="C114" s="186" t="s">
        <v>277</v>
      </c>
      <c r="D114" s="187" t="s">
        <v>277</v>
      </c>
      <c r="E114" s="196" t="s">
        <v>331</v>
      </c>
      <c r="F114" s="189" t="s">
        <v>332</v>
      </c>
      <c r="G114" s="190">
        <v>18257.11</v>
      </c>
    </row>
    <row r="115" spans="3:7">
      <c r="C115" s="186" t="s">
        <v>277</v>
      </c>
      <c r="D115" s="187" t="s">
        <v>277</v>
      </c>
      <c r="E115" s="196" t="s">
        <v>333</v>
      </c>
      <c r="F115" s="189" t="s">
        <v>334</v>
      </c>
      <c r="G115" s="191"/>
    </row>
    <row r="116" spans="3:7">
      <c r="C116" s="186" t="s">
        <v>277</v>
      </c>
      <c r="D116" s="187" t="s">
        <v>277</v>
      </c>
      <c r="E116" s="197" t="s">
        <v>335</v>
      </c>
      <c r="F116" s="189" t="s">
        <v>336</v>
      </c>
      <c r="G116" s="190">
        <v>18257.11</v>
      </c>
    </row>
    <row r="117" spans="3:7">
      <c r="C117" s="186" t="s">
        <v>277</v>
      </c>
      <c r="D117" s="187" t="s">
        <v>277</v>
      </c>
      <c r="E117" s="188" t="s">
        <v>337</v>
      </c>
      <c r="F117" s="189" t="s">
        <v>338</v>
      </c>
      <c r="G117" s="190">
        <v>358734.58</v>
      </c>
    </row>
    <row r="118" spans="3:7">
      <c r="C118" s="186" t="s">
        <v>277</v>
      </c>
      <c r="D118" s="187" t="s">
        <v>277</v>
      </c>
      <c r="E118" s="186" t="s">
        <v>339</v>
      </c>
      <c r="F118" s="187" t="s">
        <v>340</v>
      </c>
      <c r="G118" s="190">
        <v>1843049.72</v>
      </c>
    </row>
    <row r="119" spans="3:7">
      <c r="C119" s="186" t="s">
        <v>277</v>
      </c>
      <c r="D119" s="187" t="s">
        <v>277</v>
      </c>
      <c r="E119" s="197" t="s">
        <v>341</v>
      </c>
      <c r="F119" s="189" t="s">
        <v>342</v>
      </c>
      <c r="G119" s="190">
        <v>100900</v>
      </c>
    </row>
    <row r="120" spans="3:7">
      <c r="C120" s="186" t="s">
        <v>277</v>
      </c>
      <c r="D120" s="187" t="s">
        <v>277</v>
      </c>
      <c r="E120" s="197" t="s">
        <v>343</v>
      </c>
      <c r="F120" s="189" t="s">
        <v>344</v>
      </c>
      <c r="G120" s="190">
        <v>28795</v>
      </c>
    </row>
    <row r="121" spans="3:7">
      <c r="C121" s="186" t="s">
        <v>277</v>
      </c>
      <c r="D121" s="187" t="s">
        <v>277</v>
      </c>
      <c r="E121" s="197" t="s">
        <v>345</v>
      </c>
      <c r="F121" s="189" t="s">
        <v>346</v>
      </c>
      <c r="G121" s="190">
        <v>2048.4</v>
      </c>
    </row>
    <row r="122" spans="3:7">
      <c r="C122" s="186" t="s">
        <v>277</v>
      </c>
      <c r="D122" s="187" t="s">
        <v>277</v>
      </c>
      <c r="E122" s="197" t="s">
        <v>347</v>
      </c>
      <c r="F122" s="189" t="s">
        <v>348</v>
      </c>
      <c r="G122" s="190">
        <v>57729</v>
      </c>
    </row>
    <row r="123" spans="3:7">
      <c r="C123" s="186" t="s">
        <v>277</v>
      </c>
      <c r="D123" s="187" t="s">
        <v>277</v>
      </c>
      <c r="E123" s="197" t="s">
        <v>349</v>
      </c>
      <c r="F123" s="189" t="s">
        <v>350</v>
      </c>
      <c r="G123" s="190">
        <v>28904.5</v>
      </c>
    </row>
    <row r="124" spans="3:7">
      <c r="C124" s="186" t="s">
        <v>277</v>
      </c>
      <c r="D124" s="187" t="s">
        <v>277</v>
      </c>
      <c r="E124" s="197" t="s">
        <v>351</v>
      </c>
      <c r="F124" s="189" t="s">
        <v>352</v>
      </c>
      <c r="G124" s="191"/>
    </row>
    <row r="125" spans="3:7">
      <c r="C125" s="186" t="s">
        <v>277</v>
      </c>
      <c r="D125" s="187" t="s">
        <v>277</v>
      </c>
      <c r="E125" s="197" t="s">
        <v>353</v>
      </c>
      <c r="F125" s="189" t="s">
        <v>354</v>
      </c>
      <c r="G125" s="190">
        <v>8208.5</v>
      </c>
    </row>
    <row r="126" spans="3:7">
      <c r="C126" s="186" t="s">
        <v>277</v>
      </c>
      <c r="D126" s="187" t="s">
        <v>277</v>
      </c>
      <c r="E126" s="197" t="s">
        <v>355</v>
      </c>
      <c r="F126" s="189" t="s">
        <v>356</v>
      </c>
      <c r="G126" s="190">
        <v>5393</v>
      </c>
    </row>
    <row r="127" spans="3:7">
      <c r="C127" s="186" t="s">
        <v>277</v>
      </c>
      <c r="D127" s="187" t="s">
        <v>277</v>
      </c>
      <c r="E127" s="197" t="s">
        <v>357</v>
      </c>
      <c r="F127" s="189" t="s">
        <v>358</v>
      </c>
      <c r="G127" s="190">
        <v>4725.3999999999996</v>
      </c>
    </row>
    <row r="128" spans="3:7">
      <c r="C128" s="186" t="s">
        <v>277</v>
      </c>
      <c r="D128" s="187" t="s">
        <v>277</v>
      </c>
      <c r="E128" s="197" t="s">
        <v>359</v>
      </c>
      <c r="F128" s="189" t="s">
        <v>360</v>
      </c>
      <c r="G128" s="190">
        <v>31503</v>
      </c>
    </row>
    <row r="129" spans="3:7">
      <c r="C129" s="186" t="s">
        <v>277</v>
      </c>
      <c r="D129" s="187" t="s">
        <v>277</v>
      </c>
      <c r="E129" s="197" t="s">
        <v>361</v>
      </c>
      <c r="F129" s="189" t="s">
        <v>362</v>
      </c>
      <c r="G129" s="190">
        <v>4034.68</v>
      </c>
    </row>
    <row r="130" spans="3:7">
      <c r="C130" s="186" t="s">
        <v>277</v>
      </c>
      <c r="D130" s="187" t="s">
        <v>277</v>
      </c>
      <c r="E130" s="197" t="s">
        <v>363</v>
      </c>
      <c r="F130" s="189" t="s">
        <v>364</v>
      </c>
      <c r="G130" s="190">
        <v>23357.54</v>
      </c>
    </row>
    <row r="131" spans="3:7">
      <c r="C131" s="186" t="s">
        <v>277</v>
      </c>
      <c r="D131" s="187" t="s">
        <v>277</v>
      </c>
      <c r="E131" s="197" t="s">
        <v>456</v>
      </c>
      <c r="F131" s="189" t="s">
        <v>457</v>
      </c>
      <c r="G131" s="190">
        <v>600</v>
      </c>
    </row>
    <row r="132" spans="3:7">
      <c r="C132" s="186" t="s">
        <v>277</v>
      </c>
      <c r="D132" s="187" t="s">
        <v>277</v>
      </c>
      <c r="E132" s="188" t="s">
        <v>367</v>
      </c>
      <c r="F132" s="189" t="s">
        <v>368</v>
      </c>
      <c r="G132" s="190">
        <v>296199.02</v>
      </c>
    </row>
    <row r="133" spans="3:7">
      <c r="C133" s="186" t="s">
        <v>277</v>
      </c>
      <c r="D133" s="187" t="s">
        <v>277</v>
      </c>
      <c r="E133" s="186" t="s">
        <v>369</v>
      </c>
      <c r="F133" s="187" t="s">
        <v>368</v>
      </c>
      <c r="G133" s="190">
        <v>296199.02</v>
      </c>
    </row>
    <row r="134" spans="3:7">
      <c r="C134" s="186" t="s">
        <v>277</v>
      </c>
      <c r="D134" s="187" t="s">
        <v>277</v>
      </c>
      <c r="E134" s="188" t="s">
        <v>434</v>
      </c>
      <c r="F134" s="189" t="s">
        <v>435</v>
      </c>
      <c r="G134" s="191"/>
    </row>
    <row r="135" spans="3:7">
      <c r="C135" s="186" t="s">
        <v>277</v>
      </c>
      <c r="D135" s="187" t="s">
        <v>277</v>
      </c>
      <c r="E135" s="188" t="s">
        <v>372</v>
      </c>
      <c r="F135" s="189" t="s">
        <v>373</v>
      </c>
      <c r="G135" s="190">
        <v>87468</v>
      </c>
    </row>
    <row r="136" spans="3:7">
      <c r="C136" s="186" t="s">
        <v>277</v>
      </c>
      <c r="D136" s="187" t="s">
        <v>277</v>
      </c>
      <c r="E136" s="188" t="s">
        <v>438</v>
      </c>
      <c r="F136" s="189" t="s">
        <v>439</v>
      </c>
      <c r="G136" s="191"/>
    </row>
    <row r="137" spans="3:7">
      <c r="C137" s="186" t="s">
        <v>277</v>
      </c>
      <c r="D137" s="187" t="s">
        <v>277</v>
      </c>
      <c r="E137" s="188" t="s">
        <v>374</v>
      </c>
      <c r="F137" s="189" t="s">
        <v>375</v>
      </c>
      <c r="G137" s="190">
        <v>181225.5</v>
      </c>
    </row>
    <row r="138" spans="3:7">
      <c r="C138" s="186" t="s">
        <v>277</v>
      </c>
      <c r="D138" s="187" t="s">
        <v>277</v>
      </c>
      <c r="E138" s="186" t="s">
        <v>376</v>
      </c>
      <c r="F138" s="187" t="s">
        <v>377</v>
      </c>
      <c r="G138" s="190">
        <v>268693.5</v>
      </c>
    </row>
    <row r="139" spans="3:7">
      <c r="C139" s="186" t="s">
        <v>277</v>
      </c>
      <c r="D139" s="187" t="s">
        <v>277</v>
      </c>
      <c r="E139" s="197" t="s">
        <v>378</v>
      </c>
      <c r="F139" s="189" t="s">
        <v>379</v>
      </c>
      <c r="G139" s="190">
        <v>415</v>
      </c>
    </row>
    <row r="140" spans="3:7">
      <c r="C140" s="186" t="s">
        <v>277</v>
      </c>
      <c r="D140" s="187" t="s">
        <v>277</v>
      </c>
      <c r="E140" s="197" t="s">
        <v>380</v>
      </c>
      <c r="F140" s="189" t="s">
        <v>381</v>
      </c>
      <c r="G140" s="191"/>
    </row>
    <row r="141" spans="3:7">
      <c r="C141" s="186" t="s">
        <v>277</v>
      </c>
      <c r="D141" s="187" t="s">
        <v>277</v>
      </c>
      <c r="E141" s="197" t="s">
        <v>458</v>
      </c>
      <c r="F141" s="189" t="s">
        <v>459</v>
      </c>
      <c r="G141" s="190">
        <v>2490</v>
      </c>
    </row>
    <row r="142" spans="3:7">
      <c r="C142" s="186" t="s">
        <v>277</v>
      </c>
      <c r="D142" s="187" t="s">
        <v>277</v>
      </c>
      <c r="E142" s="188" t="s">
        <v>386</v>
      </c>
      <c r="F142" s="189" t="s">
        <v>387</v>
      </c>
      <c r="G142" s="190">
        <v>2905</v>
      </c>
    </row>
    <row r="143" spans="3:7">
      <c r="C143" s="186" t="s">
        <v>277</v>
      </c>
      <c r="D143" s="187" t="s">
        <v>277</v>
      </c>
      <c r="E143" s="197" t="s">
        <v>460</v>
      </c>
      <c r="F143" s="189" t="s">
        <v>461</v>
      </c>
      <c r="G143" s="190">
        <v>5477.64</v>
      </c>
    </row>
    <row r="144" spans="3:7">
      <c r="C144" s="186" t="s">
        <v>277</v>
      </c>
      <c r="D144" s="187" t="s">
        <v>277</v>
      </c>
      <c r="E144" s="197" t="s">
        <v>462</v>
      </c>
      <c r="F144" s="189" t="s">
        <v>463</v>
      </c>
      <c r="G144" s="191"/>
    </row>
    <row r="145" spans="3:7">
      <c r="C145" s="186" t="s">
        <v>277</v>
      </c>
      <c r="D145" s="187" t="s">
        <v>277</v>
      </c>
      <c r="E145" s="188" t="s">
        <v>390</v>
      </c>
      <c r="F145" s="189" t="s">
        <v>391</v>
      </c>
      <c r="G145" s="190">
        <v>5477.64</v>
      </c>
    </row>
    <row r="146" spans="3:7">
      <c r="C146" s="186" t="s">
        <v>277</v>
      </c>
      <c r="D146" s="187" t="s">
        <v>277</v>
      </c>
      <c r="E146" s="186" t="s">
        <v>392</v>
      </c>
      <c r="F146" s="187" t="s">
        <v>393</v>
      </c>
      <c r="G146" s="190">
        <v>8382.64</v>
      </c>
    </row>
    <row r="147" spans="3:7">
      <c r="C147" s="186" t="s">
        <v>277</v>
      </c>
      <c r="D147" s="187" t="s">
        <v>277</v>
      </c>
      <c r="E147" s="188" t="s">
        <v>398</v>
      </c>
      <c r="F147" s="189" t="s">
        <v>399</v>
      </c>
      <c r="G147" s="190">
        <v>360</v>
      </c>
    </row>
    <row r="148" spans="3:7">
      <c r="C148" s="186" t="s">
        <v>277</v>
      </c>
      <c r="D148" s="187" t="s">
        <v>277</v>
      </c>
      <c r="E148" s="188" t="s">
        <v>400</v>
      </c>
      <c r="F148" s="189" t="s">
        <v>401</v>
      </c>
      <c r="G148" s="190">
        <v>13908</v>
      </c>
    </row>
    <row r="149" spans="3:7">
      <c r="C149" s="186" t="s">
        <v>277</v>
      </c>
      <c r="D149" s="187" t="s">
        <v>277</v>
      </c>
      <c r="E149" s="188" t="s">
        <v>402</v>
      </c>
      <c r="F149" s="189" t="s">
        <v>403</v>
      </c>
      <c r="G149" s="190">
        <v>14583.3</v>
      </c>
    </row>
    <row r="150" spans="3:7">
      <c r="C150" s="186" t="s">
        <v>277</v>
      </c>
      <c r="D150" s="187" t="s">
        <v>277</v>
      </c>
      <c r="E150" s="188" t="s">
        <v>404</v>
      </c>
      <c r="F150" s="189" t="s">
        <v>405</v>
      </c>
      <c r="G150" s="190">
        <v>23124</v>
      </c>
    </row>
    <row r="151" spans="3:7">
      <c r="C151" s="186" t="s">
        <v>277</v>
      </c>
      <c r="D151" s="187" t="s">
        <v>277</v>
      </c>
      <c r="E151" s="188" t="s">
        <v>406</v>
      </c>
      <c r="F151" s="189" t="s">
        <v>407</v>
      </c>
      <c r="G151" s="190">
        <v>5167.8599999999997</v>
      </c>
    </row>
    <row r="152" spans="3:7">
      <c r="C152" s="186" t="s">
        <v>277</v>
      </c>
      <c r="D152" s="187" t="s">
        <v>277</v>
      </c>
      <c r="E152" s="186" t="s">
        <v>408</v>
      </c>
      <c r="F152" s="187" t="s">
        <v>409</v>
      </c>
      <c r="G152" s="190">
        <v>57143.16</v>
      </c>
    </row>
    <row r="153" spans="3:7">
      <c r="C153" s="186" t="s">
        <v>277</v>
      </c>
      <c r="D153" s="187" t="s">
        <v>277</v>
      </c>
      <c r="E153" s="197" t="s">
        <v>410</v>
      </c>
      <c r="F153" s="189" t="s">
        <v>411</v>
      </c>
      <c r="G153" s="190">
        <v>3886.8</v>
      </c>
    </row>
    <row r="154" spans="3:7">
      <c r="C154" s="186" t="s">
        <v>277</v>
      </c>
      <c r="D154" s="187" t="s">
        <v>277</v>
      </c>
      <c r="E154" s="197" t="s">
        <v>436</v>
      </c>
      <c r="F154" s="189" t="s">
        <v>437</v>
      </c>
      <c r="G154" s="190">
        <v>332</v>
      </c>
    </row>
    <row r="155" spans="3:7">
      <c r="C155" s="186" t="s">
        <v>277</v>
      </c>
      <c r="D155" s="187" t="s">
        <v>277</v>
      </c>
      <c r="E155" s="197" t="s">
        <v>412</v>
      </c>
      <c r="F155" s="189" t="s">
        <v>413</v>
      </c>
      <c r="G155" s="190">
        <v>6078</v>
      </c>
    </row>
    <row r="156" spans="3:7">
      <c r="C156" s="186" t="s">
        <v>277</v>
      </c>
      <c r="D156" s="187" t="s">
        <v>277</v>
      </c>
      <c r="E156" s="188" t="s">
        <v>416</v>
      </c>
      <c r="F156" s="189" t="s">
        <v>417</v>
      </c>
      <c r="G156" s="190">
        <v>10296.799999999999</v>
      </c>
    </row>
    <row r="157" spans="3:7">
      <c r="C157" s="186" t="s">
        <v>277</v>
      </c>
      <c r="D157" s="187" t="s">
        <v>277</v>
      </c>
      <c r="E157" s="197" t="s">
        <v>418</v>
      </c>
      <c r="F157" s="189" t="s">
        <v>419</v>
      </c>
      <c r="G157" s="191"/>
    </row>
    <row r="158" spans="3:7">
      <c r="C158" s="186" t="s">
        <v>277</v>
      </c>
      <c r="D158" s="187" t="s">
        <v>277</v>
      </c>
      <c r="E158" s="197" t="s">
        <v>420</v>
      </c>
      <c r="F158" s="189" t="s">
        <v>421</v>
      </c>
      <c r="G158" s="190">
        <v>6815</v>
      </c>
    </row>
    <row r="159" spans="3:7">
      <c r="C159" s="186" t="s">
        <v>277</v>
      </c>
      <c r="D159" s="187" t="s">
        <v>277</v>
      </c>
      <c r="E159" s="188" t="s">
        <v>422</v>
      </c>
      <c r="F159" s="189" t="s">
        <v>423</v>
      </c>
      <c r="G159" s="190">
        <v>6815</v>
      </c>
    </row>
    <row r="160" spans="3:7">
      <c r="C160" s="186" t="s">
        <v>277</v>
      </c>
      <c r="D160" s="187" t="s">
        <v>277</v>
      </c>
      <c r="E160" s="197" t="s">
        <v>454</v>
      </c>
      <c r="F160" s="189" t="s">
        <v>455</v>
      </c>
      <c r="G160" s="190">
        <v>10140</v>
      </c>
    </row>
    <row r="161" spans="3:9">
      <c r="C161" s="186" t="s">
        <v>277</v>
      </c>
      <c r="D161" s="187" t="s">
        <v>277</v>
      </c>
      <c r="E161" s="197" t="s">
        <v>424</v>
      </c>
      <c r="F161" s="189" t="s">
        <v>425</v>
      </c>
      <c r="G161" s="190">
        <v>2365.3200000000002</v>
      </c>
    </row>
    <row r="162" spans="3:9">
      <c r="C162" s="186" t="s">
        <v>277</v>
      </c>
      <c r="D162" s="187" t="s">
        <v>277</v>
      </c>
      <c r="E162" s="188" t="s">
        <v>426</v>
      </c>
      <c r="F162" s="189" t="s">
        <v>427</v>
      </c>
      <c r="G162" s="190">
        <v>12505.32</v>
      </c>
    </row>
    <row r="163" spans="3:9">
      <c r="C163" s="186" t="s">
        <v>277</v>
      </c>
      <c r="D163" s="187" t="s">
        <v>277</v>
      </c>
      <c r="E163" s="186" t="s">
        <v>428</v>
      </c>
      <c r="F163" s="187" t="s">
        <v>429</v>
      </c>
      <c r="G163" s="190">
        <v>29617.119999999999</v>
      </c>
    </row>
    <row r="164" spans="3:9">
      <c r="C164" s="186" t="s">
        <v>277</v>
      </c>
      <c r="D164" s="187" t="s">
        <v>277</v>
      </c>
      <c r="E164" s="188" t="s">
        <v>430</v>
      </c>
      <c r="F164" s="189" t="s">
        <v>431</v>
      </c>
      <c r="G164" s="190">
        <v>-30698.639999999999</v>
      </c>
    </row>
    <row r="165" spans="3:9">
      <c r="C165" s="186" t="s">
        <v>277</v>
      </c>
      <c r="D165" s="187" t="s">
        <v>277</v>
      </c>
      <c r="E165" s="186" t="s">
        <v>432</v>
      </c>
      <c r="F165" s="187" t="s">
        <v>433</v>
      </c>
      <c r="G165" s="190">
        <v>-30698.639999999999</v>
      </c>
    </row>
    <row r="166" spans="3:9">
      <c r="C166" s="186" t="s">
        <v>277</v>
      </c>
      <c r="D166" s="187" t="s">
        <v>277</v>
      </c>
      <c r="E166" s="192" t="s">
        <v>286</v>
      </c>
      <c r="F166" s="193" t="s">
        <v>287</v>
      </c>
      <c r="G166" s="190">
        <v>2472386.52</v>
      </c>
    </row>
    <row r="167" spans="3:9">
      <c r="C167" s="186" t="s">
        <v>277</v>
      </c>
      <c r="D167" s="187" t="s">
        <v>277</v>
      </c>
      <c r="E167" s="194" t="s">
        <v>288</v>
      </c>
      <c r="F167" s="195" t="s">
        <v>289</v>
      </c>
      <c r="G167" s="190">
        <v>2472386.52</v>
      </c>
      <c r="I167" s="198">
        <f>G167-G117</f>
        <v>2113651.94</v>
      </c>
    </row>
    <row r="168" spans="3:9">
      <c r="C168" s="200" t="s">
        <v>494</v>
      </c>
      <c r="D168" s="201" t="s">
        <v>495</v>
      </c>
      <c r="E168" s="216" t="s">
        <v>290</v>
      </c>
      <c r="F168" s="199" t="s">
        <v>291</v>
      </c>
      <c r="G168" s="202">
        <v>582487.19999999995</v>
      </c>
    </row>
    <row r="169" spans="3:9">
      <c r="C169" s="186" t="s">
        <v>277</v>
      </c>
      <c r="D169" s="187" t="s">
        <v>277</v>
      </c>
      <c r="E169" s="196" t="s">
        <v>292</v>
      </c>
      <c r="F169" s="189" t="s">
        <v>293</v>
      </c>
      <c r="G169" s="191"/>
    </row>
    <row r="170" spans="3:9">
      <c r="C170" s="186" t="s">
        <v>277</v>
      </c>
      <c r="D170" s="187" t="s">
        <v>277</v>
      </c>
      <c r="E170" s="197" t="s">
        <v>294</v>
      </c>
      <c r="F170" s="189" t="s">
        <v>295</v>
      </c>
      <c r="G170" s="190">
        <v>582487.19999999995</v>
      </c>
    </row>
    <row r="171" spans="3:9">
      <c r="C171" s="186" t="s">
        <v>277</v>
      </c>
      <c r="D171" s="187" t="s">
        <v>277</v>
      </c>
      <c r="E171" s="196" t="s">
        <v>453</v>
      </c>
      <c r="F171" s="189" t="s">
        <v>263</v>
      </c>
      <c r="G171" s="191"/>
    </row>
    <row r="172" spans="3:9">
      <c r="C172" s="186" t="s">
        <v>277</v>
      </c>
      <c r="D172" s="187" t="s">
        <v>277</v>
      </c>
      <c r="E172" s="196" t="s">
        <v>296</v>
      </c>
      <c r="F172" s="189" t="s">
        <v>240</v>
      </c>
      <c r="G172" s="191"/>
    </row>
    <row r="173" spans="3:9">
      <c r="C173" s="186" t="s">
        <v>277</v>
      </c>
      <c r="D173" s="187" t="s">
        <v>277</v>
      </c>
      <c r="E173" s="197" t="s">
        <v>297</v>
      </c>
      <c r="F173" s="189" t="s">
        <v>298</v>
      </c>
      <c r="G173" s="191"/>
    </row>
    <row r="174" spans="3:9">
      <c r="C174" s="186" t="s">
        <v>277</v>
      </c>
      <c r="D174" s="187" t="s">
        <v>277</v>
      </c>
      <c r="E174" s="196" t="s">
        <v>303</v>
      </c>
      <c r="F174" s="189" t="s">
        <v>304</v>
      </c>
      <c r="G174" s="191"/>
    </row>
    <row r="175" spans="3:9">
      <c r="C175" s="186" t="s">
        <v>277</v>
      </c>
      <c r="D175" s="187" t="s">
        <v>277</v>
      </c>
      <c r="E175" s="196" t="s">
        <v>305</v>
      </c>
      <c r="F175" s="189" t="s">
        <v>306</v>
      </c>
      <c r="G175" s="191"/>
    </row>
    <row r="176" spans="3:9">
      <c r="C176" s="186" t="s">
        <v>277</v>
      </c>
      <c r="D176" s="187" t="s">
        <v>277</v>
      </c>
      <c r="E176" s="197" t="s">
        <v>307</v>
      </c>
      <c r="F176" s="189" t="s">
        <v>308</v>
      </c>
      <c r="G176" s="191"/>
    </row>
    <row r="177" spans="3:7">
      <c r="C177" s="186" t="s">
        <v>277</v>
      </c>
      <c r="D177" s="187" t="s">
        <v>277</v>
      </c>
      <c r="E177" s="188" t="s">
        <v>309</v>
      </c>
      <c r="F177" s="189" t="s">
        <v>310</v>
      </c>
      <c r="G177" s="190">
        <v>582487.19999999995</v>
      </c>
    </row>
    <row r="178" spans="3:7">
      <c r="C178" s="186" t="s">
        <v>277</v>
      </c>
      <c r="D178" s="187" t="s">
        <v>277</v>
      </c>
      <c r="E178" s="196" t="s">
        <v>311</v>
      </c>
      <c r="F178" s="189" t="s">
        <v>312</v>
      </c>
      <c r="G178" s="190">
        <v>99139.31</v>
      </c>
    </row>
    <row r="179" spans="3:7">
      <c r="C179" s="186" t="s">
        <v>277</v>
      </c>
      <c r="D179" s="187" t="s">
        <v>277</v>
      </c>
      <c r="E179" s="196" t="s">
        <v>313</v>
      </c>
      <c r="F179" s="189" t="s">
        <v>314</v>
      </c>
      <c r="G179" s="190">
        <v>35589.99</v>
      </c>
    </row>
    <row r="180" spans="3:7">
      <c r="C180" s="186" t="s">
        <v>277</v>
      </c>
      <c r="D180" s="187" t="s">
        <v>277</v>
      </c>
      <c r="E180" s="196" t="s">
        <v>315</v>
      </c>
      <c r="F180" s="189" t="s">
        <v>316</v>
      </c>
      <c r="G180" s="190">
        <v>-72810.91</v>
      </c>
    </row>
    <row r="181" spans="3:7">
      <c r="C181" s="186" t="s">
        <v>277</v>
      </c>
      <c r="D181" s="187" t="s">
        <v>277</v>
      </c>
      <c r="E181" s="196" t="s">
        <v>317</v>
      </c>
      <c r="F181" s="189" t="s">
        <v>318</v>
      </c>
      <c r="G181" s="191"/>
    </row>
    <row r="182" spans="3:7">
      <c r="C182" s="186" t="s">
        <v>277</v>
      </c>
      <c r="D182" s="187" t="s">
        <v>277</v>
      </c>
      <c r="E182" s="196" t="s">
        <v>319</v>
      </c>
      <c r="F182" s="189" t="s">
        <v>320</v>
      </c>
      <c r="G182" s="191"/>
    </row>
    <row r="183" spans="3:7">
      <c r="C183" s="186" t="s">
        <v>277</v>
      </c>
      <c r="D183" s="187" t="s">
        <v>277</v>
      </c>
      <c r="E183" s="196" t="s">
        <v>321</v>
      </c>
      <c r="F183" s="189" t="s">
        <v>322</v>
      </c>
      <c r="G183" s="191"/>
    </row>
    <row r="184" spans="3:7">
      <c r="C184" s="186" t="s">
        <v>277</v>
      </c>
      <c r="D184" s="187" t="s">
        <v>277</v>
      </c>
      <c r="E184" s="197" t="s">
        <v>323</v>
      </c>
      <c r="F184" s="189" t="s">
        <v>324</v>
      </c>
      <c r="G184" s="190">
        <v>61918.39</v>
      </c>
    </row>
    <row r="185" spans="3:7">
      <c r="C185" s="186" t="s">
        <v>277</v>
      </c>
      <c r="D185" s="187" t="s">
        <v>277</v>
      </c>
      <c r="E185" s="196" t="s">
        <v>325</v>
      </c>
      <c r="F185" s="189" t="s">
        <v>326</v>
      </c>
      <c r="G185" s="190">
        <v>75723.37</v>
      </c>
    </row>
    <row r="186" spans="3:7">
      <c r="C186" s="186" t="s">
        <v>277</v>
      </c>
      <c r="D186" s="187" t="s">
        <v>277</v>
      </c>
      <c r="E186" s="196" t="s">
        <v>327</v>
      </c>
      <c r="F186" s="189" t="s">
        <v>328</v>
      </c>
      <c r="G186" s="191"/>
    </row>
    <row r="187" spans="3:7">
      <c r="C187" s="186" t="s">
        <v>277</v>
      </c>
      <c r="D187" s="187" t="s">
        <v>277</v>
      </c>
      <c r="E187" s="197" t="s">
        <v>329</v>
      </c>
      <c r="F187" s="189" t="s">
        <v>330</v>
      </c>
      <c r="G187" s="190">
        <v>75723.37</v>
      </c>
    </row>
    <row r="188" spans="3:7">
      <c r="C188" s="186" t="s">
        <v>277</v>
      </c>
      <c r="D188" s="187" t="s">
        <v>277</v>
      </c>
      <c r="E188" s="196" t="s">
        <v>331</v>
      </c>
      <c r="F188" s="189" t="s">
        <v>332</v>
      </c>
      <c r="G188" s="190">
        <v>7164.58</v>
      </c>
    </row>
    <row r="189" spans="3:7">
      <c r="C189" s="186" t="s">
        <v>277</v>
      </c>
      <c r="D189" s="187" t="s">
        <v>277</v>
      </c>
      <c r="E189" s="196" t="s">
        <v>333</v>
      </c>
      <c r="F189" s="189" t="s">
        <v>334</v>
      </c>
      <c r="G189" s="191"/>
    </row>
    <row r="190" spans="3:7">
      <c r="C190" s="186" t="s">
        <v>277</v>
      </c>
      <c r="D190" s="187" t="s">
        <v>277</v>
      </c>
      <c r="E190" s="197" t="s">
        <v>335</v>
      </c>
      <c r="F190" s="189" t="s">
        <v>336</v>
      </c>
      <c r="G190" s="190">
        <v>7164.58</v>
      </c>
    </row>
    <row r="191" spans="3:7">
      <c r="C191" s="186" t="s">
        <v>277</v>
      </c>
      <c r="D191" s="187" t="s">
        <v>277</v>
      </c>
      <c r="E191" s="188" t="s">
        <v>337</v>
      </c>
      <c r="F191" s="189" t="s">
        <v>338</v>
      </c>
      <c r="G191" s="190">
        <v>144806.34</v>
      </c>
    </row>
    <row r="192" spans="3:7">
      <c r="C192" s="186" t="s">
        <v>277</v>
      </c>
      <c r="D192" s="187" t="s">
        <v>277</v>
      </c>
      <c r="E192" s="186" t="s">
        <v>339</v>
      </c>
      <c r="F192" s="187" t="s">
        <v>340</v>
      </c>
      <c r="G192" s="190">
        <v>727293.54</v>
      </c>
    </row>
    <row r="193" spans="3:7">
      <c r="C193" s="186" t="s">
        <v>277</v>
      </c>
      <c r="D193" s="187" t="s">
        <v>277</v>
      </c>
      <c r="E193" s="197" t="s">
        <v>341</v>
      </c>
      <c r="F193" s="189" t="s">
        <v>342</v>
      </c>
      <c r="G193" s="190">
        <v>1760</v>
      </c>
    </row>
    <row r="194" spans="3:7">
      <c r="C194" s="186" t="s">
        <v>277</v>
      </c>
      <c r="D194" s="187" t="s">
        <v>277</v>
      </c>
      <c r="E194" s="197" t="s">
        <v>343</v>
      </c>
      <c r="F194" s="189" t="s">
        <v>344</v>
      </c>
      <c r="G194" s="190">
        <v>12308</v>
      </c>
    </row>
    <row r="195" spans="3:7">
      <c r="C195" s="186" t="s">
        <v>277</v>
      </c>
      <c r="D195" s="187" t="s">
        <v>277</v>
      </c>
      <c r="E195" s="197" t="s">
        <v>345</v>
      </c>
      <c r="F195" s="189" t="s">
        <v>346</v>
      </c>
      <c r="G195" s="190">
        <v>420</v>
      </c>
    </row>
    <row r="196" spans="3:7">
      <c r="C196" s="186" t="s">
        <v>277</v>
      </c>
      <c r="D196" s="187" t="s">
        <v>277</v>
      </c>
      <c r="E196" s="197" t="s">
        <v>347</v>
      </c>
      <c r="F196" s="189" t="s">
        <v>348</v>
      </c>
      <c r="G196" s="190">
        <v>3561</v>
      </c>
    </row>
    <row r="197" spans="3:7">
      <c r="C197" s="186" t="s">
        <v>277</v>
      </c>
      <c r="D197" s="187" t="s">
        <v>277</v>
      </c>
      <c r="E197" s="197" t="s">
        <v>349</v>
      </c>
      <c r="F197" s="189" t="s">
        <v>350</v>
      </c>
      <c r="G197" s="190">
        <v>6752</v>
      </c>
    </row>
    <row r="198" spans="3:7">
      <c r="C198" s="186" t="s">
        <v>277</v>
      </c>
      <c r="D198" s="187" t="s">
        <v>277</v>
      </c>
      <c r="E198" s="197" t="s">
        <v>351</v>
      </c>
      <c r="F198" s="189" t="s">
        <v>352</v>
      </c>
      <c r="G198" s="190">
        <v>4500</v>
      </c>
    </row>
    <row r="199" spans="3:7">
      <c r="C199" s="186" t="s">
        <v>277</v>
      </c>
      <c r="D199" s="187" t="s">
        <v>277</v>
      </c>
      <c r="E199" s="197" t="s">
        <v>353</v>
      </c>
      <c r="F199" s="189" t="s">
        <v>354</v>
      </c>
      <c r="G199" s="190">
        <v>4503</v>
      </c>
    </row>
    <row r="200" spans="3:7">
      <c r="C200" s="186" t="s">
        <v>277</v>
      </c>
      <c r="D200" s="187" t="s">
        <v>277</v>
      </c>
      <c r="E200" s="197" t="s">
        <v>355</v>
      </c>
      <c r="F200" s="189" t="s">
        <v>356</v>
      </c>
      <c r="G200" s="190">
        <v>830</v>
      </c>
    </row>
    <row r="201" spans="3:7">
      <c r="C201" s="186" t="s">
        <v>277</v>
      </c>
      <c r="D201" s="187" t="s">
        <v>277</v>
      </c>
      <c r="E201" s="197" t="s">
        <v>357</v>
      </c>
      <c r="F201" s="189" t="s">
        <v>358</v>
      </c>
      <c r="G201" s="190">
        <v>1451</v>
      </c>
    </row>
    <row r="202" spans="3:7">
      <c r="C202" s="186" t="s">
        <v>277</v>
      </c>
      <c r="D202" s="187" t="s">
        <v>277</v>
      </c>
      <c r="E202" s="197" t="s">
        <v>359</v>
      </c>
      <c r="F202" s="189" t="s">
        <v>360</v>
      </c>
      <c r="G202" s="190">
        <v>3810</v>
      </c>
    </row>
    <row r="203" spans="3:7">
      <c r="C203" s="186" t="s">
        <v>277</v>
      </c>
      <c r="D203" s="187" t="s">
        <v>277</v>
      </c>
      <c r="E203" s="197" t="s">
        <v>361</v>
      </c>
      <c r="F203" s="189" t="s">
        <v>362</v>
      </c>
      <c r="G203" s="190">
        <v>934</v>
      </c>
    </row>
    <row r="204" spans="3:7">
      <c r="C204" s="186" t="s">
        <v>277</v>
      </c>
      <c r="D204" s="187" t="s">
        <v>277</v>
      </c>
      <c r="E204" s="197" t="s">
        <v>456</v>
      </c>
      <c r="F204" s="189" t="s">
        <v>457</v>
      </c>
      <c r="G204" s="190">
        <v>255</v>
      </c>
    </row>
    <row r="205" spans="3:7">
      <c r="C205" s="186" t="s">
        <v>277</v>
      </c>
      <c r="D205" s="187" t="s">
        <v>277</v>
      </c>
      <c r="E205" s="188" t="s">
        <v>367</v>
      </c>
      <c r="F205" s="189" t="s">
        <v>368</v>
      </c>
      <c r="G205" s="190">
        <v>41084</v>
      </c>
    </row>
    <row r="206" spans="3:7">
      <c r="C206" s="186" t="s">
        <v>277</v>
      </c>
      <c r="D206" s="187" t="s">
        <v>277</v>
      </c>
      <c r="E206" s="186" t="s">
        <v>369</v>
      </c>
      <c r="F206" s="187" t="s">
        <v>368</v>
      </c>
      <c r="G206" s="190">
        <v>41084</v>
      </c>
    </row>
    <row r="207" spans="3:7">
      <c r="C207" s="186" t="s">
        <v>277</v>
      </c>
      <c r="D207" s="187" t="s">
        <v>277</v>
      </c>
      <c r="E207" s="188" t="s">
        <v>434</v>
      </c>
      <c r="F207" s="189" t="s">
        <v>435</v>
      </c>
      <c r="G207" s="191"/>
    </row>
    <row r="208" spans="3:7">
      <c r="C208" s="186" t="s">
        <v>277</v>
      </c>
      <c r="D208" s="187" t="s">
        <v>277</v>
      </c>
      <c r="E208" s="188" t="s">
        <v>374</v>
      </c>
      <c r="F208" s="189" t="s">
        <v>375</v>
      </c>
      <c r="G208" s="191"/>
    </row>
    <row r="209" spans="3:7">
      <c r="C209" s="186" t="s">
        <v>277</v>
      </c>
      <c r="D209" s="187" t="s">
        <v>277</v>
      </c>
      <c r="E209" s="186" t="s">
        <v>376</v>
      </c>
      <c r="F209" s="187" t="s">
        <v>377</v>
      </c>
      <c r="G209" s="191"/>
    </row>
    <row r="210" spans="3:7">
      <c r="C210" s="186" t="s">
        <v>277</v>
      </c>
      <c r="D210" s="187" t="s">
        <v>277</v>
      </c>
      <c r="E210" s="197" t="s">
        <v>380</v>
      </c>
      <c r="F210" s="189" t="s">
        <v>381</v>
      </c>
      <c r="G210" s="191"/>
    </row>
    <row r="211" spans="3:7">
      <c r="C211" s="186" t="s">
        <v>277</v>
      </c>
      <c r="D211" s="187" t="s">
        <v>277</v>
      </c>
      <c r="E211" s="188" t="s">
        <v>386</v>
      </c>
      <c r="F211" s="189" t="s">
        <v>387</v>
      </c>
      <c r="G211" s="191"/>
    </row>
    <row r="212" spans="3:7">
      <c r="C212" s="186" t="s">
        <v>277</v>
      </c>
      <c r="D212" s="187" t="s">
        <v>277</v>
      </c>
      <c r="E212" s="186" t="s">
        <v>392</v>
      </c>
      <c r="F212" s="187" t="s">
        <v>393</v>
      </c>
      <c r="G212" s="191"/>
    </row>
    <row r="213" spans="3:7">
      <c r="C213" s="186" t="s">
        <v>277</v>
      </c>
      <c r="D213" s="187" t="s">
        <v>277</v>
      </c>
      <c r="E213" s="188" t="s">
        <v>398</v>
      </c>
      <c r="F213" s="189" t="s">
        <v>399</v>
      </c>
      <c r="G213" s="191"/>
    </row>
    <row r="214" spans="3:7">
      <c r="C214" s="186" t="s">
        <v>277</v>
      </c>
      <c r="D214" s="187" t="s">
        <v>277</v>
      </c>
      <c r="E214" s="188" t="s">
        <v>400</v>
      </c>
      <c r="F214" s="189" t="s">
        <v>401</v>
      </c>
      <c r="G214" s="190">
        <v>1800</v>
      </c>
    </row>
    <row r="215" spans="3:7">
      <c r="C215" s="186" t="s">
        <v>277</v>
      </c>
      <c r="D215" s="187" t="s">
        <v>277</v>
      </c>
      <c r="E215" s="188" t="s">
        <v>402</v>
      </c>
      <c r="F215" s="189" t="s">
        <v>403</v>
      </c>
      <c r="G215" s="190">
        <v>2700</v>
      </c>
    </row>
    <row r="216" spans="3:7">
      <c r="C216" s="186" t="s">
        <v>277</v>
      </c>
      <c r="D216" s="187" t="s">
        <v>277</v>
      </c>
      <c r="E216" s="188" t="s">
        <v>404</v>
      </c>
      <c r="F216" s="189" t="s">
        <v>405</v>
      </c>
      <c r="G216" s="190">
        <v>650</v>
      </c>
    </row>
    <row r="217" spans="3:7">
      <c r="C217" s="186" t="s">
        <v>277</v>
      </c>
      <c r="D217" s="187" t="s">
        <v>277</v>
      </c>
      <c r="E217" s="186" t="s">
        <v>408</v>
      </c>
      <c r="F217" s="187" t="s">
        <v>409</v>
      </c>
      <c r="G217" s="190">
        <v>5150</v>
      </c>
    </row>
    <row r="218" spans="3:7">
      <c r="C218" s="186" t="s">
        <v>277</v>
      </c>
      <c r="D218" s="187" t="s">
        <v>277</v>
      </c>
      <c r="E218" s="197" t="s">
        <v>412</v>
      </c>
      <c r="F218" s="189" t="s">
        <v>413</v>
      </c>
      <c r="G218" s="190">
        <v>623</v>
      </c>
    </row>
    <row r="219" spans="3:7">
      <c r="C219" s="186" t="s">
        <v>277</v>
      </c>
      <c r="D219" s="187" t="s">
        <v>277</v>
      </c>
      <c r="E219" s="188" t="s">
        <v>416</v>
      </c>
      <c r="F219" s="189" t="s">
        <v>417</v>
      </c>
      <c r="G219" s="190">
        <v>623</v>
      </c>
    </row>
    <row r="220" spans="3:7">
      <c r="C220" s="186" t="s">
        <v>277</v>
      </c>
      <c r="D220" s="187" t="s">
        <v>277</v>
      </c>
      <c r="E220" s="197" t="s">
        <v>420</v>
      </c>
      <c r="F220" s="189" t="s">
        <v>421</v>
      </c>
      <c r="G220" s="191"/>
    </row>
    <row r="221" spans="3:7">
      <c r="C221" s="186" t="s">
        <v>277</v>
      </c>
      <c r="D221" s="187" t="s">
        <v>277</v>
      </c>
      <c r="E221" s="188" t="s">
        <v>422</v>
      </c>
      <c r="F221" s="189" t="s">
        <v>423</v>
      </c>
      <c r="G221" s="191"/>
    </row>
    <row r="222" spans="3:7">
      <c r="C222" s="186" t="s">
        <v>277</v>
      </c>
      <c r="D222" s="187" t="s">
        <v>277</v>
      </c>
      <c r="E222" s="197" t="s">
        <v>424</v>
      </c>
      <c r="F222" s="189" t="s">
        <v>425</v>
      </c>
      <c r="G222" s="190">
        <v>1664</v>
      </c>
    </row>
    <row r="223" spans="3:7">
      <c r="C223" s="186" t="s">
        <v>277</v>
      </c>
      <c r="D223" s="187" t="s">
        <v>277</v>
      </c>
      <c r="E223" s="188" t="s">
        <v>426</v>
      </c>
      <c r="F223" s="189" t="s">
        <v>427</v>
      </c>
      <c r="G223" s="190">
        <v>1664</v>
      </c>
    </row>
    <row r="224" spans="3:7">
      <c r="C224" s="186" t="s">
        <v>277</v>
      </c>
      <c r="D224" s="187" t="s">
        <v>277</v>
      </c>
      <c r="E224" s="186" t="s">
        <v>428</v>
      </c>
      <c r="F224" s="187" t="s">
        <v>429</v>
      </c>
      <c r="G224" s="190">
        <v>2287</v>
      </c>
    </row>
    <row r="225" spans="3:9">
      <c r="C225" s="186" t="s">
        <v>277</v>
      </c>
      <c r="D225" s="187" t="s">
        <v>277</v>
      </c>
      <c r="E225" s="188" t="s">
        <v>447</v>
      </c>
      <c r="F225" s="189" t="s">
        <v>448</v>
      </c>
      <c r="G225" s="190">
        <v>2400</v>
      </c>
    </row>
    <row r="226" spans="3:9">
      <c r="C226" s="186" t="s">
        <v>277</v>
      </c>
      <c r="D226" s="187" t="s">
        <v>277</v>
      </c>
      <c r="E226" s="186" t="s">
        <v>449</v>
      </c>
      <c r="F226" s="187" t="s">
        <v>450</v>
      </c>
      <c r="G226" s="190">
        <v>2400</v>
      </c>
    </row>
    <row r="227" spans="3:9">
      <c r="C227" s="186" t="s">
        <v>277</v>
      </c>
      <c r="D227" s="187" t="s">
        <v>277</v>
      </c>
      <c r="E227" s="192" t="s">
        <v>286</v>
      </c>
      <c r="F227" s="193" t="s">
        <v>287</v>
      </c>
      <c r="G227" s="190">
        <v>778214.54</v>
      </c>
    </row>
    <row r="228" spans="3:9">
      <c r="C228" s="186" t="s">
        <v>277</v>
      </c>
      <c r="D228" s="187" t="s">
        <v>277</v>
      </c>
      <c r="E228" s="194" t="s">
        <v>288</v>
      </c>
      <c r="F228" s="195" t="s">
        <v>289</v>
      </c>
      <c r="G228" s="190">
        <v>778214.54</v>
      </c>
      <c r="I228" s="215"/>
    </row>
    <row r="229" spans="3:9">
      <c r="C229" s="194" t="s">
        <v>615</v>
      </c>
      <c r="D229" s="195" t="s">
        <v>616</v>
      </c>
      <c r="E229" s="196" t="s">
        <v>290</v>
      </c>
      <c r="F229" s="189" t="s">
        <v>291</v>
      </c>
      <c r="G229" s="190">
        <v>32249407.539999999</v>
      </c>
    </row>
    <row r="230" spans="3:9">
      <c r="C230" s="194" t="s">
        <v>277</v>
      </c>
      <c r="D230" s="195" t="s">
        <v>277</v>
      </c>
      <c r="E230" s="196" t="s">
        <v>292</v>
      </c>
      <c r="F230" s="189" t="s">
        <v>293</v>
      </c>
      <c r="G230" s="190">
        <v>26577508.77</v>
      </c>
    </row>
    <row r="231" spans="3:9">
      <c r="C231" s="194" t="s">
        <v>277</v>
      </c>
      <c r="D231" s="195" t="s">
        <v>277</v>
      </c>
      <c r="E231" s="196" t="s">
        <v>468</v>
      </c>
      <c r="F231" s="189" t="s">
        <v>469</v>
      </c>
      <c r="G231" s="190">
        <v>239014.93</v>
      </c>
    </row>
    <row r="232" spans="3:9">
      <c r="C232" s="194" t="s">
        <v>277</v>
      </c>
      <c r="D232" s="195" t="s">
        <v>277</v>
      </c>
      <c r="E232" s="196" t="s">
        <v>520</v>
      </c>
      <c r="F232" s="189" t="s">
        <v>521</v>
      </c>
      <c r="G232" s="190">
        <v>10999508.960000001</v>
      </c>
    </row>
    <row r="233" spans="3:9">
      <c r="C233" s="194" t="s">
        <v>277</v>
      </c>
      <c r="D233" s="195" t="s">
        <v>277</v>
      </c>
      <c r="E233" s="197" t="s">
        <v>294</v>
      </c>
      <c r="F233" s="189" t="s">
        <v>295</v>
      </c>
      <c r="G233" s="190">
        <v>70065440.200000003</v>
      </c>
    </row>
    <row r="234" spans="3:9">
      <c r="C234" s="194" t="s">
        <v>277</v>
      </c>
      <c r="D234" s="195" t="s">
        <v>277</v>
      </c>
      <c r="E234" s="196" t="s">
        <v>453</v>
      </c>
      <c r="F234" s="189" t="s">
        <v>263</v>
      </c>
      <c r="G234" s="190">
        <v>35289.78</v>
      </c>
    </row>
    <row r="235" spans="3:9">
      <c r="C235" s="194" t="s">
        <v>277</v>
      </c>
      <c r="D235" s="195" t="s">
        <v>277</v>
      </c>
      <c r="E235" s="196" t="s">
        <v>296</v>
      </c>
      <c r="F235" s="189" t="s">
        <v>240</v>
      </c>
      <c r="G235" s="190">
        <v>1218257.26</v>
      </c>
    </row>
    <row r="236" spans="3:9">
      <c r="C236" s="194" t="s">
        <v>277</v>
      </c>
      <c r="D236" s="195" t="s">
        <v>277</v>
      </c>
      <c r="E236" s="196" t="s">
        <v>538</v>
      </c>
      <c r="F236" s="189" t="s">
        <v>539</v>
      </c>
      <c r="G236" s="191"/>
    </row>
    <row r="237" spans="3:9">
      <c r="C237" s="194" t="s">
        <v>277</v>
      </c>
      <c r="D237" s="195" t="s">
        <v>277</v>
      </c>
      <c r="E237" s="196" t="s">
        <v>522</v>
      </c>
      <c r="F237" s="189" t="s">
        <v>523</v>
      </c>
      <c r="G237" s="190">
        <v>1654636.38</v>
      </c>
    </row>
    <row r="238" spans="3:9">
      <c r="C238" s="194" t="s">
        <v>277</v>
      </c>
      <c r="D238" s="195" t="s">
        <v>277</v>
      </c>
      <c r="E238" s="197" t="s">
        <v>297</v>
      </c>
      <c r="F238" s="189" t="s">
        <v>298</v>
      </c>
      <c r="G238" s="190">
        <v>2908183.42</v>
      </c>
    </row>
    <row r="239" spans="3:9">
      <c r="C239" s="194" t="s">
        <v>277</v>
      </c>
      <c r="D239" s="195" t="s">
        <v>277</v>
      </c>
      <c r="E239" s="196" t="s">
        <v>524</v>
      </c>
      <c r="F239" s="189" t="s">
        <v>525</v>
      </c>
      <c r="G239" s="190">
        <v>6259.38</v>
      </c>
    </row>
    <row r="240" spans="3:9">
      <c r="C240" s="194" t="s">
        <v>277</v>
      </c>
      <c r="D240" s="195" t="s">
        <v>277</v>
      </c>
      <c r="E240" s="196" t="s">
        <v>299</v>
      </c>
      <c r="F240" s="189" t="s">
        <v>300</v>
      </c>
      <c r="G240" s="190">
        <v>231425.56</v>
      </c>
    </row>
    <row r="241" spans="3:7">
      <c r="C241" s="194" t="s">
        <v>277</v>
      </c>
      <c r="D241" s="195" t="s">
        <v>277</v>
      </c>
      <c r="E241" s="196" t="s">
        <v>301</v>
      </c>
      <c r="F241" s="189" t="s">
        <v>302</v>
      </c>
      <c r="G241" s="190">
        <v>133888.53</v>
      </c>
    </row>
    <row r="242" spans="3:7">
      <c r="C242" s="194" t="s">
        <v>277</v>
      </c>
      <c r="D242" s="195" t="s">
        <v>277</v>
      </c>
      <c r="E242" s="196" t="s">
        <v>562</v>
      </c>
      <c r="F242" s="189" t="s">
        <v>563</v>
      </c>
      <c r="G242" s="191"/>
    </row>
    <row r="243" spans="3:7">
      <c r="C243" s="194" t="s">
        <v>277</v>
      </c>
      <c r="D243" s="195" t="s">
        <v>277</v>
      </c>
      <c r="E243" s="196" t="s">
        <v>502</v>
      </c>
      <c r="F243" s="189" t="s">
        <v>503</v>
      </c>
      <c r="G243" s="190">
        <v>314210.42</v>
      </c>
    </row>
    <row r="244" spans="3:7">
      <c r="C244" s="194" t="s">
        <v>277</v>
      </c>
      <c r="D244" s="195" t="s">
        <v>277</v>
      </c>
      <c r="E244" s="196" t="s">
        <v>303</v>
      </c>
      <c r="F244" s="189" t="s">
        <v>304</v>
      </c>
      <c r="G244" s="191"/>
    </row>
    <row r="245" spans="3:7">
      <c r="C245" s="194" t="s">
        <v>277</v>
      </c>
      <c r="D245" s="195" t="s">
        <v>277</v>
      </c>
      <c r="E245" s="196" t="s">
        <v>607</v>
      </c>
      <c r="F245" s="189" t="s">
        <v>608</v>
      </c>
      <c r="G245" s="191"/>
    </row>
    <row r="246" spans="3:7">
      <c r="C246" s="194" t="s">
        <v>277</v>
      </c>
      <c r="D246" s="195" t="s">
        <v>277</v>
      </c>
      <c r="E246" s="196" t="s">
        <v>496</v>
      </c>
      <c r="F246" s="189" t="s">
        <v>497</v>
      </c>
      <c r="G246" s="191"/>
    </row>
    <row r="247" spans="3:7">
      <c r="C247" s="194" t="s">
        <v>277</v>
      </c>
      <c r="D247" s="195" t="s">
        <v>277</v>
      </c>
      <c r="E247" s="196" t="s">
        <v>305</v>
      </c>
      <c r="F247" s="189" t="s">
        <v>306</v>
      </c>
      <c r="G247" s="191"/>
    </row>
    <row r="248" spans="3:7">
      <c r="C248" s="194" t="s">
        <v>277</v>
      </c>
      <c r="D248" s="195" t="s">
        <v>277</v>
      </c>
      <c r="E248" s="196" t="s">
        <v>566</v>
      </c>
      <c r="F248" s="189" t="s">
        <v>304</v>
      </c>
      <c r="G248" s="191"/>
    </row>
    <row r="249" spans="3:7">
      <c r="C249" s="194" t="s">
        <v>277</v>
      </c>
      <c r="D249" s="195" t="s">
        <v>277</v>
      </c>
      <c r="E249" s="196" t="s">
        <v>442</v>
      </c>
      <c r="F249" s="189" t="s">
        <v>304</v>
      </c>
      <c r="G249" s="190">
        <v>-12768</v>
      </c>
    </row>
    <row r="250" spans="3:7">
      <c r="C250" s="194" t="s">
        <v>277</v>
      </c>
      <c r="D250" s="195" t="s">
        <v>277</v>
      </c>
      <c r="E250" s="197" t="s">
        <v>307</v>
      </c>
      <c r="F250" s="189" t="s">
        <v>308</v>
      </c>
      <c r="G250" s="190">
        <v>673015.89</v>
      </c>
    </row>
    <row r="251" spans="3:7">
      <c r="C251" s="194" t="s">
        <v>277</v>
      </c>
      <c r="D251" s="195" t="s">
        <v>277</v>
      </c>
      <c r="E251" s="188" t="s">
        <v>309</v>
      </c>
      <c r="F251" s="189" t="s">
        <v>310</v>
      </c>
      <c r="G251" s="190">
        <v>73646639.510000005</v>
      </c>
    </row>
    <row r="252" spans="3:7">
      <c r="C252" s="194" t="s">
        <v>277</v>
      </c>
      <c r="D252" s="195" t="s">
        <v>277</v>
      </c>
      <c r="E252" s="196" t="s">
        <v>311</v>
      </c>
      <c r="F252" s="189" t="s">
        <v>312</v>
      </c>
      <c r="G252" s="190">
        <v>11925137.9</v>
      </c>
    </row>
    <row r="253" spans="3:7">
      <c r="C253" s="194" t="s">
        <v>277</v>
      </c>
      <c r="D253" s="195" t="s">
        <v>277</v>
      </c>
      <c r="E253" s="196" t="s">
        <v>313</v>
      </c>
      <c r="F253" s="189" t="s">
        <v>314</v>
      </c>
      <c r="G253" s="190">
        <v>4280998.53</v>
      </c>
    </row>
    <row r="254" spans="3:7">
      <c r="C254" s="194" t="s">
        <v>277</v>
      </c>
      <c r="D254" s="195" t="s">
        <v>277</v>
      </c>
      <c r="E254" s="196" t="s">
        <v>315</v>
      </c>
      <c r="F254" s="189" t="s">
        <v>316</v>
      </c>
      <c r="G254" s="190">
        <v>-8758182.3699999992</v>
      </c>
    </row>
    <row r="255" spans="3:7">
      <c r="C255" s="194" t="s">
        <v>277</v>
      </c>
      <c r="D255" s="195" t="s">
        <v>277</v>
      </c>
      <c r="E255" s="196" t="s">
        <v>567</v>
      </c>
      <c r="F255" s="189" t="s">
        <v>318</v>
      </c>
      <c r="G255" s="191"/>
    </row>
    <row r="256" spans="3:7">
      <c r="C256" s="194" t="s">
        <v>277</v>
      </c>
      <c r="D256" s="195" t="s">
        <v>277</v>
      </c>
      <c r="E256" s="196" t="s">
        <v>568</v>
      </c>
      <c r="F256" s="189" t="s">
        <v>320</v>
      </c>
      <c r="G256" s="191"/>
    </row>
    <row r="257" spans="3:7">
      <c r="C257" s="194" t="s">
        <v>277</v>
      </c>
      <c r="D257" s="195" t="s">
        <v>277</v>
      </c>
      <c r="E257" s="196" t="s">
        <v>569</v>
      </c>
      <c r="F257" s="189" t="s">
        <v>570</v>
      </c>
      <c r="G257" s="191"/>
    </row>
    <row r="258" spans="3:7">
      <c r="C258" s="194" t="s">
        <v>277</v>
      </c>
      <c r="D258" s="195" t="s">
        <v>277</v>
      </c>
      <c r="E258" s="196" t="s">
        <v>317</v>
      </c>
      <c r="F258" s="189" t="s">
        <v>318</v>
      </c>
      <c r="G258" s="191"/>
    </row>
    <row r="259" spans="3:7">
      <c r="C259" s="194" t="s">
        <v>277</v>
      </c>
      <c r="D259" s="195" t="s">
        <v>277</v>
      </c>
      <c r="E259" s="196" t="s">
        <v>319</v>
      </c>
      <c r="F259" s="189" t="s">
        <v>320</v>
      </c>
      <c r="G259" s="191"/>
    </row>
    <row r="260" spans="3:7">
      <c r="C260" s="194" t="s">
        <v>277</v>
      </c>
      <c r="D260" s="195" t="s">
        <v>277</v>
      </c>
      <c r="E260" s="196" t="s">
        <v>321</v>
      </c>
      <c r="F260" s="189" t="s">
        <v>322</v>
      </c>
      <c r="G260" s="191"/>
    </row>
    <row r="261" spans="3:7">
      <c r="C261" s="194" t="s">
        <v>277</v>
      </c>
      <c r="D261" s="195" t="s">
        <v>277</v>
      </c>
      <c r="E261" s="197" t="s">
        <v>323</v>
      </c>
      <c r="F261" s="189" t="s">
        <v>324</v>
      </c>
      <c r="G261" s="190">
        <v>7447954.0599999996</v>
      </c>
    </row>
    <row r="262" spans="3:7">
      <c r="C262" s="194" t="s">
        <v>277</v>
      </c>
      <c r="D262" s="195" t="s">
        <v>277</v>
      </c>
      <c r="E262" s="196" t="s">
        <v>325</v>
      </c>
      <c r="F262" s="189" t="s">
        <v>326</v>
      </c>
      <c r="G262" s="190">
        <v>4192422.94</v>
      </c>
    </row>
    <row r="263" spans="3:7">
      <c r="C263" s="194" t="s">
        <v>277</v>
      </c>
      <c r="D263" s="195" t="s">
        <v>277</v>
      </c>
      <c r="E263" s="196" t="s">
        <v>327</v>
      </c>
      <c r="F263" s="189" t="s">
        <v>328</v>
      </c>
      <c r="G263" s="191"/>
    </row>
    <row r="264" spans="3:7">
      <c r="C264" s="194" t="s">
        <v>277</v>
      </c>
      <c r="D264" s="195" t="s">
        <v>277</v>
      </c>
      <c r="E264" s="197" t="s">
        <v>329</v>
      </c>
      <c r="F264" s="189" t="s">
        <v>330</v>
      </c>
      <c r="G264" s="190">
        <v>4192422.94</v>
      </c>
    </row>
    <row r="265" spans="3:7">
      <c r="C265" s="194" t="s">
        <v>277</v>
      </c>
      <c r="D265" s="195" t="s">
        <v>277</v>
      </c>
      <c r="E265" s="196" t="s">
        <v>470</v>
      </c>
      <c r="F265" s="189" t="s">
        <v>471</v>
      </c>
      <c r="G265" s="191"/>
    </row>
    <row r="266" spans="3:7">
      <c r="C266" s="194" t="s">
        <v>277</v>
      </c>
      <c r="D266" s="195" t="s">
        <v>277</v>
      </c>
      <c r="E266" s="197" t="s">
        <v>472</v>
      </c>
      <c r="F266" s="189" t="s">
        <v>473</v>
      </c>
      <c r="G266" s="191"/>
    </row>
    <row r="267" spans="3:7">
      <c r="C267" s="194" t="s">
        <v>277</v>
      </c>
      <c r="D267" s="195" t="s">
        <v>277</v>
      </c>
      <c r="E267" s="196" t="s">
        <v>331</v>
      </c>
      <c r="F267" s="189" t="s">
        <v>332</v>
      </c>
      <c r="G267" s="190">
        <v>897575.57</v>
      </c>
    </row>
    <row r="268" spans="3:7">
      <c r="C268" s="194" t="s">
        <v>277</v>
      </c>
      <c r="D268" s="195" t="s">
        <v>277</v>
      </c>
      <c r="E268" s="196" t="s">
        <v>333</v>
      </c>
      <c r="F268" s="189" t="s">
        <v>334</v>
      </c>
      <c r="G268" s="191"/>
    </row>
    <row r="269" spans="3:7">
      <c r="C269" s="194" t="s">
        <v>277</v>
      </c>
      <c r="D269" s="195" t="s">
        <v>277</v>
      </c>
      <c r="E269" s="196" t="s">
        <v>571</v>
      </c>
      <c r="F269" s="189" t="s">
        <v>334</v>
      </c>
      <c r="G269" s="191"/>
    </row>
    <row r="270" spans="3:7">
      <c r="C270" s="194" t="s">
        <v>277</v>
      </c>
      <c r="D270" s="195" t="s">
        <v>277</v>
      </c>
      <c r="E270" s="197" t="s">
        <v>335</v>
      </c>
      <c r="F270" s="189" t="s">
        <v>336</v>
      </c>
      <c r="G270" s="190">
        <v>897575.57</v>
      </c>
    </row>
    <row r="271" spans="3:7">
      <c r="C271" s="194" t="s">
        <v>277</v>
      </c>
      <c r="D271" s="195" t="s">
        <v>277</v>
      </c>
      <c r="E271" s="188" t="s">
        <v>337</v>
      </c>
      <c r="F271" s="189" t="s">
        <v>338</v>
      </c>
      <c r="G271" s="190">
        <v>12537952.57</v>
      </c>
    </row>
    <row r="272" spans="3:7">
      <c r="C272" s="194" t="s">
        <v>277</v>
      </c>
      <c r="D272" s="195" t="s">
        <v>277</v>
      </c>
      <c r="E272" s="186" t="s">
        <v>339</v>
      </c>
      <c r="F272" s="187" t="s">
        <v>340</v>
      </c>
      <c r="G272" s="190">
        <v>86184592.079999998</v>
      </c>
    </row>
    <row r="273" spans="3:7">
      <c r="C273" s="194" t="s">
        <v>277</v>
      </c>
      <c r="D273" s="195" t="s">
        <v>277</v>
      </c>
      <c r="E273" s="197" t="s">
        <v>341</v>
      </c>
      <c r="F273" s="189" t="s">
        <v>342</v>
      </c>
      <c r="G273" s="190">
        <v>365639.01</v>
      </c>
    </row>
    <row r="274" spans="3:7">
      <c r="C274" s="194" t="s">
        <v>277</v>
      </c>
      <c r="D274" s="195" t="s">
        <v>277</v>
      </c>
      <c r="E274" s="197" t="s">
        <v>480</v>
      </c>
      <c r="F274" s="189" t="s">
        <v>481</v>
      </c>
      <c r="G274" s="191"/>
    </row>
    <row r="275" spans="3:7">
      <c r="C275" s="194" t="s">
        <v>277</v>
      </c>
      <c r="D275" s="195" t="s">
        <v>277</v>
      </c>
      <c r="E275" s="197" t="s">
        <v>611</v>
      </c>
      <c r="F275" s="189" t="s">
        <v>612</v>
      </c>
      <c r="G275" s="191"/>
    </row>
    <row r="276" spans="3:7">
      <c r="C276" s="194" t="s">
        <v>277</v>
      </c>
      <c r="D276" s="195" t="s">
        <v>277</v>
      </c>
      <c r="E276" s="197" t="s">
        <v>343</v>
      </c>
      <c r="F276" s="189" t="s">
        <v>344</v>
      </c>
      <c r="G276" s="190">
        <v>266024.94</v>
      </c>
    </row>
    <row r="277" spans="3:7">
      <c r="C277" s="194" t="s">
        <v>277</v>
      </c>
      <c r="D277" s="195" t="s">
        <v>277</v>
      </c>
      <c r="E277" s="197" t="s">
        <v>345</v>
      </c>
      <c r="F277" s="189" t="s">
        <v>346</v>
      </c>
      <c r="G277" s="190">
        <v>7896.67</v>
      </c>
    </row>
    <row r="278" spans="3:7">
      <c r="C278" s="194" t="s">
        <v>277</v>
      </c>
      <c r="D278" s="195" t="s">
        <v>277</v>
      </c>
      <c r="E278" s="197" t="s">
        <v>347</v>
      </c>
      <c r="F278" s="189" t="s">
        <v>348</v>
      </c>
      <c r="G278" s="190">
        <v>313159.05</v>
      </c>
    </row>
    <row r="279" spans="3:7">
      <c r="C279" s="194" t="s">
        <v>277</v>
      </c>
      <c r="D279" s="195" t="s">
        <v>277</v>
      </c>
      <c r="E279" s="197" t="s">
        <v>349</v>
      </c>
      <c r="F279" s="189" t="s">
        <v>350</v>
      </c>
      <c r="G279" s="190">
        <v>341937.38</v>
      </c>
    </row>
    <row r="280" spans="3:7">
      <c r="C280" s="194" t="s">
        <v>277</v>
      </c>
      <c r="D280" s="195" t="s">
        <v>277</v>
      </c>
      <c r="E280" s="197" t="s">
        <v>351</v>
      </c>
      <c r="F280" s="189" t="s">
        <v>352</v>
      </c>
      <c r="G280" s="190">
        <v>25878.33</v>
      </c>
    </row>
    <row r="281" spans="3:7">
      <c r="C281" s="194" t="s">
        <v>277</v>
      </c>
      <c r="D281" s="195" t="s">
        <v>277</v>
      </c>
      <c r="E281" s="197" t="s">
        <v>353</v>
      </c>
      <c r="F281" s="189" t="s">
        <v>354</v>
      </c>
      <c r="G281" s="190">
        <v>101580.32</v>
      </c>
    </row>
    <row r="282" spans="3:7">
      <c r="C282" s="194" t="s">
        <v>277</v>
      </c>
      <c r="D282" s="195" t="s">
        <v>277</v>
      </c>
      <c r="E282" s="197" t="s">
        <v>355</v>
      </c>
      <c r="F282" s="189" t="s">
        <v>356</v>
      </c>
      <c r="G282" s="190">
        <v>27053.33</v>
      </c>
    </row>
    <row r="283" spans="3:7">
      <c r="C283" s="194" t="s">
        <v>277</v>
      </c>
      <c r="D283" s="195" t="s">
        <v>277</v>
      </c>
      <c r="E283" s="197" t="s">
        <v>546</v>
      </c>
      <c r="F283" s="189" t="s">
        <v>547</v>
      </c>
      <c r="G283" s="190">
        <v>2098.92</v>
      </c>
    </row>
    <row r="284" spans="3:7">
      <c r="C284" s="194" t="s">
        <v>277</v>
      </c>
      <c r="D284" s="195" t="s">
        <v>277</v>
      </c>
      <c r="E284" s="197" t="s">
        <v>572</v>
      </c>
      <c r="F284" s="189" t="s">
        <v>573</v>
      </c>
      <c r="G284" s="190">
        <v>1985.88</v>
      </c>
    </row>
    <row r="285" spans="3:7">
      <c r="C285" s="194" t="s">
        <v>277</v>
      </c>
      <c r="D285" s="195" t="s">
        <v>277</v>
      </c>
      <c r="E285" s="197" t="s">
        <v>357</v>
      </c>
      <c r="F285" s="189" t="s">
        <v>358</v>
      </c>
      <c r="G285" s="190">
        <v>102157.75999999999</v>
      </c>
    </row>
    <row r="286" spans="3:7">
      <c r="C286" s="194" t="s">
        <v>277</v>
      </c>
      <c r="D286" s="195" t="s">
        <v>277</v>
      </c>
      <c r="E286" s="197" t="s">
        <v>359</v>
      </c>
      <c r="F286" s="189" t="s">
        <v>360</v>
      </c>
      <c r="G286" s="190">
        <v>698864.81</v>
      </c>
    </row>
    <row r="287" spans="3:7">
      <c r="C287" s="194" t="s">
        <v>277</v>
      </c>
      <c r="D287" s="195" t="s">
        <v>277</v>
      </c>
      <c r="E287" s="197" t="s">
        <v>361</v>
      </c>
      <c r="F287" s="189" t="s">
        <v>362</v>
      </c>
      <c r="G287" s="190">
        <v>19710.52</v>
      </c>
    </row>
    <row r="288" spans="3:7">
      <c r="C288" s="194" t="s">
        <v>277</v>
      </c>
      <c r="D288" s="195" t="s">
        <v>277</v>
      </c>
      <c r="E288" s="197" t="s">
        <v>363</v>
      </c>
      <c r="F288" s="189" t="s">
        <v>364</v>
      </c>
      <c r="G288" s="190">
        <v>82050.850000000006</v>
      </c>
    </row>
    <row r="289" spans="3:7">
      <c r="C289" s="194" t="s">
        <v>277</v>
      </c>
      <c r="D289" s="195" t="s">
        <v>277</v>
      </c>
      <c r="E289" s="197" t="s">
        <v>365</v>
      </c>
      <c r="F289" s="189" t="s">
        <v>366</v>
      </c>
      <c r="G289" s="190">
        <v>7964.32</v>
      </c>
    </row>
    <row r="290" spans="3:7">
      <c r="C290" s="194" t="s">
        <v>277</v>
      </c>
      <c r="D290" s="195" t="s">
        <v>277</v>
      </c>
      <c r="E290" s="197" t="s">
        <v>456</v>
      </c>
      <c r="F290" s="189" t="s">
        <v>457</v>
      </c>
      <c r="G290" s="190">
        <v>1541.2</v>
      </c>
    </row>
    <row r="291" spans="3:7">
      <c r="C291" s="194" t="s">
        <v>277</v>
      </c>
      <c r="D291" s="195" t="s">
        <v>277</v>
      </c>
      <c r="E291" s="197" t="s">
        <v>574</v>
      </c>
      <c r="F291" s="189" t="s">
        <v>575</v>
      </c>
      <c r="G291" s="191"/>
    </row>
    <row r="292" spans="3:7">
      <c r="C292" s="194" t="s">
        <v>277</v>
      </c>
      <c r="D292" s="195" t="s">
        <v>277</v>
      </c>
      <c r="E292" s="197" t="s">
        <v>576</v>
      </c>
      <c r="F292" s="189" t="s">
        <v>577</v>
      </c>
      <c r="G292" s="191"/>
    </row>
    <row r="293" spans="3:7">
      <c r="C293" s="194" t="s">
        <v>277</v>
      </c>
      <c r="D293" s="195" t="s">
        <v>277</v>
      </c>
      <c r="E293" s="197" t="s">
        <v>578</v>
      </c>
      <c r="F293" s="189" t="s">
        <v>579</v>
      </c>
      <c r="G293" s="191"/>
    </row>
    <row r="294" spans="3:7">
      <c r="C294" s="194" t="s">
        <v>277</v>
      </c>
      <c r="D294" s="195" t="s">
        <v>277</v>
      </c>
      <c r="E294" s="188" t="s">
        <v>367</v>
      </c>
      <c r="F294" s="189" t="s">
        <v>368</v>
      </c>
      <c r="G294" s="190">
        <v>2365543.29</v>
      </c>
    </row>
    <row r="295" spans="3:7">
      <c r="C295" s="194" t="s">
        <v>277</v>
      </c>
      <c r="D295" s="195" t="s">
        <v>277</v>
      </c>
      <c r="E295" s="186" t="s">
        <v>369</v>
      </c>
      <c r="F295" s="187" t="s">
        <v>368</v>
      </c>
      <c r="G295" s="190">
        <v>2365543.29</v>
      </c>
    </row>
    <row r="296" spans="3:7">
      <c r="C296" s="194" t="s">
        <v>277</v>
      </c>
      <c r="D296" s="195" t="s">
        <v>277</v>
      </c>
      <c r="E296" s="188" t="s">
        <v>526</v>
      </c>
      <c r="F296" s="189" t="s">
        <v>527</v>
      </c>
      <c r="G296" s="190">
        <v>132</v>
      </c>
    </row>
    <row r="297" spans="3:7">
      <c r="C297" s="194" t="s">
        <v>277</v>
      </c>
      <c r="D297" s="195" t="s">
        <v>277</v>
      </c>
      <c r="E297" s="188" t="s">
        <v>528</v>
      </c>
      <c r="F297" s="189" t="s">
        <v>529</v>
      </c>
      <c r="G297" s="190">
        <v>36</v>
      </c>
    </row>
    <row r="298" spans="3:7">
      <c r="C298" s="194" t="s">
        <v>277</v>
      </c>
      <c r="D298" s="195" t="s">
        <v>277</v>
      </c>
      <c r="E298" s="188" t="s">
        <v>482</v>
      </c>
      <c r="F298" s="189" t="s">
        <v>483</v>
      </c>
      <c r="G298" s="190">
        <v>1224</v>
      </c>
    </row>
    <row r="299" spans="3:7">
      <c r="C299" s="194" t="s">
        <v>277</v>
      </c>
      <c r="D299" s="195" t="s">
        <v>277</v>
      </c>
      <c r="E299" s="188" t="s">
        <v>504</v>
      </c>
      <c r="F299" s="189" t="s">
        <v>505</v>
      </c>
      <c r="G299" s="191"/>
    </row>
    <row r="300" spans="3:7">
      <c r="C300" s="194" t="s">
        <v>277</v>
      </c>
      <c r="D300" s="195" t="s">
        <v>277</v>
      </c>
      <c r="E300" s="188" t="s">
        <v>558</v>
      </c>
      <c r="F300" s="189" t="s">
        <v>559</v>
      </c>
      <c r="G300" s="191"/>
    </row>
    <row r="301" spans="3:7">
      <c r="C301" s="194" t="s">
        <v>277</v>
      </c>
      <c r="D301" s="195" t="s">
        <v>277</v>
      </c>
      <c r="E301" s="188" t="s">
        <v>434</v>
      </c>
      <c r="F301" s="189" t="s">
        <v>435</v>
      </c>
      <c r="G301" s="190">
        <v>-13000</v>
      </c>
    </row>
    <row r="302" spans="3:7">
      <c r="C302" s="194" t="s">
        <v>277</v>
      </c>
      <c r="D302" s="195" t="s">
        <v>277</v>
      </c>
      <c r="E302" s="188" t="s">
        <v>370</v>
      </c>
      <c r="F302" s="189" t="s">
        <v>371</v>
      </c>
      <c r="G302" s="190">
        <v>3751863.68</v>
      </c>
    </row>
    <row r="303" spans="3:7">
      <c r="C303" s="194" t="s">
        <v>277</v>
      </c>
      <c r="D303" s="195" t="s">
        <v>277</v>
      </c>
      <c r="E303" s="188" t="s">
        <v>506</v>
      </c>
      <c r="F303" s="189" t="s">
        <v>507</v>
      </c>
      <c r="G303" s="190">
        <v>3000</v>
      </c>
    </row>
    <row r="304" spans="3:7">
      <c r="C304" s="194" t="s">
        <v>277</v>
      </c>
      <c r="D304" s="195" t="s">
        <v>277</v>
      </c>
      <c r="E304" s="188" t="s">
        <v>372</v>
      </c>
      <c r="F304" s="189" t="s">
        <v>373</v>
      </c>
      <c r="G304" s="190">
        <v>207468</v>
      </c>
    </row>
    <row r="305" spans="3:7">
      <c r="C305" s="194" t="s">
        <v>277</v>
      </c>
      <c r="D305" s="195" t="s">
        <v>277</v>
      </c>
      <c r="E305" s="188" t="s">
        <v>438</v>
      </c>
      <c r="F305" s="189" t="s">
        <v>439</v>
      </c>
      <c r="G305" s="191"/>
    </row>
    <row r="306" spans="3:7">
      <c r="C306" s="194" t="s">
        <v>277</v>
      </c>
      <c r="D306" s="195" t="s">
        <v>277</v>
      </c>
      <c r="E306" s="188" t="s">
        <v>374</v>
      </c>
      <c r="F306" s="189" t="s">
        <v>375</v>
      </c>
      <c r="G306" s="190">
        <v>14703476.41</v>
      </c>
    </row>
    <row r="307" spans="3:7">
      <c r="C307" s="194" t="s">
        <v>277</v>
      </c>
      <c r="D307" s="195" t="s">
        <v>277</v>
      </c>
      <c r="E307" s="188" t="s">
        <v>532</v>
      </c>
      <c r="F307" s="189" t="s">
        <v>533</v>
      </c>
      <c r="G307" s="190">
        <v>-38244</v>
      </c>
    </row>
    <row r="308" spans="3:7">
      <c r="C308" s="194" t="s">
        <v>277</v>
      </c>
      <c r="D308" s="195" t="s">
        <v>277</v>
      </c>
      <c r="E308" s="188" t="s">
        <v>609</v>
      </c>
      <c r="F308" s="189" t="s">
        <v>610</v>
      </c>
      <c r="G308" s="190">
        <v>8213.52</v>
      </c>
    </row>
    <row r="309" spans="3:7">
      <c r="C309" s="194" t="s">
        <v>277</v>
      </c>
      <c r="D309" s="195" t="s">
        <v>277</v>
      </c>
      <c r="E309" s="188" t="s">
        <v>580</v>
      </c>
      <c r="F309" s="189" t="s">
        <v>581</v>
      </c>
      <c r="G309" s="191"/>
    </row>
    <row r="310" spans="3:7">
      <c r="C310" s="194" t="s">
        <v>277</v>
      </c>
      <c r="D310" s="195" t="s">
        <v>277</v>
      </c>
      <c r="E310" s="186" t="s">
        <v>376</v>
      </c>
      <c r="F310" s="187" t="s">
        <v>377</v>
      </c>
      <c r="G310" s="190">
        <v>18624169.609999999</v>
      </c>
    </row>
    <row r="311" spans="3:7">
      <c r="C311" s="194" t="s">
        <v>277</v>
      </c>
      <c r="D311" s="195" t="s">
        <v>277</v>
      </c>
      <c r="E311" s="197" t="s">
        <v>378</v>
      </c>
      <c r="F311" s="189" t="s">
        <v>379</v>
      </c>
      <c r="G311" s="190">
        <v>264727.96999999997</v>
      </c>
    </row>
    <row r="312" spans="3:7">
      <c r="C312" s="194" t="s">
        <v>277</v>
      </c>
      <c r="D312" s="195" t="s">
        <v>277</v>
      </c>
      <c r="E312" s="197" t="s">
        <v>554</v>
      </c>
      <c r="F312" s="189" t="s">
        <v>555</v>
      </c>
      <c r="G312" s="190">
        <v>244569.36</v>
      </c>
    </row>
    <row r="313" spans="3:7">
      <c r="C313" s="194" t="s">
        <v>277</v>
      </c>
      <c r="D313" s="195" t="s">
        <v>277</v>
      </c>
      <c r="E313" s="197" t="s">
        <v>380</v>
      </c>
      <c r="F313" s="189" t="s">
        <v>381</v>
      </c>
      <c r="G313" s="191"/>
    </row>
    <row r="314" spans="3:7">
      <c r="C314" s="194" t="s">
        <v>277</v>
      </c>
      <c r="D314" s="195" t="s">
        <v>277</v>
      </c>
      <c r="E314" s="197" t="s">
        <v>604</v>
      </c>
      <c r="F314" s="189" t="s">
        <v>605</v>
      </c>
      <c r="G314" s="191"/>
    </row>
    <row r="315" spans="3:7">
      <c r="C315" s="194" t="s">
        <v>277</v>
      </c>
      <c r="D315" s="195" t="s">
        <v>277</v>
      </c>
      <c r="E315" s="197" t="s">
        <v>534</v>
      </c>
      <c r="F315" s="189" t="s">
        <v>535</v>
      </c>
      <c r="G315" s="190">
        <v>77670.720000000001</v>
      </c>
    </row>
    <row r="316" spans="3:7">
      <c r="C316" s="194" t="s">
        <v>277</v>
      </c>
      <c r="D316" s="195" t="s">
        <v>277</v>
      </c>
      <c r="E316" s="197" t="s">
        <v>510</v>
      </c>
      <c r="F316" s="189" t="s">
        <v>511</v>
      </c>
      <c r="G316" s="190">
        <v>3339.33</v>
      </c>
    </row>
    <row r="317" spans="3:7">
      <c r="C317" s="194" t="s">
        <v>277</v>
      </c>
      <c r="D317" s="195" t="s">
        <v>277</v>
      </c>
      <c r="E317" s="197" t="s">
        <v>596</v>
      </c>
      <c r="F317" s="189" t="s">
        <v>597</v>
      </c>
      <c r="G317" s="190">
        <v>21299.759999999998</v>
      </c>
    </row>
    <row r="318" spans="3:7">
      <c r="C318" s="194" t="s">
        <v>277</v>
      </c>
      <c r="D318" s="195" t="s">
        <v>277</v>
      </c>
      <c r="E318" s="197" t="s">
        <v>466</v>
      </c>
      <c r="F318" s="189" t="s">
        <v>467</v>
      </c>
      <c r="G318" s="190">
        <v>17906.52</v>
      </c>
    </row>
    <row r="319" spans="3:7">
      <c r="C319" s="194" t="s">
        <v>277</v>
      </c>
      <c r="D319" s="195" t="s">
        <v>277</v>
      </c>
      <c r="E319" s="197" t="s">
        <v>598</v>
      </c>
      <c r="F319" s="189" t="s">
        <v>599</v>
      </c>
      <c r="G319" s="190">
        <v>41056.92</v>
      </c>
    </row>
    <row r="320" spans="3:7">
      <c r="C320" s="194" t="s">
        <v>277</v>
      </c>
      <c r="D320" s="195" t="s">
        <v>277</v>
      </c>
      <c r="E320" s="197" t="s">
        <v>458</v>
      </c>
      <c r="F320" s="189" t="s">
        <v>459</v>
      </c>
      <c r="G320" s="190">
        <v>109642.23</v>
      </c>
    </row>
    <row r="321" spans="3:7">
      <c r="C321" s="194" t="s">
        <v>277</v>
      </c>
      <c r="D321" s="195" t="s">
        <v>277</v>
      </c>
      <c r="E321" s="197" t="s">
        <v>382</v>
      </c>
      <c r="F321" s="189" t="s">
        <v>383</v>
      </c>
      <c r="G321" s="190">
        <v>141810.35999999999</v>
      </c>
    </row>
    <row r="322" spans="3:7">
      <c r="C322" s="194" t="s">
        <v>277</v>
      </c>
      <c r="D322" s="195" t="s">
        <v>277</v>
      </c>
      <c r="E322" s="197" t="s">
        <v>484</v>
      </c>
      <c r="F322" s="189" t="s">
        <v>485</v>
      </c>
      <c r="G322" s="190">
        <v>55890.6</v>
      </c>
    </row>
    <row r="323" spans="3:7">
      <c r="C323" s="194" t="s">
        <v>277</v>
      </c>
      <c r="D323" s="195" t="s">
        <v>277</v>
      </c>
      <c r="E323" s="197" t="s">
        <v>600</v>
      </c>
      <c r="F323" s="189" t="s">
        <v>601</v>
      </c>
      <c r="G323" s="190">
        <v>20146.32</v>
      </c>
    </row>
    <row r="324" spans="3:7">
      <c r="C324" s="194" t="s">
        <v>277</v>
      </c>
      <c r="D324" s="195" t="s">
        <v>277</v>
      </c>
      <c r="E324" s="197" t="s">
        <v>582</v>
      </c>
      <c r="F324" s="189" t="s">
        <v>583</v>
      </c>
      <c r="G324" s="190">
        <v>23119.14</v>
      </c>
    </row>
    <row r="325" spans="3:7">
      <c r="C325" s="194" t="s">
        <v>277</v>
      </c>
      <c r="D325" s="195" t="s">
        <v>277</v>
      </c>
      <c r="E325" s="197" t="s">
        <v>584</v>
      </c>
      <c r="F325" s="189" t="s">
        <v>585</v>
      </c>
      <c r="G325" s="191"/>
    </row>
    <row r="326" spans="3:7">
      <c r="C326" s="194" t="s">
        <v>277</v>
      </c>
      <c r="D326" s="195" t="s">
        <v>277</v>
      </c>
      <c r="E326" s="197" t="s">
        <v>586</v>
      </c>
      <c r="F326" s="189" t="s">
        <v>587</v>
      </c>
      <c r="G326" s="191"/>
    </row>
    <row r="327" spans="3:7">
      <c r="C327" s="194" t="s">
        <v>277</v>
      </c>
      <c r="D327" s="195" t="s">
        <v>277</v>
      </c>
      <c r="E327" s="197" t="s">
        <v>588</v>
      </c>
      <c r="F327" s="189" t="s">
        <v>589</v>
      </c>
      <c r="G327" s="191"/>
    </row>
    <row r="328" spans="3:7">
      <c r="C328" s="194" t="s">
        <v>277</v>
      </c>
      <c r="D328" s="195" t="s">
        <v>277</v>
      </c>
      <c r="E328" s="197" t="s">
        <v>590</v>
      </c>
      <c r="F328" s="189" t="s">
        <v>591</v>
      </c>
      <c r="G328" s="191"/>
    </row>
    <row r="329" spans="3:7">
      <c r="C329" s="194" t="s">
        <v>277</v>
      </c>
      <c r="D329" s="195" t="s">
        <v>277</v>
      </c>
      <c r="E329" s="197" t="s">
        <v>384</v>
      </c>
      <c r="F329" s="189" t="s">
        <v>385</v>
      </c>
      <c r="G329" s="191"/>
    </row>
    <row r="330" spans="3:7">
      <c r="C330" s="194" t="s">
        <v>277</v>
      </c>
      <c r="D330" s="195" t="s">
        <v>277</v>
      </c>
      <c r="E330" s="188" t="s">
        <v>386</v>
      </c>
      <c r="F330" s="189" t="s">
        <v>387</v>
      </c>
      <c r="G330" s="190">
        <v>1021179.23</v>
      </c>
    </row>
    <row r="331" spans="3:7">
      <c r="C331" s="194" t="s">
        <v>277</v>
      </c>
      <c r="D331" s="195" t="s">
        <v>277</v>
      </c>
      <c r="E331" s="197" t="s">
        <v>460</v>
      </c>
      <c r="F331" s="189" t="s">
        <v>461</v>
      </c>
      <c r="G331" s="190">
        <v>4443352.29</v>
      </c>
    </row>
    <row r="332" spans="3:7">
      <c r="C332" s="194" t="s">
        <v>277</v>
      </c>
      <c r="D332" s="195" t="s">
        <v>277</v>
      </c>
      <c r="E332" s="197" t="s">
        <v>560</v>
      </c>
      <c r="F332" s="189" t="s">
        <v>561</v>
      </c>
      <c r="G332" s="190">
        <v>12212.64</v>
      </c>
    </row>
    <row r="333" spans="3:7">
      <c r="C333" s="194" t="s">
        <v>277</v>
      </c>
      <c r="D333" s="195" t="s">
        <v>277</v>
      </c>
      <c r="E333" s="197" t="s">
        <v>388</v>
      </c>
      <c r="F333" s="189" t="s">
        <v>389</v>
      </c>
      <c r="G333" s="190">
        <v>11381.8</v>
      </c>
    </row>
    <row r="334" spans="3:7">
      <c r="C334" s="194" t="s">
        <v>277</v>
      </c>
      <c r="D334" s="195" t="s">
        <v>277</v>
      </c>
      <c r="E334" s="197" t="s">
        <v>486</v>
      </c>
      <c r="F334" s="189" t="s">
        <v>487</v>
      </c>
      <c r="G334" s="190">
        <v>7836</v>
      </c>
    </row>
    <row r="335" spans="3:7">
      <c r="C335" s="194" t="s">
        <v>277</v>
      </c>
      <c r="D335" s="195" t="s">
        <v>277</v>
      </c>
      <c r="E335" s="197" t="s">
        <v>536</v>
      </c>
      <c r="F335" s="189" t="s">
        <v>537</v>
      </c>
      <c r="G335" s="190">
        <v>115633.64</v>
      </c>
    </row>
    <row r="336" spans="3:7">
      <c r="C336" s="194" t="s">
        <v>277</v>
      </c>
      <c r="D336" s="195" t="s">
        <v>277</v>
      </c>
      <c r="E336" s="197" t="s">
        <v>592</v>
      </c>
      <c r="F336" s="189" t="s">
        <v>593</v>
      </c>
      <c r="G336" s="190">
        <v>105600</v>
      </c>
    </row>
    <row r="337" spans="3:7">
      <c r="C337" s="194" t="s">
        <v>277</v>
      </c>
      <c r="D337" s="195" t="s">
        <v>277</v>
      </c>
      <c r="E337" s="197" t="s">
        <v>488</v>
      </c>
      <c r="F337" s="189" t="s">
        <v>489</v>
      </c>
      <c r="G337" s="190">
        <v>156427.79999999999</v>
      </c>
    </row>
    <row r="338" spans="3:7">
      <c r="C338" s="194" t="s">
        <v>277</v>
      </c>
      <c r="D338" s="195" t="s">
        <v>277</v>
      </c>
      <c r="E338" s="197" t="s">
        <v>498</v>
      </c>
      <c r="F338" s="189" t="s">
        <v>499</v>
      </c>
      <c r="G338" s="190">
        <v>-1951117.68</v>
      </c>
    </row>
    <row r="339" spans="3:7">
      <c r="C339" s="194" t="s">
        <v>277</v>
      </c>
      <c r="D339" s="195" t="s">
        <v>277</v>
      </c>
      <c r="E339" s="197" t="s">
        <v>540</v>
      </c>
      <c r="F339" s="189" t="s">
        <v>541</v>
      </c>
      <c r="G339" s="190">
        <v>219462.49</v>
      </c>
    </row>
    <row r="340" spans="3:7">
      <c r="C340" s="194" t="s">
        <v>277</v>
      </c>
      <c r="D340" s="195" t="s">
        <v>277</v>
      </c>
      <c r="E340" s="197" t="s">
        <v>602</v>
      </c>
      <c r="F340" s="189" t="s">
        <v>603</v>
      </c>
      <c r="G340" s="191"/>
    </row>
    <row r="341" spans="3:7">
      <c r="C341" s="194" t="s">
        <v>277</v>
      </c>
      <c r="D341" s="195" t="s">
        <v>277</v>
      </c>
      <c r="E341" s="197" t="s">
        <v>462</v>
      </c>
      <c r="F341" s="189" t="s">
        <v>463</v>
      </c>
      <c r="G341" s="191"/>
    </row>
    <row r="342" spans="3:7">
      <c r="C342" s="194" t="s">
        <v>277</v>
      </c>
      <c r="D342" s="195" t="s">
        <v>277</v>
      </c>
      <c r="E342" s="197" t="s">
        <v>490</v>
      </c>
      <c r="F342" s="189" t="s">
        <v>491</v>
      </c>
      <c r="G342" s="191"/>
    </row>
    <row r="343" spans="3:7">
      <c r="C343" s="194" t="s">
        <v>277</v>
      </c>
      <c r="D343" s="195" t="s">
        <v>277</v>
      </c>
      <c r="E343" s="188" t="s">
        <v>390</v>
      </c>
      <c r="F343" s="189" t="s">
        <v>391</v>
      </c>
      <c r="G343" s="190">
        <v>3120788.98</v>
      </c>
    </row>
    <row r="344" spans="3:7">
      <c r="C344" s="194" t="s">
        <v>277</v>
      </c>
      <c r="D344" s="195" t="s">
        <v>277</v>
      </c>
      <c r="E344" s="186" t="s">
        <v>392</v>
      </c>
      <c r="F344" s="187" t="s">
        <v>393</v>
      </c>
      <c r="G344" s="190">
        <v>4141968.21</v>
      </c>
    </row>
    <row r="345" spans="3:7">
      <c r="C345" s="194" t="s">
        <v>277</v>
      </c>
      <c r="D345" s="195" t="s">
        <v>277</v>
      </c>
      <c r="E345" s="188" t="s">
        <v>550</v>
      </c>
      <c r="F345" s="189" t="s">
        <v>551</v>
      </c>
      <c r="G345" s="191"/>
    </row>
    <row r="346" spans="3:7">
      <c r="C346" s="194" t="s">
        <v>277</v>
      </c>
      <c r="D346" s="195" t="s">
        <v>277</v>
      </c>
      <c r="E346" s="188" t="s">
        <v>282</v>
      </c>
      <c r="F346" s="189" t="s">
        <v>283</v>
      </c>
      <c r="G346" s="190">
        <v>8538630.1799999997</v>
      </c>
    </row>
    <row r="347" spans="3:7">
      <c r="C347" s="194" t="s">
        <v>277</v>
      </c>
      <c r="D347" s="195" t="s">
        <v>277</v>
      </c>
      <c r="E347" s="186" t="s">
        <v>284</v>
      </c>
      <c r="F347" s="187" t="s">
        <v>285</v>
      </c>
      <c r="G347" s="190">
        <v>8538630.1799999997</v>
      </c>
    </row>
    <row r="348" spans="3:7">
      <c r="C348" s="194" t="s">
        <v>277</v>
      </c>
      <c r="D348" s="195" t="s">
        <v>277</v>
      </c>
      <c r="E348" s="188" t="s">
        <v>394</v>
      </c>
      <c r="F348" s="189" t="s">
        <v>395</v>
      </c>
      <c r="G348" s="191"/>
    </row>
    <row r="349" spans="3:7">
      <c r="C349" s="194" t="s">
        <v>277</v>
      </c>
      <c r="D349" s="195" t="s">
        <v>277</v>
      </c>
      <c r="E349" s="186" t="s">
        <v>396</v>
      </c>
      <c r="F349" s="187" t="s">
        <v>397</v>
      </c>
      <c r="G349" s="191"/>
    </row>
    <row r="350" spans="3:7">
      <c r="C350" s="194" t="s">
        <v>277</v>
      </c>
      <c r="D350" s="195" t="s">
        <v>277</v>
      </c>
      <c r="E350" s="188" t="s">
        <v>474</v>
      </c>
      <c r="F350" s="189" t="s">
        <v>475</v>
      </c>
      <c r="G350" s="190">
        <v>2756.39</v>
      </c>
    </row>
    <row r="351" spans="3:7">
      <c r="C351" s="194" t="s">
        <v>277</v>
      </c>
      <c r="D351" s="195" t="s">
        <v>277</v>
      </c>
      <c r="E351" s="188" t="s">
        <v>556</v>
      </c>
      <c r="F351" s="189" t="s">
        <v>557</v>
      </c>
      <c r="G351" s="191"/>
    </row>
    <row r="352" spans="3:7">
      <c r="C352" s="194" t="s">
        <v>277</v>
      </c>
      <c r="D352" s="195" t="s">
        <v>277</v>
      </c>
      <c r="E352" s="186" t="s">
        <v>476</v>
      </c>
      <c r="F352" s="187" t="s">
        <v>477</v>
      </c>
      <c r="G352" s="190">
        <v>2756.39</v>
      </c>
    </row>
    <row r="353" spans="3:7">
      <c r="C353" s="194" t="s">
        <v>277</v>
      </c>
      <c r="D353" s="195" t="s">
        <v>277</v>
      </c>
      <c r="E353" s="188" t="s">
        <v>398</v>
      </c>
      <c r="F353" s="189" t="s">
        <v>399</v>
      </c>
      <c r="G353" s="190">
        <v>44741.52</v>
      </c>
    </row>
    <row r="354" spans="3:7">
      <c r="C354" s="194" t="s">
        <v>277</v>
      </c>
      <c r="D354" s="195" t="s">
        <v>277</v>
      </c>
      <c r="E354" s="188" t="s">
        <v>530</v>
      </c>
      <c r="F354" s="189" t="s">
        <v>531</v>
      </c>
      <c r="G354" s="190">
        <v>49990</v>
      </c>
    </row>
    <row r="355" spans="3:7">
      <c r="C355" s="194" t="s">
        <v>277</v>
      </c>
      <c r="D355" s="195" t="s">
        <v>277</v>
      </c>
      <c r="E355" s="188" t="s">
        <v>400</v>
      </c>
      <c r="F355" s="189" t="s">
        <v>401</v>
      </c>
      <c r="G355" s="190">
        <v>127114.99</v>
      </c>
    </row>
    <row r="356" spans="3:7">
      <c r="C356" s="194" t="s">
        <v>277</v>
      </c>
      <c r="D356" s="195" t="s">
        <v>277</v>
      </c>
      <c r="E356" s="188" t="s">
        <v>548</v>
      </c>
      <c r="F356" s="189" t="s">
        <v>549</v>
      </c>
      <c r="G356" s="191"/>
    </row>
    <row r="357" spans="3:7">
      <c r="C357" s="194" t="s">
        <v>277</v>
      </c>
      <c r="D357" s="195" t="s">
        <v>277</v>
      </c>
      <c r="E357" s="188" t="s">
        <v>552</v>
      </c>
      <c r="F357" s="189" t="s">
        <v>553</v>
      </c>
      <c r="G357" s="191"/>
    </row>
    <row r="358" spans="3:7">
      <c r="C358" s="194" t="s">
        <v>277</v>
      </c>
      <c r="D358" s="195" t="s">
        <v>277</v>
      </c>
      <c r="E358" s="188" t="s">
        <v>492</v>
      </c>
      <c r="F358" s="189" t="s">
        <v>493</v>
      </c>
      <c r="G358" s="190">
        <v>5547.24</v>
      </c>
    </row>
    <row r="359" spans="3:7">
      <c r="C359" s="194" t="s">
        <v>277</v>
      </c>
      <c r="D359" s="195" t="s">
        <v>277</v>
      </c>
      <c r="E359" s="188" t="s">
        <v>508</v>
      </c>
      <c r="F359" s="189" t="s">
        <v>509</v>
      </c>
      <c r="G359" s="190">
        <v>900</v>
      </c>
    </row>
    <row r="360" spans="3:7">
      <c r="C360" s="194" t="s">
        <v>277</v>
      </c>
      <c r="D360" s="195" t="s">
        <v>277</v>
      </c>
      <c r="E360" s="188" t="s">
        <v>402</v>
      </c>
      <c r="F360" s="189" t="s">
        <v>403</v>
      </c>
      <c r="G360" s="190">
        <v>393271.71</v>
      </c>
    </row>
    <row r="361" spans="3:7">
      <c r="C361" s="194" t="s">
        <v>277</v>
      </c>
      <c r="D361" s="195" t="s">
        <v>277</v>
      </c>
      <c r="E361" s="188" t="s">
        <v>404</v>
      </c>
      <c r="F361" s="189" t="s">
        <v>405</v>
      </c>
      <c r="G361" s="190">
        <v>1306904.73</v>
      </c>
    </row>
    <row r="362" spans="3:7">
      <c r="C362" s="194" t="s">
        <v>277</v>
      </c>
      <c r="D362" s="195" t="s">
        <v>277</v>
      </c>
      <c r="E362" s="188" t="s">
        <v>406</v>
      </c>
      <c r="F362" s="189" t="s">
        <v>407</v>
      </c>
      <c r="G362" s="190">
        <v>14616571.310000001</v>
      </c>
    </row>
    <row r="363" spans="3:7">
      <c r="C363" s="194" t="s">
        <v>277</v>
      </c>
      <c r="D363" s="195" t="s">
        <v>277</v>
      </c>
      <c r="E363" s="188" t="s">
        <v>440</v>
      </c>
      <c r="F363" s="189" t="s">
        <v>441</v>
      </c>
      <c r="G363" s="190">
        <v>11217.32</v>
      </c>
    </row>
    <row r="364" spans="3:7">
      <c r="C364" s="194" t="s">
        <v>277</v>
      </c>
      <c r="D364" s="195" t="s">
        <v>277</v>
      </c>
      <c r="E364" s="186" t="s">
        <v>408</v>
      </c>
      <c r="F364" s="187" t="s">
        <v>409</v>
      </c>
      <c r="G364" s="190">
        <v>16556258.82</v>
      </c>
    </row>
    <row r="365" spans="3:7">
      <c r="C365" s="194" t="s">
        <v>277</v>
      </c>
      <c r="D365" s="195" t="s">
        <v>277</v>
      </c>
      <c r="E365" s="197" t="s">
        <v>443</v>
      </c>
      <c r="F365" s="189" t="s">
        <v>444</v>
      </c>
      <c r="G365" s="190">
        <v>1828177.08</v>
      </c>
    </row>
    <row r="366" spans="3:7">
      <c r="C366" s="194" t="s">
        <v>277</v>
      </c>
      <c r="D366" s="195" t="s">
        <v>277</v>
      </c>
      <c r="E366" s="197" t="s">
        <v>410</v>
      </c>
      <c r="F366" s="189" t="s">
        <v>411</v>
      </c>
      <c r="G366" s="190">
        <v>115913.74</v>
      </c>
    </row>
    <row r="367" spans="3:7">
      <c r="C367" s="194" t="s">
        <v>277</v>
      </c>
      <c r="D367" s="195" t="s">
        <v>277</v>
      </c>
      <c r="E367" s="197" t="s">
        <v>436</v>
      </c>
      <c r="F367" s="189" t="s">
        <v>437</v>
      </c>
      <c r="G367" s="190">
        <v>2480884.2799999998</v>
      </c>
    </row>
    <row r="368" spans="3:7">
      <c r="C368" s="194" t="s">
        <v>277</v>
      </c>
      <c r="D368" s="195" t="s">
        <v>277</v>
      </c>
      <c r="E368" s="197" t="s">
        <v>512</v>
      </c>
      <c r="F368" s="189" t="s">
        <v>513</v>
      </c>
      <c r="G368" s="190">
        <v>600</v>
      </c>
    </row>
    <row r="369" spans="3:7">
      <c r="C369" s="194" t="s">
        <v>277</v>
      </c>
      <c r="D369" s="195" t="s">
        <v>277</v>
      </c>
      <c r="E369" s="197" t="s">
        <v>412</v>
      </c>
      <c r="F369" s="189" t="s">
        <v>413</v>
      </c>
      <c r="G369" s="190">
        <v>620400.42000000004</v>
      </c>
    </row>
    <row r="370" spans="3:7">
      <c r="C370" s="194" t="s">
        <v>277</v>
      </c>
      <c r="D370" s="195" t="s">
        <v>277</v>
      </c>
      <c r="E370" s="197" t="s">
        <v>414</v>
      </c>
      <c r="F370" s="189" t="s">
        <v>415</v>
      </c>
      <c r="G370" s="190">
        <v>57531.89</v>
      </c>
    </row>
    <row r="371" spans="3:7">
      <c r="C371" s="194" t="s">
        <v>277</v>
      </c>
      <c r="D371" s="195" t="s">
        <v>277</v>
      </c>
      <c r="E371" s="197" t="s">
        <v>445</v>
      </c>
      <c r="F371" s="189" t="s">
        <v>446</v>
      </c>
      <c r="G371" s="190">
        <v>853139.84</v>
      </c>
    </row>
    <row r="372" spans="3:7">
      <c r="C372" s="194" t="s">
        <v>277</v>
      </c>
      <c r="D372" s="195" t="s">
        <v>277</v>
      </c>
      <c r="E372" s="197" t="s">
        <v>514</v>
      </c>
      <c r="F372" s="189" t="s">
        <v>515</v>
      </c>
      <c r="G372" s="191"/>
    </row>
    <row r="373" spans="3:7">
      <c r="C373" s="194" t="s">
        <v>277</v>
      </c>
      <c r="D373" s="195" t="s">
        <v>277</v>
      </c>
      <c r="E373" s="197" t="s">
        <v>594</v>
      </c>
      <c r="F373" s="189" t="s">
        <v>595</v>
      </c>
      <c r="G373" s="191"/>
    </row>
    <row r="374" spans="3:7">
      <c r="C374" s="194" t="s">
        <v>277</v>
      </c>
      <c r="D374" s="195" t="s">
        <v>277</v>
      </c>
      <c r="E374" s="188" t="s">
        <v>416</v>
      </c>
      <c r="F374" s="189" t="s">
        <v>417</v>
      </c>
      <c r="G374" s="190">
        <v>5956647.25</v>
      </c>
    </row>
    <row r="375" spans="3:7">
      <c r="C375" s="194" t="s">
        <v>277</v>
      </c>
      <c r="D375" s="195" t="s">
        <v>277</v>
      </c>
      <c r="E375" s="197" t="s">
        <v>418</v>
      </c>
      <c r="F375" s="189" t="s">
        <v>419</v>
      </c>
      <c r="G375" s="190">
        <v>51101.15</v>
      </c>
    </row>
    <row r="376" spans="3:7">
      <c r="C376" s="194" t="s">
        <v>277</v>
      </c>
      <c r="D376" s="195" t="s">
        <v>277</v>
      </c>
      <c r="E376" s="197" t="s">
        <v>420</v>
      </c>
      <c r="F376" s="189" t="s">
        <v>421</v>
      </c>
      <c r="G376" s="190">
        <v>19363.71</v>
      </c>
    </row>
    <row r="377" spans="3:7">
      <c r="C377" s="194" t="s">
        <v>277</v>
      </c>
      <c r="D377" s="195" t="s">
        <v>277</v>
      </c>
      <c r="E377" s="197" t="s">
        <v>516</v>
      </c>
      <c r="F377" s="189" t="s">
        <v>517</v>
      </c>
      <c r="G377" s="190">
        <v>1483568.77</v>
      </c>
    </row>
    <row r="378" spans="3:7">
      <c r="C378" s="194" t="s">
        <v>277</v>
      </c>
      <c r="D378" s="195" t="s">
        <v>277</v>
      </c>
      <c r="E378" s="188" t="s">
        <v>422</v>
      </c>
      <c r="F378" s="189" t="s">
        <v>423</v>
      </c>
      <c r="G378" s="190">
        <v>1554033.63</v>
      </c>
    </row>
    <row r="379" spans="3:7">
      <c r="C379" s="194" t="s">
        <v>277</v>
      </c>
      <c r="D379" s="195" t="s">
        <v>277</v>
      </c>
      <c r="E379" s="197" t="s">
        <v>454</v>
      </c>
      <c r="F379" s="189" t="s">
        <v>455</v>
      </c>
      <c r="G379" s="190">
        <v>180708.15</v>
      </c>
    </row>
    <row r="380" spans="3:7">
      <c r="C380" s="194" t="s">
        <v>277</v>
      </c>
      <c r="D380" s="195" t="s">
        <v>277</v>
      </c>
      <c r="E380" s="197" t="s">
        <v>500</v>
      </c>
      <c r="F380" s="189" t="s">
        <v>501</v>
      </c>
      <c r="G380" s="190">
        <v>2226795.02</v>
      </c>
    </row>
    <row r="381" spans="3:7">
      <c r="C381" s="194" t="s">
        <v>277</v>
      </c>
      <c r="D381" s="195" t="s">
        <v>277</v>
      </c>
      <c r="E381" s="197" t="s">
        <v>424</v>
      </c>
      <c r="F381" s="189" t="s">
        <v>425</v>
      </c>
      <c r="G381" s="190">
        <v>118794.57</v>
      </c>
    </row>
    <row r="382" spans="3:7">
      <c r="C382" s="194" t="s">
        <v>277</v>
      </c>
      <c r="D382" s="195" t="s">
        <v>277</v>
      </c>
      <c r="E382" s="188" t="s">
        <v>426</v>
      </c>
      <c r="F382" s="189" t="s">
        <v>427</v>
      </c>
      <c r="G382" s="190">
        <v>2526297.7400000002</v>
      </c>
    </row>
    <row r="383" spans="3:7">
      <c r="C383" s="194" t="s">
        <v>277</v>
      </c>
      <c r="D383" s="195" t="s">
        <v>277</v>
      </c>
      <c r="E383" s="186" t="s">
        <v>428</v>
      </c>
      <c r="F383" s="187" t="s">
        <v>429</v>
      </c>
      <c r="G383" s="190">
        <v>10036978.619999999</v>
      </c>
    </row>
    <row r="384" spans="3:7">
      <c r="C384" s="194" t="s">
        <v>277</v>
      </c>
      <c r="D384" s="195" t="s">
        <v>277</v>
      </c>
      <c r="E384" s="188" t="s">
        <v>542</v>
      </c>
      <c r="F384" s="189" t="s">
        <v>543</v>
      </c>
      <c r="G384" s="191"/>
    </row>
    <row r="385" spans="3:7">
      <c r="C385" s="194" t="s">
        <v>277</v>
      </c>
      <c r="D385" s="195" t="s">
        <v>277</v>
      </c>
      <c r="E385" s="188" t="s">
        <v>518</v>
      </c>
      <c r="F385" s="189" t="s">
        <v>519</v>
      </c>
      <c r="G385" s="190">
        <v>1492.56</v>
      </c>
    </row>
    <row r="386" spans="3:7">
      <c r="C386" s="194" t="s">
        <v>277</v>
      </c>
      <c r="D386" s="195" t="s">
        <v>277</v>
      </c>
      <c r="E386" s="188" t="s">
        <v>447</v>
      </c>
      <c r="F386" s="189" t="s">
        <v>448</v>
      </c>
      <c r="G386" s="190">
        <v>55737.05</v>
      </c>
    </row>
    <row r="387" spans="3:7">
      <c r="C387" s="194" t="s">
        <v>277</v>
      </c>
      <c r="D387" s="195" t="s">
        <v>277</v>
      </c>
      <c r="E387" s="186" t="s">
        <v>449</v>
      </c>
      <c r="F387" s="187" t="s">
        <v>450</v>
      </c>
      <c r="G387" s="190">
        <v>57229.61</v>
      </c>
    </row>
    <row r="388" spans="3:7">
      <c r="C388" s="194" t="s">
        <v>277</v>
      </c>
      <c r="D388" s="195" t="s">
        <v>277</v>
      </c>
      <c r="E388" s="188" t="s">
        <v>613</v>
      </c>
      <c r="F388" s="189" t="s">
        <v>614</v>
      </c>
      <c r="G388" s="191"/>
    </row>
    <row r="389" spans="3:7">
      <c r="C389" s="194" t="s">
        <v>277</v>
      </c>
      <c r="D389" s="195" t="s">
        <v>277</v>
      </c>
      <c r="E389" s="188" t="s">
        <v>564</v>
      </c>
      <c r="F389" s="189" t="s">
        <v>565</v>
      </c>
      <c r="G389" s="190">
        <v>-225788.79999999999</v>
      </c>
    </row>
    <row r="390" spans="3:7">
      <c r="C390" s="194" t="s">
        <v>277</v>
      </c>
      <c r="D390" s="195" t="s">
        <v>277</v>
      </c>
      <c r="E390" s="188" t="s">
        <v>544</v>
      </c>
      <c r="F390" s="189" t="s">
        <v>545</v>
      </c>
      <c r="G390" s="191"/>
    </row>
    <row r="391" spans="3:7">
      <c r="C391" s="194" t="s">
        <v>277</v>
      </c>
      <c r="D391" s="195" t="s">
        <v>277</v>
      </c>
      <c r="E391" s="188" t="s">
        <v>430</v>
      </c>
      <c r="F391" s="189" t="s">
        <v>431</v>
      </c>
      <c r="G391" s="190">
        <v>-767849.77</v>
      </c>
    </row>
    <row r="392" spans="3:7">
      <c r="C392" s="194" t="s">
        <v>277</v>
      </c>
      <c r="D392" s="195" t="s">
        <v>277</v>
      </c>
      <c r="E392" s="188" t="s">
        <v>478</v>
      </c>
      <c r="F392" s="189" t="s">
        <v>479</v>
      </c>
      <c r="G392" s="191"/>
    </row>
    <row r="393" spans="3:7">
      <c r="C393" s="194" t="s">
        <v>277</v>
      </c>
      <c r="D393" s="195" t="s">
        <v>277</v>
      </c>
      <c r="E393" s="186" t="s">
        <v>432</v>
      </c>
      <c r="F393" s="187" t="s">
        <v>433</v>
      </c>
      <c r="G393" s="190">
        <v>-993638.57</v>
      </c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58"/>
  <sheetViews>
    <sheetView zoomScale="80" zoomScaleNormal="80" workbookViewId="0">
      <selection sqref="A1:A2"/>
    </sheetView>
  </sheetViews>
  <sheetFormatPr defaultRowHeight="13.2"/>
  <cols>
    <col min="1" max="1" width="24" style="241" customWidth="1"/>
    <col min="2" max="2" width="12.88671875" style="241" bestFit="1" customWidth="1"/>
    <col min="3" max="9" width="12.6640625" style="241" bestFit="1" customWidth="1"/>
    <col min="10" max="10" width="13.44140625" style="241" bestFit="1" customWidth="1"/>
    <col min="11" max="13" width="13.33203125" style="241" bestFit="1" customWidth="1"/>
    <col min="14" max="14" width="13.88671875" style="241" bestFit="1" customWidth="1"/>
    <col min="15" max="15" width="14.33203125" style="241" customWidth="1"/>
    <col min="16" max="16" width="13" style="241" customWidth="1"/>
    <col min="17" max="16384" width="8.88671875" style="241"/>
  </cols>
  <sheetData>
    <row r="1" spans="1:16">
      <c r="A1" s="39" t="s">
        <v>633</v>
      </c>
    </row>
    <row r="2" spans="1:16">
      <c r="A2" s="39" t="s">
        <v>632</v>
      </c>
    </row>
    <row r="4" spans="1:16" ht="24.75" customHeight="1">
      <c r="A4" s="291" t="s">
        <v>207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6" spans="1:16">
      <c r="A6" s="242" t="s">
        <v>208</v>
      </c>
    </row>
    <row r="8" spans="1:16" s="243" customFormat="1"/>
    <row r="9" spans="1:16" s="243" customFormat="1">
      <c r="O9" s="244"/>
      <c r="P9" s="244"/>
    </row>
    <row r="10" spans="1:16" s="243" customFormat="1"/>
    <row r="11" spans="1:16" s="243" customFormat="1"/>
    <row r="12" spans="1:16" s="243" customFormat="1"/>
    <row r="13" spans="1:16" s="243" customFormat="1"/>
    <row r="14" spans="1:16" s="243" customFormat="1"/>
    <row r="15" spans="1:16" s="243" customFormat="1"/>
    <row r="16" spans="1:16" s="243" customFormat="1"/>
    <row r="17" s="243" customFormat="1"/>
    <row r="18" s="243" customFormat="1"/>
    <row r="19" s="243" customFormat="1"/>
    <row r="20" s="243" customFormat="1"/>
    <row r="21" s="243" customFormat="1"/>
    <row r="22" s="243" customFormat="1"/>
    <row r="23" s="243" customFormat="1"/>
    <row r="24" s="243" customFormat="1"/>
    <row r="25" s="243" customFormat="1"/>
    <row r="26" s="243" customFormat="1"/>
    <row r="27" s="243" customFormat="1"/>
    <row r="28" s="243" customFormat="1"/>
    <row r="29" s="243" customFormat="1"/>
    <row r="30" s="243" customFormat="1"/>
    <row r="31" s="243" customFormat="1"/>
    <row r="32" s="243" customFormat="1"/>
    <row r="33" spans="1:15" s="247" customFormat="1">
      <c r="A33" s="245" t="s">
        <v>93</v>
      </c>
      <c r="B33" s="246" t="s">
        <v>37</v>
      </c>
      <c r="C33" s="246" t="s">
        <v>38</v>
      </c>
      <c r="D33" s="246" t="s">
        <v>39</v>
      </c>
      <c r="E33" s="246" t="s">
        <v>40</v>
      </c>
      <c r="F33" s="246" t="s">
        <v>41</v>
      </c>
      <c r="G33" s="246" t="s">
        <v>30</v>
      </c>
      <c r="H33" s="246" t="s">
        <v>31</v>
      </c>
      <c r="I33" s="246" t="s">
        <v>32</v>
      </c>
      <c r="J33" s="246" t="s">
        <v>33</v>
      </c>
      <c r="K33" s="246" t="s">
        <v>34</v>
      </c>
      <c r="L33" s="246" t="s">
        <v>35</v>
      </c>
      <c r="M33" s="246" t="s">
        <v>36</v>
      </c>
      <c r="N33" s="246" t="s">
        <v>209</v>
      </c>
      <c r="O33" s="246" t="s">
        <v>210</v>
      </c>
    </row>
    <row r="34" spans="1:15" s="243" customForma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</row>
    <row r="35" spans="1:15" s="243" customFormat="1">
      <c r="A35" s="248" t="s">
        <v>211</v>
      </c>
      <c r="B35" s="249">
        <f>+'2015 SERVICE CHARGE REVENUE'!B68+'2015 SERVICE CHARGE REVENUE'!B97+'2015 SERVICE CHARGE REVENUE'!B129+'2015 SERVICE CHARGE REVENUE'!B160+'2015 SERVICE CHARGE REVENUE'!B190+'2015 SERVICE CHARGE REVENUE'!B222+'2015 SERVICE CHARGE REVENUE'!B252</f>
        <v>8543439.6999999993</v>
      </c>
      <c r="C35" s="249">
        <f>+'2015 SERVICE CHARGE REVENUE'!C68+'2015 SERVICE CHARGE REVENUE'!C97+'2015 SERVICE CHARGE REVENUE'!C129+'2015 SERVICE CHARGE REVENUE'!C160+'2015 SERVICE CHARGE REVENUE'!C190+'2015 SERVICE CHARGE REVENUE'!C222+'2015 SERVICE CHARGE REVENUE'!C252</f>
        <v>7215721.3699999992</v>
      </c>
      <c r="D35" s="249">
        <f>+'2015 SERVICE CHARGE REVENUE'!D68+'2015 SERVICE CHARGE REVENUE'!D97+'2015 SERVICE CHARGE REVENUE'!D129+'2015 SERVICE CHARGE REVENUE'!D160+'2015 SERVICE CHARGE REVENUE'!D190+'2015 SERVICE CHARGE REVENUE'!D222+'2015 SERVICE CHARGE REVENUE'!D252</f>
        <v>7751897.2199999997</v>
      </c>
      <c r="E35" s="249">
        <f>+'2015 SERVICE CHARGE REVENUE'!E68+'2015 SERVICE CHARGE REVENUE'!E97+'2015 SERVICE CHARGE REVENUE'!E129+'2015 SERVICE CHARGE REVENUE'!E160+'2015 SERVICE CHARGE REVENUE'!E190+'2015 SERVICE CHARGE REVENUE'!E222+'2015 SERVICE CHARGE REVENUE'!E252</f>
        <v>7767781</v>
      </c>
      <c r="F35" s="249">
        <f>+'2015 SERVICE CHARGE REVENUE'!F68+'2015 SERVICE CHARGE REVENUE'!F97+'2015 SERVICE CHARGE REVENUE'!F129+'2015 SERVICE CHARGE REVENUE'!F160+'2015 SERVICE CHARGE REVENUE'!F190+'2015 SERVICE CHARGE REVENUE'!F222+'2015 SERVICE CHARGE REVENUE'!F252</f>
        <v>7620437.9699999997</v>
      </c>
      <c r="G35" s="249">
        <f>+'2015 SERVICE CHARGE REVENUE'!G68+'2015 SERVICE CHARGE REVENUE'!G97+'2015 SERVICE CHARGE REVENUE'!G129+'2015 SERVICE CHARGE REVENUE'!G160+'2015 SERVICE CHARGE REVENUE'!G190+'2015 SERVICE CHARGE REVENUE'!G222+'2015 SERVICE CHARGE REVENUE'!G252</f>
        <v>8093898.580000001</v>
      </c>
      <c r="H35" s="249">
        <f>+'2015 SERVICE CHARGE REVENUE'!H68+'2015 SERVICE CHARGE REVENUE'!H97+'2015 SERVICE CHARGE REVENUE'!H129+'2015 SERVICE CHARGE REVENUE'!H160+'2015 SERVICE CHARGE REVENUE'!H190+'2015 SERVICE CHARGE REVENUE'!H222+'2015 SERVICE CHARGE REVENUE'!H252</f>
        <v>8164580.5</v>
      </c>
      <c r="I35" s="249">
        <f>+'2015 SERVICE CHARGE REVENUE'!I68+'2015 SERVICE CHARGE REVENUE'!I97+'2015 SERVICE CHARGE REVENUE'!I129+'2015 SERVICE CHARGE REVENUE'!I160+'2015 SERVICE CHARGE REVENUE'!I190+'2015 SERVICE CHARGE REVENUE'!I222+'2015 SERVICE CHARGE REVENUE'!I252</f>
        <v>8676865.9899999984</v>
      </c>
      <c r="J35" s="249">
        <f>+'2015 SERVICE CHARGE REVENUE'!J68+'2015 SERVICE CHARGE REVENUE'!J97+'2015 SERVICE CHARGE REVENUE'!J129+'2015 SERVICE CHARGE REVENUE'!J160+'2015 SERVICE CHARGE REVENUE'!J190+'2015 SERVICE CHARGE REVENUE'!J222+'2015 SERVICE CHARGE REVENUE'!J252</f>
        <v>8700240</v>
      </c>
      <c r="K35" s="249">
        <f>+'2015 SERVICE CHARGE REVENUE'!K68+'2015 SERVICE CHARGE REVENUE'!K97+'2015 SERVICE CHARGE REVENUE'!K129+'2015 SERVICE CHARGE REVENUE'!K160+'2015 SERVICE CHARGE REVENUE'!K190+'2015 SERVICE CHARGE REVENUE'!K222+'2015 SERVICE CHARGE REVENUE'!K252</f>
        <v>0</v>
      </c>
      <c r="L35" s="249">
        <f>+'2015 SERVICE CHARGE REVENUE'!L68+'2015 SERVICE CHARGE REVENUE'!L97+'2015 SERVICE CHARGE REVENUE'!L129+'2015 SERVICE CHARGE REVENUE'!L160+'2015 SERVICE CHARGE REVENUE'!L190+'2015 SERVICE CHARGE REVENUE'!L222+'2015 SERVICE CHARGE REVENUE'!L252</f>
        <v>0</v>
      </c>
      <c r="M35" s="249">
        <f>+'2015 SERVICE CHARGE REVENUE'!M68+'2015 SERVICE CHARGE REVENUE'!M97+'2015 SERVICE CHARGE REVENUE'!M129+'2015 SERVICE CHARGE REVENUE'!M160+'2015 SERVICE CHARGE REVENUE'!M190+'2015 SERVICE CHARGE REVENUE'!M222+'2015 SERVICE CHARGE REVENUE'!M252</f>
        <v>0</v>
      </c>
      <c r="N35" s="249">
        <f>SUM(B35:M35)</f>
        <v>72534862.329999998</v>
      </c>
      <c r="O35" s="250"/>
    </row>
    <row r="36" spans="1:15" s="243" customFormat="1">
      <c r="A36" s="248" t="s">
        <v>212</v>
      </c>
      <c r="B36" s="249">
        <f>+'2015 SERVICE CHARGE REVENUE'!B69+'2015 SERVICE CHARGE REVENUE'!B98+'2015 SERVICE CHARGE REVENUE'!B130+'2015 SERVICE CHARGE REVENUE'!B161+'2015 SERVICE CHARGE REVENUE'!B191+'2015 SERVICE CHARGE REVENUE'!B223+'2015 SERVICE CHARGE REVENUE'!B253</f>
        <v>8496085.5087818988</v>
      </c>
      <c r="C36" s="249">
        <f>+'2015 SERVICE CHARGE REVENUE'!C69+'2015 SERVICE CHARGE REVENUE'!C98+'2015 SERVICE CHARGE REVENUE'!C130+'2015 SERVICE CHARGE REVENUE'!C161+'2015 SERVICE CHARGE REVENUE'!C191+'2015 SERVICE CHARGE REVENUE'!C223+'2015 SERVICE CHARGE REVENUE'!C253</f>
        <v>7272220.816889734</v>
      </c>
      <c r="D36" s="249">
        <f>+'2015 SERVICE CHARGE REVENUE'!D69+'2015 SERVICE CHARGE REVENUE'!D98+'2015 SERVICE CHARGE REVENUE'!D130+'2015 SERVICE CHARGE REVENUE'!D161+'2015 SERVICE CHARGE REVENUE'!D191+'2015 SERVICE CHARGE REVENUE'!D223+'2015 SERVICE CHARGE REVENUE'!D253</f>
        <v>7803081.4331063023</v>
      </c>
      <c r="E36" s="249">
        <f>+'2015 SERVICE CHARGE REVENUE'!E69+'2015 SERVICE CHARGE REVENUE'!E98+'2015 SERVICE CHARGE REVENUE'!E130+'2015 SERVICE CHARGE REVENUE'!E161+'2015 SERVICE CHARGE REVENUE'!E191+'2015 SERVICE CHARGE REVENUE'!E223+'2015 SERVICE CHARGE REVENUE'!E253</f>
        <v>7714894.8717118241</v>
      </c>
      <c r="F36" s="249">
        <f>+'2015 SERVICE CHARGE REVENUE'!F69+'2015 SERVICE CHARGE REVENUE'!F98+'2015 SERVICE CHARGE REVENUE'!F130+'2015 SERVICE CHARGE REVENUE'!F161+'2015 SERVICE CHARGE REVENUE'!F191+'2015 SERVICE CHARGE REVENUE'!F223+'2015 SERVICE CHARGE REVENUE'!F253</f>
        <v>8074711.4052892793</v>
      </c>
      <c r="G36" s="249">
        <f>+'2015 SERVICE CHARGE REVENUE'!G69+'2015 SERVICE CHARGE REVENUE'!G98+'2015 SERVICE CHARGE REVENUE'!G130+'2015 SERVICE CHARGE REVENUE'!G161+'2015 SERVICE CHARGE REVENUE'!G191+'2015 SERVICE CHARGE REVENUE'!G223+'2015 SERVICE CHARGE REVENUE'!G253</f>
        <v>8029952.1713779997</v>
      </c>
      <c r="H36" s="249">
        <f>+'2015 SERVICE CHARGE REVENUE'!H69+'2015 SERVICE CHARGE REVENUE'!H98+'2015 SERVICE CHARGE REVENUE'!H130+'2015 SERVICE CHARGE REVENUE'!H161+'2015 SERVICE CHARGE REVENUE'!H191+'2015 SERVICE CHARGE REVENUE'!H223+'2015 SERVICE CHARGE REVENUE'!H253</f>
        <v>8698761.2000623662</v>
      </c>
      <c r="I36" s="249">
        <f>+'2015 SERVICE CHARGE REVENUE'!I69+'2015 SERVICE CHARGE REVENUE'!I98+'2015 SERVICE CHARGE REVENUE'!I130+'2015 SERVICE CHARGE REVENUE'!I161+'2015 SERVICE CHARGE REVENUE'!I191+'2015 SERVICE CHARGE REVENUE'!I223+'2015 SERVICE CHARGE REVENUE'!I253</f>
        <v>8993703.0752615854</v>
      </c>
      <c r="J36" s="249">
        <f>+'2015 SERVICE CHARGE REVENUE'!J69+'2015 SERVICE CHARGE REVENUE'!J98+'2015 SERVICE CHARGE REVENUE'!J130+'2015 SERVICE CHARGE REVENUE'!J161+'2015 SERVICE CHARGE REVENUE'!J191+'2015 SERVICE CHARGE REVENUE'!J223+'2015 SERVICE CHARGE REVENUE'!J253</f>
        <v>8972149.4365816172</v>
      </c>
      <c r="K36" s="249">
        <f>+'2015 SERVICE CHARGE REVENUE'!K69+'2015 SERVICE CHARGE REVENUE'!K98+'2015 SERVICE CHARGE REVENUE'!K130+'2015 SERVICE CHARGE REVENUE'!K161+'2015 SERVICE CHARGE REVENUE'!K191+'2015 SERVICE CHARGE REVENUE'!K223+'2015 SERVICE CHARGE REVENUE'!K253</f>
        <v>8761680.4355700333</v>
      </c>
      <c r="L36" s="249">
        <f>+'2015 SERVICE CHARGE REVENUE'!L69+'2015 SERVICE CHARGE REVENUE'!L98+'2015 SERVICE CHARGE REVENUE'!L130+'2015 SERVICE CHARGE REVENUE'!L161+'2015 SERVICE CHARGE REVENUE'!L191+'2015 SERVICE CHARGE REVENUE'!L223+'2015 SERVICE CHARGE REVENUE'!L253</f>
        <v>8991614.3811815083</v>
      </c>
      <c r="M36" s="249">
        <f>+'2015 SERVICE CHARGE REVENUE'!M69+'2015 SERVICE CHARGE REVENUE'!M98+'2015 SERVICE CHARGE REVENUE'!M130+'2015 SERVICE CHARGE REVENUE'!M161+'2015 SERVICE CHARGE REVENUE'!M191+'2015 SERVICE CHARGE REVENUE'!M223+'2015 SERVICE CHARGE REVENUE'!M253</f>
        <v>8252691.5054881675</v>
      </c>
      <c r="N36" s="249">
        <f>SUM(B36:J36)</f>
        <v>74055559.9190626</v>
      </c>
      <c r="O36" s="249">
        <f>SUM(B36:M36)</f>
        <v>100061546.24130231</v>
      </c>
    </row>
    <row r="37" spans="1:15" s="243" customFormat="1">
      <c r="A37" s="248" t="s">
        <v>213</v>
      </c>
      <c r="B37" s="249">
        <f>+B35-B36</f>
        <v>47354.191218100488</v>
      </c>
      <c r="C37" s="249">
        <f t="shared" ref="C37:M37" si="0">+C35-C36</f>
        <v>-56499.446889734827</v>
      </c>
      <c r="D37" s="249">
        <f t="shared" si="0"/>
        <v>-51184.213106302544</v>
      </c>
      <c r="E37" s="249">
        <f t="shared" si="0"/>
        <v>52886.128288175911</v>
      </c>
      <c r="F37" s="249">
        <f t="shared" si="0"/>
        <v>-454273.43528927956</v>
      </c>
      <c r="G37" s="249">
        <f t="shared" si="0"/>
        <v>63946.408622001298</v>
      </c>
      <c r="H37" s="249">
        <f t="shared" si="0"/>
        <v>-534180.7000623662</v>
      </c>
      <c r="I37" s="249">
        <f t="shared" si="0"/>
        <v>-316837.08526158705</v>
      </c>
      <c r="J37" s="249">
        <f t="shared" si="0"/>
        <v>-271909.43658161722</v>
      </c>
      <c r="K37" s="249">
        <f t="shared" si="0"/>
        <v>-8761680.4355700333</v>
      </c>
      <c r="L37" s="249">
        <f t="shared" si="0"/>
        <v>-8991614.3811815083</v>
      </c>
      <c r="M37" s="249">
        <f t="shared" si="0"/>
        <v>-8252691.5054881675</v>
      </c>
      <c r="N37" s="249">
        <f>+N35-N36</f>
        <v>-1520697.5890626013</v>
      </c>
      <c r="O37" s="250"/>
    </row>
    <row r="38" spans="1:15" s="243" customFormat="1" ht="13.8" thickBot="1">
      <c r="A38" s="251" t="s">
        <v>214</v>
      </c>
      <c r="B38" s="252">
        <f>+B37/B36</f>
        <v>5.5736481429186739E-3</v>
      </c>
      <c r="C38" s="252">
        <f t="shared" ref="C38:M38" si="1">+C37/C36</f>
        <v>-7.76921497742682E-3</v>
      </c>
      <c r="D38" s="252">
        <f t="shared" si="1"/>
        <v>-6.5594872416866214E-3</v>
      </c>
      <c r="E38" s="252">
        <f t="shared" si="1"/>
        <v>6.855067913121315E-3</v>
      </c>
      <c r="F38" s="252">
        <f t="shared" si="1"/>
        <v>-5.625878282061092E-2</v>
      </c>
      <c r="G38" s="252">
        <f t="shared" si="1"/>
        <v>7.9634856170043185E-3</v>
      </c>
      <c r="H38" s="252">
        <f t="shared" si="1"/>
        <v>-6.1408824518431014E-2</v>
      </c>
      <c r="I38" s="252">
        <f t="shared" si="1"/>
        <v>-3.5228768685180517E-2</v>
      </c>
      <c r="J38" s="252">
        <f t="shared" si="1"/>
        <v>-3.0305941569918227E-2</v>
      </c>
      <c r="K38" s="252">
        <f t="shared" si="1"/>
        <v>-1</v>
      </c>
      <c r="L38" s="252">
        <f t="shared" si="1"/>
        <v>-1</v>
      </c>
      <c r="M38" s="252">
        <f t="shared" si="1"/>
        <v>-1</v>
      </c>
      <c r="N38" s="252">
        <f>+N37/N36</f>
        <v>-2.0534549880179345E-2</v>
      </c>
      <c r="O38" s="250"/>
    </row>
    <row r="39" spans="1:15" s="243" customFormat="1">
      <c r="A39" s="248" t="s">
        <v>215</v>
      </c>
      <c r="B39" s="249">
        <f>+'2015 SERVICE CHARGE REVENUE'!B72+'2015 SERVICE CHARGE REVENUE'!B101+'2015 SERVICE CHARGE REVENUE'!B133+'2015 SERVICE CHARGE REVENUE'!B164+'2015 SERVICE CHARGE REVENUE'!B194+'2015 SERVICE CHARGE REVENUE'!B226+'2015 SERVICE CHARGE REVENUE'!B256</f>
        <v>8659814.3699999992</v>
      </c>
      <c r="C39" s="249">
        <f>+'2015 SERVICE CHARGE REVENUE'!C72+'2015 SERVICE CHARGE REVENUE'!C101+'2015 SERVICE CHARGE REVENUE'!C133+'2015 SERVICE CHARGE REVENUE'!C164+'2015 SERVICE CHARGE REVENUE'!C194+'2015 SERVICE CHARGE REVENUE'!C226+'2015 SERVICE CHARGE REVENUE'!C256</f>
        <v>7353932.8999999994</v>
      </c>
      <c r="D39" s="249">
        <f>+'2015 SERVICE CHARGE REVENUE'!D72+'2015 SERVICE CHARGE REVENUE'!D101+'2015 SERVICE CHARGE REVENUE'!D133+'2015 SERVICE CHARGE REVENUE'!D164+'2015 SERVICE CHARGE REVENUE'!D194+'2015 SERVICE CHARGE REVENUE'!D226+'2015 SERVICE CHARGE REVENUE'!D256</f>
        <v>7743783.4699999997</v>
      </c>
      <c r="E39" s="249">
        <f>+'2015 SERVICE CHARGE REVENUE'!E72+'2015 SERVICE CHARGE REVENUE'!E101+'2015 SERVICE CHARGE REVENUE'!E133+'2015 SERVICE CHARGE REVENUE'!E164+'2015 SERVICE CHARGE REVENUE'!E194+'2015 SERVICE CHARGE REVENUE'!E226+'2015 SERVICE CHARGE REVENUE'!E256</f>
        <v>8039993.4500000002</v>
      </c>
      <c r="F39" s="249">
        <f>+'2015 SERVICE CHARGE REVENUE'!F72+'2015 SERVICE CHARGE REVENUE'!F101+'2015 SERVICE CHARGE REVENUE'!F133+'2015 SERVICE CHARGE REVENUE'!F164+'2015 SERVICE CHARGE REVENUE'!F194+'2015 SERVICE CHARGE REVENUE'!F226+'2015 SERVICE CHARGE REVENUE'!F256</f>
        <v>8210504.7799999993</v>
      </c>
      <c r="G39" s="249">
        <f>+'2015 SERVICE CHARGE REVENUE'!G72+'2015 SERVICE CHARGE REVENUE'!G101+'2015 SERVICE CHARGE REVENUE'!G133+'2015 SERVICE CHARGE REVENUE'!G164+'2015 SERVICE CHARGE REVENUE'!G194+'2015 SERVICE CHARGE REVENUE'!G226+'2015 SERVICE CHARGE REVENUE'!G256</f>
        <v>8202005.1999999993</v>
      </c>
      <c r="H39" s="249">
        <f>+'2015 SERVICE CHARGE REVENUE'!H72+'2015 SERVICE CHARGE REVENUE'!H101+'2015 SERVICE CHARGE REVENUE'!H133+'2015 SERVICE CHARGE REVENUE'!H164+'2015 SERVICE CHARGE REVENUE'!H194+'2015 SERVICE CHARGE REVENUE'!H226+'2015 SERVICE CHARGE REVENUE'!H256</f>
        <v>9013092.3800000008</v>
      </c>
      <c r="I39" s="249">
        <f>+'2015 SERVICE CHARGE REVENUE'!I72+'2015 SERVICE CHARGE REVENUE'!I101+'2015 SERVICE CHARGE REVENUE'!I133+'2015 SERVICE CHARGE REVENUE'!I164+'2015 SERVICE CHARGE REVENUE'!I194+'2015 SERVICE CHARGE REVENUE'!I226+'2015 SERVICE CHARGE REVENUE'!I256</f>
        <v>8788591.9600000009</v>
      </c>
      <c r="J39" s="249">
        <f>+'2015 SERVICE CHARGE REVENUE'!J72+'2015 SERVICE CHARGE REVENUE'!J101+'2015 SERVICE CHARGE REVENUE'!J133+'2015 SERVICE CHARGE REVENUE'!J164+'2015 SERVICE CHARGE REVENUE'!J194+'2015 SERVICE CHARGE REVENUE'!J226+'2015 SERVICE CHARGE REVENUE'!J256</f>
        <v>9096712.8300000001</v>
      </c>
      <c r="K39" s="249">
        <f>+'2015 SERVICE CHARGE REVENUE'!K72+'2015 SERVICE CHARGE REVENUE'!K101+'2015 SERVICE CHARGE REVENUE'!K133+'2015 SERVICE CHARGE REVENUE'!K164+'2015 SERVICE CHARGE REVENUE'!K194+'2015 SERVICE CHARGE REVENUE'!K226+'2015 SERVICE CHARGE REVENUE'!K256</f>
        <v>9313576.3900000006</v>
      </c>
      <c r="L39" s="249">
        <f>+'2015 SERVICE CHARGE REVENUE'!L72+'2015 SERVICE CHARGE REVENUE'!L101+'2015 SERVICE CHARGE REVENUE'!L133+'2015 SERVICE CHARGE REVENUE'!L164+'2015 SERVICE CHARGE REVENUE'!L194+'2015 SERVICE CHARGE REVENUE'!L226+'2015 SERVICE CHARGE REVENUE'!L256</f>
        <v>8307260.6800000006</v>
      </c>
      <c r="M39" s="249">
        <f>+'2015 SERVICE CHARGE REVENUE'!M72+'2015 SERVICE CHARGE REVENUE'!M101+'2015 SERVICE CHARGE REVENUE'!M133+'2015 SERVICE CHARGE REVENUE'!M164+'2015 SERVICE CHARGE REVENUE'!M194+'2015 SERVICE CHARGE REVENUE'!M226+'2015 SERVICE CHARGE REVENUE'!M256</f>
        <v>9080765.4900000002</v>
      </c>
      <c r="N39" s="249">
        <f>SUM(B39:J39)</f>
        <v>75108431.340000004</v>
      </c>
      <c r="O39" s="249">
        <f>SUM(B39:M39)</f>
        <v>101810033.90000001</v>
      </c>
    </row>
    <row r="40" spans="1:15">
      <c r="A40" s="248" t="s">
        <v>216</v>
      </c>
      <c r="B40" s="249">
        <f>+B35-B39</f>
        <v>-116374.66999999993</v>
      </c>
      <c r="C40" s="249">
        <f t="shared" ref="C40:M40" si="2">+C35-C39</f>
        <v>-138211.53000000026</v>
      </c>
      <c r="D40" s="249">
        <f t="shared" si="2"/>
        <v>8113.75</v>
      </c>
      <c r="E40" s="249">
        <f t="shared" si="2"/>
        <v>-272212.45000000019</v>
      </c>
      <c r="F40" s="249">
        <f t="shared" si="2"/>
        <v>-590066.80999999959</v>
      </c>
      <c r="G40" s="249">
        <f t="shared" si="2"/>
        <v>-108106.61999999825</v>
      </c>
      <c r="H40" s="249">
        <f t="shared" si="2"/>
        <v>-848511.88000000082</v>
      </c>
      <c r="I40" s="249">
        <f t="shared" si="2"/>
        <v>-111725.97000000253</v>
      </c>
      <c r="J40" s="249">
        <f t="shared" si="2"/>
        <v>-396472.83000000007</v>
      </c>
      <c r="K40" s="249">
        <f t="shared" si="2"/>
        <v>-9313576.3900000006</v>
      </c>
      <c r="L40" s="249">
        <f t="shared" si="2"/>
        <v>-8307260.6800000006</v>
      </c>
      <c r="M40" s="249">
        <f t="shared" si="2"/>
        <v>-9080765.4900000002</v>
      </c>
      <c r="N40" s="249">
        <f>+N35-N39</f>
        <v>-2573569.0100000054</v>
      </c>
      <c r="O40" s="250"/>
    </row>
    <row r="41" spans="1:15">
      <c r="A41" s="248" t="s">
        <v>217</v>
      </c>
      <c r="B41" s="253">
        <f t="shared" ref="B41:M41" si="3">+B40/B39</f>
        <v>-1.3438471660911588E-2</v>
      </c>
      <c r="C41" s="253">
        <f t="shared" si="3"/>
        <v>-1.8794233219071154E-2</v>
      </c>
      <c r="D41" s="253">
        <f t="shared" si="3"/>
        <v>1.0477759394271907E-3</v>
      </c>
      <c r="E41" s="253">
        <f t="shared" si="3"/>
        <v>-3.3857297483246104E-2</v>
      </c>
      <c r="F41" s="253">
        <f t="shared" si="3"/>
        <v>-7.1867299978601265E-2</v>
      </c>
      <c r="G41" s="253">
        <f t="shared" si="3"/>
        <v>-1.3180511029180799E-2</v>
      </c>
      <c r="H41" s="253">
        <f t="shared" si="3"/>
        <v>-9.4142148357742761E-2</v>
      </c>
      <c r="I41" s="253">
        <f t="shared" si="3"/>
        <v>-1.2712613181782366E-2</v>
      </c>
      <c r="J41" s="253">
        <f t="shared" si="3"/>
        <v>-4.3584186662733213E-2</v>
      </c>
      <c r="K41" s="253">
        <f t="shared" si="3"/>
        <v>-1</v>
      </c>
      <c r="L41" s="253">
        <f t="shared" si="3"/>
        <v>-1</v>
      </c>
      <c r="M41" s="253">
        <f t="shared" si="3"/>
        <v>-1</v>
      </c>
      <c r="N41" s="253">
        <f>+N40/N39</f>
        <v>-3.4264715213529119E-2</v>
      </c>
      <c r="O41" s="250"/>
    </row>
    <row r="43" spans="1:15" ht="15.6">
      <c r="A43" s="254"/>
    </row>
    <row r="45" spans="1:15" s="243" customFormat="1"/>
    <row r="46" spans="1:15" s="243" customFormat="1"/>
    <row r="47" spans="1:15" s="243" customFormat="1"/>
    <row r="48" spans="1:15" s="243" customFormat="1"/>
    <row r="49" s="243" customFormat="1"/>
    <row r="50" s="243" customFormat="1"/>
    <row r="51" s="243" customFormat="1"/>
    <row r="52" s="243" customFormat="1"/>
    <row r="53" s="243" customFormat="1"/>
    <row r="54" s="243" customFormat="1"/>
    <row r="55" s="243" customFormat="1"/>
    <row r="56" s="243" customFormat="1"/>
    <row r="57" s="243" customFormat="1"/>
    <row r="58" s="243" customFormat="1"/>
    <row r="59" s="243" customFormat="1"/>
    <row r="60" s="243" customFormat="1"/>
    <row r="61" s="243" customFormat="1"/>
    <row r="62" s="243" customFormat="1"/>
    <row r="63" s="243" customFormat="1"/>
    <row r="64" s="243" customFormat="1"/>
    <row r="65" spans="1:15" s="247" customFormat="1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</row>
    <row r="66" spans="1:15" s="247" customFormat="1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</row>
    <row r="67" spans="1:15" s="243" customFormat="1">
      <c r="A67" s="245" t="s">
        <v>218</v>
      </c>
      <c r="B67" s="246" t="s">
        <v>37</v>
      </c>
      <c r="C67" s="246" t="s">
        <v>38</v>
      </c>
      <c r="D67" s="246" t="s">
        <v>39</v>
      </c>
      <c r="E67" s="246" t="s">
        <v>40</v>
      </c>
      <c r="F67" s="246" t="s">
        <v>41</v>
      </c>
      <c r="G67" s="246" t="s">
        <v>30</v>
      </c>
      <c r="H67" s="246" t="s">
        <v>31</v>
      </c>
      <c r="I67" s="246" t="s">
        <v>32</v>
      </c>
      <c r="J67" s="246" t="s">
        <v>33</v>
      </c>
      <c r="K67" s="246" t="s">
        <v>34</v>
      </c>
      <c r="L67" s="246" t="s">
        <v>35</v>
      </c>
      <c r="M67" s="246" t="s">
        <v>36</v>
      </c>
      <c r="N67" s="246" t="s">
        <v>209</v>
      </c>
      <c r="O67" s="246" t="s">
        <v>210</v>
      </c>
    </row>
    <row r="68" spans="1:15" s="243" customFormat="1">
      <c r="A68" s="248" t="str">
        <f>+A35</f>
        <v>2015 Actual</v>
      </c>
      <c r="B68" s="249">
        <v>5068054.58</v>
      </c>
      <c r="C68" s="249">
        <v>4267317.3</v>
      </c>
      <c r="D68" s="249">
        <v>4612087.74</v>
      </c>
      <c r="E68" s="249">
        <v>4487721</v>
      </c>
      <c r="F68" s="249">
        <v>4678449.32</v>
      </c>
      <c r="G68" s="249">
        <v>4504394.99</v>
      </c>
      <c r="H68" s="249">
        <v>4846769.05</v>
      </c>
      <c r="I68" s="249">
        <v>4961314.9400000004</v>
      </c>
      <c r="J68" s="249">
        <v>5063212</v>
      </c>
      <c r="K68" s="249"/>
      <c r="L68" s="249"/>
      <c r="M68" s="249"/>
      <c r="N68" s="249">
        <f>SUM(B68:M68)</f>
        <v>42489320.920000002</v>
      </c>
      <c r="O68" s="250"/>
    </row>
    <row r="69" spans="1:15" s="243" customFormat="1">
      <c r="A69" s="248" t="str">
        <f>+A36</f>
        <v>2015 Target</v>
      </c>
      <c r="B69" s="249">
        <v>5006090.8072149828</v>
      </c>
      <c r="C69" s="249">
        <v>4283193.9850809965</v>
      </c>
      <c r="D69" s="249">
        <v>4737565.5071006771</v>
      </c>
      <c r="E69" s="249">
        <v>4619714.2183389738</v>
      </c>
      <c r="F69" s="249">
        <v>4876801.4898382835</v>
      </c>
      <c r="G69" s="249">
        <v>4694041.8446524339</v>
      </c>
      <c r="H69" s="249">
        <v>5094278.7380652782</v>
      </c>
      <c r="I69" s="249">
        <v>5207922.0513366731</v>
      </c>
      <c r="J69" s="249">
        <v>5269790.9431997761</v>
      </c>
      <c r="K69" s="249">
        <v>4987677.4347246103</v>
      </c>
      <c r="L69" s="249">
        <v>5445147.7465449227</v>
      </c>
      <c r="M69" s="249">
        <v>5265392.1870322544</v>
      </c>
      <c r="N69" s="249">
        <f>SUM(B69:J69)</f>
        <v>43789399.584828079</v>
      </c>
      <c r="O69" s="249">
        <f>SUM(B69:M69)</f>
        <v>59487616.953129865</v>
      </c>
    </row>
    <row r="70" spans="1:15" s="243" customFormat="1">
      <c r="A70" s="248" t="s">
        <v>213</v>
      </c>
      <c r="B70" s="249">
        <f>+B68-B69</f>
        <v>61963.772785017267</v>
      </c>
      <c r="C70" s="249">
        <f t="shared" ref="C70:M70" si="4">+C68-C69</f>
        <v>-15876.685080996715</v>
      </c>
      <c r="D70" s="249">
        <f t="shared" si="4"/>
        <v>-125477.76710067689</v>
      </c>
      <c r="E70" s="249">
        <f t="shared" si="4"/>
        <v>-131993.21833897382</v>
      </c>
      <c r="F70" s="249">
        <f t="shared" si="4"/>
        <v>-198352.16983828321</v>
      </c>
      <c r="G70" s="249">
        <f t="shared" si="4"/>
        <v>-189646.85465243366</v>
      </c>
      <c r="H70" s="249">
        <f t="shared" si="4"/>
        <v>-247509.68806527834</v>
      </c>
      <c r="I70" s="249">
        <f t="shared" si="4"/>
        <v>-246607.11133667268</v>
      </c>
      <c r="J70" s="249">
        <f t="shared" si="4"/>
        <v>-206578.94319977611</v>
      </c>
      <c r="K70" s="249">
        <f t="shared" si="4"/>
        <v>-4987677.4347246103</v>
      </c>
      <c r="L70" s="249">
        <f t="shared" si="4"/>
        <v>-5445147.7465449227</v>
      </c>
      <c r="M70" s="249">
        <f t="shared" si="4"/>
        <v>-5265392.1870322544</v>
      </c>
      <c r="N70" s="249">
        <f>+N68-N69</f>
        <v>-1300078.664828077</v>
      </c>
      <c r="O70" s="250"/>
    </row>
    <row r="71" spans="1:15" s="243" customFormat="1" ht="13.8" thickBot="1">
      <c r="A71" s="251" t="s">
        <v>214</v>
      </c>
      <c r="B71" s="252">
        <f t="shared" ref="B71:N71" si="5">+B70/B69</f>
        <v>1.2377676548677972E-2</v>
      </c>
      <c r="C71" s="252">
        <f t="shared" si="5"/>
        <v>-3.7067396751810861E-3</v>
      </c>
      <c r="D71" s="252">
        <f t="shared" si="5"/>
        <v>-2.6485705983930026E-2</v>
      </c>
      <c r="E71" s="252">
        <f t="shared" si="5"/>
        <v>-2.8571728055167927E-2</v>
      </c>
      <c r="F71" s="252">
        <f t="shared" si="5"/>
        <v>-4.0672594578964633E-2</v>
      </c>
      <c r="G71" s="252">
        <f t="shared" si="5"/>
        <v>-4.0401611431837563E-2</v>
      </c>
      <c r="H71" s="252">
        <f t="shared" si="5"/>
        <v>-4.858581573400092E-2</v>
      </c>
      <c r="I71" s="252">
        <f t="shared" si="5"/>
        <v>-4.7352304605515004E-2</v>
      </c>
      <c r="J71" s="252">
        <f t="shared" si="5"/>
        <v>-3.9200595512493518E-2</v>
      </c>
      <c r="K71" s="252">
        <f t="shared" si="5"/>
        <v>-1</v>
      </c>
      <c r="L71" s="252">
        <f t="shared" si="5"/>
        <v>-1</v>
      </c>
      <c r="M71" s="252">
        <f t="shared" si="5"/>
        <v>-1</v>
      </c>
      <c r="N71" s="252">
        <f t="shared" si="5"/>
        <v>-2.968934667189457E-2</v>
      </c>
      <c r="O71" s="250"/>
    </row>
    <row r="72" spans="1:15" s="243" customFormat="1">
      <c r="A72" s="248" t="str">
        <f>+A39</f>
        <v>2014 Actual</v>
      </c>
      <c r="B72" s="249">
        <v>5146806.3899999997</v>
      </c>
      <c r="C72" s="249">
        <v>4240874.67</v>
      </c>
      <c r="D72" s="249">
        <v>4509582.13</v>
      </c>
      <c r="E72" s="249">
        <v>4796308.72</v>
      </c>
      <c r="F72" s="249">
        <v>4818122.1399999997</v>
      </c>
      <c r="G72" s="249">
        <v>4692400.97</v>
      </c>
      <c r="H72" s="249">
        <v>5277858</v>
      </c>
      <c r="I72" s="249">
        <v>4915442.58</v>
      </c>
      <c r="J72" s="249">
        <v>5241062.5199999996</v>
      </c>
      <c r="K72" s="249">
        <v>5439572.4900000002</v>
      </c>
      <c r="L72" s="249">
        <v>4863134.32</v>
      </c>
      <c r="M72" s="249">
        <v>5780952.7800000003</v>
      </c>
      <c r="N72" s="249">
        <f>SUM(B72:J72)</f>
        <v>43638458.11999999</v>
      </c>
      <c r="O72" s="249">
        <f>SUM(B72:M72)</f>
        <v>59722117.709999993</v>
      </c>
    </row>
    <row r="73" spans="1:15" s="243" customFormat="1">
      <c r="A73" s="248" t="str">
        <f>+A40</f>
        <v>Variance to 2014 ($)</v>
      </c>
      <c r="B73" s="249">
        <f t="shared" ref="B73:M73" si="6">+B68-B72</f>
        <v>-78751.80999999959</v>
      </c>
      <c r="C73" s="249">
        <f t="shared" si="6"/>
        <v>26442.629999999888</v>
      </c>
      <c r="D73" s="249">
        <f t="shared" si="6"/>
        <v>102505.61000000034</v>
      </c>
      <c r="E73" s="249">
        <f t="shared" si="6"/>
        <v>-308587.71999999974</v>
      </c>
      <c r="F73" s="249">
        <f t="shared" si="6"/>
        <v>-139672.81999999937</v>
      </c>
      <c r="G73" s="249">
        <f t="shared" si="6"/>
        <v>-188005.97999999952</v>
      </c>
      <c r="H73" s="249">
        <f t="shared" si="6"/>
        <v>-431088.95000000019</v>
      </c>
      <c r="I73" s="249">
        <f t="shared" si="6"/>
        <v>45872.360000000335</v>
      </c>
      <c r="J73" s="249">
        <f t="shared" si="6"/>
        <v>-177850.51999999955</v>
      </c>
      <c r="K73" s="249">
        <f t="shared" si="6"/>
        <v>-5439572.4900000002</v>
      </c>
      <c r="L73" s="249">
        <f t="shared" si="6"/>
        <v>-4863134.32</v>
      </c>
      <c r="M73" s="249">
        <f t="shared" si="6"/>
        <v>-5780952.7800000003</v>
      </c>
      <c r="N73" s="249">
        <f>+N68-N72</f>
        <v>-1149137.1999999881</v>
      </c>
      <c r="O73" s="250"/>
    </row>
    <row r="74" spans="1:15" s="243" customFormat="1">
      <c r="A74" s="248" t="str">
        <f>+A41</f>
        <v>Variance to 2014 (%)</v>
      </c>
      <c r="B74" s="253">
        <f t="shared" ref="B74:M74" si="7">+B73/B72</f>
        <v>-1.5301102087890971E-2</v>
      </c>
      <c r="C74" s="253">
        <f t="shared" si="7"/>
        <v>6.2351830831161746E-3</v>
      </c>
      <c r="D74" s="253">
        <f t="shared" si="7"/>
        <v>2.2730622715147298E-2</v>
      </c>
      <c r="E74" s="253">
        <f t="shared" si="7"/>
        <v>-6.4338585778106402E-2</v>
      </c>
      <c r="F74" s="253">
        <f t="shared" si="7"/>
        <v>-2.8989057550126651E-2</v>
      </c>
      <c r="G74" s="253">
        <f t="shared" si="7"/>
        <v>-4.0066051729590262E-2</v>
      </c>
      <c r="H74" s="253">
        <f t="shared" si="7"/>
        <v>-8.1678770061642467E-2</v>
      </c>
      <c r="I74" s="253">
        <f t="shared" si="7"/>
        <v>9.33229495684605E-3</v>
      </c>
      <c r="J74" s="253">
        <f t="shared" si="7"/>
        <v>-3.3934058088663968E-2</v>
      </c>
      <c r="K74" s="253">
        <f t="shared" si="7"/>
        <v>-1</v>
      </c>
      <c r="L74" s="253">
        <f t="shared" si="7"/>
        <v>-1</v>
      </c>
      <c r="M74" s="253">
        <f t="shared" si="7"/>
        <v>-1</v>
      </c>
      <c r="N74" s="253">
        <f>+N73/N72</f>
        <v>-2.6333130213721408E-2</v>
      </c>
      <c r="O74" s="250"/>
    </row>
    <row r="75" spans="1:15" s="243" customFormat="1"/>
    <row r="76" spans="1:15" s="243" customFormat="1"/>
    <row r="77" spans="1:15" s="243" customFormat="1"/>
    <row r="78" spans="1:15" s="243" customFormat="1"/>
    <row r="79" spans="1:15" s="243" customFormat="1"/>
    <row r="80" spans="1:15" s="243" customFormat="1"/>
    <row r="81" spans="1:15" s="243" customFormat="1"/>
    <row r="82" spans="1:15" s="243" customFormat="1"/>
    <row r="83" spans="1:15" s="243" customFormat="1"/>
    <row r="84" spans="1:15" s="243" customFormat="1"/>
    <row r="85" spans="1:15" s="243" customFormat="1"/>
    <row r="86" spans="1:15" s="243" customFormat="1"/>
    <row r="87" spans="1:15" s="243" customFormat="1"/>
    <row r="88" spans="1:15" s="243" customFormat="1"/>
    <row r="89" spans="1:15" s="243" customFormat="1"/>
    <row r="90" spans="1:15" s="243" customFormat="1"/>
    <row r="91" spans="1:15" s="243" customFormat="1"/>
    <row r="92" spans="1:15" s="243" customFormat="1"/>
    <row r="93" spans="1:15" s="243" customFormat="1"/>
    <row r="94" spans="1:15" s="243" customFormat="1"/>
    <row r="95" spans="1:15" s="243" customFormat="1"/>
    <row r="96" spans="1:15" s="243" customFormat="1">
      <c r="A96" s="255" t="s">
        <v>219</v>
      </c>
      <c r="B96" s="246" t="s">
        <v>37</v>
      </c>
      <c r="C96" s="246" t="s">
        <v>38</v>
      </c>
      <c r="D96" s="246" t="s">
        <v>39</v>
      </c>
      <c r="E96" s="246" t="s">
        <v>40</v>
      </c>
      <c r="F96" s="246" t="s">
        <v>41</v>
      </c>
      <c r="G96" s="246" t="s">
        <v>30</v>
      </c>
      <c r="H96" s="246" t="s">
        <v>31</v>
      </c>
      <c r="I96" s="246" t="s">
        <v>32</v>
      </c>
      <c r="J96" s="246" t="s">
        <v>33</v>
      </c>
      <c r="K96" s="246" t="s">
        <v>34</v>
      </c>
      <c r="L96" s="246" t="s">
        <v>35</v>
      </c>
      <c r="M96" s="246" t="s">
        <v>36</v>
      </c>
      <c r="N96" s="246" t="s">
        <v>209</v>
      </c>
      <c r="O96" s="246" t="s">
        <v>210</v>
      </c>
    </row>
    <row r="97" spans="1:15" s="243" customFormat="1">
      <c r="A97" s="248" t="str">
        <f>+A68</f>
        <v>2015 Actual</v>
      </c>
      <c r="B97" s="249">
        <v>508473.88</v>
      </c>
      <c r="C97" s="249">
        <v>339698.13</v>
      </c>
      <c r="D97" s="249">
        <v>338007.84</v>
      </c>
      <c r="E97" s="249">
        <v>390135</v>
      </c>
      <c r="F97" s="249">
        <v>416562.11</v>
      </c>
      <c r="G97" s="249">
        <v>510317.84</v>
      </c>
      <c r="H97" s="249">
        <v>522866.91</v>
      </c>
      <c r="I97" s="249">
        <v>593099.98</v>
      </c>
      <c r="J97" s="249">
        <v>574967</v>
      </c>
      <c r="K97" s="249"/>
      <c r="L97" s="249"/>
      <c r="M97" s="249"/>
      <c r="N97" s="249">
        <f>SUM(B97:M97)</f>
        <v>4194128.69</v>
      </c>
      <c r="O97" s="250"/>
    </row>
    <row r="98" spans="1:15" s="243" customFormat="1">
      <c r="A98" s="248" t="str">
        <f>+A69</f>
        <v>2015 Target</v>
      </c>
      <c r="B98" s="249">
        <v>525184.19053168711</v>
      </c>
      <c r="C98" s="249">
        <v>443625.8045022866</v>
      </c>
      <c r="D98" s="249">
        <v>374911.73990567896</v>
      </c>
      <c r="E98" s="249">
        <v>404195.06781840418</v>
      </c>
      <c r="F98" s="249">
        <v>464245.7463904625</v>
      </c>
      <c r="G98" s="249">
        <v>530171.48114441813</v>
      </c>
      <c r="H98" s="249">
        <v>589772.61435144267</v>
      </c>
      <c r="I98" s="249">
        <v>622302.66520631255</v>
      </c>
      <c r="J98" s="249">
        <v>619745.27981924522</v>
      </c>
      <c r="K98" s="249">
        <v>636787.67160426744</v>
      </c>
      <c r="L98" s="249">
        <v>581414.91341879161</v>
      </c>
      <c r="M98" s="249">
        <v>555107.11218356714</v>
      </c>
      <c r="N98" s="249">
        <f>SUM(B98:J98)</f>
        <v>4574154.5896699382</v>
      </c>
      <c r="O98" s="249">
        <f>SUM(B98:M98)</f>
        <v>6347464.2868765639</v>
      </c>
    </row>
    <row r="99" spans="1:15" s="243" customFormat="1">
      <c r="A99" s="248" t="s">
        <v>213</v>
      </c>
      <c r="B99" s="249">
        <f t="shared" ref="B99:M99" si="8">+B97-B98</f>
        <v>-16710.310531687108</v>
      </c>
      <c r="C99" s="249">
        <f t="shared" si="8"/>
        <v>-103927.67450228659</v>
      </c>
      <c r="D99" s="249">
        <f t="shared" si="8"/>
        <v>-36903.899905678933</v>
      </c>
      <c r="E99" s="249">
        <f t="shared" si="8"/>
        <v>-14060.067818404175</v>
      </c>
      <c r="F99" s="249">
        <f t="shared" si="8"/>
        <v>-47683.636390462518</v>
      </c>
      <c r="G99" s="249">
        <f t="shared" si="8"/>
        <v>-19853.641144418099</v>
      </c>
      <c r="H99" s="249">
        <f t="shared" si="8"/>
        <v>-66905.704351442691</v>
      </c>
      <c r="I99" s="249">
        <f t="shared" si="8"/>
        <v>-29202.68520631257</v>
      </c>
      <c r="J99" s="249">
        <f t="shared" si="8"/>
        <v>-44778.279819245217</v>
      </c>
      <c r="K99" s="249">
        <f t="shared" si="8"/>
        <v>-636787.67160426744</v>
      </c>
      <c r="L99" s="249">
        <f t="shared" si="8"/>
        <v>-581414.91341879161</v>
      </c>
      <c r="M99" s="249">
        <f t="shared" si="8"/>
        <v>-555107.11218356714</v>
      </c>
      <c r="N99" s="249">
        <f>+N97-N98</f>
        <v>-380025.89966993826</v>
      </c>
      <c r="O99" s="250"/>
    </row>
    <row r="100" spans="1:15" s="243" customFormat="1" ht="13.8" thickBot="1">
      <c r="A100" s="251" t="s">
        <v>214</v>
      </c>
      <c r="B100" s="252">
        <f t="shared" ref="B100:N100" si="9">+B99/B98</f>
        <v>-3.1817999918790182E-2</v>
      </c>
      <c r="C100" s="252">
        <f t="shared" si="9"/>
        <v>-0.23426877663008197</v>
      </c>
      <c r="D100" s="252">
        <f t="shared" si="9"/>
        <v>-9.8433567097587521E-2</v>
      </c>
      <c r="E100" s="252">
        <f t="shared" si="9"/>
        <v>-3.4785352266398881E-2</v>
      </c>
      <c r="F100" s="252">
        <f t="shared" si="9"/>
        <v>-0.1027120587775021</v>
      </c>
      <c r="G100" s="252">
        <f t="shared" si="9"/>
        <v>-3.7447584131765077E-2</v>
      </c>
      <c r="H100" s="252">
        <f t="shared" si="9"/>
        <v>-0.11344321985010634</v>
      </c>
      <c r="I100" s="252">
        <f t="shared" si="9"/>
        <v>-4.6926820081400387E-2</v>
      </c>
      <c r="J100" s="252">
        <f t="shared" si="9"/>
        <v>-7.2252716200283507E-2</v>
      </c>
      <c r="K100" s="252">
        <f t="shared" si="9"/>
        <v>-1</v>
      </c>
      <c r="L100" s="252">
        <f t="shared" si="9"/>
        <v>-1</v>
      </c>
      <c r="M100" s="252">
        <f t="shared" si="9"/>
        <v>-1</v>
      </c>
      <c r="N100" s="252">
        <f t="shared" si="9"/>
        <v>-8.30811229091757E-2</v>
      </c>
      <c r="O100" s="250"/>
    </row>
    <row r="101" spans="1:15" s="243" customFormat="1">
      <c r="A101" s="248" t="str">
        <f>+A72</f>
        <v>2014 Actual</v>
      </c>
      <c r="B101" s="249">
        <v>517236.23</v>
      </c>
      <c r="C101" s="249">
        <v>437876.07</v>
      </c>
      <c r="D101" s="249">
        <v>369486.03</v>
      </c>
      <c r="E101" s="249">
        <v>397956.94</v>
      </c>
      <c r="F101" s="249">
        <v>458380.33</v>
      </c>
      <c r="G101" s="249">
        <v>522024.59</v>
      </c>
      <c r="H101" s="249">
        <v>580647.4</v>
      </c>
      <c r="I101" s="249">
        <v>612550.11</v>
      </c>
      <c r="J101" s="249">
        <v>610728.79</v>
      </c>
      <c r="K101" s="249">
        <v>593661.79</v>
      </c>
      <c r="L101" s="249">
        <v>516933.74</v>
      </c>
      <c r="M101" s="249">
        <v>561152.56999999995</v>
      </c>
      <c r="N101" s="249">
        <f>SUM(B101:J101)</f>
        <v>4506886.49</v>
      </c>
      <c r="O101" s="249">
        <f>SUM(B101:M101)</f>
        <v>6178634.5900000008</v>
      </c>
    </row>
    <row r="102" spans="1:15" s="243" customFormat="1">
      <c r="A102" s="248" t="str">
        <f>+A73</f>
        <v>Variance to 2014 ($)</v>
      </c>
      <c r="B102" s="249">
        <f t="shared" ref="B102:M102" si="10">+B97-B101</f>
        <v>-8762.3499999999767</v>
      </c>
      <c r="C102" s="249">
        <f t="shared" si="10"/>
        <v>-98177.94</v>
      </c>
      <c r="D102" s="249">
        <f t="shared" si="10"/>
        <v>-31478.190000000002</v>
      </c>
      <c r="E102" s="249">
        <f t="shared" si="10"/>
        <v>-7821.9400000000023</v>
      </c>
      <c r="F102" s="249">
        <f t="shared" si="10"/>
        <v>-41818.22000000003</v>
      </c>
      <c r="G102" s="249">
        <f t="shared" si="10"/>
        <v>-11706.75</v>
      </c>
      <c r="H102" s="249">
        <f t="shared" si="10"/>
        <v>-57780.490000000049</v>
      </c>
      <c r="I102" s="249">
        <f t="shared" si="10"/>
        <v>-19450.130000000005</v>
      </c>
      <c r="J102" s="249">
        <f t="shared" si="10"/>
        <v>-35761.790000000037</v>
      </c>
      <c r="K102" s="249">
        <f t="shared" si="10"/>
        <v>-593661.79</v>
      </c>
      <c r="L102" s="249">
        <f t="shared" si="10"/>
        <v>-516933.74</v>
      </c>
      <c r="M102" s="249">
        <f t="shared" si="10"/>
        <v>-561152.56999999995</v>
      </c>
      <c r="N102" s="249">
        <f>+N97-N101</f>
        <v>-312757.80000000028</v>
      </c>
      <c r="O102" s="250"/>
    </row>
    <row r="103" spans="1:15" s="243" customFormat="1">
      <c r="A103" s="248" t="str">
        <f>+A74</f>
        <v>Variance to 2014 (%)</v>
      </c>
      <c r="B103" s="253">
        <f t="shared" ref="B103:M103" si="11">+B102/B101</f>
        <v>-1.6940711983767991E-2</v>
      </c>
      <c r="C103" s="253">
        <f t="shared" si="11"/>
        <v>-0.22421398821817323</v>
      </c>
      <c r="D103" s="253">
        <f t="shared" si="11"/>
        <v>-8.5194533606588588E-2</v>
      </c>
      <c r="E103" s="253">
        <f t="shared" si="11"/>
        <v>-1.965524209729827E-2</v>
      </c>
      <c r="F103" s="253">
        <f t="shared" si="11"/>
        <v>-9.1230398128122184E-2</v>
      </c>
      <c r="G103" s="253">
        <f t="shared" si="11"/>
        <v>-2.2425667725729164E-2</v>
      </c>
      <c r="H103" s="253">
        <f t="shared" si="11"/>
        <v>-9.9510460220781236E-2</v>
      </c>
      <c r="I103" s="253">
        <f t="shared" si="11"/>
        <v>-3.1752716524693803E-2</v>
      </c>
      <c r="J103" s="253">
        <f t="shared" si="11"/>
        <v>-5.8555926272937021E-2</v>
      </c>
      <c r="K103" s="253">
        <f t="shared" si="11"/>
        <v>-1</v>
      </c>
      <c r="L103" s="253">
        <f t="shared" si="11"/>
        <v>-1</v>
      </c>
      <c r="M103" s="253">
        <f t="shared" si="11"/>
        <v>-1</v>
      </c>
      <c r="N103" s="253">
        <f>+N102/N101</f>
        <v>-6.9395535186864726E-2</v>
      </c>
      <c r="O103" s="250"/>
    </row>
    <row r="104" spans="1:15" s="243" customFormat="1"/>
    <row r="105" spans="1:15" s="243" customFormat="1"/>
    <row r="106" spans="1:15" s="243" customFormat="1"/>
    <row r="107" spans="1:15" s="243" customFormat="1"/>
    <row r="108" spans="1:15" s="243" customFormat="1"/>
    <row r="109" spans="1:15" s="243" customFormat="1"/>
    <row r="110" spans="1:15" s="243" customFormat="1"/>
    <row r="111" spans="1:15" s="243" customFormat="1"/>
    <row r="112" spans="1:15" s="243" customFormat="1"/>
    <row r="113" spans="1:15" s="243" customFormat="1"/>
    <row r="114" spans="1:15" s="243" customFormat="1"/>
    <row r="115" spans="1:15" s="243" customFormat="1"/>
    <row r="116" spans="1:15" s="243" customFormat="1"/>
    <row r="117" spans="1:15" s="243" customFormat="1">
      <c r="A117" s="243" t="s">
        <v>220</v>
      </c>
    </row>
    <row r="118" spans="1:15" s="243" customFormat="1"/>
    <row r="119" spans="1:15" s="243" customFormat="1"/>
    <row r="120" spans="1:15" s="243" customFormat="1"/>
    <row r="121" spans="1:15" s="243" customFormat="1"/>
    <row r="122" spans="1:15" s="243" customFormat="1"/>
    <row r="123" spans="1:15" s="243" customFormat="1"/>
    <row r="124" spans="1:15" s="243" customFormat="1"/>
    <row r="125" spans="1:15" s="243" customFormat="1"/>
    <row r="126" spans="1:15" s="243" customFormat="1"/>
    <row r="127" spans="1:15" s="243" customFormat="1"/>
    <row r="128" spans="1:15" s="243" customFormat="1">
      <c r="A128" s="255" t="s">
        <v>221</v>
      </c>
      <c r="B128" s="246" t="s">
        <v>37</v>
      </c>
      <c r="C128" s="246" t="s">
        <v>38</v>
      </c>
      <c r="D128" s="246" t="s">
        <v>39</v>
      </c>
      <c r="E128" s="246" t="s">
        <v>40</v>
      </c>
      <c r="F128" s="246" t="s">
        <v>41</v>
      </c>
      <c r="G128" s="246" t="s">
        <v>30</v>
      </c>
      <c r="H128" s="246" t="s">
        <v>31</v>
      </c>
      <c r="I128" s="246" t="s">
        <v>32</v>
      </c>
      <c r="J128" s="246" t="s">
        <v>33</v>
      </c>
      <c r="K128" s="246" t="s">
        <v>34</v>
      </c>
      <c r="L128" s="246" t="s">
        <v>35</v>
      </c>
      <c r="M128" s="246" t="s">
        <v>36</v>
      </c>
      <c r="N128" s="246" t="s">
        <v>209</v>
      </c>
      <c r="O128" s="246" t="s">
        <v>210</v>
      </c>
    </row>
    <row r="129" spans="1:15" s="243" customFormat="1">
      <c r="A129" s="248" t="str">
        <f>+A97</f>
        <v>2015 Actual</v>
      </c>
      <c r="B129" s="249">
        <v>14962.08</v>
      </c>
      <c r="C129" s="249">
        <v>13751.01</v>
      </c>
      <c r="D129" s="249">
        <v>17154.27</v>
      </c>
      <c r="E129" s="249">
        <v>16357</v>
      </c>
      <c r="F129" s="249">
        <v>13597.71</v>
      </c>
      <c r="G129" s="249">
        <v>11088.7</v>
      </c>
      <c r="H129" s="249">
        <v>11451.51</v>
      </c>
      <c r="I129" s="249">
        <v>14502.18</v>
      </c>
      <c r="J129" s="249">
        <v>16546</v>
      </c>
      <c r="K129" s="249"/>
      <c r="L129" s="249"/>
      <c r="M129" s="249"/>
      <c r="N129" s="249">
        <f>SUM(B129:M129)</f>
        <v>129410.45999999999</v>
      </c>
      <c r="O129" s="250"/>
    </row>
    <row r="130" spans="1:15" s="243" customFormat="1">
      <c r="A130" s="248" t="str">
        <f>+A98</f>
        <v>2015 Target</v>
      </c>
      <c r="B130" s="249">
        <v>14935.390220898491</v>
      </c>
      <c r="C130" s="249">
        <v>14935.390220898491</v>
      </c>
      <c r="D130" s="249">
        <v>16802.313998510803</v>
      </c>
      <c r="E130" s="249">
        <v>16802.313998510803</v>
      </c>
      <c r="F130" s="249">
        <v>14001.928332092335</v>
      </c>
      <c r="G130" s="249">
        <v>16802.313998510803</v>
      </c>
      <c r="H130" s="249">
        <v>15868.852109704647</v>
      </c>
      <c r="I130" s="249">
        <v>15868.852109704647</v>
      </c>
      <c r="J130" s="249">
        <v>15868.852109704647</v>
      </c>
      <c r="K130" s="249">
        <v>15868.852109704647</v>
      </c>
      <c r="L130" s="249">
        <v>14935.390220898491</v>
      </c>
      <c r="M130" s="249">
        <v>16802.313998510803</v>
      </c>
      <c r="N130" s="249">
        <f>SUM(B130:J130)</f>
        <v>141886.20709853567</v>
      </c>
      <c r="O130" s="249">
        <f>SUM(B130:M130)</f>
        <v>189492.7634276496</v>
      </c>
    </row>
    <row r="131" spans="1:15" s="243" customFormat="1">
      <c r="A131" s="248" t="s">
        <v>213</v>
      </c>
      <c r="B131" s="249">
        <f t="shared" ref="B131:M131" si="12">+B129-B130</f>
        <v>26.689779101508975</v>
      </c>
      <c r="C131" s="249">
        <f t="shared" si="12"/>
        <v>-1184.3802208984907</v>
      </c>
      <c r="D131" s="249">
        <f t="shared" si="12"/>
        <v>351.95600148919766</v>
      </c>
      <c r="E131" s="249">
        <f t="shared" si="12"/>
        <v>-445.31399851080278</v>
      </c>
      <c r="F131" s="249">
        <f t="shared" si="12"/>
        <v>-404.21833209233591</v>
      </c>
      <c r="G131" s="249">
        <f t="shared" si="12"/>
        <v>-5713.613998510802</v>
      </c>
      <c r="H131" s="249">
        <f t="shared" si="12"/>
        <v>-4417.3421097046466</v>
      </c>
      <c r="I131" s="249">
        <f t="shared" si="12"/>
        <v>-1366.6721097046466</v>
      </c>
      <c r="J131" s="249">
        <f t="shared" si="12"/>
        <v>677.14789029535314</v>
      </c>
      <c r="K131" s="249">
        <f t="shared" si="12"/>
        <v>-15868.852109704647</v>
      </c>
      <c r="L131" s="249">
        <f t="shared" si="12"/>
        <v>-14935.390220898491</v>
      </c>
      <c r="M131" s="249">
        <f t="shared" si="12"/>
        <v>-16802.313998510803</v>
      </c>
      <c r="N131" s="249">
        <f>+N129-N130</f>
        <v>-12475.747098535678</v>
      </c>
      <c r="O131" s="250"/>
    </row>
    <row r="132" spans="1:15" s="243" customFormat="1" ht="13.8" thickBot="1">
      <c r="A132" s="251" t="s">
        <v>214</v>
      </c>
      <c r="B132" s="252">
        <f t="shared" ref="B132:N132" si="13">+B131/B130</f>
        <v>1.7870158534032167E-3</v>
      </c>
      <c r="C132" s="252">
        <f t="shared" si="13"/>
        <v>-7.9300252847845587E-2</v>
      </c>
      <c r="D132" s="252">
        <f t="shared" si="13"/>
        <v>2.0946876812348091E-2</v>
      </c>
      <c r="E132" s="252">
        <f t="shared" si="13"/>
        <v>-2.6503135136640772E-2</v>
      </c>
      <c r="F132" s="252">
        <f t="shared" si="13"/>
        <v>-2.8868761680908617E-2</v>
      </c>
      <c r="G132" s="252">
        <f t="shared" si="13"/>
        <v>-0.34004923363634332</v>
      </c>
      <c r="H132" s="252">
        <f t="shared" si="13"/>
        <v>-0.27836557295805958</v>
      </c>
      <c r="I132" s="252">
        <f t="shared" si="13"/>
        <v>-8.6122934428814413E-2</v>
      </c>
      <c r="J132" s="252">
        <f t="shared" si="13"/>
        <v>4.2671510555022517E-2</v>
      </c>
      <c r="K132" s="252">
        <f t="shared" si="13"/>
        <v>-1</v>
      </c>
      <c r="L132" s="252">
        <f t="shared" si="13"/>
        <v>-1</v>
      </c>
      <c r="M132" s="252">
        <f t="shared" si="13"/>
        <v>-1</v>
      </c>
      <c r="N132" s="252">
        <f t="shared" si="13"/>
        <v>-8.7927835648405547E-2</v>
      </c>
      <c r="O132" s="250"/>
    </row>
    <row r="133" spans="1:15" s="243" customFormat="1">
      <c r="A133" s="248" t="str">
        <f>+A101</f>
        <v>2014 Actual</v>
      </c>
      <c r="B133" s="249">
        <v>15657.04</v>
      </c>
      <c r="C133" s="249">
        <v>13781.67</v>
      </c>
      <c r="D133" s="249">
        <v>16413.32</v>
      </c>
      <c r="E133" s="249">
        <v>14875.21</v>
      </c>
      <c r="F133" s="249">
        <v>13638.59</v>
      </c>
      <c r="G133" s="249">
        <v>15212.47</v>
      </c>
      <c r="H133" s="249">
        <v>14747.46</v>
      </c>
      <c r="I133" s="249">
        <v>14440.86</v>
      </c>
      <c r="J133" s="249">
        <v>14543.06</v>
      </c>
      <c r="K133" s="249">
        <v>15018.29</v>
      </c>
      <c r="L133" s="249">
        <v>10598</v>
      </c>
      <c r="M133" s="249">
        <v>11144.91</v>
      </c>
      <c r="N133" s="249">
        <f>SUM(B133:J133)</f>
        <v>133309.68000000002</v>
      </c>
      <c r="O133" s="249">
        <f>SUM(B133:M133)</f>
        <v>170070.88000000003</v>
      </c>
    </row>
    <row r="134" spans="1:15" s="243" customFormat="1">
      <c r="A134" s="248" t="str">
        <f>+A102</f>
        <v>Variance to 2014 ($)</v>
      </c>
      <c r="B134" s="249">
        <f t="shared" ref="B134:M134" si="14">+B129-B133</f>
        <v>-694.96000000000095</v>
      </c>
      <c r="C134" s="249">
        <f t="shared" si="14"/>
        <v>-30.659999999999854</v>
      </c>
      <c r="D134" s="249">
        <f t="shared" si="14"/>
        <v>740.95000000000073</v>
      </c>
      <c r="E134" s="249">
        <f t="shared" si="14"/>
        <v>1481.7900000000009</v>
      </c>
      <c r="F134" s="249">
        <f t="shared" si="14"/>
        <v>-40.880000000001019</v>
      </c>
      <c r="G134" s="249">
        <f t="shared" si="14"/>
        <v>-4123.7699999999986</v>
      </c>
      <c r="H134" s="249">
        <f t="shared" si="14"/>
        <v>-3295.9499999999989</v>
      </c>
      <c r="I134" s="249">
        <f t="shared" si="14"/>
        <v>61.319999999999709</v>
      </c>
      <c r="J134" s="249">
        <f t="shared" si="14"/>
        <v>2002.9400000000005</v>
      </c>
      <c r="K134" s="249">
        <f t="shared" si="14"/>
        <v>-15018.29</v>
      </c>
      <c r="L134" s="249">
        <f t="shared" si="14"/>
        <v>-10598</v>
      </c>
      <c r="M134" s="249">
        <f t="shared" si="14"/>
        <v>-11144.91</v>
      </c>
      <c r="N134" s="249">
        <f>+N129-N133</f>
        <v>-3899.2200000000303</v>
      </c>
      <c r="O134" s="250"/>
    </row>
    <row r="135" spans="1:15" s="243" customFormat="1">
      <c r="A135" s="248" t="str">
        <f>+A103</f>
        <v>Variance to 2014 (%)</v>
      </c>
      <c r="B135" s="253">
        <f t="shared" ref="B135:M135" si="15">+B134/B133</f>
        <v>-4.4386422976501361E-2</v>
      </c>
      <c r="C135" s="253">
        <f t="shared" si="15"/>
        <v>-2.2246941045606125E-3</v>
      </c>
      <c r="D135" s="253">
        <f t="shared" si="15"/>
        <v>4.5143212951432178E-2</v>
      </c>
      <c r="E135" s="253">
        <f t="shared" si="15"/>
        <v>9.9614728128207999E-2</v>
      </c>
      <c r="F135" s="253">
        <f t="shared" si="15"/>
        <v>-2.9973772948670659E-3</v>
      </c>
      <c r="G135" s="253">
        <f t="shared" si="15"/>
        <v>-0.27107826671145441</v>
      </c>
      <c r="H135" s="253">
        <f t="shared" si="15"/>
        <v>-0.22349272349272342</v>
      </c>
      <c r="I135" s="253">
        <f t="shared" si="15"/>
        <v>4.2462845010615511E-3</v>
      </c>
      <c r="J135" s="253">
        <f t="shared" si="15"/>
        <v>0.13772479794486173</v>
      </c>
      <c r="K135" s="253">
        <f t="shared" si="15"/>
        <v>-1</v>
      </c>
      <c r="L135" s="253">
        <f t="shared" si="15"/>
        <v>-1</v>
      </c>
      <c r="M135" s="253">
        <f t="shared" si="15"/>
        <v>-1</v>
      </c>
      <c r="N135" s="253">
        <f>+N134/N133</f>
        <v>-2.9249338832709144E-2</v>
      </c>
      <c r="O135" s="250"/>
    </row>
    <row r="136" spans="1:15" s="243" customFormat="1"/>
    <row r="137" spans="1:15" s="257" customFormat="1" ht="24.6">
      <c r="A137" s="256"/>
      <c r="B137" s="256"/>
      <c r="C137" s="256"/>
      <c r="D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256"/>
    </row>
    <row r="138" spans="1:15" s="257" customFormat="1"/>
    <row r="139" spans="1:15" s="257" customFormat="1"/>
    <row r="140" spans="1:15" s="257" customFormat="1"/>
    <row r="141" spans="1:15" s="257" customFormat="1"/>
    <row r="142" spans="1:15" s="257" customFormat="1"/>
    <row r="143" spans="1:15" s="257" customFormat="1"/>
    <row r="144" spans="1:15" s="257" customFormat="1"/>
    <row r="145" spans="1:15" s="257" customFormat="1"/>
    <row r="146" spans="1:15" s="257" customFormat="1"/>
    <row r="147" spans="1:15" s="257" customFormat="1"/>
    <row r="148" spans="1:15" s="257" customFormat="1"/>
    <row r="149" spans="1:15" s="257" customFormat="1"/>
    <row r="150" spans="1:15" s="257" customFormat="1"/>
    <row r="151" spans="1:15" s="257" customFormat="1"/>
    <row r="152" spans="1:15" s="257" customFormat="1"/>
    <row r="153" spans="1:15" s="257" customFormat="1"/>
    <row r="154" spans="1:15" s="243" customFormat="1">
      <c r="A154" s="257"/>
      <c r="B154" s="257"/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</row>
    <row r="155" spans="1:15" s="243" customFormat="1">
      <c r="A155" s="257"/>
      <c r="B155" s="257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</row>
    <row r="156" spans="1:15" s="243" customFormat="1">
      <c r="A156" s="257"/>
      <c r="B156" s="257"/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</row>
    <row r="157" spans="1:15" s="243" customFormat="1">
      <c r="A157" s="257"/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</row>
    <row r="158" spans="1:15" s="243" customFormat="1">
      <c r="A158" s="257"/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57"/>
      <c r="N158" s="257"/>
    </row>
    <row r="159" spans="1:15" s="243" customFormat="1">
      <c r="A159" s="255" t="s">
        <v>139</v>
      </c>
      <c r="B159" s="246" t="s">
        <v>37</v>
      </c>
      <c r="C159" s="246" t="s">
        <v>38</v>
      </c>
      <c r="D159" s="246" t="s">
        <v>39</v>
      </c>
      <c r="E159" s="246" t="s">
        <v>40</v>
      </c>
      <c r="F159" s="246" t="s">
        <v>41</v>
      </c>
      <c r="G159" s="246" t="s">
        <v>30</v>
      </c>
      <c r="H159" s="246" t="s">
        <v>31</v>
      </c>
      <c r="I159" s="246" t="s">
        <v>32</v>
      </c>
      <c r="J159" s="246" t="s">
        <v>33</v>
      </c>
      <c r="K159" s="246" t="s">
        <v>34</v>
      </c>
      <c r="L159" s="246" t="s">
        <v>35</v>
      </c>
      <c r="M159" s="246" t="s">
        <v>36</v>
      </c>
      <c r="N159" s="246" t="s">
        <v>209</v>
      </c>
      <c r="O159" s="246" t="s">
        <v>210</v>
      </c>
    </row>
    <row r="160" spans="1:15" s="243" customFormat="1">
      <c r="A160" s="248" t="str">
        <f>+A129</f>
        <v>2015 Actual</v>
      </c>
      <c r="B160" s="249">
        <v>1469435.62</v>
      </c>
      <c r="C160" s="249">
        <v>1097021.54</v>
      </c>
      <c r="D160" s="249">
        <v>1100924.3999999999</v>
      </c>
      <c r="E160" s="249">
        <v>1283811</v>
      </c>
      <c r="F160" s="249">
        <v>954574.64</v>
      </c>
      <c r="G160" s="249">
        <v>1248473.7</v>
      </c>
      <c r="H160" s="249">
        <v>1143149.46</v>
      </c>
      <c r="I160" s="249">
        <v>1205948.42</v>
      </c>
      <c r="J160" s="249">
        <v>1456809</v>
      </c>
      <c r="K160" s="249"/>
      <c r="L160" s="249"/>
      <c r="M160" s="249"/>
      <c r="N160" s="249">
        <f>SUM(B160:M160)</f>
        <v>10960147.780000001</v>
      </c>
      <c r="O160" s="250"/>
    </row>
    <row r="161" spans="1:15" s="243" customFormat="1">
      <c r="A161" s="248" t="str">
        <f>+A130</f>
        <v>2015 Target</v>
      </c>
      <c r="B161" s="249">
        <v>1502784.0060046336</v>
      </c>
      <c r="C161" s="249">
        <v>1033608.372305061</v>
      </c>
      <c r="D161" s="249">
        <v>1102178.159220132</v>
      </c>
      <c r="E161" s="249">
        <v>1088754.2596324154</v>
      </c>
      <c r="F161" s="249">
        <v>1126917.123747119</v>
      </c>
      <c r="G161" s="249">
        <v>1146499.0660133499</v>
      </c>
      <c r="H161" s="249">
        <v>1251967.5504212973</v>
      </c>
      <c r="I161" s="249">
        <v>1355941.622403878</v>
      </c>
      <c r="J161" s="249">
        <v>1330588.0584883436</v>
      </c>
      <c r="K161" s="249">
        <v>1403452.0070533149</v>
      </c>
      <c r="L161" s="249">
        <v>1397138.6164350593</v>
      </c>
      <c r="M161" s="249">
        <v>926493.72863839916</v>
      </c>
      <c r="N161" s="249">
        <f>SUM(B161:J161)</f>
        <v>10939238.21823623</v>
      </c>
      <c r="O161" s="249">
        <f>SUM(B161:M161)</f>
        <v>14666322.570363004</v>
      </c>
    </row>
    <row r="162" spans="1:15" s="243" customFormat="1">
      <c r="A162" s="248" t="s">
        <v>213</v>
      </c>
      <c r="B162" s="249">
        <f t="shared" ref="B162:M162" si="16">+B160-B161</f>
        <v>-33348.386004633503</v>
      </c>
      <c r="C162" s="249">
        <f t="shared" si="16"/>
        <v>63413.167694939068</v>
      </c>
      <c r="D162" s="249">
        <f t="shared" si="16"/>
        <v>-1253.7592201321386</v>
      </c>
      <c r="E162" s="249">
        <f t="shared" si="16"/>
        <v>195056.74036758463</v>
      </c>
      <c r="F162" s="249">
        <f t="shared" si="16"/>
        <v>-172342.48374711897</v>
      </c>
      <c r="G162" s="249">
        <f t="shared" si="16"/>
        <v>101974.63398665003</v>
      </c>
      <c r="H162" s="249">
        <f t="shared" si="16"/>
        <v>-108818.09042129735</v>
      </c>
      <c r="I162" s="249">
        <f t="shared" si="16"/>
        <v>-149993.20240387809</v>
      </c>
      <c r="J162" s="249">
        <f t="shared" si="16"/>
        <v>126220.94151165639</v>
      </c>
      <c r="K162" s="249">
        <f t="shared" si="16"/>
        <v>-1403452.0070533149</v>
      </c>
      <c r="L162" s="249">
        <f t="shared" si="16"/>
        <v>-1397138.6164350593</v>
      </c>
      <c r="M162" s="249">
        <f t="shared" si="16"/>
        <v>-926493.72863839916</v>
      </c>
      <c r="N162" s="249">
        <f>+N160-N161</f>
        <v>20909.561763770878</v>
      </c>
      <c r="O162" s="250"/>
    </row>
    <row r="163" spans="1:15" s="243" customFormat="1" ht="13.8" thickBot="1">
      <c r="A163" s="251" t="s">
        <v>214</v>
      </c>
      <c r="B163" s="252">
        <f t="shared" ref="B163:N163" si="17">+B162/B161</f>
        <v>-2.2191070620517821E-2</v>
      </c>
      <c r="C163" s="252">
        <f t="shared" si="17"/>
        <v>6.1351251977110721E-2</v>
      </c>
      <c r="D163" s="252">
        <f t="shared" si="17"/>
        <v>-1.1375286378558442E-3</v>
      </c>
      <c r="E163" s="252">
        <f t="shared" si="17"/>
        <v>0.17915589182947453</v>
      </c>
      <c r="F163" s="252">
        <f t="shared" si="17"/>
        <v>-0.15293270473525322</v>
      </c>
      <c r="G163" s="252">
        <f t="shared" si="17"/>
        <v>8.8944367256434065E-2</v>
      </c>
      <c r="H163" s="252">
        <f t="shared" si="17"/>
        <v>-8.6917660433514579E-2</v>
      </c>
      <c r="I163" s="252">
        <f t="shared" si="17"/>
        <v>-0.11061921835393104</v>
      </c>
      <c r="J163" s="252">
        <f t="shared" si="17"/>
        <v>9.4861020814401162E-2</v>
      </c>
      <c r="K163" s="252">
        <f t="shared" si="17"/>
        <v>-1</v>
      </c>
      <c r="L163" s="252">
        <f t="shared" si="17"/>
        <v>-1</v>
      </c>
      <c r="M163" s="252">
        <f t="shared" si="17"/>
        <v>-1</v>
      </c>
      <c r="N163" s="252">
        <f t="shared" si="17"/>
        <v>1.9114275918147247E-3</v>
      </c>
      <c r="O163" s="250"/>
    </row>
    <row r="164" spans="1:15" s="243" customFormat="1">
      <c r="A164" s="248" t="str">
        <f>+A133</f>
        <v>2014 Actual</v>
      </c>
      <c r="B164" s="249">
        <v>1484552.58</v>
      </c>
      <c r="C164" s="249">
        <v>1138839.08</v>
      </c>
      <c r="D164" s="249">
        <v>1162451.8400000001</v>
      </c>
      <c r="E164" s="249">
        <v>1097321.76</v>
      </c>
      <c r="F164" s="249">
        <v>1236182.3400000001</v>
      </c>
      <c r="G164" s="249">
        <v>1225798.26</v>
      </c>
      <c r="H164" s="249">
        <v>1356747.16</v>
      </c>
      <c r="I164" s="249">
        <v>1451846.26</v>
      </c>
      <c r="J164" s="249">
        <v>1399696.28</v>
      </c>
      <c r="K164" s="249">
        <v>1520808.56</v>
      </c>
      <c r="L164" s="249">
        <v>1295502.28</v>
      </c>
      <c r="M164" s="249">
        <v>1116306.26</v>
      </c>
      <c r="N164" s="249">
        <f>SUM(B164:J164)</f>
        <v>11553435.559999999</v>
      </c>
      <c r="O164" s="249">
        <f>SUM(B164:M164)</f>
        <v>15486052.659999998</v>
      </c>
    </row>
    <row r="165" spans="1:15" s="243" customFormat="1">
      <c r="A165" s="248" t="str">
        <f>+A134</f>
        <v>Variance to 2014 ($)</v>
      </c>
      <c r="B165" s="249">
        <f t="shared" ref="B165:M165" si="18">+B160-B164</f>
        <v>-15116.959999999963</v>
      </c>
      <c r="C165" s="249">
        <f t="shared" si="18"/>
        <v>-41817.540000000037</v>
      </c>
      <c r="D165" s="249">
        <f t="shared" si="18"/>
        <v>-61527.440000000177</v>
      </c>
      <c r="E165" s="249">
        <f t="shared" si="18"/>
        <v>186489.24</v>
      </c>
      <c r="F165" s="249">
        <f t="shared" si="18"/>
        <v>-281607.70000000007</v>
      </c>
      <c r="G165" s="249">
        <f t="shared" si="18"/>
        <v>22675.439999999944</v>
      </c>
      <c r="H165" s="249">
        <f t="shared" si="18"/>
        <v>-213597.69999999995</v>
      </c>
      <c r="I165" s="249">
        <f t="shared" si="18"/>
        <v>-245897.84000000008</v>
      </c>
      <c r="J165" s="249">
        <f t="shared" si="18"/>
        <v>57112.719999999972</v>
      </c>
      <c r="K165" s="249">
        <f t="shared" si="18"/>
        <v>-1520808.56</v>
      </c>
      <c r="L165" s="249">
        <f t="shared" si="18"/>
        <v>-1295502.28</v>
      </c>
      <c r="M165" s="249">
        <f t="shared" si="18"/>
        <v>-1116306.26</v>
      </c>
      <c r="N165" s="249">
        <f>+N160-N164</f>
        <v>-593287.77999999747</v>
      </c>
      <c r="O165" s="250"/>
    </row>
    <row r="166" spans="1:15" s="243" customFormat="1">
      <c r="A166" s="248" t="str">
        <f>+A135</f>
        <v>Variance to 2014 (%)</v>
      </c>
      <c r="B166" s="253">
        <f t="shared" ref="B166:M166" si="19">+B165/B164</f>
        <v>-1.018283906118028E-2</v>
      </c>
      <c r="C166" s="253">
        <f t="shared" si="19"/>
        <v>-3.6719445911533026E-2</v>
      </c>
      <c r="D166" s="253">
        <f t="shared" si="19"/>
        <v>-5.2929022848809092E-2</v>
      </c>
      <c r="E166" s="253">
        <f t="shared" si="19"/>
        <v>0.1699494594912617</v>
      </c>
      <c r="F166" s="253">
        <f t="shared" si="19"/>
        <v>-0.22780433831468588</v>
      </c>
      <c r="G166" s="253">
        <f t="shared" si="19"/>
        <v>1.8498508881877467E-2</v>
      </c>
      <c r="H166" s="253">
        <f t="shared" si="19"/>
        <v>-0.1574336813058079</v>
      </c>
      <c r="I166" s="253">
        <f t="shared" si="19"/>
        <v>-0.1693690625342108</v>
      </c>
      <c r="J166" s="253">
        <f t="shared" si="19"/>
        <v>4.0803652060859924E-2</v>
      </c>
      <c r="K166" s="253">
        <f t="shared" si="19"/>
        <v>-1</v>
      </c>
      <c r="L166" s="253">
        <f t="shared" si="19"/>
        <v>-1</v>
      </c>
      <c r="M166" s="253">
        <f t="shared" si="19"/>
        <v>-1</v>
      </c>
      <c r="N166" s="253">
        <f>+N165/N164</f>
        <v>-5.1351632760567152E-2</v>
      </c>
      <c r="O166" s="250"/>
    </row>
    <row r="167" spans="1:15" s="243" customFormat="1"/>
    <row r="168" spans="1:15" s="243" customFormat="1"/>
    <row r="169" spans="1:15" s="243" customFormat="1"/>
    <row r="170" spans="1:15" s="243" customFormat="1"/>
    <row r="171" spans="1:15" s="243" customFormat="1"/>
    <row r="172" spans="1:15" s="243" customFormat="1"/>
    <row r="173" spans="1:15" s="243" customFormat="1"/>
    <row r="174" spans="1:15" s="243" customFormat="1"/>
    <row r="175" spans="1:15" s="243" customFormat="1"/>
    <row r="176" spans="1:15" s="243" customFormat="1"/>
    <row r="177" spans="1:16" s="243" customFormat="1"/>
    <row r="178" spans="1:16" s="243" customFormat="1"/>
    <row r="179" spans="1:16" s="243" customFormat="1"/>
    <row r="180" spans="1:16" s="243" customFormat="1"/>
    <row r="181" spans="1:16" s="243" customFormat="1"/>
    <row r="182" spans="1:16" s="243" customFormat="1"/>
    <row r="183" spans="1:16" s="243" customFormat="1"/>
    <row r="184" spans="1:16" s="243" customFormat="1"/>
    <row r="185" spans="1:16" s="243" customFormat="1"/>
    <row r="186" spans="1:16" s="243" customFormat="1"/>
    <row r="187" spans="1:16" s="243" customFormat="1"/>
    <row r="188" spans="1:16" s="243" customFormat="1"/>
    <row r="189" spans="1:16" s="243" customFormat="1">
      <c r="A189" s="255" t="s">
        <v>222</v>
      </c>
      <c r="B189" s="246" t="s">
        <v>37</v>
      </c>
      <c r="C189" s="246" t="s">
        <v>38</v>
      </c>
      <c r="D189" s="246" t="s">
        <v>39</v>
      </c>
      <c r="E189" s="246" t="s">
        <v>40</v>
      </c>
      <c r="F189" s="246" t="s">
        <v>41</v>
      </c>
      <c r="G189" s="246" t="s">
        <v>30</v>
      </c>
      <c r="H189" s="246" t="s">
        <v>31</v>
      </c>
      <c r="I189" s="246" t="s">
        <v>32</v>
      </c>
      <c r="J189" s="246" t="s">
        <v>33</v>
      </c>
      <c r="K189" s="246" t="s">
        <v>34</v>
      </c>
      <c r="L189" s="246" t="s">
        <v>35</v>
      </c>
      <c r="M189" s="246" t="s">
        <v>36</v>
      </c>
      <c r="N189" s="246" t="s">
        <v>209</v>
      </c>
      <c r="O189" s="246" t="s">
        <v>210</v>
      </c>
      <c r="P189" s="258"/>
    </row>
    <row r="190" spans="1:16" s="243" customFormat="1">
      <c r="A190" s="248" t="str">
        <f>+A160</f>
        <v>2015 Actual</v>
      </c>
      <c r="B190" s="249">
        <v>183231.28</v>
      </c>
      <c r="C190" s="249">
        <v>124316.87</v>
      </c>
      <c r="D190" s="249">
        <v>94647.43</v>
      </c>
      <c r="E190" s="249">
        <v>75226</v>
      </c>
      <c r="F190" s="249">
        <v>50877.39</v>
      </c>
      <c r="G190" s="249">
        <v>96549.11</v>
      </c>
      <c r="H190" s="249">
        <v>72765.33</v>
      </c>
      <c r="I190" s="249">
        <v>101118.71</v>
      </c>
      <c r="J190" s="249">
        <v>83386</v>
      </c>
      <c r="K190" s="249"/>
      <c r="L190" s="249"/>
      <c r="M190" s="249"/>
      <c r="N190" s="249">
        <f>SUM(B190:M190)</f>
        <v>882118.11999999988</v>
      </c>
      <c r="O190" s="250"/>
      <c r="P190" s="258"/>
    </row>
    <row r="191" spans="1:16" s="243" customFormat="1">
      <c r="A191" s="248" t="str">
        <f>+A161</f>
        <v>2015 Target</v>
      </c>
      <c r="B191" s="249">
        <v>119374.45850996014</v>
      </c>
      <c r="C191" s="249">
        <v>119374.45850996014</v>
      </c>
      <c r="D191" s="249">
        <v>134296.26582370515</v>
      </c>
      <c r="E191" s="249">
        <v>134296.26582370515</v>
      </c>
      <c r="F191" s="249">
        <v>134296.26582370515</v>
      </c>
      <c r="G191" s="249">
        <v>134296.26582370515</v>
      </c>
      <c r="H191" s="249">
        <v>134296.26582370515</v>
      </c>
      <c r="I191" s="249">
        <v>134296.26582370515</v>
      </c>
      <c r="J191" s="249">
        <v>134296.26582370515</v>
      </c>
      <c r="K191" s="249">
        <v>134296.26582370515</v>
      </c>
      <c r="L191" s="249">
        <v>104452.65119621513</v>
      </c>
      <c r="M191" s="249">
        <v>74609.036568725089</v>
      </c>
      <c r="N191" s="249">
        <f>SUM(B191:J191)</f>
        <v>1178822.7777858563</v>
      </c>
      <c r="O191" s="249">
        <f>SUM(B191:M191)</f>
        <v>1492180.7313745015</v>
      </c>
      <c r="P191" s="259"/>
    </row>
    <row r="192" spans="1:16" s="243" customFormat="1">
      <c r="A192" s="248" t="s">
        <v>213</v>
      </c>
      <c r="B192" s="249">
        <f t="shared" ref="B192:M192" si="20">+B190-B191</f>
        <v>63856.82149003986</v>
      </c>
      <c r="C192" s="249">
        <f t="shared" si="20"/>
        <v>4942.4114900398563</v>
      </c>
      <c r="D192" s="249">
        <f t="shared" si="20"/>
        <v>-39648.835823705158</v>
      </c>
      <c r="E192" s="249">
        <f t="shared" si="20"/>
        <v>-59070.265823705151</v>
      </c>
      <c r="F192" s="249">
        <f t="shared" si="20"/>
        <v>-83418.875823705152</v>
      </c>
      <c r="G192" s="249">
        <f t="shared" si="20"/>
        <v>-37747.15582370515</v>
      </c>
      <c r="H192" s="249">
        <f t="shared" si="20"/>
        <v>-61530.935823705149</v>
      </c>
      <c r="I192" s="249">
        <f t="shared" si="20"/>
        <v>-33177.555823705145</v>
      </c>
      <c r="J192" s="249">
        <f t="shared" si="20"/>
        <v>-50910.265823705151</v>
      </c>
      <c r="K192" s="249">
        <f t="shared" si="20"/>
        <v>-134296.26582370515</v>
      </c>
      <c r="L192" s="249">
        <f t="shared" si="20"/>
        <v>-104452.65119621513</v>
      </c>
      <c r="M192" s="249">
        <f t="shared" si="20"/>
        <v>-74609.036568725089</v>
      </c>
      <c r="N192" s="249">
        <f>+N190-N191</f>
        <v>-296704.6577858564</v>
      </c>
      <c r="O192" s="250"/>
      <c r="P192" s="259"/>
    </row>
    <row r="193" spans="1:16" s="243" customFormat="1" ht="13.8" thickBot="1">
      <c r="A193" s="251" t="s">
        <v>214</v>
      </c>
      <c r="B193" s="252">
        <f t="shared" ref="B193:N193" si="21">+B192/B191</f>
        <v>0.53492867977878111</v>
      </c>
      <c r="C193" s="252">
        <f t="shared" si="21"/>
        <v>4.1402587720450107E-2</v>
      </c>
      <c r="D193" s="252">
        <f t="shared" si="21"/>
        <v>-0.29523408994672573</v>
      </c>
      <c r="E193" s="252">
        <f t="shared" si="21"/>
        <v>-0.43985039689225991</v>
      </c>
      <c r="F193" s="252">
        <f t="shared" si="21"/>
        <v>-0.62115558695587025</v>
      </c>
      <c r="G193" s="252">
        <f t="shared" si="21"/>
        <v>-0.2810737557904775</v>
      </c>
      <c r="H193" s="252">
        <f t="shared" si="21"/>
        <v>-0.45817309547890711</v>
      </c>
      <c r="I193" s="252">
        <f t="shared" si="21"/>
        <v>-0.24704749324347072</v>
      </c>
      <c r="J193" s="252">
        <f t="shared" si="21"/>
        <v>-0.37908921377260502</v>
      </c>
      <c r="K193" s="252">
        <f t="shared" si="21"/>
        <v>-1</v>
      </c>
      <c r="L193" s="252">
        <f t="shared" si="21"/>
        <v>-1</v>
      </c>
      <c r="M193" s="252">
        <f t="shared" si="21"/>
        <v>-1</v>
      </c>
      <c r="N193" s="252">
        <f t="shared" si="21"/>
        <v>-0.25169572846492405</v>
      </c>
      <c r="O193" s="250"/>
      <c r="P193" s="258"/>
    </row>
    <row r="194" spans="1:16" s="243" customFormat="1">
      <c r="A194" s="248" t="str">
        <f>+A164</f>
        <v>2014 Actual</v>
      </c>
      <c r="B194" s="249">
        <v>101425.17</v>
      </c>
      <c r="C194" s="249">
        <v>101580.93</v>
      </c>
      <c r="D194" s="249">
        <v>160800.67000000001</v>
      </c>
      <c r="E194" s="249">
        <v>214208.42</v>
      </c>
      <c r="F194" s="249">
        <v>146408.1</v>
      </c>
      <c r="G194" s="249">
        <v>101927.15</v>
      </c>
      <c r="H194" s="249">
        <v>120595</v>
      </c>
      <c r="I194" s="249">
        <v>165443.19</v>
      </c>
      <c r="J194" s="249">
        <v>211901.86</v>
      </c>
      <c r="K194" s="249">
        <v>216904.7</v>
      </c>
      <c r="L194" s="249">
        <v>158596.66</v>
      </c>
      <c r="M194" s="249">
        <v>160647.04999999999</v>
      </c>
      <c r="N194" s="249">
        <f>SUM(B194:J194)</f>
        <v>1324290.4900000002</v>
      </c>
      <c r="O194" s="249">
        <f>SUM(B194:M194)</f>
        <v>1860438.9000000001</v>
      </c>
      <c r="P194" s="258"/>
    </row>
    <row r="195" spans="1:16" s="243" customFormat="1">
      <c r="A195" s="248" t="str">
        <f>+A165</f>
        <v>Variance to 2014 ($)</v>
      </c>
      <c r="B195" s="249">
        <f t="shared" ref="B195:M195" si="22">+B190-B194</f>
        <v>81806.11</v>
      </c>
      <c r="C195" s="249">
        <f t="shared" si="22"/>
        <v>22735.940000000002</v>
      </c>
      <c r="D195" s="249">
        <f t="shared" si="22"/>
        <v>-66153.24000000002</v>
      </c>
      <c r="E195" s="249">
        <f t="shared" si="22"/>
        <v>-138982.42000000001</v>
      </c>
      <c r="F195" s="249">
        <f t="shared" si="22"/>
        <v>-95530.71</v>
      </c>
      <c r="G195" s="249">
        <f t="shared" si="22"/>
        <v>-5378.0399999999936</v>
      </c>
      <c r="H195" s="249">
        <f t="shared" si="22"/>
        <v>-47829.67</v>
      </c>
      <c r="I195" s="249">
        <f t="shared" si="22"/>
        <v>-64324.479999999996</v>
      </c>
      <c r="J195" s="249">
        <f t="shared" si="22"/>
        <v>-128515.85999999999</v>
      </c>
      <c r="K195" s="249">
        <f t="shared" si="22"/>
        <v>-216904.7</v>
      </c>
      <c r="L195" s="249">
        <f t="shared" si="22"/>
        <v>-158596.66</v>
      </c>
      <c r="M195" s="249">
        <f t="shared" si="22"/>
        <v>-160647.04999999999</v>
      </c>
      <c r="N195" s="249">
        <f>+N190-N194</f>
        <v>-442172.37000000034</v>
      </c>
      <c r="O195" s="250"/>
      <c r="P195" s="258"/>
    </row>
    <row r="196" spans="1:16" s="243" customFormat="1">
      <c r="A196" s="248" t="str">
        <f>+A166</f>
        <v>Variance to 2014 (%)</v>
      </c>
      <c r="B196" s="253">
        <f t="shared" ref="B196:K196" si="23">+B195/B194</f>
        <v>0.80656616104266821</v>
      </c>
      <c r="C196" s="253">
        <f t="shared" si="23"/>
        <v>0.22382094749477097</v>
      </c>
      <c r="D196" s="253">
        <f t="shared" si="23"/>
        <v>-0.41139903210602302</v>
      </c>
      <c r="E196" s="253">
        <f t="shared" si="23"/>
        <v>-0.64881865988274412</v>
      </c>
      <c r="F196" s="253">
        <f t="shared" si="23"/>
        <v>-0.65249607091410933</v>
      </c>
      <c r="G196" s="253">
        <f t="shared" si="23"/>
        <v>-5.2763566920099245E-2</v>
      </c>
      <c r="H196" s="253">
        <f t="shared" si="23"/>
        <v>-0.39661403872465689</v>
      </c>
      <c r="I196" s="253">
        <f t="shared" si="23"/>
        <v>-0.38880101381023902</v>
      </c>
      <c r="J196" s="253">
        <f t="shared" si="23"/>
        <v>-0.60648764479934247</v>
      </c>
      <c r="K196" s="253">
        <f t="shared" si="23"/>
        <v>-1</v>
      </c>
      <c r="L196" s="253">
        <f>+L195/L194</f>
        <v>-1</v>
      </c>
      <c r="M196" s="253">
        <f>+M195/M194</f>
        <v>-1</v>
      </c>
      <c r="N196" s="253">
        <f>+N195/N194</f>
        <v>-0.33389378942077902</v>
      </c>
      <c r="O196" s="250"/>
      <c r="P196" s="258"/>
    </row>
    <row r="197" spans="1:16" s="243" customFormat="1">
      <c r="P197" s="258"/>
    </row>
    <row r="198" spans="1:16" s="243" customFormat="1">
      <c r="P198" s="258"/>
    </row>
    <row r="199" spans="1:16" s="243" customFormat="1">
      <c r="P199" s="258"/>
    </row>
    <row r="200" spans="1:16" s="243" customFormat="1"/>
    <row r="201" spans="1:16" s="243" customFormat="1"/>
    <row r="202" spans="1:16" s="243" customFormat="1"/>
    <row r="203" spans="1:16" s="243" customFormat="1"/>
    <row r="204" spans="1:16" s="243" customFormat="1"/>
    <row r="205" spans="1:16" s="243" customFormat="1"/>
    <row r="206" spans="1:16" s="243" customFormat="1"/>
    <row r="207" spans="1:16" s="243" customFormat="1"/>
    <row r="208" spans="1:16" s="243" customFormat="1"/>
    <row r="209" spans="1:15" s="243" customFormat="1"/>
    <row r="210" spans="1:15" s="243" customFormat="1"/>
    <row r="211" spans="1:15" s="243" customFormat="1"/>
    <row r="212" spans="1:15" s="243" customFormat="1"/>
    <row r="213" spans="1:15" s="243" customFormat="1"/>
    <row r="214" spans="1:15" s="243" customFormat="1"/>
    <row r="215" spans="1:15" s="243" customFormat="1"/>
    <row r="216" spans="1:15" s="243" customFormat="1"/>
    <row r="217" spans="1:15" s="243" customFormat="1"/>
    <row r="218" spans="1:15" s="243" customFormat="1"/>
    <row r="219" spans="1:15" s="243" customFormat="1"/>
    <row r="220" spans="1:15" s="243" customFormat="1" ht="25.5" customHeight="1"/>
    <row r="221" spans="1:15" s="243" customFormat="1">
      <c r="A221" s="255" t="s">
        <v>623</v>
      </c>
      <c r="B221" s="246" t="s">
        <v>37</v>
      </c>
      <c r="C221" s="246" t="s">
        <v>38</v>
      </c>
      <c r="D221" s="246" t="s">
        <v>39</v>
      </c>
      <c r="E221" s="246" t="s">
        <v>40</v>
      </c>
      <c r="F221" s="246" t="s">
        <v>41</v>
      </c>
      <c r="G221" s="246" t="s">
        <v>30</v>
      </c>
      <c r="H221" s="246" t="s">
        <v>31</v>
      </c>
      <c r="I221" s="246" t="s">
        <v>32</v>
      </c>
      <c r="J221" s="246" t="s">
        <v>33</v>
      </c>
      <c r="K221" s="246" t="s">
        <v>34</v>
      </c>
      <c r="L221" s="246" t="s">
        <v>35</v>
      </c>
      <c r="M221" s="246" t="s">
        <v>36</v>
      </c>
      <c r="N221" s="246" t="s">
        <v>209</v>
      </c>
      <c r="O221" s="246" t="s">
        <v>210</v>
      </c>
    </row>
    <row r="222" spans="1:15" s="243" customFormat="1">
      <c r="A222" s="248" t="str">
        <f>+A190</f>
        <v>2015 Actual</v>
      </c>
      <c r="B222" s="266">
        <v>52972.800000000003</v>
      </c>
      <c r="C222" s="266">
        <v>58835.519999999997</v>
      </c>
      <c r="D222" s="266">
        <v>73031.039999999994</v>
      </c>
      <c r="E222" s="266">
        <v>63731</v>
      </c>
      <c r="F222" s="266">
        <v>60650.879999999997</v>
      </c>
      <c r="G222" s="266">
        <v>81319.199999999997</v>
      </c>
      <c r="H222" s="266">
        <v>57377.279999999999</v>
      </c>
      <c r="I222" s="266">
        <v>65367.839999999997</v>
      </c>
      <c r="J222" s="266">
        <v>62764</v>
      </c>
      <c r="K222" s="249"/>
      <c r="L222" s="249"/>
      <c r="M222" s="249"/>
      <c r="N222" s="249">
        <f>SUM(B222:M222)</f>
        <v>576049.55999999994</v>
      </c>
      <c r="O222" s="250"/>
    </row>
    <row r="223" spans="1:15" s="243" customFormat="1">
      <c r="A223" s="248" t="str">
        <f>+A191</f>
        <v>2015 Target</v>
      </c>
      <c r="B223" s="249">
        <v>64389.776299736375</v>
      </c>
      <c r="C223" s="249">
        <v>64932.886270531824</v>
      </c>
      <c r="D223" s="249">
        <v>66864.567057598499</v>
      </c>
      <c r="E223" s="249">
        <v>68914.666099814407</v>
      </c>
      <c r="F223" s="249">
        <v>69638.931157616666</v>
      </c>
      <c r="G223" s="249">
        <v>71149.839745580713</v>
      </c>
      <c r="H223" s="249">
        <v>73003.099290937476</v>
      </c>
      <c r="I223" s="249">
        <v>74883.618381312277</v>
      </c>
      <c r="J223" s="249">
        <v>76898.117140841685</v>
      </c>
      <c r="K223" s="249">
        <v>79170.684254431588</v>
      </c>
      <c r="L223" s="249">
        <v>80904.263365620354</v>
      </c>
      <c r="M223" s="249">
        <v>82884.247066710377</v>
      </c>
      <c r="N223" s="249">
        <f>SUM(B223:J223)</f>
        <v>630675.5014439699</v>
      </c>
      <c r="O223" s="249">
        <f>SUM(B223:M223)</f>
        <v>873634.69613073231</v>
      </c>
    </row>
    <row r="224" spans="1:15" s="243" customFormat="1">
      <c r="A224" s="248" t="s">
        <v>213</v>
      </c>
      <c r="B224" s="249">
        <f t="shared" ref="B224:M224" si="24">+B222-B223</f>
        <v>-11416.976299736372</v>
      </c>
      <c r="C224" s="249">
        <f t="shared" si="24"/>
        <v>-6097.3662705318275</v>
      </c>
      <c r="D224" s="249">
        <f t="shared" si="24"/>
        <v>6166.4729424014949</v>
      </c>
      <c r="E224" s="249">
        <f t="shared" si="24"/>
        <v>-5183.6660998144071</v>
      </c>
      <c r="F224" s="249">
        <f t="shared" si="24"/>
        <v>-8988.0511576166682</v>
      </c>
      <c r="G224" s="249">
        <f t="shared" si="24"/>
        <v>10169.360254419284</v>
      </c>
      <c r="H224" s="249">
        <f t="shared" si="24"/>
        <v>-15625.819290937477</v>
      </c>
      <c r="I224" s="249">
        <f t="shared" si="24"/>
        <v>-9515.7783813122805</v>
      </c>
      <c r="J224" s="249">
        <f t="shared" si="24"/>
        <v>-14134.117140841685</v>
      </c>
      <c r="K224" s="249">
        <f t="shared" si="24"/>
        <v>-79170.684254431588</v>
      </c>
      <c r="L224" s="249">
        <f t="shared" si="24"/>
        <v>-80904.263365620354</v>
      </c>
      <c r="M224" s="249">
        <f t="shared" si="24"/>
        <v>-82884.247066710377</v>
      </c>
      <c r="N224" s="249">
        <f>+N222-N223</f>
        <v>-54625.941443969961</v>
      </c>
      <c r="O224" s="250"/>
    </row>
    <row r="225" spans="1:15" s="243" customFormat="1" ht="13.8" thickBot="1">
      <c r="A225" s="251" t="s">
        <v>214</v>
      </c>
      <c r="B225" s="252">
        <f t="shared" ref="B225:N225" si="25">+B224/B223</f>
        <v>-0.17731038925480963</v>
      </c>
      <c r="C225" s="252">
        <f t="shared" si="25"/>
        <v>-9.3902591132761115E-2</v>
      </c>
      <c r="D225" s="252">
        <f t="shared" si="25"/>
        <v>9.2223328644146757E-2</v>
      </c>
      <c r="E225" s="252">
        <f t="shared" si="25"/>
        <v>-7.521862026156384E-2</v>
      </c>
      <c r="F225" s="252">
        <f t="shared" si="25"/>
        <v>-0.12906647198926188</v>
      </c>
      <c r="G225" s="252">
        <f t="shared" si="25"/>
        <v>0.14292878649879076</v>
      </c>
      <c r="H225" s="252">
        <f t="shared" si="25"/>
        <v>-0.21404323162588318</v>
      </c>
      <c r="I225" s="252">
        <f t="shared" si="25"/>
        <v>-0.12707423315013058</v>
      </c>
      <c r="J225" s="252">
        <f t="shared" si="25"/>
        <v>-0.18380316276085848</v>
      </c>
      <c r="K225" s="252">
        <f t="shared" si="25"/>
        <v>-1</v>
      </c>
      <c r="L225" s="252">
        <f t="shared" si="25"/>
        <v>-1</v>
      </c>
      <c r="M225" s="252">
        <f t="shared" si="25"/>
        <v>-1</v>
      </c>
      <c r="N225" s="252">
        <f t="shared" si="25"/>
        <v>-8.6614972864651543E-2</v>
      </c>
      <c r="O225" s="250"/>
    </row>
    <row r="226" spans="1:15" s="243" customFormat="1">
      <c r="A226" s="248" t="str">
        <f>+A194</f>
        <v>2014 Actual</v>
      </c>
      <c r="B226" s="249">
        <v>50383.68</v>
      </c>
      <c r="C226" s="249">
        <v>61811.519999999997</v>
      </c>
      <c r="D226" s="249">
        <v>58329.599999999999</v>
      </c>
      <c r="E226" s="249">
        <v>60576.480000000003</v>
      </c>
      <c r="F226" s="249">
        <v>58404</v>
      </c>
      <c r="G226" s="249">
        <v>58776</v>
      </c>
      <c r="H226" s="249">
        <v>62079.360000000001</v>
      </c>
      <c r="I226" s="249">
        <v>60903.839999999997</v>
      </c>
      <c r="J226" s="249">
        <v>64817.279999999999</v>
      </c>
      <c r="K226" s="249">
        <v>74295.839999999997</v>
      </c>
      <c r="L226" s="249">
        <v>61513.919999999998</v>
      </c>
      <c r="M226" s="249">
        <v>66885.600000000006</v>
      </c>
      <c r="N226" s="249">
        <f>SUM(B226:J226)</f>
        <v>536081.76</v>
      </c>
      <c r="O226" s="249">
        <f>SUM(B226:M226)</f>
        <v>738777.12</v>
      </c>
    </row>
    <row r="227" spans="1:15" s="243" customFormat="1">
      <c r="A227" s="248" t="str">
        <f>+A195</f>
        <v>Variance to 2014 ($)</v>
      </c>
      <c r="B227" s="249">
        <f t="shared" ref="B227:M227" si="26">+B222-B226</f>
        <v>2589.1200000000026</v>
      </c>
      <c r="C227" s="249">
        <f t="shared" si="26"/>
        <v>-2976</v>
      </c>
      <c r="D227" s="249">
        <f t="shared" si="26"/>
        <v>14701.439999999995</v>
      </c>
      <c r="E227" s="249">
        <f t="shared" si="26"/>
        <v>3154.5199999999968</v>
      </c>
      <c r="F227" s="249">
        <f t="shared" si="26"/>
        <v>2246.8799999999974</v>
      </c>
      <c r="G227" s="249">
        <f t="shared" si="26"/>
        <v>22543.199999999997</v>
      </c>
      <c r="H227" s="249">
        <f t="shared" si="26"/>
        <v>-4702.0800000000017</v>
      </c>
      <c r="I227" s="249">
        <f t="shared" si="26"/>
        <v>4464</v>
      </c>
      <c r="J227" s="249">
        <f t="shared" si="26"/>
        <v>-2053.2799999999988</v>
      </c>
      <c r="K227" s="249">
        <f t="shared" si="26"/>
        <v>-74295.839999999997</v>
      </c>
      <c r="L227" s="249">
        <f t="shared" si="26"/>
        <v>-61513.919999999998</v>
      </c>
      <c r="M227" s="249">
        <f t="shared" si="26"/>
        <v>-66885.600000000006</v>
      </c>
      <c r="N227" s="249">
        <f>+N222-N226</f>
        <v>39967.79999999993</v>
      </c>
      <c r="O227" s="250"/>
    </row>
    <row r="228" spans="1:15" s="243" customFormat="1">
      <c r="A228" s="248" t="str">
        <f>+A196</f>
        <v>Variance to 2014 (%)</v>
      </c>
      <c r="B228" s="253">
        <f t="shared" ref="B228:M228" si="27">+B227/B226</f>
        <v>5.1388068517424744E-2</v>
      </c>
      <c r="C228" s="253">
        <f t="shared" si="27"/>
        <v>-4.8146364949446317E-2</v>
      </c>
      <c r="D228" s="253">
        <f t="shared" si="27"/>
        <v>0.25204081632653053</v>
      </c>
      <c r="E228" s="253">
        <f t="shared" si="27"/>
        <v>5.207499676442072E-2</v>
      </c>
      <c r="F228" s="253">
        <f t="shared" si="27"/>
        <v>3.8471337579617793E-2</v>
      </c>
      <c r="G228" s="253">
        <f t="shared" si="27"/>
        <v>0.38354430379746829</v>
      </c>
      <c r="H228" s="253">
        <f t="shared" si="27"/>
        <v>-7.5743048897411347E-2</v>
      </c>
      <c r="I228" s="253">
        <f t="shared" si="27"/>
        <v>7.3295870999267043E-2</v>
      </c>
      <c r="J228" s="253">
        <f t="shared" si="27"/>
        <v>-3.1677972293808053E-2</v>
      </c>
      <c r="K228" s="253">
        <f t="shared" si="27"/>
        <v>-1</v>
      </c>
      <c r="L228" s="253">
        <f t="shared" si="27"/>
        <v>-1</v>
      </c>
      <c r="M228" s="253">
        <f t="shared" si="27"/>
        <v>-1</v>
      </c>
      <c r="N228" s="253">
        <f>+N227/N226</f>
        <v>7.4555418561526754E-2</v>
      </c>
      <c r="O228" s="250"/>
    </row>
    <row r="229" spans="1:15" s="243" customFormat="1"/>
    <row r="230" spans="1:15" s="243" customFormat="1"/>
    <row r="231" spans="1:15" s="243" customFormat="1"/>
    <row r="232" spans="1:15" s="243" customFormat="1"/>
    <row r="233" spans="1:15" s="243" customFormat="1"/>
    <row r="234" spans="1:15" s="243" customFormat="1"/>
    <row r="235" spans="1:15" s="243" customFormat="1"/>
    <row r="236" spans="1:15" s="243" customFormat="1"/>
    <row r="237" spans="1:15" s="243" customFormat="1"/>
    <row r="238" spans="1:15" s="243" customFormat="1"/>
    <row r="239" spans="1:15" s="243" customFormat="1"/>
    <row r="240" spans="1:15" s="243" customFormat="1"/>
    <row r="241" spans="1:16" s="243" customFormat="1"/>
    <row r="242" spans="1:16" s="243" customFormat="1"/>
    <row r="243" spans="1:16" s="243" customFormat="1"/>
    <row r="244" spans="1:16" s="243" customFormat="1"/>
    <row r="245" spans="1:16" s="243" customFormat="1"/>
    <row r="246" spans="1:16" s="243" customFormat="1"/>
    <row r="247" spans="1:16" s="243" customFormat="1"/>
    <row r="248" spans="1:16" s="243" customFormat="1"/>
    <row r="249" spans="1:16" s="243" customFormat="1"/>
    <row r="250" spans="1:16" s="243" customFormat="1" ht="25.5" customHeight="1"/>
    <row r="251" spans="1:16" s="243" customFormat="1">
      <c r="A251" s="255" t="s">
        <v>622</v>
      </c>
      <c r="B251" s="246" t="s">
        <v>37</v>
      </c>
      <c r="C251" s="246" t="s">
        <v>38</v>
      </c>
      <c r="D251" s="246" t="s">
        <v>39</v>
      </c>
      <c r="E251" s="246" t="s">
        <v>40</v>
      </c>
      <c r="F251" s="246" t="s">
        <v>41</v>
      </c>
      <c r="G251" s="246" t="s">
        <v>30</v>
      </c>
      <c r="H251" s="246" t="s">
        <v>31</v>
      </c>
      <c r="I251" s="246" t="s">
        <v>32</v>
      </c>
      <c r="J251" s="246" t="s">
        <v>33</v>
      </c>
      <c r="K251" s="246" t="s">
        <v>34</v>
      </c>
      <c r="L251" s="246" t="s">
        <v>35</v>
      </c>
      <c r="M251" s="246" t="s">
        <v>36</v>
      </c>
      <c r="N251" s="246" t="s">
        <v>209</v>
      </c>
      <c r="O251" s="246" t="s">
        <v>210</v>
      </c>
      <c r="P251" s="260"/>
    </row>
    <row r="252" spans="1:16" s="243" customFormat="1">
      <c r="A252" s="248" t="str">
        <f>+A222</f>
        <v>2015 Actual</v>
      </c>
      <c r="B252" s="265">
        <v>1246309.46</v>
      </c>
      <c r="C252" s="265">
        <v>1314781</v>
      </c>
      <c r="D252" s="265">
        <v>1516044.5</v>
      </c>
      <c r="E252" s="265">
        <v>1450800</v>
      </c>
      <c r="F252" s="265">
        <v>1445725.92</v>
      </c>
      <c r="G252" s="265">
        <v>1641755.04</v>
      </c>
      <c r="H252" s="265">
        <v>1510200.96</v>
      </c>
      <c r="I252" s="265">
        <v>1735513.92</v>
      </c>
      <c r="J252" s="265">
        <v>1442556</v>
      </c>
      <c r="K252" s="249"/>
      <c r="L252" s="249"/>
      <c r="M252" s="249"/>
      <c r="N252" s="249">
        <f>SUM(B252:M252)</f>
        <v>13303686.799999999</v>
      </c>
      <c r="O252" s="250"/>
      <c r="P252" s="260"/>
    </row>
    <row r="253" spans="1:16" s="243" customFormat="1">
      <c r="A253" s="248" t="str">
        <f>+A223</f>
        <v>2015 Target</v>
      </c>
      <c r="B253" s="249">
        <v>1263326.8800000001</v>
      </c>
      <c r="C253" s="249">
        <v>1312549.9200000002</v>
      </c>
      <c r="D253" s="249">
        <v>1370462.8800000001</v>
      </c>
      <c r="E253" s="249">
        <v>1382218.08</v>
      </c>
      <c r="F253" s="249">
        <v>1388809.9200000002</v>
      </c>
      <c r="G253" s="249">
        <v>1436991.36</v>
      </c>
      <c r="H253" s="249">
        <v>1539574.08</v>
      </c>
      <c r="I253" s="249">
        <v>1582488</v>
      </c>
      <c r="J253" s="249">
        <v>1524961.9200000002</v>
      </c>
      <c r="K253" s="249">
        <v>1504427.52</v>
      </c>
      <c r="L253" s="249">
        <v>1367620.8</v>
      </c>
      <c r="M253" s="249">
        <v>1331402.8800000001</v>
      </c>
      <c r="N253" s="249">
        <f>SUM(B253:J253)</f>
        <v>12801383.040000001</v>
      </c>
      <c r="O253" s="249">
        <f>SUM(B253:M253)</f>
        <v>17004834.240000002</v>
      </c>
      <c r="P253" s="260"/>
    </row>
    <row r="254" spans="1:16" s="243" customFormat="1">
      <c r="A254" s="248" t="s">
        <v>213</v>
      </c>
      <c r="B254" s="249">
        <f t="shared" ref="B254:M254" si="28">+B252-B253</f>
        <v>-17017.420000000158</v>
      </c>
      <c r="C254" s="249">
        <f t="shared" si="28"/>
        <v>2231.0799999998417</v>
      </c>
      <c r="D254" s="249">
        <f t="shared" si="28"/>
        <v>145581.61999999988</v>
      </c>
      <c r="E254" s="249">
        <f t="shared" si="28"/>
        <v>68581.919999999925</v>
      </c>
      <c r="F254" s="249">
        <f t="shared" si="28"/>
        <v>56915.999999999767</v>
      </c>
      <c r="G254" s="249">
        <f t="shared" si="28"/>
        <v>204763.67999999993</v>
      </c>
      <c r="H254" s="249">
        <f t="shared" si="28"/>
        <v>-29373.120000000112</v>
      </c>
      <c r="I254" s="249">
        <f t="shared" si="28"/>
        <v>153025.91999999993</v>
      </c>
      <c r="J254" s="249">
        <f t="shared" si="28"/>
        <v>-82405.920000000158</v>
      </c>
      <c r="K254" s="249">
        <f t="shared" si="28"/>
        <v>-1504427.52</v>
      </c>
      <c r="L254" s="249">
        <f t="shared" si="28"/>
        <v>-1367620.8</v>
      </c>
      <c r="M254" s="249">
        <f t="shared" si="28"/>
        <v>-1331402.8800000001</v>
      </c>
      <c r="N254" s="249">
        <f>+N252-N253</f>
        <v>502303.75999999791</v>
      </c>
      <c r="O254" s="250"/>
    </row>
    <row r="255" spans="1:16" s="243" customFormat="1" ht="13.8" thickBot="1">
      <c r="A255" s="251" t="s">
        <v>214</v>
      </c>
      <c r="B255" s="252">
        <f t="shared" ref="B255:N255" si="29">+B254/B253</f>
        <v>-1.3470322106975319E-2</v>
      </c>
      <c r="C255" s="252">
        <f t="shared" si="29"/>
        <v>1.6998058252899375E-3</v>
      </c>
      <c r="D255" s="252">
        <f t="shared" si="29"/>
        <v>0.10622806507535605</v>
      </c>
      <c r="E255" s="252">
        <f t="shared" si="29"/>
        <v>4.9617293386872728E-2</v>
      </c>
      <c r="F255" s="252">
        <f t="shared" si="29"/>
        <v>4.0981850129641756E-2</v>
      </c>
      <c r="G255" s="252">
        <f t="shared" si="29"/>
        <v>0.14249471896615989</v>
      </c>
      <c r="H255" s="252">
        <f t="shared" si="29"/>
        <v>-1.9078731177391679E-2</v>
      </c>
      <c r="I255" s="252">
        <f t="shared" si="29"/>
        <v>9.6699576868829296E-2</v>
      </c>
      <c r="J255" s="252">
        <f t="shared" si="29"/>
        <v>-5.4038018208349851E-2</v>
      </c>
      <c r="K255" s="252">
        <f t="shared" si="29"/>
        <v>-1</v>
      </c>
      <c r="L255" s="252">
        <f t="shared" si="29"/>
        <v>-1</v>
      </c>
      <c r="M255" s="252">
        <f t="shared" si="29"/>
        <v>-1</v>
      </c>
      <c r="N255" s="252">
        <f t="shared" si="29"/>
        <v>3.9238241557999494E-2</v>
      </c>
      <c r="O255" s="250"/>
    </row>
    <row r="256" spans="1:16" s="243" customFormat="1">
      <c r="A256" s="248" t="str">
        <f>+A226</f>
        <v>2014 Actual</v>
      </c>
      <c r="B256" s="249">
        <v>1343753.28</v>
      </c>
      <c r="C256" s="249">
        <v>1359168.96</v>
      </c>
      <c r="D256" s="249">
        <v>1466719.88</v>
      </c>
      <c r="E256" s="249">
        <v>1458745.92</v>
      </c>
      <c r="F256" s="249">
        <v>1479369.28</v>
      </c>
      <c r="G256" s="249">
        <v>1585865.76</v>
      </c>
      <c r="H256" s="249">
        <v>1600418</v>
      </c>
      <c r="I256" s="249">
        <v>1567965.12</v>
      </c>
      <c r="J256" s="249">
        <v>1553963.04</v>
      </c>
      <c r="K256" s="249">
        <v>1453314.72</v>
      </c>
      <c r="L256" s="249">
        <v>1400981.76</v>
      </c>
      <c r="M256" s="249">
        <v>1383676.32</v>
      </c>
      <c r="N256" s="249">
        <f>SUM(B256:J256)</f>
        <v>13415969.239999998</v>
      </c>
      <c r="O256" s="249">
        <f>SUM(B256:M256)</f>
        <v>17653942.039999999</v>
      </c>
    </row>
    <row r="257" spans="1:15" s="243" customFormat="1">
      <c r="A257" s="248" t="str">
        <f>+A227</f>
        <v>Variance to 2014 ($)</v>
      </c>
      <c r="B257" s="249">
        <f t="shared" ref="B257:M257" si="30">+B252-B256</f>
        <v>-97443.820000000065</v>
      </c>
      <c r="C257" s="249">
        <f t="shared" si="30"/>
        <v>-44387.959999999963</v>
      </c>
      <c r="D257" s="249">
        <f t="shared" si="30"/>
        <v>49324.620000000112</v>
      </c>
      <c r="E257" s="249">
        <f t="shared" si="30"/>
        <v>-7945.9199999999255</v>
      </c>
      <c r="F257" s="249">
        <f t="shared" si="30"/>
        <v>-33643.360000000102</v>
      </c>
      <c r="G257" s="249">
        <f t="shared" si="30"/>
        <v>55889.280000000028</v>
      </c>
      <c r="H257" s="249">
        <f t="shared" si="30"/>
        <v>-90217.040000000037</v>
      </c>
      <c r="I257" s="249">
        <f t="shared" si="30"/>
        <v>167548.79999999981</v>
      </c>
      <c r="J257" s="249">
        <f t="shared" si="30"/>
        <v>-111407.04000000004</v>
      </c>
      <c r="K257" s="249">
        <f t="shared" si="30"/>
        <v>-1453314.72</v>
      </c>
      <c r="L257" s="249">
        <f t="shared" si="30"/>
        <v>-1400981.76</v>
      </c>
      <c r="M257" s="249">
        <f t="shared" si="30"/>
        <v>-1383676.32</v>
      </c>
      <c r="N257" s="249">
        <f>+N252-N256</f>
        <v>-112282.43999999948</v>
      </c>
      <c r="O257" s="250"/>
    </row>
    <row r="258" spans="1:15" s="243" customFormat="1">
      <c r="A258" s="248" t="str">
        <f>+A228</f>
        <v>Variance to 2014 (%)</v>
      </c>
      <c r="B258" s="253">
        <f t="shared" ref="B258:M258" si="31">+B257/B256</f>
        <v>-7.2516154155917723E-2</v>
      </c>
      <c r="C258" s="253">
        <f t="shared" si="31"/>
        <v>-3.2658161940366831E-2</v>
      </c>
      <c r="D258" s="253">
        <f t="shared" si="31"/>
        <v>3.3629202598658522E-2</v>
      </c>
      <c r="E258" s="253">
        <f t="shared" si="31"/>
        <v>-5.4470897851765206E-3</v>
      </c>
      <c r="F258" s="253">
        <f t="shared" si="31"/>
        <v>-2.2741691648484212E-2</v>
      </c>
      <c r="G258" s="253">
        <f t="shared" si="31"/>
        <v>3.5242125411674208E-2</v>
      </c>
      <c r="H258" s="253">
        <f t="shared" si="31"/>
        <v>-5.6370923096341105E-2</v>
      </c>
      <c r="I258" s="253">
        <f t="shared" si="31"/>
        <v>0.10685747907453438</v>
      </c>
      <c r="J258" s="253">
        <f t="shared" si="31"/>
        <v>-7.1692207042453229E-2</v>
      </c>
      <c r="K258" s="253">
        <f t="shared" si="31"/>
        <v>-1</v>
      </c>
      <c r="L258" s="253">
        <f t="shared" si="31"/>
        <v>-1</v>
      </c>
      <c r="M258" s="253">
        <f t="shared" si="31"/>
        <v>-1</v>
      </c>
      <c r="N258" s="253">
        <f>+N257/N256</f>
        <v>-8.3693125700696289E-3</v>
      </c>
      <c r="O258" s="250"/>
    </row>
  </sheetData>
  <mergeCells count="1">
    <mergeCell ref="A4:O4"/>
  </mergeCells>
  <printOptions horizontalCentered="1"/>
  <pageMargins left="0.38" right="0.25" top="0.56000000000000005" bottom="0.75" header="0.5" footer="0.45"/>
  <pageSetup scale="48" fitToHeight="3" orientation="portrait" r:id="rId1"/>
  <headerFooter alignWithMargins="0">
    <oddFooter>&amp;L&amp;Z&amp;F&amp;C&amp;12&amp;P&amp;R&amp;A</oddFooter>
  </headerFooter>
  <rowBreaks count="2" manualBreakCount="2">
    <brk id="103" max="13" man="1"/>
    <brk id="19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59"/>
  <sheetViews>
    <sheetView zoomScale="80" zoomScaleNormal="80" workbookViewId="0">
      <selection activeCell="A2" sqref="A1:A2"/>
    </sheetView>
  </sheetViews>
  <sheetFormatPr defaultRowHeight="13.2"/>
  <cols>
    <col min="1" max="1" width="24" style="149" customWidth="1"/>
    <col min="2" max="2" width="12.88671875" style="149" bestFit="1" customWidth="1"/>
    <col min="3" max="9" width="12.6640625" style="149" bestFit="1" customWidth="1"/>
    <col min="10" max="10" width="13.44140625" style="149" bestFit="1" customWidth="1"/>
    <col min="11" max="13" width="13.33203125" style="149" bestFit="1" customWidth="1"/>
    <col min="14" max="14" width="13.88671875" style="149" bestFit="1" customWidth="1"/>
    <col min="15" max="15" width="14.33203125" style="149" customWidth="1"/>
    <col min="16" max="16" width="13" style="149" customWidth="1"/>
    <col min="17" max="16384" width="8.88671875" style="149"/>
  </cols>
  <sheetData>
    <row r="1" spans="1:16">
      <c r="A1" s="39" t="s">
        <v>635</v>
      </c>
    </row>
    <row r="2" spans="1:16">
      <c r="A2" s="39" t="s">
        <v>632</v>
      </c>
    </row>
    <row r="4" spans="1:16" ht="24.75" customHeight="1">
      <c r="A4" s="166" t="s">
        <v>223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6" spans="1:16">
      <c r="A6" s="150" t="s">
        <v>224</v>
      </c>
    </row>
    <row r="8" spans="1:16" s="151" customFormat="1"/>
    <row r="9" spans="1:16" s="151" customFormat="1">
      <c r="O9" s="152"/>
      <c r="P9" s="152"/>
    </row>
    <row r="10" spans="1:16" s="151" customFormat="1"/>
    <row r="11" spans="1:16" s="151" customFormat="1"/>
    <row r="12" spans="1:16" s="151" customFormat="1"/>
    <row r="13" spans="1:16" s="151" customFormat="1"/>
    <row r="14" spans="1:16" s="151" customFormat="1"/>
    <row r="15" spans="1:16" s="151" customFormat="1"/>
    <row r="16" spans="1:16" s="151" customFormat="1"/>
    <row r="17" s="151" customFormat="1"/>
    <row r="18" s="151" customFormat="1"/>
    <row r="19" s="151" customFormat="1"/>
    <row r="20" s="151" customFormat="1"/>
    <row r="21" s="151" customFormat="1"/>
    <row r="22" s="151" customFormat="1"/>
    <row r="23" s="151" customFormat="1"/>
    <row r="24" s="151" customFormat="1"/>
    <row r="25" s="151" customFormat="1"/>
    <row r="26" s="151" customFormat="1"/>
    <row r="27" s="151" customFormat="1"/>
    <row r="28" s="151" customFormat="1"/>
    <row r="29" s="151" customFormat="1"/>
    <row r="30" s="151" customFormat="1"/>
    <row r="31" s="151" customFormat="1"/>
    <row r="32" s="151" customFormat="1"/>
    <row r="33" spans="1:15" s="155" customFormat="1">
      <c r="A33" s="153" t="s">
        <v>93</v>
      </c>
      <c r="B33" s="154" t="s">
        <v>37</v>
      </c>
      <c r="C33" s="154" t="s">
        <v>38</v>
      </c>
      <c r="D33" s="154" t="s">
        <v>39</v>
      </c>
      <c r="E33" s="154" t="s">
        <v>40</v>
      </c>
      <c r="F33" s="154" t="s">
        <v>41</v>
      </c>
      <c r="G33" s="154" t="s">
        <v>30</v>
      </c>
      <c r="H33" s="154" t="s">
        <v>31</v>
      </c>
      <c r="I33" s="154" t="s">
        <v>32</v>
      </c>
      <c r="J33" s="154" t="s">
        <v>33</v>
      </c>
      <c r="K33" s="154" t="s">
        <v>34</v>
      </c>
      <c r="L33" s="154" t="s">
        <v>35</v>
      </c>
      <c r="M33" s="154" t="s">
        <v>36</v>
      </c>
      <c r="N33" s="154" t="s">
        <v>209</v>
      </c>
    </row>
    <row r="34" spans="1:15" s="151" customForma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</row>
    <row r="35" spans="1:15" s="151" customFormat="1">
      <c r="A35" s="157" t="s">
        <v>215</v>
      </c>
      <c r="B35" s="158">
        <f>+'2014 SERVICE CHARGE REVENUE'!B68+'2014 SERVICE CHARGE REVENUE'!B97+'2014 SERVICE CHARGE REVENUE'!B129+'2014 SERVICE CHARGE REVENUE'!B160+'2014 SERVICE CHARGE REVENUE'!B190+'2014 SERVICE CHARGE REVENUE'!B222+'2014 SERVICE CHARGE REVENUE'!B252</f>
        <v>8659814.3699999992</v>
      </c>
      <c r="C35" s="158">
        <f>+'2014 SERVICE CHARGE REVENUE'!C68+'2014 SERVICE CHARGE REVENUE'!C97+'2014 SERVICE CHARGE REVENUE'!C129+'2014 SERVICE CHARGE REVENUE'!C160+'2014 SERVICE CHARGE REVENUE'!C190+'2014 SERVICE CHARGE REVENUE'!C222+'2014 SERVICE CHARGE REVENUE'!C252</f>
        <v>7353932.8999999994</v>
      </c>
      <c r="D35" s="158">
        <f>+'2014 SERVICE CHARGE REVENUE'!D68+'2014 SERVICE CHARGE REVENUE'!D97+'2014 SERVICE CHARGE REVENUE'!D129+'2014 SERVICE CHARGE REVENUE'!D160+'2014 SERVICE CHARGE REVENUE'!D190+'2014 SERVICE CHARGE REVENUE'!D222+'2014 SERVICE CHARGE REVENUE'!D252</f>
        <v>7743783.4699999997</v>
      </c>
      <c r="E35" s="158">
        <f>+'2014 SERVICE CHARGE REVENUE'!E68+'2014 SERVICE CHARGE REVENUE'!E97+'2014 SERVICE CHARGE REVENUE'!E129+'2014 SERVICE CHARGE REVENUE'!E160+'2014 SERVICE CHARGE REVENUE'!E190+'2014 SERVICE CHARGE REVENUE'!E222+'2014 SERVICE CHARGE REVENUE'!E252</f>
        <v>8039993.4500000002</v>
      </c>
      <c r="F35" s="158">
        <f>+'2014 SERVICE CHARGE REVENUE'!F68+'2014 SERVICE CHARGE REVENUE'!F97+'2014 SERVICE CHARGE REVENUE'!F129+'2014 SERVICE CHARGE REVENUE'!F160+'2014 SERVICE CHARGE REVENUE'!F190+'2014 SERVICE CHARGE REVENUE'!F222+'2014 SERVICE CHARGE REVENUE'!F252</f>
        <v>8210504.7799999993</v>
      </c>
      <c r="G35" s="158">
        <f>+'2014 SERVICE CHARGE REVENUE'!G68+'2014 SERVICE CHARGE REVENUE'!G97+'2014 SERVICE CHARGE REVENUE'!G129+'2014 SERVICE CHARGE REVENUE'!G160+'2014 SERVICE CHARGE REVENUE'!G190+'2014 SERVICE CHARGE REVENUE'!G222+'2014 SERVICE CHARGE REVENUE'!G252</f>
        <v>8202005.1999999993</v>
      </c>
      <c r="H35" s="158">
        <f>+'2014 SERVICE CHARGE REVENUE'!H68+'2014 SERVICE CHARGE REVENUE'!H97+'2014 SERVICE CHARGE REVENUE'!H129+'2014 SERVICE CHARGE REVENUE'!H160+'2014 SERVICE CHARGE REVENUE'!H190+'2014 SERVICE CHARGE REVENUE'!H222+'2014 SERVICE CHARGE REVENUE'!H252</f>
        <v>9013092.3800000008</v>
      </c>
      <c r="I35" s="158">
        <f>+'2014 SERVICE CHARGE REVENUE'!I68+'2014 SERVICE CHARGE REVENUE'!I97+'2014 SERVICE CHARGE REVENUE'!I129+'2014 SERVICE CHARGE REVENUE'!I160+'2014 SERVICE CHARGE REVENUE'!I190+'2014 SERVICE CHARGE REVENUE'!I222+'2014 SERVICE CHARGE REVENUE'!I252</f>
        <v>8788591.9600000009</v>
      </c>
      <c r="J35" s="158">
        <f>+'2014 SERVICE CHARGE REVENUE'!J68+'2014 SERVICE CHARGE REVENUE'!J97+'2014 SERVICE CHARGE REVENUE'!J129+'2014 SERVICE CHARGE REVENUE'!J160+'2014 SERVICE CHARGE REVENUE'!J190+'2014 SERVICE CHARGE REVENUE'!J222+'2014 SERVICE CHARGE REVENUE'!J252</f>
        <v>9096712.8300000001</v>
      </c>
      <c r="K35" s="158">
        <f>+'2014 SERVICE CHARGE REVENUE'!K68+'2014 SERVICE CHARGE REVENUE'!K97+'2014 SERVICE CHARGE REVENUE'!K129+'2014 SERVICE CHARGE REVENUE'!K160+'2014 SERVICE CHARGE REVENUE'!K190+'2014 SERVICE CHARGE REVENUE'!K222+'2014 SERVICE CHARGE REVENUE'!K252</f>
        <v>9313576.3900000006</v>
      </c>
      <c r="L35" s="158">
        <f>+'2014 SERVICE CHARGE REVENUE'!L68+'2014 SERVICE CHARGE REVENUE'!L97+'2014 SERVICE CHARGE REVENUE'!L129+'2014 SERVICE CHARGE REVENUE'!L160+'2014 SERVICE CHARGE REVENUE'!L190+'2014 SERVICE CHARGE REVENUE'!L222+'2014 SERVICE CHARGE REVENUE'!L252</f>
        <v>8307260.6800000006</v>
      </c>
      <c r="M35" s="158">
        <f>+'2014 SERVICE CHARGE REVENUE'!M68+'2014 SERVICE CHARGE REVENUE'!M97+'2014 SERVICE CHARGE REVENUE'!M129+'2014 SERVICE CHARGE REVENUE'!M160+'2014 SERVICE CHARGE REVENUE'!M190+'2014 SERVICE CHARGE REVENUE'!M222+'2014 SERVICE CHARGE REVENUE'!M252</f>
        <v>9080765.4900000002</v>
      </c>
      <c r="N35" s="158">
        <f>SUM(B35:M35)</f>
        <v>101810033.90000001</v>
      </c>
    </row>
    <row r="36" spans="1:15" s="151" customFormat="1">
      <c r="A36" s="157" t="s">
        <v>225</v>
      </c>
      <c r="B36" s="158">
        <f>+'2014 SERVICE CHARGE REVENUE'!B69+'2014 SERVICE CHARGE REVENUE'!B98+'2014 SERVICE CHARGE REVENUE'!B130+'2014 SERVICE CHARGE REVENUE'!B161+'2014 SERVICE CHARGE REVENUE'!B191+'2014 SERVICE CHARGE REVENUE'!B223+'2014 SERVICE CHARGE REVENUE'!B253</f>
        <v>7681584.9630409041</v>
      </c>
      <c r="C36" s="158">
        <f>+'2014 SERVICE CHARGE REVENUE'!C69+'2014 SERVICE CHARGE REVENUE'!C98+'2014 SERVICE CHARGE REVENUE'!C130+'2014 SERVICE CHARGE REVENUE'!C161+'2014 SERVICE CHARGE REVENUE'!C191+'2014 SERVICE CHARGE REVENUE'!C223+'2014 SERVICE CHARGE REVENUE'!C253</f>
        <v>7059557.9675047584</v>
      </c>
      <c r="D36" s="158">
        <f>+'2014 SERVICE CHARGE REVENUE'!D69+'2014 SERVICE CHARGE REVENUE'!D98+'2014 SERVICE CHARGE REVENUE'!D130+'2014 SERVICE CHARGE REVENUE'!D161+'2014 SERVICE CHARGE REVENUE'!D191+'2014 SERVICE CHARGE REVENUE'!D223+'2014 SERVICE CHARGE REVENUE'!D253</f>
        <v>7335083.5923915729</v>
      </c>
      <c r="E36" s="158">
        <f>+'2014 SERVICE CHARGE REVENUE'!E69+'2014 SERVICE CHARGE REVENUE'!E98+'2014 SERVICE CHARGE REVENUE'!E130+'2014 SERVICE CHARGE REVENUE'!E161+'2014 SERVICE CHARGE REVENUE'!E191+'2014 SERVICE CHARGE REVENUE'!E223+'2014 SERVICE CHARGE REVENUE'!E253</f>
        <v>7606618.6551548121</v>
      </c>
      <c r="F36" s="158">
        <f>+'2014 SERVICE CHARGE REVENUE'!F69+'2014 SERVICE CHARGE REVENUE'!F98+'2014 SERVICE CHARGE REVENUE'!F130+'2014 SERVICE CHARGE REVENUE'!F161+'2014 SERVICE CHARGE REVENUE'!F191+'2014 SERVICE CHARGE REVENUE'!F223+'2014 SERVICE CHARGE REVENUE'!F253</f>
        <v>7856060.7694688942</v>
      </c>
      <c r="G36" s="158">
        <f>+'2014 SERVICE CHARGE REVENUE'!G69+'2014 SERVICE CHARGE REVENUE'!G98+'2014 SERVICE CHARGE REVENUE'!G130+'2014 SERVICE CHARGE REVENUE'!G161+'2014 SERVICE CHARGE REVENUE'!G191+'2014 SERVICE CHARGE REVENUE'!G223+'2014 SERVICE CHARGE REVENUE'!G253</f>
        <v>7208335.8014084641</v>
      </c>
      <c r="H36" s="158">
        <f>+'2014 SERVICE CHARGE REVENUE'!H69+'2014 SERVICE CHARGE REVENUE'!H98+'2014 SERVICE CHARGE REVENUE'!H130+'2014 SERVICE CHARGE REVENUE'!H161+'2014 SERVICE CHARGE REVENUE'!H191+'2014 SERVICE CHARGE REVENUE'!H223+'2014 SERVICE CHARGE REVENUE'!H253</f>
        <v>8667493.0765844136</v>
      </c>
      <c r="I36" s="158">
        <f>+'2014 SERVICE CHARGE REVENUE'!I69+'2014 SERVICE CHARGE REVENUE'!I98+'2014 SERVICE CHARGE REVENUE'!I130+'2014 SERVICE CHARGE REVENUE'!I161+'2014 SERVICE CHARGE REVENUE'!I191+'2014 SERVICE CHARGE REVENUE'!I223+'2014 SERVICE CHARGE REVENUE'!I253</f>
        <v>8669030.1329257824</v>
      </c>
      <c r="J36" s="158">
        <f>+'2014 SERVICE CHARGE REVENUE'!J69+'2014 SERVICE CHARGE REVENUE'!J98+'2014 SERVICE CHARGE REVENUE'!J130+'2014 SERVICE CHARGE REVENUE'!J161+'2014 SERVICE CHARGE REVENUE'!J191+'2014 SERVICE CHARGE REVENUE'!J223+'2014 SERVICE CHARGE REVENUE'!J253</f>
        <v>8109653.4662001859</v>
      </c>
      <c r="K36" s="158">
        <f>+'2014 SERVICE CHARGE REVENUE'!K69+'2014 SERVICE CHARGE REVENUE'!K98+'2014 SERVICE CHARGE REVENUE'!K130+'2014 SERVICE CHARGE REVENUE'!K161+'2014 SERVICE CHARGE REVENUE'!K191+'2014 SERVICE CHARGE REVENUE'!K223+'2014 SERVICE CHARGE REVENUE'!K253</f>
        <v>9155946.9306499343</v>
      </c>
      <c r="L36" s="158">
        <f>+'2014 SERVICE CHARGE REVENUE'!L69+'2014 SERVICE CHARGE REVENUE'!L98+'2014 SERVICE CHARGE REVENUE'!L130+'2014 SERVICE CHARGE REVENUE'!L161+'2014 SERVICE CHARGE REVENUE'!L191+'2014 SERVICE CHARGE REVENUE'!L223+'2014 SERVICE CHARGE REVENUE'!L253</f>
        <v>8547479.6481625922</v>
      </c>
      <c r="M36" s="158">
        <f>+'2014 SERVICE CHARGE REVENUE'!M69+'2014 SERVICE CHARGE REVENUE'!M98+'2014 SERVICE CHARGE REVENUE'!M130+'2014 SERVICE CHARGE REVENUE'!M161+'2014 SERVICE CHARGE REVENUE'!M191+'2014 SERVICE CHARGE REVENUE'!M223+'2014 SERVICE CHARGE REVENUE'!M253</f>
        <v>7668609.2462577438</v>
      </c>
      <c r="N36" s="158">
        <f>SUM(B36:M36)</f>
        <v>95565454.249750048</v>
      </c>
      <c r="O36" s="152"/>
    </row>
    <row r="37" spans="1:15" s="151" customFormat="1">
      <c r="A37" s="157" t="s">
        <v>213</v>
      </c>
      <c r="B37" s="158">
        <f>+B35-B36</f>
        <v>978229.40695909504</v>
      </c>
      <c r="C37" s="158">
        <f t="shared" ref="C37:M37" si="0">+C35-C36</f>
        <v>294374.93249524105</v>
      </c>
      <c r="D37" s="158">
        <f t="shared" si="0"/>
        <v>408699.87760842685</v>
      </c>
      <c r="E37" s="158">
        <f t="shared" si="0"/>
        <v>433374.79484518804</v>
      </c>
      <c r="F37" s="158">
        <f t="shared" si="0"/>
        <v>354444.0105311051</v>
      </c>
      <c r="G37" s="158">
        <f t="shared" si="0"/>
        <v>993669.39859153517</v>
      </c>
      <c r="H37" s="158">
        <f t="shared" si="0"/>
        <v>345599.30341558717</v>
      </c>
      <c r="I37" s="158">
        <f t="shared" si="0"/>
        <v>119561.82707421854</v>
      </c>
      <c r="J37" s="158">
        <f t="shared" si="0"/>
        <v>987059.36379981413</v>
      </c>
      <c r="K37" s="158">
        <f t="shared" si="0"/>
        <v>157629.45935006626</v>
      </c>
      <c r="L37" s="158">
        <f t="shared" si="0"/>
        <v>-240218.96816259157</v>
      </c>
      <c r="M37" s="158">
        <f t="shared" si="0"/>
        <v>1412156.2437422564</v>
      </c>
      <c r="N37" s="158">
        <f>+N35-N36</f>
        <v>6244579.650249958</v>
      </c>
    </row>
    <row r="38" spans="1:15" s="151" customFormat="1" ht="13.8" thickBot="1">
      <c r="A38" s="159" t="s">
        <v>214</v>
      </c>
      <c r="B38" s="160">
        <f>+B37/B36</f>
        <v>0.12734733934021919</v>
      </c>
      <c r="C38" s="160">
        <f t="shared" ref="C38:N38" si="1">+C37/C36</f>
        <v>4.169877687105239E-2</v>
      </c>
      <c r="D38" s="160">
        <f t="shared" si="1"/>
        <v>5.5718503062781317E-2</v>
      </c>
      <c r="E38" s="160">
        <f t="shared" si="1"/>
        <v>5.6973382588530443E-2</v>
      </c>
      <c r="F38" s="160">
        <f t="shared" si="1"/>
        <v>4.5117269447378157E-2</v>
      </c>
      <c r="G38" s="160">
        <f t="shared" si="1"/>
        <v>0.13785004277927485</v>
      </c>
      <c r="H38" s="160">
        <f t="shared" si="1"/>
        <v>3.9873040608389733E-2</v>
      </c>
      <c r="I38" s="160">
        <f t="shared" si="1"/>
        <v>1.3791834292986433E-2</v>
      </c>
      <c r="J38" s="160">
        <f t="shared" si="1"/>
        <v>0.1217141235336046</v>
      </c>
      <c r="K38" s="160">
        <f t="shared" si="1"/>
        <v>1.7216073940139902E-2</v>
      </c>
      <c r="L38" s="160">
        <f t="shared" si="1"/>
        <v>-2.8104070211413749E-2</v>
      </c>
      <c r="M38" s="160">
        <f t="shared" si="1"/>
        <v>0.18414763334451864</v>
      </c>
      <c r="N38" s="160">
        <f t="shared" si="1"/>
        <v>6.5343483157945553E-2</v>
      </c>
    </row>
    <row r="39" spans="1:15" s="151" customFormat="1">
      <c r="A39" s="157" t="s">
        <v>226</v>
      </c>
      <c r="B39" s="158">
        <f>+'2014 SERVICE CHARGE REVENUE'!B72+'2014 SERVICE CHARGE REVENUE'!B101+'2014 SERVICE CHARGE REVENUE'!B133+'2014 SERVICE CHARGE REVENUE'!B164+'2014 SERVICE CHARGE REVENUE'!B194+'2014 SERVICE CHARGE REVENUE'!B226+'2014 SERVICE CHARGE REVENUE'!B256</f>
        <v>7209205</v>
      </c>
      <c r="C39" s="158">
        <f>+'2014 SERVICE CHARGE REVENUE'!C72+'2014 SERVICE CHARGE REVENUE'!C101+'2014 SERVICE CHARGE REVENUE'!C133+'2014 SERVICE CHARGE REVENUE'!C164+'2014 SERVICE CHARGE REVENUE'!C194+'2014 SERVICE CHARGE REVENUE'!C226+'2014 SERVICE CHARGE REVENUE'!C256</f>
        <v>6759819</v>
      </c>
      <c r="D39" s="158">
        <f>+'2014 SERVICE CHARGE REVENUE'!D72+'2014 SERVICE CHARGE REVENUE'!D101+'2014 SERVICE CHARGE REVENUE'!D133+'2014 SERVICE CHARGE REVENUE'!D164+'2014 SERVICE CHARGE REVENUE'!D194+'2014 SERVICE CHARGE REVENUE'!D226+'2014 SERVICE CHARGE REVENUE'!D256</f>
        <v>7021616</v>
      </c>
      <c r="E39" s="158">
        <f>+'2014 SERVICE CHARGE REVENUE'!E72+'2014 SERVICE CHARGE REVENUE'!E101+'2014 SERVICE CHARGE REVENUE'!E133+'2014 SERVICE CHARGE REVENUE'!E164+'2014 SERVICE CHARGE REVENUE'!E194+'2014 SERVICE CHARGE REVENUE'!E226+'2014 SERVICE CHARGE REVENUE'!E256</f>
        <v>7417278</v>
      </c>
      <c r="F39" s="158">
        <f>+'2014 SERVICE CHARGE REVENUE'!F72+'2014 SERVICE CHARGE REVENUE'!F101+'2014 SERVICE CHARGE REVENUE'!F133+'2014 SERVICE CHARGE REVENUE'!F164+'2014 SERVICE CHARGE REVENUE'!F194+'2014 SERVICE CHARGE REVENUE'!F226+'2014 SERVICE CHARGE REVENUE'!F256</f>
        <v>7554089</v>
      </c>
      <c r="G39" s="158">
        <f>+'2014 SERVICE CHARGE REVENUE'!G72+'2014 SERVICE CHARGE REVENUE'!G101+'2014 SERVICE CHARGE REVENUE'!G133+'2014 SERVICE CHARGE REVENUE'!G164+'2014 SERVICE CHARGE REVENUE'!G194+'2014 SERVICE CHARGE REVENUE'!G226+'2014 SERVICE CHARGE REVENUE'!G256</f>
        <v>6788995</v>
      </c>
      <c r="H39" s="158">
        <f>+'2014 SERVICE CHARGE REVENUE'!H72+'2014 SERVICE CHARGE REVENUE'!H101+'2014 SERVICE CHARGE REVENUE'!H133+'2014 SERVICE CHARGE REVENUE'!H164+'2014 SERVICE CHARGE REVENUE'!H194+'2014 SERVICE CHARGE REVENUE'!H226+'2014 SERVICE CHARGE REVENUE'!H256</f>
        <v>8592965</v>
      </c>
      <c r="I39" s="158">
        <f>+'2014 SERVICE CHARGE REVENUE'!I72+'2014 SERVICE CHARGE REVENUE'!I101+'2014 SERVICE CHARGE REVENUE'!I133+'2014 SERVICE CHARGE REVENUE'!I164+'2014 SERVICE CHARGE REVENUE'!I194+'2014 SERVICE CHARGE REVENUE'!I226+'2014 SERVICE CHARGE REVENUE'!I256</f>
        <v>8692746.1500000004</v>
      </c>
      <c r="J39" s="158">
        <f>+'2014 SERVICE CHARGE REVENUE'!J72+'2014 SERVICE CHARGE REVENUE'!J101+'2014 SERVICE CHARGE REVENUE'!J133+'2014 SERVICE CHARGE REVENUE'!J164+'2014 SERVICE CHARGE REVENUE'!J194+'2014 SERVICE CHARGE REVENUE'!J226+'2014 SERVICE CHARGE REVENUE'!J256</f>
        <v>7963523.9799999995</v>
      </c>
      <c r="K39" s="158">
        <f>+'2014 SERVICE CHARGE REVENUE'!K72+'2014 SERVICE CHARGE REVENUE'!K101+'2014 SERVICE CHARGE REVENUE'!K133+'2014 SERVICE CHARGE REVENUE'!K164+'2014 SERVICE CHARGE REVENUE'!K194+'2014 SERVICE CHARGE REVENUE'!K226+'2014 SERVICE CHARGE REVENUE'!K256</f>
        <v>8654530.5</v>
      </c>
      <c r="L39" s="158">
        <f>+'2014 SERVICE CHARGE REVENUE'!L72+'2014 SERVICE CHARGE REVENUE'!L101+'2014 SERVICE CHARGE REVENUE'!L133+'2014 SERVICE CHARGE REVENUE'!L164+'2014 SERVICE CHARGE REVENUE'!L194+'2014 SERVICE CHARGE REVENUE'!L226+'2014 SERVICE CHARGE REVENUE'!L256</f>
        <v>8461045.3499999996</v>
      </c>
      <c r="M39" s="158">
        <f>+'2014 SERVICE CHARGE REVENUE'!M72+'2014 SERVICE CHARGE REVENUE'!M101+'2014 SERVICE CHARGE REVENUE'!M133+'2014 SERVICE CHARGE REVENUE'!M164+'2014 SERVICE CHARGE REVENUE'!M194+'2014 SERVICE CHARGE REVENUE'!M226+'2014 SERVICE CHARGE REVENUE'!M256</f>
        <v>8817638.4400000013</v>
      </c>
      <c r="N39" s="158">
        <f>SUM(B39:M39)</f>
        <v>93933451.419999987</v>
      </c>
      <c r="O39" s="152"/>
    </row>
    <row r="40" spans="1:15">
      <c r="A40" s="157" t="s">
        <v>227</v>
      </c>
      <c r="B40" s="158">
        <f>+B35-B39</f>
        <v>1450609.3699999992</v>
      </c>
      <c r="C40" s="158">
        <f t="shared" ref="C40:M40" si="2">+C35-C39</f>
        <v>594113.89999999944</v>
      </c>
      <c r="D40" s="158">
        <f t="shared" si="2"/>
        <v>722167.46999999974</v>
      </c>
      <c r="E40" s="158">
        <f t="shared" si="2"/>
        <v>622715.45000000019</v>
      </c>
      <c r="F40" s="158">
        <f t="shared" si="2"/>
        <v>656415.77999999933</v>
      </c>
      <c r="G40" s="158">
        <f t="shared" si="2"/>
        <v>1413010.1999999993</v>
      </c>
      <c r="H40" s="158">
        <f t="shared" si="2"/>
        <v>420127.38000000082</v>
      </c>
      <c r="I40" s="158">
        <f t="shared" si="2"/>
        <v>95845.810000000522</v>
      </c>
      <c r="J40" s="158">
        <f t="shared" si="2"/>
        <v>1133188.8500000006</v>
      </c>
      <c r="K40" s="158">
        <f t="shared" si="2"/>
        <v>659045.8900000006</v>
      </c>
      <c r="L40" s="158">
        <f t="shared" si="2"/>
        <v>-153784.66999999899</v>
      </c>
      <c r="M40" s="158">
        <f t="shared" si="2"/>
        <v>263127.04999999888</v>
      </c>
      <c r="N40" s="158">
        <f>+N35-N39</f>
        <v>7876582.4800000191</v>
      </c>
    </row>
    <row r="41" spans="1:15">
      <c r="A41" s="157" t="s">
        <v>228</v>
      </c>
      <c r="B41" s="161">
        <f t="shared" ref="B41:M41" si="3">+B40/B39</f>
        <v>0.20121627419389504</v>
      </c>
      <c r="C41" s="161">
        <f t="shared" si="3"/>
        <v>8.7889024839274466E-2</v>
      </c>
      <c r="D41" s="161">
        <f t="shared" si="3"/>
        <v>0.1028491831510011</v>
      </c>
      <c r="E41" s="161">
        <f t="shared" si="3"/>
        <v>8.3954713575519244E-2</v>
      </c>
      <c r="F41" s="161">
        <f t="shared" si="3"/>
        <v>8.6895425775364757E-2</v>
      </c>
      <c r="G41" s="161">
        <f t="shared" si="3"/>
        <v>0.20813245554017926</v>
      </c>
      <c r="H41" s="161">
        <f t="shared" si="3"/>
        <v>4.8892015736128426E-2</v>
      </c>
      <c r="I41" s="161">
        <f t="shared" si="3"/>
        <v>1.102595294353563E-2</v>
      </c>
      <c r="J41" s="161">
        <f t="shared" si="3"/>
        <v>0.14229741165418083</v>
      </c>
      <c r="K41" s="161">
        <f t="shared" si="3"/>
        <v>7.6150391982557644E-2</v>
      </c>
      <c r="L41" s="161">
        <f t="shared" si="3"/>
        <v>-1.8175611125875717E-2</v>
      </c>
      <c r="M41" s="161">
        <f t="shared" si="3"/>
        <v>2.9840988807882992E-2</v>
      </c>
      <c r="N41" s="161">
        <f>+N40/N39</f>
        <v>8.3852795366603172E-2</v>
      </c>
    </row>
    <row r="43" spans="1:15" ht="15.6">
      <c r="A43" s="162"/>
    </row>
    <row r="45" spans="1:15" s="151" customFormat="1"/>
    <row r="46" spans="1:15" s="151" customFormat="1"/>
    <row r="47" spans="1:15" s="151" customFormat="1"/>
    <row r="48" spans="1:15" s="151" customFormat="1"/>
    <row r="49" s="151" customFormat="1"/>
    <row r="50" s="151" customFormat="1"/>
    <row r="51" s="151" customFormat="1"/>
    <row r="52" s="151" customFormat="1"/>
    <row r="53" s="151" customFormat="1"/>
    <row r="54" s="151" customFormat="1"/>
    <row r="55" s="151" customFormat="1"/>
    <row r="56" s="151" customFormat="1"/>
    <row r="57" s="151" customFormat="1"/>
    <row r="58" s="151" customFormat="1"/>
    <row r="59" s="151" customFormat="1"/>
    <row r="60" s="151" customFormat="1"/>
    <row r="61" s="151" customFormat="1"/>
    <row r="62" s="151" customFormat="1"/>
    <row r="63" s="151" customFormat="1"/>
    <row r="64" s="151" customFormat="1"/>
    <row r="65" spans="1:15" s="155" customFormat="1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5" s="155" customFormat="1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</row>
    <row r="67" spans="1:15" s="151" customFormat="1">
      <c r="A67" s="153" t="s">
        <v>218</v>
      </c>
      <c r="B67" s="154" t="s">
        <v>37</v>
      </c>
      <c r="C67" s="154" t="s">
        <v>38</v>
      </c>
      <c r="D67" s="154" t="s">
        <v>39</v>
      </c>
      <c r="E67" s="154" t="s">
        <v>40</v>
      </c>
      <c r="F67" s="154" t="s">
        <v>41</v>
      </c>
      <c r="G67" s="154" t="s">
        <v>30</v>
      </c>
      <c r="H67" s="154" t="s">
        <v>31</v>
      </c>
      <c r="I67" s="154" t="s">
        <v>32</v>
      </c>
      <c r="J67" s="154" t="s">
        <v>33</v>
      </c>
      <c r="K67" s="154" t="s">
        <v>34</v>
      </c>
      <c r="L67" s="154" t="s">
        <v>35</v>
      </c>
      <c r="M67" s="154" t="s">
        <v>36</v>
      </c>
      <c r="N67" s="154" t="s">
        <v>209</v>
      </c>
    </row>
    <row r="68" spans="1:15" s="151" customFormat="1">
      <c r="A68" s="157" t="str">
        <f>+A35</f>
        <v>2014 Actual</v>
      </c>
      <c r="B68" s="158">
        <v>5146806.3899999997</v>
      </c>
      <c r="C68" s="158">
        <v>4240874.67</v>
      </c>
      <c r="D68" s="158">
        <v>4509582.13</v>
      </c>
      <c r="E68" s="158">
        <v>4796308.72</v>
      </c>
      <c r="F68" s="158">
        <v>4818122.1399999997</v>
      </c>
      <c r="G68" s="158">
        <v>4692400.97</v>
      </c>
      <c r="H68" s="158">
        <v>5277858</v>
      </c>
      <c r="I68" s="158">
        <v>4915442.58</v>
      </c>
      <c r="J68" s="158">
        <v>5241062.5199999996</v>
      </c>
      <c r="K68" s="158">
        <v>5439572.4900000002</v>
      </c>
      <c r="L68" s="158">
        <v>4863134.32</v>
      </c>
      <c r="M68" s="158">
        <v>5780952.7800000003</v>
      </c>
      <c r="N68" s="158">
        <f>SUM(B68:M68)</f>
        <v>59722117.709999993</v>
      </c>
      <c r="O68" s="152"/>
    </row>
    <row r="69" spans="1:15" s="151" customFormat="1">
      <c r="A69" s="157" t="str">
        <f>+A36</f>
        <v>2014 Target</v>
      </c>
      <c r="B69" s="158">
        <v>4838868.0790047403</v>
      </c>
      <c r="C69" s="158">
        <v>4510169.9408527771</v>
      </c>
      <c r="D69" s="158">
        <v>4778301.979373401</v>
      </c>
      <c r="E69" s="158">
        <v>5039726.2508793222</v>
      </c>
      <c r="F69" s="158">
        <v>5246223.4496845547</v>
      </c>
      <c r="G69" s="158">
        <v>4401527.7326511638</v>
      </c>
      <c r="H69" s="158">
        <v>5767448.4016079577</v>
      </c>
      <c r="I69" s="158">
        <v>5466766.3022280671</v>
      </c>
      <c r="J69" s="158">
        <v>5017425.4928099373</v>
      </c>
      <c r="K69" s="158">
        <v>5993042.5325299501</v>
      </c>
      <c r="L69" s="158">
        <v>5579392.2137957839</v>
      </c>
      <c r="M69" s="158">
        <v>4899401</v>
      </c>
      <c r="N69" s="158">
        <f>SUM(B69:M69)</f>
        <v>61538293.37541765</v>
      </c>
      <c r="O69" s="152"/>
    </row>
    <row r="70" spans="1:15" s="151" customFormat="1">
      <c r="A70" s="157" t="s">
        <v>213</v>
      </c>
      <c r="B70" s="158">
        <f>+B68-B69</f>
        <v>307938.31099525932</v>
      </c>
      <c r="C70" s="158">
        <f t="shared" ref="C70:M70" si="4">+C68-C69</f>
        <v>-269295.27085277718</v>
      </c>
      <c r="D70" s="158">
        <f t="shared" si="4"/>
        <v>-268719.84937340114</v>
      </c>
      <c r="E70" s="158">
        <f t="shared" si="4"/>
        <v>-243417.53087932244</v>
      </c>
      <c r="F70" s="158">
        <f t="shared" si="4"/>
        <v>-428101.30968455505</v>
      </c>
      <c r="G70" s="158">
        <f t="shared" si="4"/>
        <v>290873.23734883592</v>
      </c>
      <c r="H70" s="158">
        <f t="shared" si="4"/>
        <v>-489590.40160795767</v>
      </c>
      <c r="I70" s="158">
        <f t="shared" si="4"/>
        <v>-551323.722228067</v>
      </c>
      <c r="J70" s="158">
        <f t="shared" si="4"/>
        <v>223637.02719006222</v>
      </c>
      <c r="K70" s="158">
        <f t="shared" si="4"/>
        <v>-553470.04252994992</v>
      </c>
      <c r="L70" s="158">
        <f t="shared" si="4"/>
        <v>-716257.89379578363</v>
      </c>
      <c r="M70" s="158">
        <f t="shared" si="4"/>
        <v>881551.78000000026</v>
      </c>
      <c r="N70" s="158">
        <f>+N68-N69</f>
        <v>-1816175.6654176563</v>
      </c>
    </row>
    <row r="71" spans="1:15" s="151" customFormat="1" ht="13.8" thickBot="1">
      <c r="A71" s="159" t="s">
        <v>214</v>
      </c>
      <c r="B71" s="160">
        <f t="shared" ref="B71:N71" si="5">+B70/B69</f>
        <v>6.3638500981534535E-2</v>
      </c>
      <c r="C71" s="160">
        <f t="shared" si="5"/>
        <v>-5.9708453203397294E-2</v>
      </c>
      <c r="D71" s="160">
        <f t="shared" si="5"/>
        <v>-5.6237519213601379E-2</v>
      </c>
      <c r="E71" s="160">
        <f t="shared" si="5"/>
        <v>-4.8299752558356002E-2</v>
      </c>
      <c r="F71" s="160">
        <f t="shared" si="5"/>
        <v>-8.1601806287968148E-2</v>
      </c>
      <c r="G71" s="160">
        <f t="shared" si="5"/>
        <v>6.6084608576039761E-2</v>
      </c>
      <c r="H71" s="160">
        <f t="shared" si="5"/>
        <v>-8.4888562066972359E-2</v>
      </c>
      <c r="I71" s="160">
        <f t="shared" si="5"/>
        <v>-0.10085006231258986</v>
      </c>
      <c r="J71" s="160">
        <f t="shared" si="5"/>
        <v>4.4572067390046585E-2</v>
      </c>
      <c r="K71" s="160">
        <f t="shared" si="5"/>
        <v>-9.2352096539569148E-2</v>
      </c>
      <c r="L71" s="160">
        <f t="shared" si="5"/>
        <v>-0.12837561267421591</v>
      </c>
      <c r="M71" s="160">
        <f t="shared" si="5"/>
        <v>0.17993052211892846</v>
      </c>
      <c r="N71" s="160">
        <f t="shared" si="5"/>
        <v>-2.9512935211543478E-2</v>
      </c>
    </row>
    <row r="72" spans="1:15" s="151" customFormat="1">
      <c r="A72" s="157" t="str">
        <f>+A39</f>
        <v>2013 Actual</v>
      </c>
      <c r="B72" s="158">
        <v>4721935</v>
      </c>
      <c r="C72" s="158">
        <v>4404780</v>
      </c>
      <c r="D72" s="158">
        <v>4664453</v>
      </c>
      <c r="E72" s="158">
        <v>4906391</v>
      </c>
      <c r="F72" s="158">
        <v>5118620</v>
      </c>
      <c r="G72" s="158">
        <v>4259612</v>
      </c>
      <c r="H72" s="158">
        <v>5594804</v>
      </c>
      <c r="I72" s="158">
        <v>5310369.8499999996</v>
      </c>
      <c r="J72" s="158">
        <v>4904370.97</v>
      </c>
      <c r="K72" s="158">
        <v>5343722.26</v>
      </c>
      <c r="L72" s="158">
        <v>5017038.01</v>
      </c>
      <c r="M72" s="158">
        <v>5571313.2599999998</v>
      </c>
      <c r="N72" s="158">
        <f>SUM(B72:M72)</f>
        <v>59817409.349999994</v>
      </c>
      <c r="O72" s="152"/>
    </row>
    <row r="73" spans="1:15" s="151" customFormat="1">
      <c r="A73" s="157" t="str">
        <f>+A40</f>
        <v>Variance to 2013 ($)</v>
      </c>
      <c r="B73" s="158">
        <f t="shared" ref="B73:M73" si="6">+B68-B72</f>
        <v>424871.38999999966</v>
      </c>
      <c r="C73" s="158">
        <f t="shared" si="6"/>
        <v>-163905.33000000007</v>
      </c>
      <c r="D73" s="158">
        <f t="shared" si="6"/>
        <v>-154870.87000000011</v>
      </c>
      <c r="E73" s="158">
        <f t="shared" si="6"/>
        <v>-110082.28000000026</v>
      </c>
      <c r="F73" s="158">
        <f t="shared" si="6"/>
        <v>-300497.86000000034</v>
      </c>
      <c r="G73" s="158">
        <f t="shared" si="6"/>
        <v>432788.96999999974</v>
      </c>
      <c r="H73" s="158">
        <f t="shared" si="6"/>
        <v>-316946</v>
      </c>
      <c r="I73" s="158">
        <f t="shared" si="6"/>
        <v>-394927.26999999955</v>
      </c>
      <c r="J73" s="158">
        <f t="shared" si="6"/>
        <v>336691.54999999981</v>
      </c>
      <c r="K73" s="158">
        <f t="shared" si="6"/>
        <v>95850.230000000447</v>
      </c>
      <c r="L73" s="158">
        <f t="shared" si="6"/>
        <v>-153903.68999999948</v>
      </c>
      <c r="M73" s="158">
        <f t="shared" si="6"/>
        <v>209639.52000000048</v>
      </c>
      <c r="N73" s="158">
        <f>+N68-N72</f>
        <v>-95291.640000000596</v>
      </c>
    </row>
    <row r="74" spans="1:15" s="151" customFormat="1">
      <c r="A74" s="157" t="str">
        <f>+A41</f>
        <v>Variance to 2013 (%)</v>
      </c>
      <c r="B74" s="161">
        <f t="shared" ref="B74:M74" si="7">+B73/B72</f>
        <v>8.9978237735165709E-2</v>
      </c>
      <c r="C74" s="161">
        <f t="shared" si="7"/>
        <v>-3.7210786917848356E-2</v>
      </c>
      <c r="D74" s="161">
        <f t="shared" si="7"/>
        <v>-3.3202364778892643E-2</v>
      </c>
      <c r="E74" s="161">
        <f t="shared" si="7"/>
        <v>-2.2436507811953891E-2</v>
      </c>
      <c r="F74" s="161">
        <f t="shared" si="7"/>
        <v>-5.8706811601564553E-2</v>
      </c>
      <c r="G74" s="161">
        <f t="shared" si="7"/>
        <v>0.10160290890343997</v>
      </c>
      <c r="H74" s="161">
        <f t="shared" si="7"/>
        <v>-5.6650063165751649E-2</v>
      </c>
      <c r="I74" s="161">
        <f t="shared" si="7"/>
        <v>-7.4369070545999644E-2</v>
      </c>
      <c r="J74" s="161">
        <f t="shared" si="7"/>
        <v>6.8651321863606868E-2</v>
      </c>
      <c r="K74" s="161">
        <f t="shared" si="7"/>
        <v>1.7936978259046055E-2</v>
      </c>
      <c r="L74" s="161">
        <f t="shared" si="7"/>
        <v>-3.0676205700103813E-2</v>
      </c>
      <c r="M74" s="161">
        <f t="shared" si="7"/>
        <v>3.7628384945634974E-2</v>
      </c>
      <c r="N74" s="161">
        <f>+N73/N72</f>
        <v>-1.5930419092949335E-3</v>
      </c>
    </row>
    <row r="75" spans="1:15" s="151" customFormat="1"/>
    <row r="76" spans="1:15" s="151" customFormat="1"/>
    <row r="77" spans="1:15" s="151" customFormat="1"/>
    <row r="78" spans="1:15" s="151" customFormat="1"/>
    <row r="79" spans="1:15" s="151" customFormat="1"/>
    <row r="80" spans="1:15" s="151" customFormat="1"/>
    <row r="81" spans="1:14" s="151" customFormat="1"/>
    <row r="82" spans="1:14" s="151" customFormat="1"/>
    <row r="83" spans="1:14" s="151" customFormat="1"/>
    <row r="84" spans="1:14" s="151" customFormat="1"/>
    <row r="85" spans="1:14" s="151" customFormat="1"/>
    <row r="86" spans="1:14" s="151" customFormat="1"/>
    <row r="87" spans="1:14" s="151" customFormat="1"/>
    <row r="88" spans="1:14" s="151" customFormat="1"/>
    <row r="89" spans="1:14" s="151" customFormat="1"/>
    <row r="90" spans="1:14" s="151" customFormat="1"/>
    <row r="91" spans="1:14" s="151" customFormat="1"/>
    <row r="92" spans="1:14" s="151" customFormat="1"/>
    <row r="93" spans="1:14" s="151" customFormat="1"/>
    <row r="94" spans="1:14" s="151" customFormat="1"/>
    <row r="95" spans="1:14" s="151" customFormat="1"/>
    <row r="96" spans="1:14" s="151" customFormat="1">
      <c r="A96" s="163" t="s">
        <v>219</v>
      </c>
      <c r="B96" s="154" t="s">
        <v>37</v>
      </c>
      <c r="C96" s="154" t="s">
        <v>38</v>
      </c>
      <c r="D96" s="154" t="s">
        <v>39</v>
      </c>
      <c r="E96" s="154" t="s">
        <v>40</v>
      </c>
      <c r="F96" s="154" t="s">
        <v>41</v>
      </c>
      <c r="G96" s="154" t="s">
        <v>30</v>
      </c>
      <c r="H96" s="154" t="s">
        <v>31</v>
      </c>
      <c r="I96" s="154" t="s">
        <v>32</v>
      </c>
      <c r="J96" s="154" t="s">
        <v>33</v>
      </c>
      <c r="K96" s="154" t="s">
        <v>34</v>
      </c>
      <c r="L96" s="154" t="s">
        <v>35</v>
      </c>
      <c r="M96" s="154" t="s">
        <v>36</v>
      </c>
      <c r="N96" s="154" t="s">
        <v>209</v>
      </c>
    </row>
    <row r="97" spans="1:15" s="151" customFormat="1">
      <c r="A97" s="157" t="str">
        <f>+A68</f>
        <v>2014 Actual</v>
      </c>
      <c r="B97" s="158">
        <v>517236.23</v>
      </c>
      <c r="C97" s="158">
        <v>437876.07</v>
      </c>
      <c r="D97" s="158">
        <v>369486.03</v>
      </c>
      <c r="E97" s="158">
        <v>397956.94</v>
      </c>
      <c r="F97" s="158">
        <v>458380.33</v>
      </c>
      <c r="G97" s="158">
        <v>522024.59</v>
      </c>
      <c r="H97" s="158">
        <v>580647.4</v>
      </c>
      <c r="I97" s="158">
        <v>612550.11</v>
      </c>
      <c r="J97" s="158">
        <v>610728.79</v>
      </c>
      <c r="K97" s="158">
        <v>593661.79</v>
      </c>
      <c r="L97" s="158">
        <v>516933.74</v>
      </c>
      <c r="M97" s="158">
        <v>561152.56999999995</v>
      </c>
      <c r="N97" s="158">
        <f>SUM(B97:M97)</f>
        <v>6178634.5900000008</v>
      </c>
      <c r="O97" s="152"/>
    </row>
    <row r="98" spans="1:15" s="151" customFormat="1">
      <c r="A98" s="157" t="str">
        <f>+A69</f>
        <v>2014 Target</v>
      </c>
      <c r="B98" s="158">
        <v>552312.61774144985</v>
      </c>
      <c r="C98" s="158">
        <v>416233.66955359216</v>
      </c>
      <c r="D98" s="158">
        <v>379882.93432908994</v>
      </c>
      <c r="E98" s="158">
        <v>389396.24376681616</v>
      </c>
      <c r="F98" s="158">
        <v>393577.81198870414</v>
      </c>
      <c r="G98" s="158">
        <v>476785.67115544039</v>
      </c>
      <c r="H98" s="158">
        <v>550497.59161098057</v>
      </c>
      <c r="I98" s="158">
        <v>646435.55513410748</v>
      </c>
      <c r="J98" s="158">
        <v>565959.2631001994</v>
      </c>
      <c r="K98" s="158">
        <v>635862.66590910451</v>
      </c>
      <c r="L98" s="158">
        <v>545806.34290273057</v>
      </c>
      <c r="M98" s="158">
        <v>475566</v>
      </c>
      <c r="N98" s="158">
        <f>SUM(B98:M98)</f>
        <v>6028316.3671922153</v>
      </c>
      <c r="O98" s="152"/>
    </row>
    <row r="99" spans="1:15" s="151" customFormat="1">
      <c r="A99" s="157" t="s">
        <v>213</v>
      </c>
      <c r="B99" s="158">
        <f t="shared" ref="B99:M99" si="8">+B97-B98</f>
        <v>-35076.387741449871</v>
      </c>
      <c r="C99" s="158">
        <f t="shared" si="8"/>
        <v>21642.400446407846</v>
      </c>
      <c r="D99" s="158">
        <f t="shared" si="8"/>
        <v>-10396.904329089914</v>
      </c>
      <c r="E99" s="158">
        <f t="shared" si="8"/>
        <v>8560.696233183844</v>
      </c>
      <c r="F99" s="158">
        <f t="shared" si="8"/>
        <v>64802.518011295877</v>
      </c>
      <c r="G99" s="158">
        <f t="shared" si="8"/>
        <v>45238.918844559637</v>
      </c>
      <c r="H99" s="158">
        <f t="shared" si="8"/>
        <v>30149.808389019454</v>
      </c>
      <c r="I99" s="158">
        <f t="shared" si="8"/>
        <v>-33885.445134107489</v>
      </c>
      <c r="J99" s="158">
        <f t="shared" si="8"/>
        <v>44769.526899800636</v>
      </c>
      <c r="K99" s="158">
        <f t="shared" si="8"/>
        <v>-42200.875909104478</v>
      </c>
      <c r="L99" s="158">
        <f t="shared" si="8"/>
        <v>-28872.602902730578</v>
      </c>
      <c r="M99" s="158">
        <f t="shared" si="8"/>
        <v>85586.569999999949</v>
      </c>
      <c r="N99" s="158">
        <f>+N97-N98</f>
        <v>150318.2228077855</v>
      </c>
    </row>
    <row r="100" spans="1:15" s="151" customFormat="1" ht="13.8" thickBot="1">
      <c r="A100" s="159" t="s">
        <v>214</v>
      </c>
      <c r="B100" s="160">
        <f t="shared" ref="B100:N100" si="9">+B99/B98</f>
        <v>-6.350821367233353E-2</v>
      </c>
      <c r="C100" s="160">
        <f t="shared" si="9"/>
        <v>5.1995794741014525E-2</v>
      </c>
      <c r="D100" s="160">
        <f t="shared" si="9"/>
        <v>-2.7368705960566123E-2</v>
      </c>
      <c r="E100" s="160">
        <f t="shared" si="9"/>
        <v>2.1984537268187627E-2</v>
      </c>
      <c r="F100" s="160">
        <f t="shared" si="9"/>
        <v>0.16464982536453487</v>
      </c>
      <c r="G100" s="160">
        <f t="shared" si="9"/>
        <v>9.488313424966785E-2</v>
      </c>
      <c r="H100" s="160">
        <f t="shared" si="9"/>
        <v>5.476828390981478E-2</v>
      </c>
      <c r="I100" s="160">
        <f t="shared" si="9"/>
        <v>-5.2418906826803058E-2</v>
      </c>
      <c r="J100" s="160">
        <f t="shared" si="9"/>
        <v>7.9103797426272507E-2</v>
      </c>
      <c r="K100" s="160">
        <f t="shared" si="9"/>
        <v>-6.6367909568600184E-2</v>
      </c>
      <c r="L100" s="160">
        <f t="shared" si="9"/>
        <v>-5.2898987485522922E-2</v>
      </c>
      <c r="M100" s="160">
        <f t="shared" si="9"/>
        <v>0.17996780678181357</v>
      </c>
      <c r="N100" s="160">
        <f t="shared" si="9"/>
        <v>2.4935357345520107E-2</v>
      </c>
    </row>
    <row r="101" spans="1:15" s="151" customFormat="1">
      <c r="A101" s="157" t="str">
        <f>+A72</f>
        <v>2013 Actual</v>
      </c>
      <c r="B101" s="158">
        <v>541214</v>
      </c>
      <c r="C101" s="158">
        <v>409303</v>
      </c>
      <c r="D101" s="158">
        <v>373323</v>
      </c>
      <c r="E101" s="158">
        <v>381934</v>
      </c>
      <c r="F101" s="158">
        <v>386720</v>
      </c>
      <c r="G101" s="158">
        <v>467350</v>
      </c>
      <c r="H101" s="158">
        <v>540564</v>
      </c>
      <c r="I101" s="158">
        <v>635360.11</v>
      </c>
      <c r="J101" s="158">
        <v>559348.19999999995</v>
      </c>
      <c r="K101" s="158">
        <v>627197.39</v>
      </c>
      <c r="L101" s="158">
        <v>575496.66</v>
      </c>
      <c r="M101" s="158">
        <v>553994.82999999996</v>
      </c>
      <c r="N101" s="158">
        <f>SUM(B101:M101)</f>
        <v>6051805.1899999995</v>
      </c>
      <c r="O101" s="152"/>
    </row>
    <row r="102" spans="1:15" s="151" customFormat="1">
      <c r="A102" s="157" t="str">
        <f>+A73</f>
        <v>Variance to 2013 ($)</v>
      </c>
      <c r="B102" s="158">
        <f t="shared" ref="B102:M102" si="10">+B97-B101</f>
        <v>-23977.770000000019</v>
      </c>
      <c r="C102" s="158">
        <f t="shared" si="10"/>
        <v>28573.070000000007</v>
      </c>
      <c r="D102" s="158">
        <f t="shared" si="10"/>
        <v>-3836.9699999999721</v>
      </c>
      <c r="E102" s="158">
        <f t="shared" si="10"/>
        <v>16022.940000000002</v>
      </c>
      <c r="F102" s="158">
        <f t="shared" si="10"/>
        <v>71660.330000000016</v>
      </c>
      <c r="G102" s="158">
        <f t="shared" si="10"/>
        <v>54674.590000000026</v>
      </c>
      <c r="H102" s="158">
        <f t="shared" si="10"/>
        <v>40083.400000000023</v>
      </c>
      <c r="I102" s="158">
        <f t="shared" si="10"/>
        <v>-22810</v>
      </c>
      <c r="J102" s="158">
        <f t="shared" si="10"/>
        <v>51380.590000000084</v>
      </c>
      <c r="K102" s="158">
        <f t="shared" si="10"/>
        <v>-33535.599999999977</v>
      </c>
      <c r="L102" s="158">
        <f t="shared" si="10"/>
        <v>-58562.920000000042</v>
      </c>
      <c r="M102" s="158">
        <f t="shared" si="10"/>
        <v>7157.7399999999907</v>
      </c>
      <c r="N102" s="158">
        <f>+N97-N101</f>
        <v>126829.4000000013</v>
      </c>
    </row>
    <row r="103" spans="1:15" s="151" customFormat="1">
      <c r="A103" s="157" t="str">
        <f>+A74</f>
        <v>Variance to 2013 (%)</v>
      </c>
      <c r="B103" s="161">
        <f t="shared" ref="B103:M103" si="11">+B102/B101</f>
        <v>-4.4303676549387154E-2</v>
      </c>
      <c r="C103" s="161">
        <f t="shared" si="11"/>
        <v>6.9809090087294759E-2</v>
      </c>
      <c r="D103" s="161">
        <f t="shared" si="11"/>
        <v>-1.0277882691395847E-2</v>
      </c>
      <c r="E103" s="161">
        <f t="shared" si="11"/>
        <v>4.1952117381537132E-2</v>
      </c>
      <c r="F103" s="161">
        <f t="shared" si="11"/>
        <v>0.18530288063715353</v>
      </c>
      <c r="G103" s="161">
        <f t="shared" si="11"/>
        <v>0.1169885310794908</v>
      </c>
      <c r="H103" s="161">
        <f t="shared" si="11"/>
        <v>7.4151071843482033E-2</v>
      </c>
      <c r="I103" s="161">
        <f t="shared" si="11"/>
        <v>-3.5900900357121887E-2</v>
      </c>
      <c r="J103" s="161">
        <f t="shared" si="11"/>
        <v>9.1857969686860691E-2</v>
      </c>
      <c r="K103" s="161">
        <f t="shared" si="11"/>
        <v>-5.3468972503217811E-2</v>
      </c>
      <c r="L103" s="161">
        <f t="shared" si="11"/>
        <v>-0.10176066008793176</v>
      </c>
      <c r="M103" s="161">
        <f t="shared" si="11"/>
        <v>1.292022887650412E-2</v>
      </c>
      <c r="N103" s="161">
        <f>+N102/N101</f>
        <v>2.0957283986862987E-2</v>
      </c>
    </row>
    <row r="104" spans="1:15" s="151" customFormat="1"/>
    <row r="105" spans="1:15" s="151" customFormat="1"/>
    <row r="106" spans="1:15" s="151" customFormat="1"/>
    <row r="107" spans="1:15" s="151" customFormat="1"/>
    <row r="108" spans="1:15" s="151" customFormat="1"/>
    <row r="109" spans="1:15" s="151" customFormat="1"/>
    <row r="110" spans="1:15" s="151" customFormat="1"/>
    <row r="111" spans="1:15" s="151" customFormat="1"/>
    <row r="112" spans="1:15" s="151" customFormat="1"/>
    <row r="113" spans="1:14" s="151" customFormat="1"/>
    <row r="114" spans="1:14" s="151" customFormat="1"/>
    <row r="115" spans="1:14" s="151" customFormat="1"/>
    <row r="116" spans="1:14" s="151" customFormat="1"/>
    <row r="117" spans="1:14" s="151" customFormat="1">
      <c r="A117" s="151" t="s">
        <v>220</v>
      </c>
    </row>
    <row r="118" spans="1:14" s="151" customFormat="1"/>
    <row r="119" spans="1:14" s="151" customFormat="1"/>
    <row r="120" spans="1:14" s="151" customFormat="1"/>
    <row r="121" spans="1:14" s="151" customFormat="1"/>
    <row r="122" spans="1:14" s="151" customFormat="1"/>
    <row r="123" spans="1:14" s="151" customFormat="1"/>
    <row r="124" spans="1:14" s="151" customFormat="1"/>
    <row r="125" spans="1:14" s="151" customFormat="1"/>
    <row r="126" spans="1:14" s="151" customFormat="1"/>
    <row r="127" spans="1:14" s="151" customFormat="1"/>
    <row r="128" spans="1:14" s="151" customFormat="1">
      <c r="A128" s="163" t="s">
        <v>221</v>
      </c>
      <c r="B128" s="154" t="s">
        <v>37</v>
      </c>
      <c r="C128" s="154" t="s">
        <v>38</v>
      </c>
      <c r="D128" s="154" t="s">
        <v>39</v>
      </c>
      <c r="E128" s="154" t="s">
        <v>40</v>
      </c>
      <c r="F128" s="154" t="s">
        <v>41</v>
      </c>
      <c r="G128" s="154" t="s">
        <v>30</v>
      </c>
      <c r="H128" s="154" t="s">
        <v>31</v>
      </c>
      <c r="I128" s="154" t="s">
        <v>32</v>
      </c>
      <c r="J128" s="154" t="s">
        <v>33</v>
      </c>
      <c r="K128" s="154" t="s">
        <v>34</v>
      </c>
      <c r="L128" s="154" t="s">
        <v>35</v>
      </c>
      <c r="M128" s="154" t="s">
        <v>36</v>
      </c>
      <c r="N128" s="154" t="s">
        <v>209</v>
      </c>
    </row>
    <row r="129" spans="1:15" s="151" customFormat="1">
      <c r="A129" s="157" t="str">
        <f>+A97</f>
        <v>2014 Actual</v>
      </c>
      <c r="B129" s="158">
        <v>15657.04</v>
      </c>
      <c r="C129" s="158">
        <v>13781.67</v>
      </c>
      <c r="D129" s="158">
        <v>16413.32</v>
      </c>
      <c r="E129" s="158">
        <v>14875.21</v>
      </c>
      <c r="F129" s="158">
        <v>13638.59</v>
      </c>
      <c r="G129" s="158">
        <v>15212.47</v>
      </c>
      <c r="H129" s="158">
        <v>14747.46</v>
      </c>
      <c r="I129" s="158">
        <v>14440.86</v>
      </c>
      <c r="J129" s="158">
        <v>14543.06</v>
      </c>
      <c r="K129" s="158">
        <v>15018.29</v>
      </c>
      <c r="L129" s="158">
        <v>10598</v>
      </c>
      <c r="M129" s="158">
        <v>11144.91</v>
      </c>
      <c r="N129" s="158">
        <f>SUM(B129:M129)</f>
        <v>170070.88000000003</v>
      </c>
      <c r="O129" s="152"/>
    </row>
    <row r="130" spans="1:15" s="151" customFormat="1">
      <c r="A130" s="157" t="str">
        <f>+A98</f>
        <v>2014 Target</v>
      </c>
      <c r="B130" s="158">
        <v>14417.865000000002</v>
      </c>
      <c r="C130" s="158">
        <v>12815.880000000001</v>
      </c>
      <c r="D130" s="158">
        <v>12815.880000000001</v>
      </c>
      <c r="E130" s="158">
        <v>14417.865000000002</v>
      </c>
      <c r="F130" s="158">
        <v>12815.880000000001</v>
      </c>
      <c r="G130" s="158">
        <v>13616.872500000001</v>
      </c>
      <c r="H130" s="158">
        <v>14417.865000000002</v>
      </c>
      <c r="I130" s="158">
        <v>13616.872500000001</v>
      </c>
      <c r="J130" s="158">
        <v>13616.872500000001</v>
      </c>
      <c r="K130" s="158">
        <v>14417.865000000002</v>
      </c>
      <c r="L130" s="158">
        <v>12014.887500000001</v>
      </c>
      <c r="M130" s="158">
        <v>13617</v>
      </c>
      <c r="N130" s="158">
        <f>SUM(B130:M130)</f>
        <v>162601.60500000001</v>
      </c>
      <c r="O130" s="152"/>
    </row>
    <row r="131" spans="1:15" s="151" customFormat="1">
      <c r="A131" s="157" t="s">
        <v>213</v>
      </c>
      <c r="B131" s="158">
        <f t="shared" ref="B131:M131" si="12">+B129-B130</f>
        <v>1239.1749999999993</v>
      </c>
      <c r="C131" s="158">
        <f t="shared" si="12"/>
        <v>965.78999999999905</v>
      </c>
      <c r="D131" s="158">
        <f t="shared" si="12"/>
        <v>3597.4399999999987</v>
      </c>
      <c r="E131" s="158">
        <f t="shared" si="12"/>
        <v>457.34499999999753</v>
      </c>
      <c r="F131" s="158">
        <f t="shared" si="12"/>
        <v>822.70999999999913</v>
      </c>
      <c r="G131" s="158">
        <f t="shared" si="12"/>
        <v>1595.597499999998</v>
      </c>
      <c r="H131" s="158">
        <f t="shared" si="12"/>
        <v>329.59499999999753</v>
      </c>
      <c r="I131" s="158">
        <f t="shared" si="12"/>
        <v>823.98749999999927</v>
      </c>
      <c r="J131" s="158">
        <f t="shared" si="12"/>
        <v>926.18749999999818</v>
      </c>
      <c r="K131" s="158">
        <f t="shared" si="12"/>
        <v>600.42499999999927</v>
      </c>
      <c r="L131" s="158">
        <f t="shared" si="12"/>
        <v>-1416.8875000000007</v>
      </c>
      <c r="M131" s="158">
        <f t="shared" si="12"/>
        <v>-2472.09</v>
      </c>
      <c r="N131" s="158">
        <f>+N129-N130</f>
        <v>7469.2750000000233</v>
      </c>
    </row>
    <row r="132" spans="1:15" s="151" customFormat="1" ht="13.8" thickBot="1">
      <c r="A132" s="159" t="s">
        <v>214</v>
      </c>
      <c r="B132" s="160">
        <f t="shared" ref="B132:N132" si="13">+B131/B130</f>
        <v>8.594719121034905E-2</v>
      </c>
      <c r="C132" s="160">
        <f t="shared" si="13"/>
        <v>7.535885167464107E-2</v>
      </c>
      <c r="D132" s="160">
        <f t="shared" si="13"/>
        <v>0.28070175438596479</v>
      </c>
      <c r="E132" s="160">
        <f t="shared" si="13"/>
        <v>3.1720715931242073E-2</v>
      </c>
      <c r="F132" s="160">
        <f t="shared" si="13"/>
        <v>6.4194577352472013E-2</v>
      </c>
      <c r="G132" s="160">
        <f t="shared" si="13"/>
        <v>0.1171779716671356</v>
      </c>
      <c r="H132" s="160">
        <f t="shared" si="13"/>
        <v>2.2860180754917424E-2</v>
      </c>
      <c r="I132" s="160">
        <f t="shared" si="13"/>
        <v>6.0512243174781814E-2</v>
      </c>
      <c r="J132" s="160">
        <f t="shared" si="13"/>
        <v>6.8017637677080259E-2</v>
      </c>
      <c r="K132" s="160">
        <f t="shared" si="13"/>
        <v>4.1644515328725797E-2</v>
      </c>
      <c r="L132" s="160">
        <f t="shared" si="13"/>
        <v>-0.11792765433717134</v>
      </c>
      <c r="M132" s="160">
        <f t="shared" si="13"/>
        <v>-0.18154439303811412</v>
      </c>
      <c r="N132" s="160">
        <f t="shared" si="13"/>
        <v>4.5936047187234236E-2</v>
      </c>
    </row>
    <row r="133" spans="1:15" s="151" customFormat="1">
      <c r="A133" s="157" t="str">
        <f>+A101</f>
        <v>2013 Actual</v>
      </c>
      <c r="B133" s="158">
        <v>90769</v>
      </c>
      <c r="C133" s="158">
        <v>87897</v>
      </c>
      <c r="D133" s="158">
        <v>87892</v>
      </c>
      <c r="E133" s="158">
        <v>100989</v>
      </c>
      <c r="F133" s="158">
        <v>78474</v>
      </c>
      <c r="G133" s="158">
        <v>77233</v>
      </c>
      <c r="H133" s="158">
        <v>75664</v>
      </c>
      <c r="I133" s="158">
        <v>52305.18</v>
      </c>
      <c r="J133" s="158">
        <v>30711.1</v>
      </c>
      <c r="K133" s="158">
        <v>19627.509999999998</v>
      </c>
      <c r="L133" s="158">
        <v>14982.52</v>
      </c>
      <c r="M133" s="158">
        <v>8702.33</v>
      </c>
      <c r="N133" s="158">
        <f>SUM(B133:M133)</f>
        <v>725246.64</v>
      </c>
      <c r="O133" s="152"/>
    </row>
    <row r="134" spans="1:15" s="151" customFormat="1">
      <c r="A134" s="157" t="str">
        <f>+A102</f>
        <v>Variance to 2013 ($)</v>
      </c>
      <c r="B134" s="158">
        <f t="shared" ref="B134:M134" si="14">+B129-B133</f>
        <v>-75111.959999999992</v>
      </c>
      <c r="C134" s="158">
        <f t="shared" si="14"/>
        <v>-74115.33</v>
      </c>
      <c r="D134" s="158">
        <f t="shared" si="14"/>
        <v>-71478.679999999993</v>
      </c>
      <c r="E134" s="158">
        <f t="shared" si="14"/>
        <v>-86113.790000000008</v>
      </c>
      <c r="F134" s="158">
        <f t="shared" si="14"/>
        <v>-64835.41</v>
      </c>
      <c r="G134" s="158">
        <f t="shared" si="14"/>
        <v>-62020.53</v>
      </c>
      <c r="H134" s="158">
        <f t="shared" si="14"/>
        <v>-60916.54</v>
      </c>
      <c r="I134" s="158">
        <f t="shared" si="14"/>
        <v>-37864.32</v>
      </c>
      <c r="J134" s="158">
        <f t="shared" si="14"/>
        <v>-16168.039999999999</v>
      </c>
      <c r="K134" s="158">
        <f t="shared" si="14"/>
        <v>-4609.2199999999975</v>
      </c>
      <c r="L134" s="158">
        <f t="shared" si="14"/>
        <v>-4384.5200000000004</v>
      </c>
      <c r="M134" s="158">
        <f t="shared" si="14"/>
        <v>2442.58</v>
      </c>
      <c r="N134" s="158">
        <f>+N129-N133</f>
        <v>-555175.76</v>
      </c>
    </row>
    <row r="135" spans="1:15" s="151" customFormat="1">
      <c r="A135" s="157" t="str">
        <f>+A103</f>
        <v>Variance to 2013 (%)</v>
      </c>
      <c r="B135" s="161">
        <f t="shared" ref="B135:M135" si="15">+B134/B133</f>
        <v>-0.82750674789851153</v>
      </c>
      <c r="C135" s="161">
        <f t="shared" si="15"/>
        <v>-0.84320659408170928</v>
      </c>
      <c r="D135" s="161">
        <f t="shared" si="15"/>
        <v>-0.81325581395348834</v>
      </c>
      <c r="E135" s="161">
        <f t="shared" si="15"/>
        <v>-0.85270465100159432</v>
      </c>
      <c r="F135" s="161">
        <f t="shared" si="15"/>
        <v>-0.82620243647577551</v>
      </c>
      <c r="G135" s="161">
        <f t="shared" si="15"/>
        <v>-0.80303147618246085</v>
      </c>
      <c r="H135" s="161">
        <f t="shared" si="15"/>
        <v>-0.80509277860012685</v>
      </c>
      <c r="I135" s="161">
        <f t="shared" si="15"/>
        <v>-0.72391147492466323</v>
      </c>
      <c r="J135" s="161">
        <f t="shared" si="15"/>
        <v>-0.52645590682196342</v>
      </c>
      <c r="K135" s="161">
        <f t="shared" si="15"/>
        <v>-0.23483467846914854</v>
      </c>
      <c r="L135" s="161">
        <f t="shared" si="15"/>
        <v>-0.29264235922928855</v>
      </c>
      <c r="M135" s="161">
        <f t="shared" si="15"/>
        <v>0.28068115091015855</v>
      </c>
      <c r="N135" s="161">
        <f>+N134/N133</f>
        <v>-0.76549925139949626</v>
      </c>
    </row>
    <row r="136" spans="1:15" s="151" customFormat="1"/>
    <row r="137" spans="1:15" s="151" customFormat="1" ht="24.6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</row>
    <row r="138" spans="1:15" s="151" customFormat="1"/>
    <row r="139" spans="1:15" s="151" customFormat="1"/>
    <row r="140" spans="1:15" s="151" customFormat="1"/>
    <row r="141" spans="1:15" s="151" customFormat="1"/>
    <row r="142" spans="1:15" s="151" customFormat="1"/>
    <row r="143" spans="1:15" s="151" customFormat="1"/>
    <row r="144" spans="1:15" s="151" customFormat="1"/>
    <row r="145" spans="1:15" s="151" customFormat="1"/>
    <row r="146" spans="1:15" s="151" customFormat="1"/>
    <row r="147" spans="1:15" s="151" customFormat="1"/>
    <row r="148" spans="1:15" s="151" customFormat="1"/>
    <row r="149" spans="1:15" s="151" customFormat="1"/>
    <row r="150" spans="1:15" s="151" customFormat="1"/>
    <row r="151" spans="1:15" s="151" customFormat="1"/>
    <row r="152" spans="1:15" s="151" customFormat="1"/>
    <row r="153" spans="1:15" s="151" customFormat="1"/>
    <row r="154" spans="1:15" s="151" customFormat="1"/>
    <row r="155" spans="1:15" s="151" customFormat="1"/>
    <row r="156" spans="1:15" s="151" customFormat="1"/>
    <row r="157" spans="1:15" s="151" customFormat="1"/>
    <row r="158" spans="1:15" s="151" customFormat="1"/>
    <row r="159" spans="1:15" s="151" customFormat="1">
      <c r="A159" s="163" t="s">
        <v>139</v>
      </c>
      <c r="B159" s="154" t="s">
        <v>37</v>
      </c>
      <c r="C159" s="154" t="s">
        <v>38</v>
      </c>
      <c r="D159" s="154" t="s">
        <v>39</v>
      </c>
      <c r="E159" s="154" t="s">
        <v>40</v>
      </c>
      <c r="F159" s="154" t="s">
        <v>41</v>
      </c>
      <c r="G159" s="154" t="s">
        <v>30</v>
      </c>
      <c r="H159" s="154" t="s">
        <v>31</v>
      </c>
      <c r="I159" s="154" t="s">
        <v>32</v>
      </c>
      <c r="J159" s="154" t="s">
        <v>33</v>
      </c>
      <c r="K159" s="154" t="s">
        <v>34</v>
      </c>
      <c r="L159" s="154" t="s">
        <v>35</v>
      </c>
      <c r="M159" s="154" t="s">
        <v>36</v>
      </c>
      <c r="N159" s="154" t="s">
        <v>209</v>
      </c>
    </row>
    <row r="160" spans="1:15" s="151" customFormat="1">
      <c r="A160" s="157" t="str">
        <f>+A129</f>
        <v>2014 Actual</v>
      </c>
      <c r="B160" s="158">
        <v>1484552.58</v>
      </c>
      <c r="C160" s="158">
        <v>1138839.08</v>
      </c>
      <c r="D160" s="158">
        <v>1162451.8400000001</v>
      </c>
      <c r="E160" s="158">
        <v>1097321.76</v>
      </c>
      <c r="F160" s="158">
        <v>1236182.3400000001</v>
      </c>
      <c r="G160" s="158">
        <v>1225798.26</v>
      </c>
      <c r="H160" s="158">
        <v>1356747.16</v>
      </c>
      <c r="I160" s="158">
        <v>1451846.26</v>
      </c>
      <c r="J160" s="158">
        <v>1399696.28</v>
      </c>
      <c r="K160" s="158">
        <v>1520808.56</v>
      </c>
      <c r="L160" s="158">
        <v>1295502.28</v>
      </c>
      <c r="M160" s="158">
        <v>1116306.26</v>
      </c>
      <c r="N160" s="158">
        <f>SUM(B160:M160)</f>
        <v>15486052.659999998</v>
      </c>
      <c r="O160" s="152"/>
    </row>
    <row r="161" spans="1:15" s="151" customFormat="1">
      <c r="A161" s="157" t="str">
        <f>+A130</f>
        <v>2014 Target</v>
      </c>
      <c r="B161" s="158">
        <v>932791.93089194747</v>
      </c>
      <c r="C161" s="158">
        <v>706548.38656770193</v>
      </c>
      <c r="D161" s="158">
        <v>708186.83164060465</v>
      </c>
      <c r="E161" s="158">
        <v>716856.07345085556</v>
      </c>
      <c r="F161" s="158">
        <v>739467.17306029657</v>
      </c>
      <c r="G161" s="158">
        <v>820347.12982957659</v>
      </c>
      <c r="H161" s="158">
        <v>828720.00470870209</v>
      </c>
      <c r="I161" s="158">
        <v>917991.59944948659</v>
      </c>
      <c r="J161" s="158">
        <v>1098201.7263868875</v>
      </c>
      <c r="K161" s="158">
        <v>1022064.9141395675</v>
      </c>
      <c r="L161" s="158">
        <v>1018881.2733835586</v>
      </c>
      <c r="M161" s="158">
        <v>1005507</v>
      </c>
      <c r="N161" s="158">
        <f>SUM(B161:M161)</f>
        <v>10515564.043509183</v>
      </c>
      <c r="O161" s="152"/>
    </row>
    <row r="162" spans="1:15" s="151" customFormat="1">
      <c r="A162" s="157" t="s">
        <v>213</v>
      </c>
      <c r="B162" s="158">
        <f t="shared" ref="B162:M162" si="16">+B160-B161</f>
        <v>551760.6491080526</v>
      </c>
      <c r="C162" s="158">
        <f t="shared" si="16"/>
        <v>432290.69343229814</v>
      </c>
      <c r="D162" s="158">
        <f t="shared" si="16"/>
        <v>454265.00835939543</v>
      </c>
      <c r="E162" s="158">
        <f t="shared" si="16"/>
        <v>380465.68654914445</v>
      </c>
      <c r="F162" s="158">
        <f t="shared" si="16"/>
        <v>496715.16693970351</v>
      </c>
      <c r="G162" s="158">
        <f t="shared" si="16"/>
        <v>405451.13017042342</v>
      </c>
      <c r="H162" s="158">
        <f t="shared" si="16"/>
        <v>528027.15529129782</v>
      </c>
      <c r="I162" s="158">
        <f t="shared" si="16"/>
        <v>533854.66055051342</v>
      </c>
      <c r="J162" s="158">
        <f t="shared" si="16"/>
        <v>301494.55361311254</v>
      </c>
      <c r="K162" s="158">
        <f t="shared" si="16"/>
        <v>498743.64586043253</v>
      </c>
      <c r="L162" s="158">
        <f t="shared" si="16"/>
        <v>276621.00661644142</v>
      </c>
      <c r="M162" s="158">
        <f t="shared" si="16"/>
        <v>110799.26000000001</v>
      </c>
      <c r="N162" s="158">
        <f>+N160-N161</f>
        <v>4970488.6164908148</v>
      </c>
    </row>
    <row r="163" spans="1:15" s="151" customFormat="1" ht="13.8" thickBot="1">
      <c r="A163" s="159" t="s">
        <v>214</v>
      </c>
      <c r="B163" s="160">
        <f t="shared" ref="B163:N163" si="17">+B162/B161</f>
        <v>0.59151524668577704</v>
      </c>
      <c r="C163" s="160">
        <f t="shared" si="17"/>
        <v>0.61183452067918032</v>
      </c>
      <c r="D163" s="160">
        <f t="shared" si="17"/>
        <v>0.64144797398595077</v>
      </c>
      <c r="E163" s="160">
        <f t="shared" si="17"/>
        <v>0.53074208427589964</v>
      </c>
      <c r="F163" s="160">
        <f t="shared" si="17"/>
        <v>0.67172037520481132</v>
      </c>
      <c r="G163" s="160">
        <f t="shared" si="17"/>
        <v>0.49424337018726944</v>
      </c>
      <c r="H163" s="160">
        <f t="shared" si="17"/>
        <v>0.63715989995547551</v>
      </c>
      <c r="I163" s="160">
        <f t="shared" si="17"/>
        <v>0.58154634625269175</v>
      </c>
      <c r="J163" s="160">
        <f t="shared" si="17"/>
        <v>0.27453476567100066</v>
      </c>
      <c r="K163" s="160">
        <f t="shared" si="17"/>
        <v>0.48797648658187565</v>
      </c>
      <c r="L163" s="160">
        <f t="shared" si="17"/>
        <v>0.27149483835130539</v>
      </c>
      <c r="M163" s="160">
        <f t="shared" si="17"/>
        <v>0.11019243028641273</v>
      </c>
      <c r="N163" s="160">
        <f t="shared" si="17"/>
        <v>0.47267922062239626</v>
      </c>
    </row>
    <row r="164" spans="1:15" s="151" customFormat="1">
      <c r="A164" s="157" t="str">
        <f>+A133</f>
        <v>2013 Actual</v>
      </c>
      <c r="B164" s="158">
        <v>559098</v>
      </c>
      <c r="C164" s="158">
        <v>539248</v>
      </c>
      <c r="D164" s="158">
        <v>507902</v>
      </c>
      <c r="E164" s="158">
        <v>553500</v>
      </c>
      <c r="F164" s="158">
        <v>515849</v>
      </c>
      <c r="G164" s="158">
        <v>488898</v>
      </c>
      <c r="H164" s="158">
        <v>693208</v>
      </c>
      <c r="I164" s="158">
        <v>931544.66</v>
      </c>
      <c r="J164" s="158">
        <v>579601.19999999995</v>
      </c>
      <c r="K164" s="158">
        <v>978893.8</v>
      </c>
      <c r="L164" s="158">
        <v>1303413.96</v>
      </c>
      <c r="M164" s="158">
        <v>1167590.8999999999</v>
      </c>
      <c r="N164" s="158">
        <f>SUM(B164:M164)</f>
        <v>8818747.5199999996</v>
      </c>
      <c r="O164" s="152"/>
    </row>
    <row r="165" spans="1:15" s="151" customFormat="1">
      <c r="A165" s="157" t="str">
        <f>+A134</f>
        <v>Variance to 2013 ($)</v>
      </c>
      <c r="B165" s="158">
        <f t="shared" ref="B165:M165" si="18">+B160-B164</f>
        <v>925454.58000000007</v>
      </c>
      <c r="C165" s="158">
        <f t="shared" si="18"/>
        <v>599591.08000000007</v>
      </c>
      <c r="D165" s="158">
        <f t="shared" si="18"/>
        <v>654549.84000000008</v>
      </c>
      <c r="E165" s="158">
        <f t="shared" si="18"/>
        <v>543821.76</v>
      </c>
      <c r="F165" s="158">
        <f t="shared" si="18"/>
        <v>720333.34000000008</v>
      </c>
      <c r="G165" s="158">
        <f t="shared" si="18"/>
        <v>736900.26</v>
      </c>
      <c r="H165" s="158">
        <f t="shared" si="18"/>
        <v>663539.15999999992</v>
      </c>
      <c r="I165" s="158">
        <f t="shared" si="18"/>
        <v>520301.6</v>
      </c>
      <c r="J165" s="158">
        <f t="shared" si="18"/>
        <v>820095.08000000007</v>
      </c>
      <c r="K165" s="158">
        <f t="shared" si="18"/>
        <v>541914.76</v>
      </c>
      <c r="L165" s="158">
        <f t="shared" si="18"/>
        <v>-7911.6799999999348</v>
      </c>
      <c r="M165" s="158">
        <f t="shared" si="18"/>
        <v>-51284.639999999898</v>
      </c>
      <c r="N165" s="158">
        <f>+N160-N164</f>
        <v>6667305.1399999987</v>
      </c>
    </row>
    <row r="166" spans="1:15" s="151" customFormat="1">
      <c r="A166" s="157" t="str">
        <f>+A135</f>
        <v>Variance to 2013 (%)</v>
      </c>
      <c r="B166" s="161">
        <f t="shared" ref="B166:M166" si="19">+B165/B164</f>
        <v>1.6552636210467575</v>
      </c>
      <c r="C166" s="161">
        <f t="shared" si="19"/>
        <v>1.1119022787288966</v>
      </c>
      <c r="D166" s="161">
        <f t="shared" si="19"/>
        <v>1.2887325507676679</v>
      </c>
      <c r="E166" s="161">
        <f t="shared" si="19"/>
        <v>0.9825144715447155</v>
      </c>
      <c r="F166" s="161">
        <f t="shared" si="19"/>
        <v>1.3964034824144276</v>
      </c>
      <c r="G166" s="161">
        <f t="shared" si="19"/>
        <v>1.5072678963710222</v>
      </c>
      <c r="H166" s="161">
        <f t="shared" si="19"/>
        <v>0.9572006670436578</v>
      </c>
      <c r="I166" s="161">
        <f t="shared" si="19"/>
        <v>0.55853639910296937</v>
      </c>
      <c r="J166" s="161">
        <f t="shared" si="19"/>
        <v>1.4149299207800123</v>
      </c>
      <c r="K166" s="161">
        <f t="shared" si="19"/>
        <v>0.55359913404293704</v>
      </c>
      <c r="L166" s="161">
        <f t="shared" si="19"/>
        <v>-6.0699672113377814E-3</v>
      </c>
      <c r="M166" s="161">
        <f t="shared" si="19"/>
        <v>-4.3923466686833466E-2</v>
      </c>
      <c r="N166" s="161">
        <f>+N165/N164</f>
        <v>0.75603764875672497</v>
      </c>
    </row>
    <row r="167" spans="1:15" s="151" customFormat="1"/>
    <row r="168" spans="1:15" s="151" customFormat="1"/>
    <row r="169" spans="1:15" s="151" customFormat="1"/>
    <row r="170" spans="1:15" s="151" customFormat="1"/>
    <row r="171" spans="1:15" s="151" customFormat="1"/>
    <row r="172" spans="1:15" s="151" customFormat="1"/>
    <row r="173" spans="1:15" s="151" customFormat="1"/>
    <row r="174" spans="1:15" s="151" customFormat="1"/>
    <row r="175" spans="1:15" s="151" customFormat="1"/>
    <row r="176" spans="1:15" s="151" customFormat="1"/>
    <row r="177" spans="1:15" s="151" customFormat="1"/>
    <row r="178" spans="1:15" s="151" customFormat="1"/>
    <row r="179" spans="1:15" s="151" customFormat="1"/>
    <row r="180" spans="1:15" s="151" customFormat="1"/>
    <row r="181" spans="1:15" s="151" customFormat="1"/>
    <row r="182" spans="1:15" s="151" customFormat="1"/>
    <row r="183" spans="1:15" s="151" customFormat="1"/>
    <row r="184" spans="1:15" s="151" customFormat="1"/>
    <row r="185" spans="1:15" s="151" customFormat="1"/>
    <row r="186" spans="1:15" s="151" customFormat="1"/>
    <row r="187" spans="1:15" s="151" customFormat="1"/>
    <row r="188" spans="1:15" s="151" customFormat="1"/>
    <row r="189" spans="1:15" s="151" customFormat="1">
      <c r="A189" s="163" t="s">
        <v>222</v>
      </c>
      <c r="B189" s="154" t="s">
        <v>37</v>
      </c>
      <c r="C189" s="154" t="s">
        <v>38</v>
      </c>
      <c r="D189" s="154" t="s">
        <v>39</v>
      </c>
      <c r="E189" s="154" t="s">
        <v>40</v>
      </c>
      <c r="F189" s="154" t="s">
        <v>41</v>
      </c>
      <c r="G189" s="154" t="s">
        <v>30</v>
      </c>
      <c r="H189" s="154" t="s">
        <v>31</v>
      </c>
      <c r="I189" s="154" t="s">
        <v>32</v>
      </c>
      <c r="J189" s="154" t="s">
        <v>33</v>
      </c>
      <c r="K189" s="154" t="s">
        <v>34</v>
      </c>
      <c r="L189" s="154" t="s">
        <v>35</v>
      </c>
      <c r="M189" s="154" t="s">
        <v>36</v>
      </c>
      <c r="N189" s="154" t="s">
        <v>209</v>
      </c>
    </row>
    <row r="190" spans="1:15" s="151" customFormat="1">
      <c r="A190" s="157" t="str">
        <f>+A160</f>
        <v>2014 Actual</v>
      </c>
      <c r="B190" s="158">
        <v>101425.17</v>
      </c>
      <c r="C190" s="158">
        <v>101580.93</v>
      </c>
      <c r="D190" s="158">
        <v>160800.67000000001</v>
      </c>
      <c r="E190" s="158">
        <v>214208.42</v>
      </c>
      <c r="F190" s="158">
        <v>146408.1</v>
      </c>
      <c r="G190" s="158">
        <v>101927.15</v>
      </c>
      <c r="H190" s="158">
        <v>120595</v>
      </c>
      <c r="I190" s="158">
        <v>165443.19</v>
      </c>
      <c r="J190" s="158">
        <v>211901.86</v>
      </c>
      <c r="K190" s="158">
        <v>216904.7</v>
      </c>
      <c r="L190" s="158">
        <v>158596.66</v>
      </c>
      <c r="M190" s="158">
        <v>160647.04999999999</v>
      </c>
      <c r="N190" s="158">
        <f>SUM(B190:M190)</f>
        <v>1860438.9000000001</v>
      </c>
      <c r="O190" s="152"/>
    </row>
    <row r="191" spans="1:15" s="151" customFormat="1">
      <c r="A191" s="157" t="str">
        <f>+A161</f>
        <v>2014 Target</v>
      </c>
      <c r="B191" s="158">
        <v>108224</v>
      </c>
      <c r="C191" s="158">
        <v>108224</v>
      </c>
      <c r="D191" s="158">
        <v>108224</v>
      </c>
      <c r="E191" s="158">
        <v>108224</v>
      </c>
      <c r="F191" s="158">
        <v>108224</v>
      </c>
      <c r="G191" s="158">
        <v>108224</v>
      </c>
      <c r="H191" s="158">
        <v>108224</v>
      </c>
      <c r="I191" s="158">
        <v>108224</v>
      </c>
      <c r="J191" s="158">
        <v>108224</v>
      </c>
      <c r="K191" s="158">
        <v>108224</v>
      </c>
      <c r="L191" s="158">
        <v>72149</v>
      </c>
      <c r="M191" s="158">
        <v>48099</v>
      </c>
      <c r="N191" s="158">
        <f>SUM(B191:M191)</f>
        <v>1202488</v>
      </c>
      <c r="O191" s="152"/>
    </row>
    <row r="192" spans="1:15" s="151" customFormat="1">
      <c r="A192" s="157" t="s">
        <v>213</v>
      </c>
      <c r="B192" s="158">
        <f t="shared" ref="B192:M192" si="20">+B190-B191</f>
        <v>-6798.8300000000017</v>
      </c>
      <c r="C192" s="158">
        <f t="shared" si="20"/>
        <v>-6643.070000000007</v>
      </c>
      <c r="D192" s="158">
        <f t="shared" si="20"/>
        <v>52576.670000000013</v>
      </c>
      <c r="E192" s="158">
        <f t="shared" si="20"/>
        <v>105984.42000000001</v>
      </c>
      <c r="F192" s="158">
        <f t="shared" si="20"/>
        <v>38184.100000000006</v>
      </c>
      <c r="G192" s="158">
        <f t="shared" si="20"/>
        <v>-6296.8500000000058</v>
      </c>
      <c r="H192" s="158">
        <f t="shared" si="20"/>
        <v>12371</v>
      </c>
      <c r="I192" s="158">
        <f t="shared" si="20"/>
        <v>57219.19</v>
      </c>
      <c r="J192" s="158">
        <f t="shared" si="20"/>
        <v>103677.85999999999</v>
      </c>
      <c r="K192" s="158">
        <f t="shared" si="20"/>
        <v>108680.70000000001</v>
      </c>
      <c r="L192" s="158">
        <f t="shared" si="20"/>
        <v>86447.66</v>
      </c>
      <c r="M192" s="158">
        <f t="shared" si="20"/>
        <v>112548.04999999999</v>
      </c>
      <c r="N192" s="158">
        <f>+N190-N191</f>
        <v>657950.90000000014</v>
      </c>
    </row>
    <row r="193" spans="1:15" s="151" customFormat="1" ht="13.8" thickBot="1">
      <c r="A193" s="159" t="s">
        <v>214</v>
      </c>
      <c r="B193" s="160">
        <f t="shared" ref="B193:N193" si="21">+B192/B191</f>
        <v>-6.2821832495564764E-2</v>
      </c>
      <c r="C193" s="160">
        <f t="shared" si="21"/>
        <v>-6.1382595357776529E-2</v>
      </c>
      <c r="D193" s="160">
        <f t="shared" si="21"/>
        <v>0.48581340552927271</v>
      </c>
      <c r="E193" s="160">
        <f t="shared" si="21"/>
        <v>0.97930606889414562</v>
      </c>
      <c r="F193" s="160">
        <f t="shared" si="21"/>
        <v>0.35282469692489654</v>
      </c>
      <c r="G193" s="160">
        <f t="shared" si="21"/>
        <v>-5.8183489798935596E-2</v>
      </c>
      <c r="H193" s="160">
        <f t="shared" si="21"/>
        <v>0.11430921052631579</v>
      </c>
      <c r="I193" s="160">
        <f t="shared" si="21"/>
        <v>0.52871072959787113</v>
      </c>
      <c r="J193" s="160">
        <f t="shared" si="21"/>
        <v>0.95799323625073907</v>
      </c>
      <c r="K193" s="160">
        <f t="shared" si="21"/>
        <v>1.0042199512123005</v>
      </c>
      <c r="L193" s="160">
        <f t="shared" si="21"/>
        <v>1.1981823725900567</v>
      </c>
      <c r="M193" s="160">
        <f t="shared" si="21"/>
        <v>2.339924946464583</v>
      </c>
      <c r="N193" s="160">
        <f t="shared" si="21"/>
        <v>0.547157975796848</v>
      </c>
    </row>
    <row r="194" spans="1:15" s="151" customFormat="1">
      <c r="A194" s="157" t="str">
        <f>+A164</f>
        <v>2013 Actual</v>
      </c>
      <c r="B194" s="158">
        <v>81402</v>
      </c>
      <c r="C194" s="158">
        <v>59959</v>
      </c>
      <c r="D194" s="158">
        <v>54578</v>
      </c>
      <c r="E194" s="158">
        <v>78081</v>
      </c>
      <c r="F194" s="158">
        <v>77163</v>
      </c>
      <c r="G194" s="158">
        <v>102703</v>
      </c>
      <c r="H194" s="158">
        <v>90944</v>
      </c>
      <c r="I194" s="158">
        <v>57145.71</v>
      </c>
      <c r="J194" s="158">
        <v>79332.38</v>
      </c>
      <c r="K194" s="158">
        <v>84494.82</v>
      </c>
      <c r="L194" s="158">
        <v>100239.37</v>
      </c>
      <c r="M194" s="158">
        <v>52112.959999999999</v>
      </c>
      <c r="N194" s="158">
        <f>SUM(B194:M194)</f>
        <v>918155.23999999987</v>
      </c>
      <c r="O194" s="152"/>
    </row>
    <row r="195" spans="1:15" s="151" customFormat="1">
      <c r="A195" s="157" t="str">
        <f>+A165</f>
        <v>Variance to 2013 ($)</v>
      </c>
      <c r="B195" s="158">
        <f t="shared" ref="B195:M195" si="22">+B190-B194</f>
        <v>20023.169999999998</v>
      </c>
      <c r="C195" s="158">
        <f t="shared" si="22"/>
        <v>41621.929999999993</v>
      </c>
      <c r="D195" s="158">
        <f t="shared" si="22"/>
        <v>106222.67000000001</v>
      </c>
      <c r="E195" s="158">
        <f t="shared" si="22"/>
        <v>136127.42000000001</v>
      </c>
      <c r="F195" s="158">
        <f t="shared" si="22"/>
        <v>69245.100000000006</v>
      </c>
      <c r="G195" s="158">
        <f t="shared" si="22"/>
        <v>-775.85000000000582</v>
      </c>
      <c r="H195" s="158">
        <f t="shared" si="22"/>
        <v>29651</v>
      </c>
      <c r="I195" s="158">
        <f t="shared" si="22"/>
        <v>108297.48000000001</v>
      </c>
      <c r="J195" s="158">
        <f t="shared" si="22"/>
        <v>132569.47999999998</v>
      </c>
      <c r="K195" s="158">
        <f t="shared" si="22"/>
        <v>132409.88</v>
      </c>
      <c r="L195" s="158">
        <f t="shared" si="22"/>
        <v>58357.290000000008</v>
      </c>
      <c r="M195" s="158">
        <f t="shared" si="22"/>
        <v>108534.09</v>
      </c>
      <c r="N195" s="158">
        <f>+N190-N194</f>
        <v>942283.66000000027</v>
      </c>
    </row>
    <row r="196" spans="1:15" s="151" customFormat="1">
      <c r="A196" s="157" t="str">
        <f>+A166</f>
        <v>Variance to 2013 (%)</v>
      </c>
      <c r="B196" s="161">
        <f t="shared" ref="B196:K196" si="23">+B195/B194</f>
        <v>0.24597884572860615</v>
      </c>
      <c r="C196" s="161">
        <f t="shared" si="23"/>
        <v>0.69417318500975655</v>
      </c>
      <c r="D196" s="161">
        <f t="shared" si="23"/>
        <v>1.94625435157023</v>
      </c>
      <c r="E196" s="161">
        <f t="shared" si="23"/>
        <v>1.7434128661262025</v>
      </c>
      <c r="F196" s="161">
        <f t="shared" si="23"/>
        <v>0.89738734885890914</v>
      </c>
      <c r="G196" s="161">
        <f t="shared" si="23"/>
        <v>-7.5543070796374578E-3</v>
      </c>
      <c r="H196" s="161">
        <f t="shared" si="23"/>
        <v>0.32603580225193524</v>
      </c>
      <c r="I196" s="161">
        <f t="shared" si="23"/>
        <v>1.8951112865690183</v>
      </c>
      <c r="J196" s="161">
        <f t="shared" si="23"/>
        <v>1.6710639463986834</v>
      </c>
      <c r="K196" s="161">
        <f t="shared" si="23"/>
        <v>1.5670768929977008</v>
      </c>
      <c r="L196" s="161">
        <f>+L195/L194</f>
        <v>0.58217933732025662</v>
      </c>
      <c r="M196" s="161">
        <f>+M195/M194</f>
        <v>2.082669838750284</v>
      </c>
      <c r="N196" s="161">
        <f>+N195/N194</f>
        <v>1.0262792379205943</v>
      </c>
    </row>
    <row r="197" spans="1:15" s="151" customFormat="1"/>
    <row r="198" spans="1:15" s="151" customFormat="1"/>
    <row r="199" spans="1:15" s="151" customFormat="1"/>
    <row r="200" spans="1:15" s="151" customFormat="1"/>
    <row r="201" spans="1:15" s="151" customFormat="1"/>
    <row r="202" spans="1:15" s="151" customFormat="1"/>
    <row r="203" spans="1:15" s="151" customFormat="1"/>
    <row r="204" spans="1:15" s="151" customFormat="1"/>
    <row r="205" spans="1:15" s="151" customFormat="1"/>
    <row r="206" spans="1:15" s="151" customFormat="1"/>
    <row r="207" spans="1:15" s="151" customFormat="1"/>
    <row r="208" spans="1:15" s="151" customFormat="1"/>
    <row r="209" spans="1:15" s="151" customFormat="1"/>
    <row r="210" spans="1:15" s="151" customFormat="1"/>
    <row r="211" spans="1:15" s="151" customFormat="1"/>
    <row r="212" spans="1:15" s="151" customFormat="1"/>
    <row r="213" spans="1:15" s="151" customFormat="1"/>
    <row r="214" spans="1:15" s="151" customFormat="1"/>
    <row r="215" spans="1:15" s="151" customFormat="1"/>
    <row r="216" spans="1:15" s="151" customFormat="1"/>
    <row r="217" spans="1:15" s="151" customFormat="1"/>
    <row r="218" spans="1:15" s="151" customFormat="1"/>
    <row r="219" spans="1:15" s="151" customFormat="1"/>
    <row r="220" spans="1:15" s="151" customFormat="1" ht="25.5" customHeight="1"/>
    <row r="221" spans="1:15" s="151" customFormat="1">
      <c r="A221" s="255" t="s">
        <v>623</v>
      </c>
      <c r="B221" s="154" t="s">
        <v>37</v>
      </c>
      <c r="C221" s="154" t="s">
        <v>38</v>
      </c>
      <c r="D221" s="154" t="s">
        <v>39</v>
      </c>
      <c r="E221" s="154" t="s">
        <v>40</v>
      </c>
      <c r="F221" s="154" t="s">
        <v>41</v>
      </c>
      <c r="G221" s="154" t="s">
        <v>30</v>
      </c>
      <c r="H221" s="154" t="s">
        <v>31</v>
      </c>
      <c r="I221" s="154" t="s">
        <v>32</v>
      </c>
      <c r="J221" s="154" t="s">
        <v>33</v>
      </c>
      <c r="K221" s="154" t="s">
        <v>34</v>
      </c>
      <c r="L221" s="154" t="s">
        <v>35</v>
      </c>
      <c r="M221" s="154" t="s">
        <v>36</v>
      </c>
      <c r="N221" s="154" t="s">
        <v>209</v>
      </c>
      <c r="O221" s="165"/>
    </row>
    <row r="222" spans="1:15" s="151" customFormat="1">
      <c r="A222" s="157" t="str">
        <f>+A190</f>
        <v>2014 Actual</v>
      </c>
      <c r="B222" s="158">
        <v>50383.68</v>
      </c>
      <c r="C222" s="158">
        <v>61811.519999999997</v>
      </c>
      <c r="D222" s="158">
        <v>58329.599999999999</v>
      </c>
      <c r="E222" s="158">
        <v>60576.480000000003</v>
      </c>
      <c r="F222" s="158">
        <v>58404</v>
      </c>
      <c r="G222" s="158">
        <v>58776</v>
      </c>
      <c r="H222" s="158">
        <v>62079.360000000001</v>
      </c>
      <c r="I222" s="158">
        <v>60903.839999999997</v>
      </c>
      <c r="J222" s="158">
        <v>64817.279999999999</v>
      </c>
      <c r="K222" s="267">
        <v>74295.839999999997</v>
      </c>
      <c r="L222" s="267">
        <v>61513.919999999998</v>
      </c>
      <c r="M222" s="267">
        <v>66885.600000000006</v>
      </c>
      <c r="N222" s="158">
        <f>SUM(B222:M222)</f>
        <v>738777.12</v>
      </c>
      <c r="O222" s="156"/>
    </row>
    <row r="223" spans="1:15" s="151" customFormat="1">
      <c r="A223" s="157" t="str">
        <f>+A191</f>
        <v>2014 Target</v>
      </c>
      <c r="B223" s="158">
        <v>58676.710402766614</v>
      </c>
      <c r="C223" s="158">
        <v>58770.890530687939</v>
      </c>
      <c r="D223" s="158">
        <v>58900.287048477694</v>
      </c>
      <c r="E223" s="158">
        <v>58362.862057816725</v>
      </c>
      <c r="F223" s="158">
        <v>59347.334735338583</v>
      </c>
      <c r="G223" s="158">
        <v>60746.715272283851</v>
      </c>
      <c r="H223" s="158">
        <v>61827.293656772672</v>
      </c>
      <c r="I223" s="158">
        <v>63439.963614121829</v>
      </c>
      <c r="J223" s="158">
        <v>65040.67140316149</v>
      </c>
      <c r="K223" s="158">
        <v>66689.993071311968</v>
      </c>
      <c r="L223" s="158">
        <v>68318.970580519977</v>
      </c>
      <c r="M223" s="158">
        <v>69901.246257743493</v>
      </c>
      <c r="N223" s="158">
        <f>SUM(B223:M223)</f>
        <v>750022.93863100291</v>
      </c>
      <c r="O223" s="156"/>
    </row>
    <row r="224" spans="1:15" s="151" customFormat="1">
      <c r="A224" s="157" t="s">
        <v>213</v>
      </c>
      <c r="B224" s="158">
        <f t="shared" ref="B224:M224" si="24">+B222-B223</f>
        <v>-8293.0304027666134</v>
      </c>
      <c r="C224" s="158">
        <f t="shared" si="24"/>
        <v>3040.6294693120581</v>
      </c>
      <c r="D224" s="158">
        <f t="shared" si="24"/>
        <v>-570.6870484776955</v>
      </c>
      <c r="E224" s="158">
        <f t="shared" si="24"/>
        <v>2213.6179421832785</v>
      </c>
      <c r="F224" s="158">
        <f t="shared" si="24"/>
        <v>-943.33473533858341</v>
      </c>
      <c r="G224" s="158">
        <f t="shared" si="24"/>
        <v>-1970.7152722838509</v>
      </c>
      <c r="H224" s="158">
        <f t="shared" si="24"/>
        <v>252.06634322732862</v>
      </c>
      <c r="I224" s="158">
        <f t="shared" si="24"/>
        <v>-2536.1236141218324</v>
      </c>
      <c r="J224" s="158">
        <f t="shared" si="24"/>
        <v>-223.39140316149133</v>
      </c>
      <c r="K224" s="158">
        <f t="shared" si="24"/>
        <v>7605.8469286880281</v>
      </c>
      <c r="L224" s="158">
        <f t="shared" si="24"/>
        <v>-6805.0505805199791</v>
      </c>
      <c r="M224" s="158">
        <f t="shared" si="24"/>
        <v>-3015.6462577434868</v>
      </c>
      <c r="N224" s="158">
        <f>+N222-N223</f>
        <v>-11245.818631002912</v>
      </c>
      <c r="O224" s="152"/>
    </row>
    <row r="225" spans="1:15" s="151" customFormat="1" ht="13.8" thickBot="1">
      <c r="A225" s="159" t="s">
        <v>214</v>
      </c>
      <c r="B225" s="160">
        <f t="shared" ref="B225:N225" si="25">+B224/B223</f>
        <v>-0.14133427633965651</v>
      </c>
      <c r="C225" s="160">
        <f t="shared" si="25"/>
        <v>5.1736998399307156E-2</v>
      </c>
      <c r="D225" s="160">
        <f t="shared" si="25"/>
        <v>-9.6890367954912231E-3</v>
      </c>
      <c r="E225" s="160">
        <f t="shared" si="25"/>
        <v>3.7928536472223974E-2</v>
      </c>
      <c r="F225" s="160">
        <f t="shared" si="25"/>
        <v>-1.5895149117402089E-2</v>
      </c>
      <c r="G225" s="160">
        <f t="shared" si="25"/>
        <v>-3.244151166775934E-2</v>
      </c>
      <c r="H225" s="160">
        <f t="shared" si="25"/>
        <v>4.0769428567688374E-3</v>
      </c>
      <c r="I225" s="160">
        <f t="shared" si="25"/>
        <v>-3.9976750767828112E-2</v>
      </c>
      <c r="J225" s="160">
        <f t="shared" si="25"/>
        <v>-3.4346417148244991E-3</v>
      </c>
      <c r="K225" s="160">
        <f t="shared" si="25"/>
        <v>0.11404779905367594</v>
      </c>
      <c r="L225" s="160">
        <f t="shared" si="25"/>
        <v>-9.9607042124553416E-2</v>
      </c>
      <c r="M225" s="160">
        <f t="shared" si="25"/>
        <v>-4.3141523494789204E-2</v>
      </c>
      <c r="N225" s="160">
        <f t="shared" si="25"/>
        <v>-1.4993966253258346E-2</v>
      </c>
    </row>
    <row r="226" spans="1:15" s="151" customFormat="1">
      <c r="A226" s="157" t="str">
        <f>+A194</f>
        <v>2013 Actual</v>
      </c>
      <c r="B226" s="158">
        <v>41188</v>
      </c>
      <c r="C226" s="158">
        <v>41843</v>
      </c>
      <c r="D226" s="158">
        <v>46693</v>
      </c>
      <c r="E226" s="158">
        <v>48747</v>
      </c>
      <c r="F226" s="158">
        <v>54833</v>
      </c>
      <c r="G226" s="158">
        <v>47824</v>
      </c>
      <c r="H226" s="158">
        <v>59237</v>
      </c>
      <c r="I226" s="158">
        <v>51901.440000000002</v>
      </c>
      <c r="J226" s="158">
        <v>56916</v>
      </c>
      <c r="K226" s="158">
        <v>64251.839999999997</v>
      </c>
      <c r="L226" s="158">
        <v>53493.599999999999</v>
      </c>
      <c r="M226" s="158">
        <v>53880.480000000003</v>
      </c>
      <c r="N226" s="158">
        <f>SUM(B226:M226)</f>
        <v>620808.36</v>
      </c>
      <c r="O226" s="152"/>
    </row>
    <row r="227" spans="1:15" s="151" customFormat="1">
      <c r="A227" s="157" t="str">
        <f>+A195</f>
        <v>Variance to 2013 ($)</v>
      </c>
      <c r="B227" s="158">
        <f t="shared" ref="B227:M227" si="26">+B222-B226</f>
        <v>9195.68</v>
      </c>
      <c r="C227" s="158">
        <f t="shared" si="26"/>
        <v>19968.519999999997</v>
      </c>
      <c r="D227" s="158">
        <f t="shared" si="26"/>
        <v>11636.599999999999</v>
      </c>
      <c r="E227" s="158">
        <f t="shared" si="26"/>
        <v>11829.480000000003</v>
      </c>
      <c r="F227" s="158">
        <f t="shared" si="26"/>
        <v>3571</v>
      </c>
      <c r="G227" s="158">
        <f t="shared" si="26"/>
        <v>10952</v>
      </c>
      <c r="H227" s="158">
        <f t="shared" si="26"/>
        <v>2842.3600000000006</v>
      </c>
      <c r="I227" s="158">
        <f t="shared" si="26"/>
        <v>9002.3999999999942</v>
      </c>
      <c r="J227" s="158">
        <f t="shared" si="26"/>
        <v>7901.2799999999988</v>
      </c>
      <c r="K227" s="158">
        <f t="shared" si="26"/>
        <v>10044</v>
      </c>
      <c r="L227" s="158">
        <f t="shared" si="26"/>
        <v>8020.32</v>
      </c>
      <c r="M227" s="158">
        <f t="shared" si="26"/>
        <v>13005.120000000003</v>
      </c>
      <c r="N227" s="158">
        <f>+N222-N226</f>
        <v>117968.76000000001</v>
      </c>
    </row>
    <row r="228" spans="1:15" s="151" customFormat="1">
      <c r="A228" s="157" t="str">
        <f>+A196</f>
        <v>Variance to 2013 (%)</v>
      </c>
      <c r="B228" s="161">
        <f t="shared" ref="B228:M228" si="27">+B227/B226</f>
        <v>0.22326114402253083</v>
      </c>
      <c r="C228" s="161">
        <f t="shared" si="27"/>
        <v>0.47722486437396927</v>
      </c>
      <c r="D228" s="161">
        <f t="shared" si="27"/>
        <v>0.24921508577302803</v>
      </c>
      <c r="E228" s="161">
        <f t="shared" si="27"/>
        <v>0.24267093359591366</v>
      </c>
      <c r="F228" s="161">
        <f t="shared" si="27"/>
        <v>6.5125015957543816E-2</v>
      </c>
      <c r="G228" s="161">
        <f t="shared" si="27"/>
        <v>0.22900635664101707</v>
      </c>
      <c r="H228" s="161">
        <f t="shared" si="27"/>
        <v>4.7982848557489417E-2</v>
      </c>
      <c r="I228" s="161">
        <f t="shared" si="27"/>
        <v>0.17345183486238519</v>
      </c>
      <c r="J228" s="161">
        <f t="shared" si="27"/>
        <v>0.13882352941176468</v>
      </c>
      <c r="K228" s="161">
        <f t="shared" si="27"/>
        <v>0.15632237146827235</v>
      </c>
      <c r="L228" s="161">
        <f t="shared" si="27"/>
        <v>0.14993045897079277</v>
      </c>
      <c r="M228" s="161">
        <f t="shared" si="27"/>
        <v>0.24136978735156037</v>
      </c>
      <c r="N228" s="161">
        <f>+N227/N226</f>
        <v>0.19002443845955944</v>
      </c>
    </row>
    <row r="229" spans="1:15" s="151" customFormat="1"/>
    <row r="230" spans="1:15" s="151" customFormat="1"/>
    <row r="231" spans="1:15" s="151" customFormat="1"/>
    <row r="232" spans="1:15" s="151" customFormat="1"/>
    <row r="233" spans="1:15" s="151" customFormat="1"/>
    <row r="234" spans="1:15" s="151" customFormat="1"/>
    <row r="235" spans="1:15" s="151" customFormat="1"/>
    <row r="236" spans="1:15" s="151" customFormat="1"/>
    <row r="237" spans="1:15" s="151" customFormat="1"/>
    <row r="238" spans="1:15" s="151" customFormat="1"/>
    <row r="239" spans="1:15" s="151" customFormat="1"/>
    <row r="240" spans="1:15" s="151" customFormat="1"/>
    <row r="241" spans="1:16" s="151" customFormat="1"/>
    <row r="242" spans="1:16" s="151" customFormat="1"/>
    <row r="243" spans="1:16" s="151" customFormat="1"/>
    <row r="244" spans="1:16" s="151" customFormat="1"/>
    <row r="245" spans="1:16" s="151" customFormat="1"/>
    <row r="246" spans="1:16" s="151" customFormat="1"/>
    <row r="247" spans="1:16" s="151" customFormat="1"/>
    <row r="248" spans="1:16" s="151" customFormat="1"/>
    <row r="249" spans="1:16" s="151" customFormat="1"/>
    <row r="250" spans="1:16" s="151" customFormat="1" ht="25.5" customHeight="1"/>
    <row r="251" spans="1:16" s="151" customFormat="1">
      <c r="A251" s="255" t="s">
        <v>622</v>
      </c>
      <c r="B251" s="154" t="s">
        <v>37</v>
      </c>
      <c r="C251" s="154" t="s">
        <v>38</v>
      </c>
      <c r="D251" s="154" t="s">
        <v>39</v>
      </c>
      <c r="E251" s="154" t="s">
        <v>40</v>
      </c>
      <c r="F251" s="154" t="s">
        <v>41</v>
      </c>
      <c r="G251" s="154" t="s">
        <v>30</v>
      </c>
      <c r="H251" s="154" t="s">
        <v>31</v>
      </c>
      <c r="I251" s="154" t="s">
        <v>32</v>
      </c>
      <c r="J251" s="154" t="s">
        <v>33</v>
      </c>
      <c r="K251" s="154" t="s">
        <v>34</v>
      </c>
      <c r="L251" s="154" t="s">
        <v>35</v>
      </c>
      <c r="M251" s="154" t="s">
        <v>36</v>
      </c>
      <c r="N251" s="154" t="s">
        <v>209</v>
      </c>
      <c r="O251" s="165"/>
      <c r="P251" s="165"/>
    </row>
    <row r="252" spans="1:16" s="151" customFormat="1">
      <c r="A252" s="157" t="str">
        <f>+A222</f>
        <v>2014 Actual</v>
      </c>
      <c r="B252" s="158">
        <v>1343753.28</v>
      </c>
      <c r="C252" s="158">
        <v>1359168.96</v>
      </c>
      <c r="D252" s="158">
        <v>1466719.88</v>
      </c>
      <c r="E252" s="158">
        <v>1458745.92</v>
      </c>
      <c r="F252" s="158">
        <v>1479369.28</v>
      </c>
      <c r="G252" s="158">
        <v>1585865.76</v>
      </c>
      <c r="H252" s="158">
        <v>1600418</v>
      </c>
      <c r="I252" s="158">
        <v>1567965.12</v>
      </c>
      <c r="J252" s="158">
        <v>1553963.04</v>
      </c>
      <c r="K252" s="264">
        <v>1453314.72</v>
      </c>
      <c r="L252" s="264">
        <v>1400981.76</v>
      </c>
      <c r="M252" s="264">
        <v>1383676.32</v>
      </c>
      <c r="N252" s="158">
        <f>SUM(B252:M252)</f>
        <v>17653942.039999999</v>
      </c>
      <c r="O252" s="156"/>
      <c r="P252" s="165"/>
    </row>
    <row r="253" spans="1:16" s="151" customFormat="1">
      <c r="A253" s="157" t="str">
        <f>+A223</f>
        <v>2014 Target</v>
      </c>
      <c r="B253" s="158">
        <v>1176293.76</v>
      </c>
      <c r="C253" s="158">
        <v>1246795.2</v>
      </c>
      <c r="D253" s="158">
        <v>1288771.6800000002</v>
      </c>
      <c r="E253" s="158">
        <v>1279635.3600000001</v>
      </c>
      <c r="F253" s="158">
        <v>1296405.1200000001</v>
      </c>
      <c r="G253" s="158">
        <v>1327087.6800000002</v>
      </c>
      <c r="H253" s="158">
        <v>1336357.9200000002</v>
      </c>
      <c r="I253" s="158">
        <v>1452555.84</v>
      </c>
      <c r="J253" s="158">
        <v>1241185.4400000002</v>
      </c>
      <c r="K253" s="158">
        <v>1315644.96</v>
      </c>
      <c r="L253" s="158">
        <v>1250916.96</v>
      </c>
      <c r="M253" s="158">
        <v>1156518</v>
      </c>
      <c r="N253" s="158">
        <f>SUM(B253:M253)</f>
        <v>15368167.920000002</v>
      </c>
      <c r="O253" s="156"/>
      <c r="P253" s="165"/>
    </row>
    <row r="254" spans="1:16" s="151" customFormat="1">
      <c r="A254" s="157" t="s">
        <v>213</v>
      </c>
      <c r="B254" s="158">
        <f t="shared" ref="B254:M254" si="28">+B252-B253</f>
        <v>167459.52000000002</v>
      </c>
      <c r="C254" s="158">
        <f t="shared" si="28"/>
        <v>112373.76000000001</v>
      </c>
      <c r="D254" s="158">
        <f t="shared" si="28"/>
        <v>177948.19999999972</v>
      </c>
      <c r="E254" s="158">
        <f t="shared" si="28"/>
        <v>179110.55999999982</v>
      </c>
      <c r="F254" s="158">
        <f t="shared" si="28"/>
        <v>182964.15999999992</v>
      </c>
      <c r="G254" s="158">
        <f t="shared" si="28"/>
        <v>258778.07999999984</v>
      </c>
      <c r="H254" s="158">
        <f t="shared" si="28"/>
        <v>264060.07999999984</v>
      </c>
      <c r="I254" s="158">
        <f t="shared" si="28"/>
        <v>115409.28000000003</v>
      </c>
      <c r="J254" s="158">
        <f t="shared" si="28"/>
        <v>312777.59999999986</v>
      </c>
      <c r="K254" s="158">
        <f t="shared" si="28"/>
        <v>137669.76000000001</v>
      </c>
      <c r="L254" s="158">
        <f t="shared" si="28"/>
        <v>150064.80000000005</v>
      </c>
      <c r="M254" s="158">
        <f t="shared" si="28"/>
        <v>227158.32000000007</v>
      </c>
      <c r="N254" s="158">
        <f>+N252-N253</f>
        <v>2285774.1199999973</v>
      </c>
      <c r="O254" s="152"/>
    </row>
    <row r="255" spans="1:16" s="151" customFormat="1" ht="13.8" thickBot="1">
      <c r="A255" s="159" t="s">
        <v>214</v>
      </c>
      <c r="B255" s="160">
        <f t="shared" ref="B255:N255" si="29">+B254/B253</f>
        <v>0.14236198957648133</v>
      </c>
      <c r="C255" s="160">
        <f t="shared" si="29"/>
        <v>9.0130087122568342E-2</v>
      </c>
      <c r="D255" s="160">
        <f t="shared" si="29"/>
        <v>0.13807581494962684</v>
      </c>
      <c r="E255" s="160">
        <f t="shared" si="29"/>
        <v>0.13996999895345172</v>
      </c>
      <c r="F255" s="160">
        <f t="shared" si="29"/>
        <v>0.14113193258601131</v>
      </c>
      <c r="G255" s="160">
        <f t="shared" si="29"/>
        <v>0.19499697261902077</v>
      </c>
      <c r="H255" s="160">
        <f t="shared" si="29"/>
        <v>0.1975968234617862</v>
      </c>
      <c r="I255" s="160">
        <f t="shared" si="29"/>
        <v>7.9452559978692466E-2</v>
      </c>
      <c r="J255" s="160">
        <f t="shared" si="29"/>
        <v>0.25199908887103911</v>
      </c>
      <c r="K255" s="160">
        <f t="shared" si="29"/>
        <v>0.10464051030910346</v>
      </c>
      <c r="L255" s="160">
        <f t="shared" si="29"/>
        <v>0.11996383836701682</v>
      </c>
      <c r="M255" s="160">
        <f t="shared" si="29"/>
        <v>0.19641572375008437</v>
      </c>
      <c r="N255" s="160">
        <f t="shared" si="29"/>
        <v>0.14873432746822804</v>
      </c>
    </row>
    <row r="256" spans="1:16" s="151" customFormat="1">
      <c r="A256" s="157" t="str">
        <f>+A226</f>
        <v>2013 Actual</v>
      </c>
      <c r="B256" s="158">
        <v>1173599</v>
      </c>
      <c r="C256" s="158">
        <v>1216789</v>
      </c>
      <c r="D256" s="158">
        <v>1286775</v>
      </c>
      <c r="E256" s="158">
        <v>1347636</v>
      </c>
      <c r="F256" s="158">
        <v>1322430</v>
      </c>
      <c r="G256" s="158">
        <v>1345375</v>
      </c>
      <c r="H256" s="158">
        <v>1538544</v>
      </c>
      <c r="I256" s="158">
        <v>1654119.2</v>
      </c>
      <c r="J256" s="158">
        <v>1753244.13</v>
      </c>
      <c r="K256" s="158">
        <v>1536342.88</v>
      </c>
      <c r="L256" s="158">
        <v>1396381.23</v>
      </c>
      <c r="M256" s="158">
        <v>1410043.68</v>
      </c>
      <c r="N256" s="158">
        <f>SUM(B256:M256)</f>
        <v>16981279.119999997</v>
      </c>
      <c r="O256" s="152"/>
    </row>
    <row r="257" spans="1:14" s="151" customFormat="1">
      <c r="A257" s="157" t="str">
        <f>+A227</f>
        <v>Variance to 2013 ($)</v>
      </c>
      <c r="B257" s="158">
        <f t="shared" ref="B257:M257" si="30">+B252-B256</f>
        <v>170154.28000000003</v>
      </c>
      <c r="C257" s="158">
        <f t="shared" si="30"/>
        <v>142379.95999999996</v>
      </c>
      <c r="D257" s="158">
        <f t="shared" si="30"/>
        <v>179944.87999999989</v>
      </c>
      <c r="E257" s="158">
        <f t="shared" si="30"/>
        <v>111109.91999999993</v>
      </c>
      <c r="F257" s="158">
        <f t="shared" si="30"/>
        <v>156939.28000000003</v>
      </c>
      <c r="G257" s="158">
        <f t="shared" si="30"/>
        <v>240490.76</v>
      </c>
      <c r="H257" s="158">
        <f t="shared" si="30"/>
        <v>61874</v>
      </c>
      <c r="I257" s="158">
        <f t="shared" si="30"/>
        <v>-86154.079999999842</v>
      </c>
      <c r="J257" s="158">
        <f t="shared" si="30"/>
        <v>-199281.08999999985</v>
      </c>
      <c r="K257" s="158">
        <f t="shared" si="30"/>
        <v>-83028.159999999916</v>
      </c>
      <c r="L257" s="158">
        <f t="shared" si="30"/>
        <v>4600.5300000000279</v>
      </c>
      <c r="M257" s="158">
        <f t="shared" si="30"/>
        <v>-26367.35999999987</v>
      </c>
      <c r="N257" s="158">
        <f>+N252-N256</f>
        <v>672662.92000000179</v>
      </c>
    </row>
    <row r="258" spans="1:14" s="151" customFormat="1">
      <c r="A258" s="157" t="str">
        <f>+A228</f>
        <v>Variance to 2013 (%)</v>
      </c>
      <c r="B258" s="161">
        <f t="shared" ref="B258:M258" si="31">+B257/B256</f>
        <v>0.14498502469753299</v>
      </c>
      <c r="C258" s="161">
        <f t="shared" si="31"/>
        <v>0.11701285925497351</v>
      </c>
      <c r="D258" s="161">
        <f t="shared" si="31"/>
        <v>0.139841759437353</v>
      </c>
      <c r="E258" s="161">
        <f t="shared" si="31"/>
        <v>8.2448020088510487E-2</v>
      </c>
      <c r="F258" s="161">
        <f t="shared" si="31"/>
        <v>0.11867492419258488</v>
      </c>
      <c r="G258" s="161">
        <f t="shared" si="31"/>
        <v>0.1787537006410852</v>
      </c>
      <c r="H258" s="161">
        <f t="shared" si="31"/>
        <v>4.0215944425378798E-2</v>
      </c>
      <c r="I258" s="161">
        <f t="shared" si="31"/>
        <v>-5.2084565610507297E-2</v>
      </c>
      <c r="J258" s="161">
        <f t="shared" si="31"/>
        <v>-0.11366419917801171</v>
      </c>
      <c r="K258" s="161">
        <f t="shared" si="31"/>
        <v>-5.404272775358579E-2</v>
      </c>
      <c r="L258" s="161">
        <f t="shared" si="31"/>
        <v>3.2946088798400906E-3</v>
      </c>
      <c r="M258" s="161">
        <f t="shared" si="31"/>
        <v>-1.8699676027057452E-2</v>
      </c>
      <c r="N258" s="161">
        <f>+N257/N256</f>
        <v>3.9612028943553569E-2</v>
      </c>
    </row>
    <row r="259" spans="1:14" s="151" customFormat="1"/>
  </sheetData>
  <printOptions horizontalCentered="1"/>
  <pageMargins left="0.38" right="0.25" top="0.56000000000000005" bottom="0.75" header="0.5" footer="0.45"/>
  <pageSetup scale="48" fitToHeight="3" orientation="portrait" r:id="rId1"/>
  <headerFooter alignWithMargins="0">
    <oddFooter>&amp;L&amp;Z&amp;F&amp;C&amp;12&amp;P&amp;R&amp;A</oddFooter>
  </headerFooter>
  <rowBreaks count="2" manualBreakCount="2">
    <brk id="103" max="13" man="1"/>
    <brk id="19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43"/>
  <sheetViews>
    <sheetView zoomScaleNormal="100" workbookViewId="0">
      <pane ySplit="4" topLeftCell="A5" activePane="bottomLeft" state="frozen"/>
      <selection activeCell="K18" sqref="K18"/>
      <selection pane="bottomLeft" activeCell="A2" sqref="A1:A2"/>
    </sheetView>
  </sheetViews>
  <sheetFormatPr defaultColWidth="9.109375" defaultRowHeight="13.2"/>
  <cols>
    <col min="1" max="1" width="29.109375" style="87" bestFit="1" customWidth="1"/>
    <col min="2" max="2" width="16" style="87" bestFit="1" customWidth="1"/>
    <col min="3" max="3" width="16.109375" style="87" bestFit="1" customWidth="1"/>
    <col min="4" max="7" width="15.5546875" style="107" customWidth="1"/>
    <col min="8" max="8" width="15" style="87" bestFit="1" customWidth="1"/>
    <col min="9" max="9" width="8.33203125" style="87" bestFit="1" customWidth="1"/>
    <col min="10" max="10" width="15" style="87" bestFit="1" customWidth="1"/>
    <col min="11" max="11" width="9.109375" style="87"/>
    <col min="12" max="12" width="14" style="87" bestFit="1" customWidth="1"/>
    <col min="13" max="16384" width="9.109375" style="87"/>
  </cols>
  <sheetData>
    <row r="1" spans="1:12">
      <c r="A1" s="39" t="s">
        <v>636</v>
      </c>
    </row>
    <row r="2" spans="1:12">
      <c r="A2" s="39" t="s">
        <v>632</v>
      </c>
    </row>
    <row r="4" spans="1:12" ht="39.6">
      <c r="A4" s="86" t="s">
        <v>104</v>
      </c>
      <c r="B4" s="86" t="s">
        <v>103</v>
      </c>
      <c r="C4" s="86" t="s">
        <v>105</v>
      </c>
      <c r="D4" s="86" t="s">
        <v>106</v>
      </c>
      <c r="E4" s="86" t="s">
        <v>107</v>
      </c>
      <c r="F4" s="86" t="s">
        <v>108</v>
      </c>
      <c r="G4" s="86" t="s">
        <v>109</v>
      </c>
    </row>
    <row r="5" spans="1:12">
      <c r="A5" s="88" t="s">
        <v>110</v>
      </c>
      <c r="B5" s="89">
        <v>44286</v>
      </c>
      <c r="C5" s="90">
        <v>42363</v>
      </c>
      <c r="D5" s="91">
        <f t="shared" ref="D5:D25" si="0">(C5*$C$38)/B5</f>
        <v>65.807588637210088</v>
      </c>
      <c r="E5" s="91">
        <f t="shared" ref="E5:E25" si="1">(C5*$C$39)/B5</f>
        <v>41.727992012034647</v>
      </c>
      <c r="F5" s="91">
        <f t="shared" ref="F5:F25" si="2">(C5*$C$40)/B5</f>
        <v>5.4564933866683933</v>
      </c>
      <c r="G5" s="91">
        <f t="shared" ref="G5:G25" si="3">(C5*$C$41)/B5</f>
        <v>10.616819558931866</v>
      </c>
      <c r="H5" s="92">
        <f>D5*B5</f>
        <v>2914354.8703874862</v>
      </c>
      <c r="I5" s="93">
        <f>H5/$H$37</f>
        <v>0.15772255819042044</v>
      </c>
      <c r="J5" s="92">
        <f>E5*B5</f>
        <v>1847965.8542449663</v>
      </c>
      <c r="K5" s="93">
        <f>J5/$J$37</f>
        <v>0.15772255819042041</v>
      </c>
      <c r="L5" s="94">
        <f t="shared" ref="L5:L29" si="4">C5*D5</f>
        <v>2787806.8774381308</v>
      </c>
    </row>
    <row r="6" spans="1:12">
      <c r="A6" s="88" t="s">
        <v>111</v>
      </c>
      <c r="B6" s="90">
        <v>28873</v>
      </c>
      <c r="C6" s="90">
        <v>37723</v>
      </c>
      <c r="D6" s="91">
        <f t="shared" si="0"/>
        <v>89.881443402675984</v>
      </c>
      <c r="E6" s="91">
        <f t="shared" si="1"/>
        <v>56.993003846615537</v>
      </c>
      <c r="F6" s="91">
        <f t="shared" si="2"/>
        <v>7.452597970344093</v>
      </c>
      <c r="G6" s="91">
        <f t="shared" si="3"/>
        <v>14.500684283742105</v>
      </c>
      <c r="H6" s="92">
        <f t="shared" ref="H6:H36" si="5">D6*B6</f>
        <v>2595146.9153654636</v>
      </c>
      <c r="I6" s="93">
        <f t="shared" ref="I6:I36" si="6">H6/$H$37</f>
        <v>0.14044727858313222</v>
      </c>
      <c r="J6" s="92">
        <f t="shared" ref="J6:J36" si="7">E6*B6</f>
        <v>1645559.0000633304</v>
      </c>
      <c r="K6" s="93">
        <f t="shared" ref="K6:K36" si="8">J6/$J$37</f>
        <v>0.14044727858313222</v>
      </c>
      <c r="L6" s="94">
        <f t="shared" si="4"/>
        <v>3390597.6894791462</v>
      </c>
    </row>
    <row r="7" spans="1:12">
      <c r="A7" s="88" t="s">
        <v>112</v>
      </c>
      <c r="B7" s="90">
        <v>7447</v>
      </c>
      <c r="C7" s="90">
        <v>28347</v>
      </c>
      <c r="D7" s="91">
        <f t="shared" si="0"/>
        <v>261.86742349989549</v>
      </c>
      <c r="E7" s="91">
        <f t="shared" si="1"/>
        <v>166.04774589532795</v>
      </c>
      <c r="F7" s="91">
        <f t="shared" si="2"/>
        <v>21.71296493461135</v>
      </c>
      <c r="G7" s="91">
        <f t="shared" si="3"/>
        <v>42.247394886138636</v>
      </c>
      <c r="H7" s="92">
        <f t="shared" si="5"/>
        <v>1950126.7028037217</v>
      </c>
      <c r="I7" s="93">
        <f t="shared" si="6"/>
        <v>0.10553929979047394</v>
      </c>
      <c r="J7" s="92">
        <f t="shared" si="7"/>
        <v>1236557.5636825073</v>
      </c>
      <c r="K7" s="93">
        <f t="shared" si="8"/>
        <v>0.10553929979047394</v>
      </c>
      <c r="L7" s="94">
        <f t="shared" si="4"/>
        <v>7423155.853951538</v>
      </c>
    </row>
    <row r="8" spans="1:12">
      <c r="A8" s="88" t="s">
        <v>113</v>
      </c>
      <c r="B8" s="90">
        <v>10725</v>
      </c>
      <c r="C8" s="90">
        <v>14229</v>
      </c>
      <c r="D8" s="91">
        <f t="shared" si="0"/>
        <v>91.270998955235854</v>
      </c>
      <c r="E8" s="91">
        <f t="shared" si="1"/>
        <v>57.874108354442924</v>
      </c>
      <c r="F8" s="91">
        <f t="shared" si="2"/>
        <v>7.5678141762553981</v>
      </c>
      <c r="G8" s="91">
        <f t="shared" si="3"/>
        <v>14.724862997385143</v>
      </c>
      <c r="H8" s="92">
        <f t="shared" si="5"/>
        <v>978881.46379490453</v>
      </c>
      <c r="I8" s="93">
        <f t="shared" si="6"/>
        <v>5.297628308881553E-2</v>
      </c>
      <c r="J8" s="92">
        <f t="shared" si="7"/>
        <v>620699.81210140034</v>
      </c>
      <c r="K8" s="93">
        <f t="shared" si="8"/>
        <v>5.2976283088815523E-2</v>
      </c>
      <c r="L8" s="94">
        <f t="shared" si="4"/>
        <v>1298695.0441340511</v>
      </c>
    </row>
    <row r="9" spans="1:12">
      <c r="A9" s="88" t="s">
        <v>114</v>
      </c>
      <c r="B9" s="90">
        <v>13268</v>
      </c>
      <c r="C9" s="90">
        <v>12691</v>
      </c>
      <c r="D9" s="91">
        <f t="shared" si="0"/>
        <v>65.803062547178698</v>
      </c>
      <c r="E9" s="91">
        <f t="shared" si="1"/>
        <v>41.725122059608381</v>
      </c>
      <c r="F9" s="91">
        <f t="shared" si="2"/>
        <v>5.4561181019810912</v>
      </c>
      <c r="G9" s="91">
        <f t="shared" si="3"/>
        <v>10.616089359236573</v>
      </c>
      <c r="H9" s="92">
        <f t="shared" si="5"/>
        <v>873075.03387596691</v>
      </c>
      <c r="I9" s="93">
        <f t="shared" si="6"/>
        <v>4.7250123598296292E-2</v>
      </c>
      <c r="J9" s="92">
        <f t="shared" si="7"/>
        <v>553608.91948688403</v>
      </c>
      <c r="K9" s="93">
        <f t="shared" si="8"/>
        <v>4.7250123598296286E-2</v>
      </c>
      <c r="L9" s="94">
        <f t="shared" si="4"/>
        <v>835106.66678624484</v>
      </c>
    </row>
    <row r="10" spans="1:12">
      <c r="A10" s="88" t="s">
        <v>115</v>
      </c>
      <c r="B10" s="89">
        <f>11380-B28-B33-B35</f>
        <v>4917</v>
      </c>
      <c r="C10" s="89">
        <v>5042</v>
      </c>
      <c r="D10" s="91">
        <f t="shared" si="0"/>
        <v>70.543720116916546</v>
      </c>
      <c r="E10" s="91">
        <f t="shared" si="1"/>
        <v>44.731129805802546</v>
      </c>
      <c r="F10" s="91">
        <f t="shared" si="2"/>
        <v>5.8491938431442874</v>
      </c>
      <c r="G10" s="91">
        <f t="shared" si="3"/>
        <v>11.380905500518681</v>
      </c>
      <c r="H10" s="92">
        <f t="shared" si="5"/>
        <v>346863.47181487863</v>
      </c>
      <c r="I10" s="93">
        <f t="shared" si="6"/>
        <v>1.877197409050586E-2</v>
      </c>
      <c r="J10" s="92">
        <f t="shared" si="7"/>
        <v>219942.96525513113</v>
      </c>
      <c r="K10" s="93">
        <f t="shared" si="8"/>
        <v>1.877197409050586E-2</v>
      </c>
      <c r="L10" s="94">
        <f t="shared" si="4"/>
        <v>355681.43682949321</v>
      </c>
    </row>
    <row r="11" spans="1:12">
      <c r="A11" s="88" t="s">
        <v>116</v>
      </c>
      <c r="B11" s="90">
        <v>6409</v>
      </c>
      <c r="C11" s="90">
        <v>8113</v>
      </c>
      <c r="D11" s="91">
        <f t="shared" si="0"/>
        <v>87.085716580323066</v>
      </c>
      <c r="E11" s="91">
        <f t="shared" si="1"/>
        <v>55.220258956142366</v>
      </c>
      <c r="F11" s="91">
        <f t="shared" si="2"/>
        <v>7.2207878518910595</v>
      </c>
      <c r="G11" s="91">
        <f t="shared" si="3"/>
        <v>14.049646222271429</v>
      </c>
      <c r="H11" s="92">
        <f t="shared" si="5"/>
        <v>558132.35756329051</v>
      </c>
      <c r="I11" s="93">
        <f t="shared" si="6"/>
        <v>3.0205677468519251E-2</v>
      </c>
      <c r="J11" s="92">
        <f t="shared" si="7"/>
        <v>353906.63964991644</v>
      </c>
      <c r="K11" s="93">
        <f t="shared" si="8"/>
        <v>3.0205677468519244E-2</v>
      </c>
      <c r="L11" s="94">
        <f t="shared" si="4"/>
        <v>706526.41861616098</v>
      </c>
    </row>
    <row r="12" spans="1:12">
      <c r="A12" s="88" t="s">
        <v>117</v>
      </c>
      <c r="B12" s="90">
        <v>949</v>
      </c>
      <c r="C12" s="90">
        <v>4919</v>
      </c>
      <c r="D12" s="91">
        <f t="shared" si="0"/>
        <v>356.58768094212792</v>
      </c>
      <c r="E12" s="91">
        <f t="shared" si="1"/>
        <v>226.10899761079429</v>
      </c>
      <c r="F12" s="91">
        <f t="shared" si="2"/>
        <v>29.566777375093746</v>
      </c>
      <c r="G12" s="91">
        <f t="shared" si="3"/>
        <v>57.528731015679391</v>
      </c>
      <c r="H12" s="92">
        <f t="shared" si="5"/>
        <v>338401.70921407937</v>
      </c>
      <c r="I12" s="93">
        <f t="shared" si="6"/>
        <v>1.8314030256088524E-2</v>
      </c>
      <c r="J12" s="92">
        <f t="shared" si="7"/>
        <v>214577.43873264379</v>
      </c>
      <c r="K12" s="93">
        <f t="shared" si="8"/>
        <v>1.831403025608852E-2</v>
      </c>
      <c r="L12" s="94">
        <f t="shared" si="4"/>
        <v>1754054.8025543273</v>
      </c>
    </row>
    <row r="13" spans="1:12">
      <c r="A13" s="88" t="s">
        <v>118</v>
      </c>
      <c r="B13" s="89"/>
      <c r="C13" s="90"/>
      <c r="D13" s="91"/>
      <c r="E13" s="91"/>
      <c r="F13" s="91"/>
      <c r="G13" s="91"/>
      <c r="H13" s="92"/>
      <c r="I13" s="93"/>
      <c r="J13" s="92"/>
      <c r="K13" s="93"/>
      <c r="L13" s="94"/>
    </row>
    <row r="14" spans="1:12">
      <c r="A14" s="88" t="s">
        <v>119</v>
      </c>
      <c r="B14" s="90">
        <v>2915</v>
      </c>
      <c r="C14" s="90">
        <v>4035</v>
      </c>
      <c r="D14" s="91">
        <f t="shared" si="0"/>
        <v>95.22713214303694</v>
      </c>
      <c r="E14" s="91">
        <f t="shared" si="1"/>
        <v>60.382656342262159</v>
      </c>
      <c r="F14" s="91">
        <f t="shared" si="2"/>
        <v>7.8958403966814439</v>
      </c>
      <c r="G14" s="91">
        <f t="shared" si="3"/>
        <v>15.363110851102073</v>
      </c>
      <c r="H14" s="92">
        <f t="shared" si="5"/>
        <v>277587.09019695269</v>
      </c>
      <c r="I14" s="93">
        <f t="shared" si="6"/>
        <v>1.5022791641251717E-2</v>
      </c>
      <c r="J14" s="92">
        <f t="shared" si="7"/>
        <v>176015.44323769418</v>
      </c>
      <c r="K14" s="93">
        <f t="shared" si="8"/>
        <v>1.5022791641251714E-2</v>
      </c>
      <c r="L14" s="94">
        <f t="shared" si="4"/>
        <v>384241.47819715407</v>
      </c>
    </row>
    <row r="15" spans="1:12">
      <c r="A15" s="88" t="s">
        <v>120</v>
      </c>
      <c r="B15" s="89">
        <v>3418</v>
      </c>
      <c r="C15" s="90">
        <v>4288</v>
      </c>
      <c r="D15" s="91">
        <f t="shared" si="0"/>
        <v>86.305494184844946</v>
      </c>
      <c r="E15" s="91">
        <f t="shared" si="1"/>
        <v>54.725527048161283</v>
      </c>
      <c r="F15" s="91">
        <f t="shared" si="2"/>
        <v>7.1560950340987706</v>
      </c>
      <c r="G15" s="91">
        <f t="shared" si="3"/>
        <v>13.923771979495347</v>
      </c>
      <c r="H15" s="92">
        <f t="shared" si="5"/>
        <v>294992.17912380002</v>
      </c>
      <c r="I15" s="93">
        <f t="shared" si="6"/>
        <v>1.5964741154321525E-2</v>
      </c>
      <c r="J15" s="92">
        <f t="shared" si="7"/>
        <v>187051.85145061527</v>
      </c>
      <c r="K15" s="93">
        <f t="shared" si="8"/>
        <v>1.5964741154321525E-2</v>
      </c>
      <c r="L15" s="94">
        <f t="shared" si="4"/>
        <v>370077.95906461513</v>
      </c>
    </row>
    <row r="16" spans="1:12">
      <c r="A16" s="88" t="s">
        <v>121</v>
      </c>
      <c r="B16" s="90">
        <v>3162</v>
      </c>
      <c r="C16" s="90">
        <v>3057</v>
      </c>
      <c r="D16" s="91">
        <f t="shared" si="0"/>
        <v>66.510359993015285</v>
      </c>
      <c r="E16" s="91">
        <f t="shared" si="1"/>
        <v>42.173612921850882</v>
      </c>
      <c r="F16" s="91">
        <f t="shared" si="2"/>
        <v>5.5147642842153477</v>
      </c>
      <c r="G16" s="91">
        <f t="shared" si="3"/>
        <v>10.730198529811689</v>
      </c>
      <c r="H16" s="92">
        <f t="shared" si="5"/>
        <v>210305.75829791432</v>
      </c>
      <c r="I16" s="93">
        <f t="shared" si="6"/>
        <v>1.1381579689543122E-2</v>
      </c>
      <c r="J16" s="92">
        <f t="shared" si="7"/>
        <v>133352.96405889248</v>
      </c>
      <c r="K16" s="93">
        <f t="shared" si="8"/>
        <v>1.1381579689543122E-2</v>
      </c>
      <c r="L16" s="94">
        <f t="shared" si="4"/>
        <v>203322.17049864773</v>
      </c>
    </row>
    <row r="17" spans="1:12">
      <c r="A17" s="88" t="s">
        <v>122</v>
      </c>
      <c r="B17" s="89">
        <v>3365</v>
      </c>
      <c r="C17" s="90">
        <v>3640</v>
      </c>
      <c r="D17" s="91">
        <f t="shared" si="0"/>
        <v>74.416979830414618</v>
      </c>
      <c r="E17" s="91">
        <f t="shared" si="1"/>
        <v>47.187128479092252</v>
      </c>
      <c r="F17" s="91">
        <f t="shared" si="2"/>
        <v>6.170348537446535</v>
      </c>
      <c r="G17" s="91">
        <f t="shared" si="3"/>
        <v>12.005783274262805</v>
      </c>
      <c r="H17" s="92">
        <f t="shared" si="5"/>
        <v>250413.13712934518</v>
      </c>
      <c r="I17" s="93">
        <f t="shared" si="6"/>
        <v>1.3552159002269207E-2</v>
      </c>
      <c r="J17" s="92">
        <f t="shared" si="7"/>
        <v>158784.68733214543</v>
      </c>
      <c r="K17" s="93">
        <f t="shared" si="8"/>
        <v>1.3552159002269205E-2</v>
      </c>
      <c r="L17" s="94">
        <f t="shared" si="4"/>
        <v>270877.80658270919</v>
      </c>
    </row>
    <row r="18" spans="1:12">
      <c r="A18" s="88" t="s">
        <v>123</v>
      </c>
      <c r="B18" s="90">
        <v>1319</v>
      </c>
      <c r="C18" s="90">
        <v>1499</v>
      </c>
      <c r="D18" s="91">
        <f t="shared" si="0"/>
        <v>78.1830417142708</v>
      </c>
      <c r="E18" s="91">
        <f t="shared" si="1"/>
        <v>49.575153985887994</v>
      </c>
      <c r="F18" s="91">
        <f t="shared" si="2"/>
        <v>6.482614830568628</v>
      </c>
      <c r="G18" s="91">
        <f t="shared" si="3"/>
        <v>12.613366689742401</v>
      </c>
      <c r="H18" s="92">
        <f t="shared" si="5"/>
        <v>103123.43202112318</v>
      </c>
      <c r="I18" s="93">
        <f t="shared" si="6"/>
        <v>5.5809577869234996E-3</v>
      </c>
      <c r="J18" s="92">
        <f t="shared" si="7"/>
        <v>65389.628107386263</v>
      </c>
      <c r="K18" s="93">
        <f t="shared" si="8"/>
        <v>5.5809577869234987E-3</v>
      </c>
      <c r="L18" s="94">
        <f t="shared" si="4"/>
        <v>117196.37952969193</v>
      </c>
    </row>
    <row r="19" spans="1:12">
      <c r="A19" s="88" t="s">
        <v>124</v>
      </c>
      <c r="B19" s="90">
        <v>640</v>
      </c>
      <c r="C19" s="90">
        <v>1386</v>
      </c>
      <c r="D19" s="91">
        <f t="shared" si="0"/>
        <v>148.98377749882917</v>
      </c>
      <c r="E19" s="91">
        <f t="shared" si="1"/>
        <v>94.469255083427882</v>
      </c>
      <c r="F19" s="91">
        <f t="shared" si="2"/>
        <v>12.353119351095261</v>
      </c>
      <c r="G19" s="91">
        <f t="shared" si="3"/>
        <v>24.035736845381852</v>
      </c>
      <c r="H19" s="92">
        <f t="shared" si="5"/>
        <v>95349.617599250661</v>
      </c>
      <c r="I19" s="93">
        <f t="shared" si="6"/>
        <v>5.160245158556352E-3</v>
      </c>
      <c r="J19" s="92">
        <f t="shared" si="7"/>
        <v>60460.323253393843</v>
      </c>
      <c r="K19" s="93">
        <f t="shared" si="8"/>
        <v>5.1602451585563511E-3</v>
      </c>
      <c r="L19" s="94">
        <f t="shared" si="4"/>
        <v>206491.51561337724</v>
      </c>
    </row>
    <row r="20" spans="1:12">
      <c r="A20" s="88" t="s">
        <v>125</v>
      </c>
      <c r="B20" s="90">
        <v>710</v>
      </c>
      <c r="C20" s="90">
        <v>940</v>
      </c>
      <c r="D20" s="91">
        <f t="shared" si="0"/>
        <v>91.080463125516346</v>
      </c>
      <c r="E20" s="91">
        <f t="shared" si="1"/>
        <v>57.753291321860672</v>
      </c>
      <c r="F20" s="91">
        <f t="shared" si="2"/>
        <v>7.552015732393258</v>
      </c>
      <c r="G20" s="91">
        <f t="shared" si="3"/>
        <v>14.694123616630815</v>
      </c>
      <c r="H20" s="92">
        <f t="shared" si="5"/>
        <v>64667.128819116602</v>
      </c>
      <c r="I20" s="93">
        <f t="shared" si="6"/>
        <v>3.4997333687178714E-3</v>
      </c>
      <c r="J20" s="92">
        <f t="shared" si="7"/>
        <v>41004.836838521078</v>
      </c>
      <c r="K20" s="93">
        <f t="shared" si="8"/>
        <v>3.4997333687178719E-3</v>
      </c>
      <c r="L20" s="94">
        <f t="shared" si="4"/>
        <v>85615.635337985368</v>
      </c>
    </row>
    <row r="21" spans="1:12">
      <c r="A21" s="88" t="s">
        <v>126</v>
      </c>
      <c r="B21" s="90">
        <v>1075</v>
      </c>
      <c r="C21" s="90">
        <v>858</v>
      </c>
      <c r="D21" s="91">
        <f t="shared" si="0"/>
        <v>54.907863955271701</v>
      </c>
      <c r="E21" s="91">
        <f t="shared" si="1"/>
        <v>34.816575959872424</v>
      </c>
      <c r="F21" s="91">
        <f t="shared" si="2"/>
        <v>4.5527332447890396</v>
      </c>
      <c r="G21" s="91">
        <f t="shared" si="3"/>
        <v>8.8583535128937747</v>
      </c>
      <c r="H21" s="92">
        <f t="shared" si="5"/>
        <v>59025.953751917077</v>
      </c>
      <c r="I21" s="93">
        <f t="shared" si="6"/>
        <v>3.1944374791063128E-3</v>
      </c>
      <c r="J21" s="92">
        <f t="shared" si="7"/>
        <v>37427.819156862854</v>
      </c>
      <c r="K21" s="93">
        <f t="shared" si="8"/>
        <v>3.1944374791063124E-3</v>
      </c>
      <c r="L21" s="94">
        <f t="shared" si="4"/>
        <v>47110.947273623118</v>
      </c>
    </row>
    <row r="22" spans="1:12">
      <c r="A22" s="88" t="s">
        <v>127</v>
      </c>
      <c r="B22" s="89">
        <v>689</v>
      </c>
      <c r="C22" s="90">
        <v>766</v>
      </c>
      <c r="D22" s="91">
        <f t="shared" si="0"/>
        <v>76.483063143382836</v>
      </c>
      <c r="E22" s="91">
        <f t="shared" si="1"/>
        <v>48.497213072147645</v>
      </c>
      <c r="F22" s="91">
        <f t="shared" si="2"/>
        <v>6.3416596303915593</v>
      </c>
      <c r="G22" s="91">
        <f t="shared" si="3"/>
        <v>12.339107047124783</v>
      </c>
      <c r="H22" s="92">
        <f t="shared" si="5"/>
        <v>52696.830505790771</v>
      </c>
      <c r="I22" s="93">
        <f t="shared" si="6"/>
        <v>2.8519103834445639E-3</v>
      </c>
      <c r="J22" s="92">
        <f t="shared" si="7"/>
        <v>33414.579806709728</v>
      </c>
      <c r="K22" s="93">
        <f t="shared" si="8"/>
        <v>2.8519103834445635E-3</v>
      </c>
      <c r="L22" s="94">
        <f t="shared" si="4"/>
        <v>58586.026367831255</v>
      </c>
    </row>
    <row r="23" spans="1:12">
      <c r="A23" s="88" t="s">
        <v>128</v>
      </c>
      <c r="B23" s="90">
        <v>658</v>
      </c>
      <c r="C23" s="90">
        <v>660</v>
      </c>
      <c r="D23" s="91">
        <f>(C23*$C$38)/B23</f>
        <v>69.003920682624582</v>
      </c>
      <c r="E23" s="91">
        <f t="shared" si="1"/>
        <v>43.754757022285311</v>
      </c>
      <c r="F23" s="91">
        <f t="shared" si="2"/>
        <v>5.7215200352445841</v>
      </c>
      <c r="G23" s="91">
        <f t="shared" si="3"/>
        <v>11.132487755857856</v>
      </c>
      <c r="H23" s="92">
        <f t="shared" si="5"/>
        <v>45404.579809166971</v>
      </c>
      <c r="I23" s="93">
        <f t="shared" si="6"/>
        <v>2.4572595993125478E-3</v>
      </c>
      <c r="J23" s="92">
        <f t="shared" si="7"/>
        <v>28790.630120663736</v>
      </c>
      <c r="K23" s="93">
        <f t="shared" si="8"/>
        <v>2.4572595993125482E-3</v>
      </c>
      <c r="L23" s="94">
        <f t="shared" si="4"/>
        <v>45542.587650532223</v>
      </c>
    </row>
    <row r="24" spans="1:12">
      <c r="A24" s="88" t="s">
        <v>129</v>
      </c>
      <c r="B24" s="90">
        <v>211</v>
      </c>
      <c r="C24" s="90">
        <v>552</v>
      </c>
      <c r="D24" s="91">
        <f t="shared" si="0"/>
        <v>179.97506861022671</v>
      </c>
      <c r="E24" s="91">
        <f t="shared" si="1"/>
        <v>114.12055024132114</v>
      </c>
      <c r="F24" s="91">
        <f t="shared" si="2"/>
        <v>14.922789179386736</v>
      </c>
      <c r="G24" s="91">
        <f t="shared" si="3"/>
        <v>29.03560012014697</v>
      </c>
      <c r="H24" s="92">
        <f t="shared" si="5"/>
        <v>37974.739476757837</v>
      </c>
      <c r="I24" s="93">
        <f t="shared" si="6"/>
        <v>2.055162573970495E-3</v>
      </c>
      <c r="J24" s="92">
        <f t="shared" si="7"/>
        <v>24079.43610091876</v>
      </c>
      <c r="K24" s="93">
        <f t="shared" si="8"/>
        <v>2.055162573970495E-3</v>
      </c>
      <c r="L24" s="94">
        <f t="shared" si="4"/>
        <v>99346.237872845144</v>
      </c>
    </row>
    <row r="25" spans="1:12">
      <c r="A25" s="88" t="s">
        <v>130</v>
      </c>
      <c r="B25" s="90">
        <v>34</v>
      </c>
      <c r="C25" s="90">
        <v>43</v>
      </c>
      <c r="D25" s="91">
        <f t="shared" si="0"/>
        <v>87.005210864268278</v>
      </c>
      <c r="E25" s="91">
        <f t="shared" si="1"/>
        <v>55.169211015532106</v>
      </c>
      <c r="F25" s="91">
        <f t="shared" si="2"/>
        <v>7.2141126504995663</v>
      </c>
      <c r="G25" s="91">
        <f t="shared" si="3"/>
        <v>14.036658135661416</v>
      </c>
      <c r="H25" s="92">
        <f t="shared" si="5"/>
        <v>2958.1771693851215</v>
      </c>
      <c r="I25" s="93">
        <f t="shared" si="6"/>
        <v>1.6009418601581755E-4</v>
      </c>
      <c r="J25" s="92">
        <f t="shared" si="7"/>
        <v>1875.7531745280917</v>
      </c>
      <c r="K25" s="93">
        <f t="shared" si="8"/>
        <v>1.6009418601581752E-4</v>
      </c>
      <c r="L25" s="94">
        <f t="shared" si="4"/>
        <v>3741.2240671635359</v>
      </c>
    </row>
    <row r="26" spans="1:12">
      <c r="A26" s="292" t="s">
        <v>131</v>
      </c>
      <c r="B26" s="293"/>
      <c r="C26" s="293"/>
      <c r="D26" s="293"/>
      <c r="E26" s="293"/>
      <c r="F26" s="293"/>
      <c r="G26" s="293"/>
      <c r="H26" s="92">
        <f t="shared" si="5"/>
        <v>0</v>
      </c>
      <c r="I26" s="93">
        <f t="shared" si="6"/>
        <v>0</v>
      </c>
      <c r="J26" s="92">
        <f t="shared" si="7"/>
        <v>0</v>
      </c>
      <c r="K26" s="93">
        <f t="shared" si="8"/>
        <v>0</v>
      </c>
      <c r="L26" s="94">
        <f t="shared" si="4"/>
        <v>0</v>
      </c>
    </row>
    <row r="27" spans="1:12">
      <c r="A27" s="110" t="s">
        <v>132</v>
      </c>
      <c r="B27" s="111">
        <v>22175</v>
      </c>
      <c r="C27" s="111">
        <v>16815</v>
      </c>
      <c r="D27" s="113">
        <f t="shared" ref="D27:D37" si="9">(C27*$C$38)/B27</f>
        <v>52.166171944323246</v>
      </c>
      <c r="E27" s="113">
        <f t="shared" ref="E27:E37" si="10">(C27*$C$39)/B27</f>
        <v>33.078094050695952</v>
      </c>
      <c r="F27" s="113">
        <f t="shared" ref="F27:F37" si="11">(C27*$C$40)/B27</f>
        <v>4.3254034696700217</v>
      </c>
      <c r="G27" s="113">
        <f t="shared" ref="G27:G37" si="12">(C27*$C$41)/B27</f>
        <v>8.4160329542895962</v>
      </c>
      <c r="H27" s="114">
        <f t="shared" si="5"/>
        <v>1156784.8628653679</v>
      </c>
      <c r="I27" s="115">
        <f t="shared" si="6"/>
        <v>6.2604272973394701E-2</v>
      </c>
      <c r="J27" s="114">
        <f t="shared" si="7"/>
        <v>733506.73557418271</v>
      </c>
      <c r="K27" s="115">
        <f t="shared" si="8"/>
        <v>6.2604272973394687E-2</v>
      </c>
      <c r="L27" s="116">
        <f t="shared" si="4"/>
        <v>877174.18124379532</v>
      </c>
    </row>
    <row r="28" spans="1:12">
      <c r="A28" s="110" t="s">
        <v>133</v>
      </c>
      <c r="B28" s="111">
        <v>5005</v>
      </c>
      <c r="C28" s="111">
        <f>B28*1.03</f>
        <v>5155.1500000000005</v>
      </c>
      <c r="D28" s="113">
        <f t="shared" si="9"/>
        <v>70.858662429457567</v>
      </c>
      <c r="E28" s="113">
        <f t="shared" si="10"/>
        <v>44.930831854975224</v>
      </c>
      <c r="F28" s="113">
        <f t="shared" si="11"/>
        <v>5.8753075586161598</v>
      </c>
      <c r="G28" s="113">
        <f t="shared" si="12"/>
        <v>11.431715532810763</v>
      </c>
      <c r="H28" s="114">
        <f t="shared" si="5"/>
        <v>354647.60545943514</v>
      </c>
      <c r="I28" s="115">
        <f t="shared" si="6"/>
        <v>1.9193245186963765E-2</v>
      </c>
      <c r="J28" s="114">
        <f t="shared" si="7"/>
        <v>224878.813434151</v>
      </c>
      <c r="K28" s="115">
        <f t="shared" si="8"/>
        <v>1.9193245186963765E-2</v>
      </c>
      <c r="L28" s="116">
        <f t="shared" si="4"/>
        <v>365287.03362321819</v>
      </c>
    </row>
    <row r="29" spans="1:12">
      <c r="A29" s="88" t="s">
        <v>134</v>
      </c>
      <c r="B29" s="90">
        <v>4876</v>
      </c>
      <c r="C29" s="90">
        <v>5564</v>
      </c>
      <c r="D29" s="91">
        <f t="shared" si="9"/>
        <v>78.501715905425797</v>
      </c>
      <c r="E29" s="91">
        <f t="shared" si="10"/>
        <v>49.77722238526767</v>
      </c>
      <c r="F29" s="91">
        <f t="shared" si="11"/>
        <v>6.5090379779981014</v>
      </c>
      <c r="G29" s="91">
        <f t="shared" si="12"/>
        <v>12.664778790620808</v>
      </c>
      <c r="H29" s="92">
        <f t="shared" si="5"/>
        <v>382774.36675485619</v>
      </c>
      <c r="I29" s="93">
        <f t="shared" si="6"/>
        <v>2.0715443046325787E-2</v>
      </c>
      <c r="J29" s="92">
        <f t="shared" si="7"/>
        <v>242713.73635056516</v>
      </c>
      <c r="K29" s="93">
        <f t="shared" si="8"/>
        <v>2.0715443046325784E-2</v>
      </c>
      <c r="L29" s="94">
        <f t="shared" si="4"/>
        <v>436783.54729778913</v>
      </c>
    </row>
    <row r="30" spans="1:12">
      <c r="A30" s="110" t="s">
        <v>135</v>
      </c>
      <c r="B30" s="111">
        <v>5635</v>
      </c>
      <c r="C30" s="111">
        <v>3577</v>
      </c>
      <c r="D30" s="113">
        <f t="shared" si="9"/>
        <v>43.669753966655989</v>
      </c>
      <c r="E30" s="113">
        <f t="shared" si="10"/>
        <v>27.690592869676582</v>
      </c>
      <c r="F30" s="113">
        <f t="shared" si="11"/>
        <v>3.6209155912113093</v>
      </c>
      <c r="G30" s="113">
        <f t="shared" si="12"/>
        <v>7.0452953473633233</v>
      </c>
      <c r="H30" s="114">
        <f t="shared" si="5"/>
        <v>246079.0636021065</v>
      </c>
      <c r="I30" s="115">
        <f t="shared" si="6"/>
        <v>1.3317602404153008E-2</v>
      </c>
      <c r="J30" s="114">
        <f t="shared" si="7"/>
        <v>156036.49082062754</v>
      </c>
      <c r="K30" s="115">
        <f t="shared" si="8"/>
        <v>1.3317602404153008E-2</v>
      </c>
      <c r="L30" s="116">
        <f>C30*D30</f>
        <v>156206.70993872848</v>
      </c>
    </row>
    <row r="31" spans="1:12">
      <c r="A31" s="110" t="s">
        <v>136</v>
      </c>
      <c r="B31" s="111">
        <v>5674</v>
      </c>
      <c r="C31" s="111">
        <v>4390</v>
      </c>
      <c r="D31" s="113">
        <f t="shared" si="9"/>
        <v>53.226868267333991</v>
      </c>
      <c r="E31" s="113">
        <f t="shared" si="10"/>
        <v>33.750671919151095</v>
      </c>
      <c r="F31" s="113">
        <f t="shared" si="11"/>
        <v>4.4133520268444615</v>
      </c>
      <c r="G31" s="113">
        <f t="shared" si="12"/>
        <v>8.5871564022297662</v>
      </c>
      <c r="H31" s="114">
        <f t="shared" si="5"/>
        <v>302009.25054885307</v>
      </c>
      <c r="I31" s="115">
        <f t="shared" si="6"/>
        <v>1.6344499456033463E-2</v>
      </c>
      <c r="J31" s="114">
        <f t="shared" si="7"/>
        <v>191501.31246926333</v>
      </c>
      <c r="K31" s="115">
        <f t="shared" si="8"/>
        <v>1.6344499456033466E-2</v>
      </c>
      <c r="L31" s="116">
        <f t="shared" ref="L31:L36" si="13">C31*D31</f>
        <v>233665.95169359623</v>
      </c>
    </row>
    <row r="32" spans="1:12">
      <c r="A32" s="95" t="s">
        <v>137</v>
      </c>
      <c r="B32" s="96">
        <v>62</v>
      </c>
      <c r="C32" s="96">
        <v>44</v>
      </c>
      <c r="D32" s="97">
        <f t="shared" si="9"/>
        <v>48.82212882706127</v>
      </c>
      <c r="E32" s="97">
        <f t="shared" si="10"/>
        <v>30.957666796412614</v>
      </c>
      <c r="F32" s="97">
        <f t="shared" si="11"/>
        <v>4.0481292292375661</v>
      </c>
      <c r="G32" s="97">
        <f t="shared" si="12"/>
        <v>7.876534347692977</v>
      </c>
      <c r="H32" s="98">
        <f t="shared" si="5"/>
        <v>3026.9719872777987</v>
      </c>
      <c r="I32" s="99">
        <f t="shared" si="6"/>
        <v>1.6381730662083654E-4</v>
      </c>
      <c r="J32" s="98">
        <f t="shared" si="7"/>
        <v>1919.3753413775821</v>
      </c>
      <c r="K32" s="99">
        <f t="shared" si="8"/>
        <v>1.6381730662083654E-4</v>
      </c>
      <c r="L32" s="94">
        <f t="shared" si="13"/>
        <v>2148.1736683906961</v>
      </c>
    </row>
    <row r="33" spans="1:12">
      <c r="A33" s="95" t="s">
        <v>138</v>
      </c>
      <c r="B33" s="96">
        <v>13</v>
      </c>
      <c r="C33" s="96">
        <f>B33*1.03</f>
        <v>13.39</v>
      </c>
      <c r="D33" s="97">
        <f t="shared" si="9"/>
        <v>70.858662429457567</v>
      </c>
      <c r="E33" s="97">
        <f t="shared" si="10"/>
        <v>44.930831854975217</v>
      </c>
      <c r="F33" s="97">
        <f t="shared" si="11"/>
        <v>5.8753075586161589</v>
      </c>
      <c r="G33" s="97">
        <f t="shared" si="12"/>
        <v>11.431715532810763</v>
      </c>
      <c r="H33" s="98">
        <f t="shared" si="5"/>
        <v>921.16261158294833</v>
      </c>
      <c r="I33" s="99">
        <f t="shared" si="6"/>
        <v>4.9852584901204581E-5</v>
      </c>
      <c r="J33" s="98">
        <f t="shared" si="7"/>
        <v>584.10081411467786</v>
      </c>
      <c r="K33" s="99">
        <f t="shared" si="8"/>
        <v>4.9852584901204574E-5</v>
      </c>
      <c r="L33" s="94">
        <f t="shared" si="13"/>
        <v>948.79748993043688</v>
      </c>
    </row>
    <row r="34" spans="1:12">
      <c r="A34" s="110" t="s">
        <v>139</v>
      </c>
      <c r="B34" s="112">
        <v>20369</v>
      </c>
      <c r="C34" s="111">
        <v>16543</v>
      </c>
      <c r="D34" s="113">
        <f t="shared" si="9"/>
        <v>55.872780813911326</v>
      </c>
      <c r="E34" s="113">
        <f t="shared" si="10"/>
        <v>35.428420943154862</v>
      </c>
      <c r="F34" s="113">
        <f t="shared" si="11"/>
        <v>4.6327401644602286</v>
      </c>
      <c r="G34" s="113">
        <f t="shared" si="12"/>
        <v>9.0140247415422561</v>
      </c>
      <c r="H34" s="114">
        <f t="shared" si="5"/>
        <v>1138072.6723985597</v>
      </c>
      <c r="I34" s="115">
        <f t="shared" si="6"/>
        <v>6.1591584168829532E-2</v>
      </c>
      <c r="J34" s="114">
        <f t="shared" si="7"/>
        <v>721641.50619112141</v>
      </c>
      <c r="K34" s="115">
        <f t="shared" si="8"/>
        <v>6.1591584168829518E-2</v>
      </c>
      <c r="L34" s="116">
        <f t="shared" si="13"/>
        <v>924303.41300453502</v>
      </c>
    </row>
    <row r="35" spans="1:12">
      <c r="A35" s="110" t="s">
        <v>140</v>
      </c>
      <c r="B35" s="111">
        <v>1445</v>
      </c>
      <c r="C35" s="111">
        <f>B35*1.03</f>
        <v>1488.3500000000001</v>
      </c>
      <c r="D35" s="113">
        <f t="shared" si="9"/>
        <v>70.858662429457567</v>
      </c>
      <c r="E35" s="113">
        <f t="shared" si="10"/>
        <v>44.930831854975224</v>
      </c>
      <c r="F35" s="113">
        <f t="shared" si="11"/>
        <v>5.8753075586161589</v>
      </c>
      <c r="G35" s="113">
        <f t="shared" si="12"/>
        <v>11.431715532810761</v>
      </c>
      <c r="H35" s="114">
        <f t="shared" si="5"/>
        <v>102390.76721056619</v>
      </c>
      <c r="I35" s="115">
        <f t="shared" si="6"/>
        <v>5.541306552480048E-3</v>
      </c>
      <c r="J35" s="114">
        <f t="shared" si="7"/>
        <v>64925.052030439198</v>
      </c>
      <c r="K35" s="115">
        <f t="shared" si="8"/>
        <v>5.5413065524800471E-3</v>
      </c>
      <c r="L35" s="116">
        <f t="shared" si="13"/>
        <v>105462.49022688318</v>
      </c>
    </row>
    <row r="36" spans="1:12">
      <c r="A36" s="232" t="s">
        <v>141</v>
      </c>
      <c r="B36" s="233">
        <v>28786</v>
      </c>
      <c r="C36" s="233">
        <v>39851</v>
      </c>
      <c r="D36" s="234">
        <f t="shared" si="9"/>
        <v>95.238737158378399</v>
      </c>
      <c r="E36" s="234">
        <f t="shared" si="10"/>
        <v>60.39001497669166</v>
      </c>
      <c r="F36" s="234">
        <f t="shared" si="11"/>
        <v>7.8968026366111266</v>
      </c>
      <c r="G36" s="234">
        <f t="shared" si="12"/>
        <v>15.364983102561375</v>
      </c>
      <c r="H36" s="235">
        <f t="shared" si="5"/>
        <v>2741542.2878410807</v>
      </c>
      <c r="I36" s="236">
        <f t="shared" si="6"/>
        <v>0.14837007923061266</v>
      </c>
      <c r="J36" s="235">
        <f t="shared" si="7"/>
        <v>1738386.9711190462</v>
      </c>
      <c r="K36" s="236">
        <f t="shared" si="8"/>
        <v>0.14837007923061266</v>
      </c>
      <c r="L36" s="237">
        <f t="shared" si="13"/>
        <v>3795358.9144985378</v>
      </c>
    </row>
    <row r="37" spans="1:12" ht="13.8" thickBot="1">
      <c r="A37" s="86" t="s">
        <v>142</v>
      </c>
      <c r="B37" s="100">
        <f>SUM(B5:B36)</f>
        <v>229110</v>
      </c>
      <c r="C37" s="100">
        <f>SUM(C5:C36)</f>
        <v>268591.89</v>
      </c>
      <c r="D37" s="101">
        <f t="shared" si="9"/>
        <v>80.650037798437438</v>
      </c>
      <c r="E37" s="101">
        <f t="shared" si="10"/>
        <v>51.139453712190651</v>
      </c>
      <c r="F37" s="101">
        <f t="shared" si="11"/>
        <v>6.6871679542577791</v>
      </c>
      <c r="G37" s="101">
        <f t="shared" si="12"/>
        <v>13.011370215180481</v>
      </c>
      <c r="H37" s="102">
        <f>SUM(H5:H36)</f>
        <v>18477730.159999996</v>
      </c>
      <c r="I37" s="103">
        <f>SUM(I5:I36)</f>
        <v>1.0000000000000002</v>
      </c>
      <c r="J37" s="104">
        <f>SUM(J5:J36)</f>
        <v>11716560.24</v>
      </c>
      <c r="K37" s="103">
        <f>SUM(K5:K36)</f>
        <v>1.0000000000000002</v>
      </c>
    </row>
    <row r="38" spans="1:12" ht="13.8" thickTop="1">
      <c r="A38" s="88" t="s">
        <v>106</v>
      </c>
      <c r="B38" s="105">
        <f>'FMO BUDGET DATA'!F136</f>
        <v>18477730.16</v>
      </c>
      <c r="C38" s="106">
        <f>B38/C37</f>
        <v>68.794817892677244</v>
      </c>
      <c r="E38" s="108"/>
      <c r="F38" s="108"/>
      <c r="G38" s="108"/>
    </row>
    <row r="39" spans="1:12">
      <c r="A39" s="88" t="s">
        <v>630</v>
      </c>
      <c r="B39" s="105">
        <f>SUM('FMO BUDGET DATA'!F13:F14,'FMO BUDGET DATA'!F17:F18)</f>
        <v>11716560.24</v>
      </c>
      <c r="C39" s="106">
        <f>B39/$C$37</f>
        <v>43.622166849490505</v>
      </c>
      <c r="E39" s="108"/>
      <c r="F39" s="108"/>
      <c r="G39" s="108"/>
    </row>
    <row r="40" spans="1:12">
      <c r="A40" s="88" t="s">
        <v>108</v>
      </c>
      <c r="B40" s="105">
        <f>SUM('FMO BUDGET DATA'!F11:F12)</f>
        <v>1532097.05</v>
      </c>
      <c r="C40" s="106">
        <f>B40/$C$37</f>
        <v>5.7041820957438434</v>
      </c>
      <c r="E40" s="108"/>
      <c r="F40" s="108"/>
      <c r="G40" s="108"/>
    </row>
    <row r="41" spans="1:12">
      <c r="A41" s="88" t="s">
        <v>109</v>
      </c>
      <c r="B41" s="105">
        <f>SUM('FMO BUDGET DATA'!F104)</f>
        <v>2981035.03</v>
      </c>
      <c r="C41" s="106">
        <f>B41/$C$37</f>
        <v>11.098752944476468</v>
      </c>
      <c r="E41" s="108"/>
      <c r="F41" s="108"/>
      <c r="G41" s="108"/>
    </row>
    <row r="43" spans="1:12">
      <c r="B43" s="109"/>
    </row>
  </sheetData>
  <mergeCells count="1">
    <mergeCell ref="A26:G26"/>
  </mergeCells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16"/>
  <sheetViews>
    <sheetView workbookViewId="0">
      <pane xSplit="2" topLeftCell="C1" activePane="topRight" state="frozen"/>
      <selection activeCell="K18" sqref="K18"/>
      <selection pane="topRight" activeCell="A2" sqref="A1:A2"/>
    </sheetView>
  </sheetViews>
  <sheetFormatPr defaultColWidth="9.109375" defaultRowHeight="13.8" outlineLevelCol="1"/>
  <cols>
    <col min="1" max="1" width="11.44140625" style="269" customWidth="1"/>
    <col min="2" max="2" width="31.44140625" style="269" customWidth="1"/>
    <col min="3" max="14" width="9.5546875" style="269" customWidth="1" outlineLevel="1"/>
    <col min="15" max="15" width="11.44140625" style="269" customWidth="1"/>
    <col min="16" max="16384" width="9.109375" style="269"/>
  </cols>
  <sheetData>
    <row r="1" spans="1:15">
      <c r="A1" s="39" t="s">
        <v>637</v>
      </c>
    </row>
    <row r="2" spans="1:15">
      <c r="A2" s="39" t="s">
        <v>632</v>
      </c>
    </row>
    <row r="6" spans="1:15" ht="17.399999999999999">
      <c r="B6" s="294">
        <v>2017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15">
      <c r="B7" s="61" t="s">
        <v>80</v>
      </c>
      <c r="C7" s="62" t="s">
        <v>81</v>
      </c>
      <c r="D7" s="62" t="s">
        <v>82</v>
      </c>
      <c r="E7" s="62" t="s">
        <v>83</v>
      </c>
      <c r="F7" s="62" t="s">
        <v>84</v>
      </c>
      <c r="G7" s="62" t="s">
        <v>85</v>
      </c>
      <c r="H7" s="62" t="s">
        <v>86</v>
      </c>
      <c r="I7" s="62" t="s">
        <v>87</v>
      </c>
      <c r="J7" s="62" t="s">
        <v>88</v>
      </c>
      <c r="K7" s="62" t="s">
        <v>89</v>
      </c>
      <c r="L7" s="62" t="s">
        <v>90</v>
      </c>
      <c r="M7" s="62" t="s">
        <v>91</v>
      </c>
      <c r="N7" s="62" t="s">
        <v>92</v>
      </c>
      <c r="O7" s="62" t="s">
        <v>93</v>
      </c>
    </row>
    <row r="8" spans="1:15">
      <c r="B8" s="63" t="s">
        <v>94</v>
      </c>
      <c r="C8" s="68">
        <v>5349</v>
      </c>
      <c r="D8" s="69">
        <v>5349</v>
      </c>
      <c r="E8" s="69">
        <v>5349</v>
      </c>
      <c r="F8" s="69">
        <v>5349</v>
      </c>
      <c r="G8" s="69">
        <v>5350</v>
      </c>
      <c r="H8" s="69">
        <v>5350</v>
      </c>
      <c r="I8" s="69">
        <v>5350</v>
      </c>
      <c r="J8" s="69">
        <v>5350</v>
      </c>
      <c r="K8" s="69">
        <v>5350</v>
      </c>
      <c r="L8" s="69">
        <v>5350</v>
      </c>
      <c r="M8" s="69">
        <v>5350</v>
      </c>
      <c r="N8" s="69">
        <v>5350</v>
      </c>
      <c r="O8" s="70">
        <f>SUM(C8:N8)</f>
        <v>64196</v>
      </c>
    </row>
    <row r="9" spans="1:15">
      <c r="B9" s="64" t="s">
        <v>95</v>
      </c>
      <c r="C9" s="71">
        <v>2646</v>
      </c>
      <c r="D9" s="72">
        <v>2646</v>
      </c>
      <c r="E9" s="72">
        <v>2646</v>
      </c>
      <c r="F9" s="72">
        <v>2646</v>
      </c>
      <c r="G9" s="72">
        <v>2646</v>
      </c>
      <c r="H9" s="72">
        <v>2646</v>
      </c>
      <c r="I9" s="72">
        <v>2646</v>
      </c>
      <c r="J9" s="72">
        <v>2646</v>
      </c>
      <c r="K9" s="72">
        <v>2646</v>
      </c>
      <c r="L9" s="72">
        <v>2646</v>
      </c>
      <c r="M9" s="72">
        <v>2646</v>
      </c>
      <c r="N9" s="72">
        <v>2646</v>
      </c>
      <c r="O9" s="73">
        <f>SUM(C9:N9)</f>
        <v>31752</v>
      </c>
    </row>
    <row r="10" spans="1:15">
      <c r="B10" s="65" t="s">
        <v>96</v>
      </c>
      <c r="C10" s="74">
        <f>SUM(C8:C9)</f>
        <v>7995</v>
      </c>
      <c r="D10" s="75">
        <f t="shared" ref="D10:N10" si="0">SUM(D8:D9)</f>
        <v>7995</v>
      </c>
      <c r="E10" s="75">
        <f t="shared" si="0"/>
        <v>7995</v>
      </c>
      <c r="F10" s="75">
        <f t="shared" si="0"/>
        <v>7995</v>
      </c>
      <c r="G10" s="75">
        <f t="shared" si="0"/>
        <v>7996</v>
      </c>
      <c r="H10" s="75">
        <f t="shared" si="0"/>
        <v>7996</v>
      </c>
      <c r="I10" s="75">
        <f t="shared" si="0"/>
        <v>7996</v>
      </c>
      <c r="J10" s="75">
        <f t="shared" si="0"/>
        <v>7996</v>
      </c>
      <c r="K10" s="75">
        <f t="shared" si="0"/>
        <v>7996</v>
      </c>
      <c r="L10" s="75">
        <f t="shared" si="0"/>
        <v>7996</v>
      </c>
      <c r="M10" s="75">
        <f t="shared" si="0"/>
        <v>7996</v>
      </c>
      <c r="N10" s="75">
        <f t="shared" si="0"/>
        <v>7996</v>
      </c>
      <c r="O10" s="76">
        <f>SUM(O8:O9)</f>
        <v>95948</v>
      </c>
    </row>
    <row r="11" spans="1:15">
      <c r="B11" s="63" t="s">
        <v>97</v>
      </c>
      <c r="C11" s="77">
        <v>3059</v>
      </c>
      <c r="D11" s="78">
        <v>3059</v>
      </c>
      <c r="E11" s="78">
        <v>3059</v>
      </c>
      <c r="F11" s="78">
        <v>3059</v>
      </c>
      <c r="G11" s="78">
        <v>3059</v>
      </c>
      <c r="H11" s="78">
        <v>3059</v>
      </c>
      <c r="I11" s="78">
        <v>3059</v>
      </c>
      <c r="J11" s="78">
        <v>3059</v>
      </c>
      <c r="K11" s="78">
        <v>3059</v>
      </c>
      <c r="L11" s="78">
        <v>3059</v>
      </c>
      <c r="M11" s="78">
        <v>3059</v>
      </c>
      <c r="N11" s="78">
        <v>3059</v>
      </c>
      <c r="O11" s="79">
        <f>SUM(C11:N11)</f>
        <v>36708</v>
      </c>
    </row>
    <row r="12" spans="1:15">
      <c r="B12" s="65" t="s">
        <v>98</v>
      </c>
      <c r="C12" s="80">
        <f>C11/C10</f>
        <v>0.38261413383364601</v>
      </c>
      <c r="D12" s="81">
        <f t="shared" ref="D12:O12" si="1">D11/D10</f>
        <v>0.38261413383364601</v>
      </c>
      <c r="E12" s="81">
        <f t="shared" si="1"/>
        <v>0.38261413383364601</v>
      </c>
      <c r="F12" s="81">
        <f t="shared" si="1"/>
        <v>0.38261413383364601</v>
      </c>
      <c r="G12" s="81">
        <f t="shared" si="1"/>
        <v>0.38256628314157076</v>
      </c>
      <c r="H12" s="81">
        <f t="shared" si="1"/>
        <v>0.38256628314157076</v>
      </c>
      <c r="I12" s="81">
        <f t="shared" si="1"/>
        <v>0.38256628314157076</v>
      </c>
      <c r="J12" s="81">
        <f t="shared" si="1"/>
        <v>0.38256628314157076</v>
      </c>
      <c r="K12" s="81">
        <f t="shared" si="1"/>
        <v>0.38256628314157076</v>
      </c>
      <c r="L12" s="81">
        <f t="shared" si="1"/>
        <v>0.38256628314157076</v>
      </c>
      <c r="M12" s="81">
        <f t="shared" si="1"/>
        <v>0.38256628314157076</v>
      </c>
      <c r="N12" s="81">
        <f t="shared" si="1"/>
        <v>0.38256628314157076</v>
      </c>
      <c r="O12" s="82">
        <f t="shared" si="1"/>
        <v>0.38258223204235625</v>
      </c>
    </row>
    <row r="13" spans="1:15">
      <c r="B13" s="63" t="s">
        <v>99</v>
      </c>
      <c r="C13" s="77">
        <v>2161</v>
      </c>
      <c r="D13" s="78">
        <v>2161</v>
      </c>
      <c r="E13" s="78">
        <v>2161</v>
      </c>
      <c r="F13" s="78">
        <v>2161</v>
      </c>
      <c r="G13" s="78">
        <v>2161</v>
      </c>
      <c r="H13" s="78">
        <v>2161</v>
      </c>
      <c r="I13" s="78">
        <v>2161</v>
      </c>
      <c r="J13" s="78">
        <v>2161</v>
      </c>
      <c r="K13" s="78">
        <v>2161</v>
      </c>
      <c r="L13" s="78">
        <v>2161</v>
      </c>
      <c r="M13" s="78">
        <v>2161</v>
      </c>
      <c r="N13" s="78">
        <v>2161</v>
      </c>
      <c r="O13" s="79">
        <f>SUM(C13:N13)</f>
        <v>25932</v>
      </c>
    </row>
    <row r="14" spans="1:15">
      <c r="B14" s="64" t="s">
        <v>100</v>
      </c>
      <c r="C14" s="80">
        <f>C13/C10</f>
        <v>0.27029393370856786</v>
      </c>
      <c r="D14" s="81">
        <f t="shared" ref="D14:O14" si="2">D13/D10</f>
        <v>0.27029393370856786</v>
      </c>
      <c r="E14" s="81">
        <f t="shared" si="2"/>
        <v>0.27029393370856786</v>
      </c>
      <c r="F14" s="81">
        <f t="shared" si="2"/>
        <v>0.27029393370856786</v>
      </c>
      <c r="G14" s="81">
        <f t="shared" si="2"/>
        <v>0.27026013006503252</v>
      </c>
      <c r="H14" s="81">
        <f t="shared" si="2"/>
        <v>0.27026013006503252</v>
      </c>
      <c r="I14" s="81">
        <f t="shared" si="2"/>
        <v>0.27026013006503252</v>
      </c>
      <c r="J14" s="81">
        <f t="shared" si="2"/>
        <v>0.27026013006503252</v>
      </c>
      <c r="K14" s="81">
        <f t="shared" si="2"/>
        <v>0.27026013006503252</v>
      </c>
      <c r="L14" s="81">
        <f t="shared" si="2"/>
        <v>0.27026013006503252</v>
      </c>
      <c r="M14" s="81">
        <f t="shared" si="2"/>
        <v>0.27026013006503252</v>
      </c>
      <c r="N14" s="81">
        <f t="shared" si="2"/>
        <v>0.27026013006503252</v>
      </c>
      <c r="O14" s="82">
        <f t="shared" si="2"/>
        <v>0.27027139700671199</v>
      </c>
    </row>
    <row r="15" spans="1:15">
      <c r="B15" s="66" t="s">
        <v>101</v>
      </c>
      <c r="C15" s="83">
        <f>C10-C11-C13</f>
        <v>2775</v>
      </c>
      <c r="D15" s="84">
        <f t="shared" ref="D15:O15" si="3">D10-D11-D13</f>
        <v>2775</v>
      </c>
      <c r="E15" s="84">
        <f t="shared" si="3"/>
        <v>2775</v>
      </c>
      <c r="F15" s="84">
        <f t="shared" si="3"/>
        <v>2775</v>
      </c>
      <c r="G15" s="84">
        <f t="shared" si="3"/>
        <v>2776</v>
      </c>
      <c r="H15" s="84">
        <f t="shared" si="3"/>
        <v>2776</v>
      </c>
      <c r="I15" s="84">
        <f t="shared" si="3"/>
        <v>2776</v>
      </c>
      <c r="J15" s="84">
        <f t="shared" si="3"/>
        <v>2776</v>
      </c>
      <c r="K15" s="84">
        <f t="shared" si="3"/>
        <v>2776</v>
      </c>
      <c r="L15" s="84">
        <f t="shared" si="3"/>
        <v>2776</v>
      </c>
      <c r="M15" s="84">
        <f t="shared" si="3"/>
        <v>2776</v>
      </c>
      <c r="N15" s="84">
        <f t="shared" si="3"/>
        <v>2776</v>
      </c>
      <c r="O15" s="85">
        <f t="shared" si="3"/>
        <v>33308</v>
      </c>
    </row>
    <row r="16" spans="1:15">
      <c r="B16" s="67" t="s">
        <v>102</v>
      </c>
      <c r="C16" s="80">
        <f>C15/C10</f>
        <v>0.34709193245778613</v>
      </c>
      <c r="D16" s="81">
        <f t="shared" ref="D16:N16" si="4">D15/D10</f>
        <v>0.34709193245778613</v>
      </c>
      <c r="E16" s="81">
        <f t="shared" si="4"/>
        <v>0.34709193245778613</v>
      </c>
      <c r="F16" s="81">
        <f t="shared" si="4"/>
        <v>0.34709193245778613</v>
      </c>
      <c r="G16" s="81">
        <f t="shared" si="4"/>
        <v>0.34717358679339672</v>
      </c>
      <c r="H16" s="81">
        <f t="shared" si="4"/>
        <v>0.34717358679339672</v>
      </c>
      <c r="I16" s="81">
        <f t="shared" si="4"/>
        <v>0.34717358679339672</v>
      </c>
      <c r="J16" s="81">
        <f t="shared" si="4"/>
        <v>0.34717358679339672</v>
      </c>
      <c r="K16" s="81">
        <f t="shared" si="4"/>
        <v>0.34717358679339672</v>
      </c>
      <c r="L16" s="81">
        <f t="shared" si="4"/>
        <v>0.34717358679339672</v>
      </c>
      <c r="M16" s="81">
        <f t="shared" si="4"/>
        <v>0.34717358679339672</v>
      </c>
      <c r="N16" s="81">
        <f t="shared" si="4"/>
        <v>0.34717358679339672</v>
      </c>
      <c r="O16" s="82">
        <f>O15/O10</f>
        <v>0.34714637095093176</v>
      </c>
    </row>
  </sheetData>
  <mergeCells count="1">
    <mergeCell ref="B6:O6"/>
  </mergeCells>
  <pageMargins left="0.25" right="0.25" top="0.5" bottom="0.5" header="0.25" footer="0.25"/>
  <pageSetup paperSize="17" orientation="landscape" r:id="rId1"/>
  <headerFooter>
    <oddFooter>&amp;L&amp;"Arial,Regular"&amp;10&amp;F&amp;C&amp;"Arial,Regular"&amp;10&amp;D &amp;A&amp;R&amp;"Arial,Regular"&amp;10&amp;P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29"/>
  <sheetViews>
    <sheetView zoomScale="80" zoomScaleNormal="80" zoomScaleSheetLayoutView="100" zoomScalePageLayoutView="84" workbookViewId="0">
      <pane xSplit="4" ySplit="9" topLeftCell="E10" activePane="bottomRight" state="frozen"/>
      <selection activeCell="K18" sqref="K18"/>
      <selection pane="topRight" activeCell="K18" sqref="K18"/>
      <selection pane="bottomLeft" activeCell="K18" sqref="K18"/>
      <selection pane="bottomRight" activeCell="A2" sqref="A1:A2"/>
    </sheetView>
  </sheetViews>
  <sheetFormatPr defaultColWidth="9.33203125" defaultRowHeight="14.4"/>
  <cols>
    <col min="1" max="1" width="13.44140625" style="5" customWidth="1"/>
    <col min="2" max="2" width="17.5546875" style="5" customWidth="1"/>
    <col min="3" max="3" width="11.109375" style="5" bestFit="1" customWidth="1"/>
    <col min="4" max="4" width="13.88671875" style="5" customWidth="1"/>
    <col min="5" max="5" width="14.33203125" style="5" customWidth="1"/>
    <col min="6" max="6" width="12.88671875" style="5" bestFit="1" customWidth="1"/>
    <col min="7" max="7" width="14.5546875" style="5" customWidth="1"/>
    <col min="8" max="8" width="12.88671875" style="5" bestFit="1" customWidth="1"/>
    <col min="9" max="9" width="14.33203125" style="5" customWidth="1"/>
    <col min="10" max="10" width="18.33203125" style="5" customWidth="1"/>
    <col min="11" max="11" width="12" style="5" bestFit="1" customWidth="1"/>
    <col min="12" max="16384" width="9.33203125" style="5"/>
  </cols>
  <sheetData>
    <row r="1" spans="1:11">
      <c r="A1" s="39" t="s">
        <v>638</v>
      </c>
    </row>
    <row r="2" spans="1:11">
      <c r="A2" s="39" t="s">
        <v>632</v>
      </c>
    </row>
    <row r="4" spans="1:11">
      <c r="A4" s="1" t="s">
        <v>0</v>
      </c>
      <c r="B4" s="2"/>
      <c r="C4" s="3"/>
      <c r="D4" s="3"/>
      <c r="E4" s="4"/>
      <c r="F4" s="3"/>
      <c r="G4" s="3"/>
    </row>
    <row r="5" spans="1:11">
      <c r="A5" s="1" t="s">
        <v>1</v>
      </c>
      <c r="B5" s="3"/>
      <c r="C5" s="3"/>
      <c r="D5" s="3"/>
      <c r="E5" s="6" t="s">
        <v>2</v>
      </c>
      <c r="F5" s="3"/>
      <c r="G5" s="3"/>
    </row>
    <row r="6" spans="1:11">
      <c r="A6" s="1" t="s">
        <v>3</v>
      </c>
      <c r="B6" s="3"/>
      <c r="C6" s="3"/>
      <c r="D6" s="3"/>
      <c r="E6" s="6" t="s">
        <v>4</v>
      </c>
      <c r="F6" s="3"/>
      <c r="G6" s="3"/>
    </row>
    <row r="7" spans="1:11">
      <c r="A7" s="1" t="s">
        <v>5</v>
      </c>
      <c r="B7" s="3"/>
      <c r="C7" s="3"/>
      <c r="D7" s="3"/>
      <c r="E7" s="6" t="s">
        <v>6</v>
      </c>
      <c r="F7" s="3"/>
      <c r="G7" s="3"/>
    </row>
    <row r="8" spans="1:11">
      <c r="A8" s="1" t="s">
        <v>7</v>
      </c>
      <c r="B8" s="3"/>
      <c r="C8" s="3"/>
      <c r="D8" s="3"/>
      <c r="E8" s="7" t="s">
        <v>8</v>
      </c>
      <c r="F8" s="7"/>
      <c r="G8" s="7"/>
      <c r="H8" s="7"/>
      <c r="I8" s="1"/>
    </row>
    <row r="9" spans="1:11">
      <c r="A9" s="1" t="s">
        <v>9</v>
      </c>
      <c r="B9" s="3"/>
      <c r="C9" s="3"/>
      <c r="D9" s="3"/>
      <c r="E9" s="8">
        <v>42165</v>
      </c>
      <c r="F9" s="3"/>
      <c r="G9" s="3"/>
    </row>
    <row r="13" spans="1:11" s="9" customFormat="1">
      <c r="C13" s="10" t="s">
        <v>10</v>
      </c>
      <c r="D13" s="11" t="s">
        <v>11</v>
      </c>
      <c r="E13" s="11" t="s">
        <v>12</v>
      </c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K13" s="11" t="s">
        <v>18</v>
      </c>
    </row>
    <row r="14" spans="1:11">
      <c r="A14" s="24"/>
      <c r="B14" s="24"/>
      <c r="C14" s="28"/>
      <c r="D14" s="27"/>
      <c r="E14" s="28"/>
      <c r="F14" s="27"/>
      <c r="G14" s="28"/>
      <c r="H14" s="27"/>
      <c r="I14" s="28"/>
      <c r="J14" s="27"/>
      <c r="K14" s="28"/>
    </row>
    <row r="15" spans="1:11" ht="40.200000000000003">
      <c r="A15" s="12" t="s">
        <v>19</v>
      </c>
      <c r="B15" s="12" t="s">
        <v>20</v>
      </c>
      <c r="C15" s="18" t="s">
        <v>21</v>
      </c>
      <c r="D15" s="19" t="s">
        <v>22</v>
      </c>
      <c r="E15" s="18" t="s">
        <v>23</v>
      </c>
      <c r="F15" s="20" t="s">
        <v>24</v>
      </c>
      <c r="G15" s="21" t="s">
        <v>25</v>
      </c>
      <c r="H15" s="19" t="s">
        <v>26</v>
      </c>
      <c r="I15" s="18" t="s">
        <v>27</v>
      </c>
      <c r="J15" s="19" t="s">
        <v>28</v>
      </c>
      <c r="K15" s="33" t="s">
        <v>29</v>
      </c>
    </row>
    <row r="16" spans="1:11">
      <c r="A16" s="13">
        <v>2017</v>
      </c>
      <c r="B16" s="14" t="s">
        <v>37</v>
      </c>
      <c r="C16" s="29">
        <v>519352</v>
      </c>
      <c r="D16" s="15">
        <v>0.92980430100814637</v>
      </c>
      <c r="E16" s="29">
        <f>C16*D16</f>
        <v>482895.72333718283</v>
      </c>
      <c r="F16" s="16">
        <v>0.62145910260713888</v>
      </c>
      <c r="G16" s="17">
        <f>E16*F16</f>
        <v>300099.94287795085</v>
      </c>
      <c r="H16" s="32">
        <v>0.91669397441114298</v>
      </c>
      <c r="I16" s="17">
        <f>G16*H16</f>
        <v>275099.80935734574</v>
      </c>
      <c r="J16" s="15">
        <v>0.35328501561487241</v>
      </c>
      <c r="K16" s="34">
        <f>I16*J16</f>
        <v>97188.640444458317</v>
      </c>
    </row>
    <row r="17" spans="1:11">
      <c r="A17" s="13">
        <v>2017</v>
      </c>
      <c r="B17" s="14" t="s">
        <v>38</v>
      </c>
      <c r="C17" s="29">
        <v>428197</v>
      </c>
      <c r="D17" s="15">
        <v>0.9316600222318977</v>
      </c>
      <c r="E17" s="29">
        <f t="shared" ref="E17:E27" si="0">C17*D17</f>
        <v>398934.02653963189</v>
      </c>
      <c r="F17" s="16">
        <v>0.54812087983813063</v>
      </c>
      <c r="G17" s="17">
        <f t="shared" ref="G17:G18" si="1">E17*F17</f>
        <v>218664.06962427119</v>
      </c>
      <c r="H17" s="32">
        <v>0.93038143504934645</v>
      </c>
      <c r="I17" s="17">
        <f t="shared" ref="I17:I27" si="2">G17*H17</f>
        <v>203440.99089075963</v>
      </c>
      <c r="J17" s="15">
        <v>0.3353794642857143</v>
      </c>
      <c r="K17" s="34">
        <f t="shared" ref="K17:K27" si="3">I17*J17</f>
        <v>68229.930538697852</v>
      </c>
    </row>
    <row r="18" spans="1:11">
      <c r="A18" s="13">
        <v>2017</v>
      </c>
      <c r="B18" s="14" t="s">
        <v>39</v>
      </c>
      <c r="C18" s="29">
        <v>459942</v>
      </c>
      <c r="D18" s="15">
        <v>0.9300032024826006</v>
      </c>
      <c r="E18" s="29">
        <f t="shared" si="0"/>
        <v>427747.53295625228</v>
      </c>
      <c r="F18" s="16">
        <v>0.52652599977204884</v>
      </c>
      <c r="G18" s="17">
        <f t="shared" si="1"/>
        <v>225220.19743981815</v>
      </c>
      <c r="H18" s="32">
        <v>0.88615208890813046</v>
      </c>
      <c r="I18" s="17">
        <f t="shared" si="2"/>
        <v>199579.34842559643</v>
      </c>
      <c r="J18" s="15">
        <v>0.33779443254817987</v>
      </c>
      <c r="K18" s="34">
        <f t="shared" si="3"/>
        <v>67416.792749759814</v>
      </c>
    </row>
    <row r="19" spans="1:11">
      <c r="A19" s="13">
        <v>2017</v>
      </c>
      <c r="B19" s="14" t="s">
        <v>40</v>
      </c>
      <c r="C19" s="29">
        <v>448752</v>
      </c>
      <c r="D19" s="15">
        <v>0.93427771753737221</v>
      </c>
      <c r="E19" s="29">
        <f t="shared" si="0"/>
        <v>419258.99430033087</v>
      </c>
      <c r="F19" s="16">
        <v>0.56227091692747211</v>
      </c>
      <c r="G19" s="17">
        <f>E19*F19</f>
        <v>235737.13915533683</v>
      </c>
      <c r="H19" s="32">
        <v>0.88525508426359223</v>
      </c>
      <c r="I19" s="17">
        <f t="shared" si="2"/>
        <v>208687.50098701587</v>
      </c>
      <c r="J19" s="15">
        <v>0.38085226168708552</v>
      </c>
      <c r="K19" s="34">
        <f t="shared" si="3"/>
        <v>79479.106736730886</v>
      </c>
    </row>
    <row r="20" spans="1:11">
      <c r="A20" s="13">
        <v>2017</v>
      </c>
      <c r="B20" s="14" t="s">
        <v>41</v>
      </c>
      <c r="C20" s="29">
        <v>470025</v>
      </c>
      <c r="D20" s="15">
        <v>0.93406098286581529</v>
      </c>
      <c r="E20" s="29">
        <f t="shared" si="0"/>
        <v>439032.01347150485</v>
      </c>
      <c r="F20" s="16">
        <v>0.50045582428031699</v>
      </c>
      <c r="G20" s="17">
        <f t="shared" ref="G20:G27" si="4">E20*F20</f>
        <v>219716.12818732919</v>
      </c>
      <c r="H20" s="32">
        <v>0.74478643042271186</v>
      </c>
      <c r="I20" s="17">
        <f t="shared" si="2"/>
        <v>163641.59081893991</v>
      </c>
      <c r="J20" s="15">
        <v>0.34435101363484377</v>
      </c>
      <c r="K20" s="34">
        <f t="shared" si="3"/>
        <v>56350.147671320301</v>
      </c>
    </row>
    <row r="21" spans="1:11">
      <c r="A21" s="13">
        <v>2017</v>
      </c>
      <c r="B21" s="14" t="s">
        <v>30</v>
      </c>
      <c r="C21" s="29">
        <v>466996</v>
      </c>
      <c r="D21" s="15">
        <v>0.9312339074402658</v>
      </c>
      <c r="E21" s="29">
        <f t="shared" si="0"/>
        <v>434882.50983897439</v>
      </c>
      <c r="F21" s="16">
        <v>0.54727266215393433</v>
      </c>
      <c r="G21" s="17">
        <f t="shared" si="4"/>
        <v>237999.30888376007</v>
      </c>
      <c r="H21" s="32">
        <v>0.93679921118993392</v>
      </c>
      <c r="I21" s="17">
        <f t="shared" si="2"/>
        <v>222957.56482605587</v>
      </c>
      <c r="J21" s="15">
        <v>0.34944113263785392</v>
      </c>
      <c r="K21" s="34">
        <f t="shared" si="3"/>
        <v>77910.543982994699</v>
      </c>
    </row>
    <row r="22" spans="1:11">
      <c r="A22" s="13">
        <v>2017</v>
      </c>
      <c r="B22" s="14" t="s">
        <v>31</v>
      </c>
      <c r="C22" s="29">
        <v>522193</v>
      </c>
      <c r="D22" s="15">
        <v>0.93048963035351417</v>
      </c>
      <c r="E22" s="29">
        <f t="shared" si="0"/>
        <v>485895.17154319264</v>
      </c>
      <c r="F22" s="16">
        <v>0.55420338538030833</v>
      </c>
      <c r="G22" s="17">
        <f t="shared" si="4"/>
        <v>269284.74900918303</v>
      </c>
      <c r="H22" s="32">
        <v>0.89975747776879544</v>
      </c>
      <c r="I22" s="17">
        <f t="shared" si="2"/>
        <v>242290.96657010567</v>
      </c>
      <c r="J22" s="15">
        <v>0.34916734574479197</v>
      </c>
      <c r="K22" s="34">
        <f t="shared" si="3"/>
        <v>84600.093695223914</v>
      </c>
    </row>
    <row r="23" spans="1:11">
      <c r="A23" s="13">
        <v>2017</v>
      </c>
      <c r="B23" s="14" t="s">
        <v>32</v>
      </c>
      <c r="C23" s="29">
        <v>557547</v>
      </c>
      <c r="D23" s="15">
        <v>0.93293713687148105</v>
      </c>
      <c r="E23" s="29">
        <f t="shared" si="0"/>
        <v>520156.30185128364</v>
      </c>
      <c r="F23" s="16">
        <v>0.54128865083172217</v>
      </c>
      <c r="G23" s="17">
        <f t="shared" si="4"/>
        <v>281554.70285069937</v>
      </c>
      <c r="H23" s="32">
        <v>0.90080185137885926</v>
      </c>
      <c r="I23" s="17">
        <f t="shared" si="2"/>
        <v>253624.99759233458</v>
      </c>
      <c r="J23" s="15">
        <v>0.37946633787145195</v>
      </c>
      <c r="K23" s="34">
        <f t="shared" si="3"/>
        <v>96242.149029019027</v>
      </c>
    </row>
    <row r="24" spans="1:11">
      <c r="A24" s="13">
        <v>2017</v>
      </c>
      <c r="B24" s="14" t="s">
        <v>33</v>
      </c>
      <c r="C24" s="29">
        <v>543592</v>
      </c>
      <c r="D24" s="15">
        <v>0.933153517071314</v>
      </c>
      <c r="E24" s="29">
        <f t="shared" si="0"/>
        <v>507254.78665182972</v>
      </c>
      <c r="F24" s="16">
        <v>0.55371749207123688</v>
      </c>
      <c r="G24" s="17">
        <f t="shared" si="4"/>
        <v>280875.84830598149</v>
      </c>
      <c r="H24" s="32">
        <v>0.89729689719468053</v>
      </c>
      <c r="I24" s="17">
        <f t="shared" si="2"/>
        <v>252029.02718188096</v>
      </c>
      <c r="J24" s="15">
        <v>0.33890868238187083</v>
      </c>
      <c r="K24" s="34">
        <f t="shared" si="3"/>
        <v>85414.825524195985</v>
      </c>
    </row>
    <row r="25" spans="1:11">
      <c r="A25" s="13">
        <v>2017</v>
      </c>
      <c r="B25" s="14" t="s">
        <v>34</v>
      </c>
      <c r="C25" s="29">
        <v>585602</v>
      </c>
      <c r="D25" s="15">
        <v>0.93308761496687476</v>
      </c>
      <c r="E25" s="29">
        <f t="shared" si="0"/>
        <v>546417.97349983174</v>
      </c>
      <c r="F25" s="16">
        <v>0.56414888100199911</v>
      </c>
      <c r="G25" s="17">
        <f t="shared" si="4"/>
        <v>308261.08830931009</v>
      </c>
      <c r="H25" s="32">
        <v>0.901587974179615</v>
      </c>
      <c r="I25" s="17">
        <f t="shared" si="2"/>
        <v>277924.49012719427</v>
      </c>
      <c r="J25" s="15">
        <v>0.36813499192686422</v>
      </c>
      <c r="K25" s="34">
        <f t="shared" si="3"/>
        <v>102313.72992925251</v>
      </c>
    </row>
    <row r="26" spans="1:11">
      <c r="A26" s="13">
        <v>2017</v>
      </c>
      <c r="B26" s="14" t="s">
        <v>35</v>
      </c>
      <c r="C26" s="29">
        <v>560326</v>
      </c>
      <c r="D26" s="15">
        <v>0.93309269273325124</v>
      </c>
      <c r="E26" s="29">
        <f t="shared" si="0"/>
        <v>522836.09614845173</v>
      </c>
      <c r="F26" s="16">
        <v>0.55357459734240766</v>
      </c>
      <c r="G26" s="17">
        <f t="shared" si="4"/>
        <v>289428.78140145552</v>
      </c>
      <c r="H26" s="32">
        <v>0.86684517187411614</v>
      </c>
      <c r="I26" s="17">
        <f t="shared" si="2"/>
        <v>250889.94175926069</v>
      </c>
      <c r="J26" s="15">
        <v>0.30785227336996479</v>
      </c>
      <c r="K26" s="34">
        <f t="shared" si="3"/>
        <v>77237.038936246463</v>
      </c>
    </row>
    <row r="27" spans="1:11">
      <c r="A27" s="13">
        <v>2017</v>
      </c>
      <c r="B27" s="14" t="s">
        <v>36</v>
      </c>
      <c r="C27" s="29">
        <v>572029</v>
      </c>
      <c r="D27" s="15">
        <v>0.91352597501876776</v>
      </c>
      <c r="E27" s="29">
        <f t="shared" si="0"/>
        <v>522563.3499640107</v>
      </c>
      <c r="F27" s="16">
        <v>0.53759174393874143</v>
      </c>
      <c r="G27" s="17">
        <f t="shared" si="4"/>
        <v>280925.74262562336</v>
      </c>
      <c r="H27" s="32">
        <v>0.61159577445081847</v>
      </c>
      <c r="I27" s="17">
        <f t="shared" si="2"/>
        <v>171812.99712428942</v>
      </c>
      <c r="J27" s="15">
        <v>0.38269190073380116</v>
      </c>
      <c r="K27" s="34">
        <f t="shared" si="3"/>
        <v>65751.442440265426</v>
      </c>
    </row>
    <row r="28" spans="1:11">
      <c r="A28" s="30" t="s">
        <v>42</v>
      </c>
      <c r="B28" s="31"/>
      <c r="C28" s="22">
        <f>SUM(C16:C27)</f>
        <v>6134553</v>
      </c>
      <c r="D28" s="23">
        <f>E28/C28</f>
        <v>0.93044668129894337</v>
      </c>
      <c r="E28" s="22">
        <f t="shared" ref="E28:G28" si="5">SUM(E16:E27)</f>
        <v>5707874.4801024767</v>
      </c>
      <c r="F28" s="23">
        <f>G28/E28</f>
        <v>0.55147808692075617</v>
      </c>
      <c r="G28" s="22">
        <f t="shared" si="5"/>
        <v>3147767.6986707193</v>
      </c>
      <c r="H28" s="23">
        <f>I28/G28</f>
        <v>0.86473319705588592</v>
      </c>
      <c r="I28" s="22">
        <f>SUM(I16:I27)</f>
        <v>2721979.2256607795</v>
      </c>
      <c r="J28" s="23">
        <f>K28/I28</f>
        <v>0.35199917495533839</v>
      </c>
      <c r="K28" s="35">
        <f>SUM(K16:K27)</f>
        <v>958134.44167816523</v>
      </c>
    </row>
    <row r="29" spans="1:11">
      <c r="A29" s="24"/>
      <c r="B29" s="24"/>
      <c r="C29" s="25"/>
      <c r="D29" s="26"/>
      <c r="E29" s="25"/>
      <c r="F29" s="26"/>
      <c r="G29" s="25"/>
      <c r="H29" s="26"/>
      <c r="I29" s="25"/>
      <c r="J29" s="26"/>
      <c r="K29" s="25"/>
    </row>
  </sheetData>
  <pageMargins left="0.25" right="0.25" top="0.5" bottom="0.5" header="0.25" footer="0.25"/>
  <pageSetup paperSize="17" scale="86" orientation="portrait" r:id="rId1"/>
  <headerFooter>
    <oddFooter>&amp;L&amp;"Arial,Regular"&amp;10&amp;F&amp;C&amp;"Arial,Regular"&amp;10&amp;D &amp;A&amp;R&amp;"Arial,Regular"&amp;10&amp;P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17"/>
  <sheetViews>
    <sheetView workbookViewId="0">
      <pane xSplit="2" ySplit="5" topLeftCell="C6" activePane="bottomRight" state="frozen"/>
      <selection activeCell="K18" sqref="K18"/>
      <selection pane="topRight" activeCell="K18" sqref="K18"/>
      <selection pane="bottomLeft" activeCell="K18" sqref="K18"/>
      <selection pane="bottomRight" activeCell="A2" sqref="A1:A2"/>
    </sheetView>
  </sheetViews>
  <sheetFormatPr defaultRowHeight="14.4"/>
  <cols>
    <col min="1" max="1" width="11.44140625" customWidth="1"/>
    <col min="2" max="2" width="7" bestFit="1" customWidth="1"/>
    <col min="3" max="3" width="10.5546875" bestFit="1" customWidth="1"/>
    <col min="4" max="4" width="9.5546875" bestFit="1" customWidth="1"/>
    <col min="5" max="7" width="9.33203125" customWidth="1"/>
    <col min="8" max="8" width="11" customWidth="1"/>
    <col min="9" max="9" width="4.6640625" customWidth="1"/>
    <col min="10" max="14" width="7.33203125" customWidth="1"/>
    <col min="15" max="15" width="11.88671875" bestFit="1" customWidth="1"/>
    <col min="16" max="16" width="4.44140625" customWidth="1"/>
    <col min="17" max="22" width="10.88671875" customWidth="1"/>
    <col min="24" max="24" width="10.5546875" bestFit="1" customWidth="1"/>
  </cols>
  <sheetData>
    <row r="1" spans="1:25">
      <c r="A1" s="39" t="s">
        <v>639</v>
      </c>
    </row>
    <row r="2" spans="1:25">
      <c r="A2" s="39" t="s">
        <v>632</v>
      </c>
    </row>
    <row r="4" spans="1:25">
      <c r="C4" s="295" t="s">
        <v>190</v>
      </c>
      <c r="D4" s="295"/>
      <c r="E4" s="295"/>
      <c r="F4" s="295"/>
      <c r="G4" s="295"/>
      <c r="H4" s="295"/>
      <c r="J4" s="295" t="s">
        <v>191</v>
      </c>
      <c r="K4" s="295"/>
      <c r="L4" s="295"/>
      <c r="M4" s="295"/>
      <c r="N4" s="295"/>
      <c r="O4" s="295"/>
      <c r="Q4" s="296" t="s">
        <v>192</v>
      </c>
      <c r="R4" s="296"/>
      <c r="S4" s="296"/>
      <c r="T4" s="296"/>
      <c r="U4" s="296"/>
      <c r="V4" s="296"/>
    </row>
    <row r="5" spans="1:25" ht="28.8">
      <c r="A5" s="146" t="s">
        <v>19</v>
      </c>
      <c r="B5" s="146" t="s">
        <v>20</v>
      </c>
      <c r="C5" s="146" t="s">
        <v>193</v>
      </c>
      <c r="D5" s="146" t="s">
        <v>194</v>
      </c>
      <c r="E5" s="146" t="s">
        <v>195</v>
      </c>
      <c r="F5" s="146" t="s">
        <v>196</v>
      </c>
      <c r="G5" s="146" t="s">
        <v>197</v>
      </c>
      <c r="H5" s="146" t="s">
        <v>198</v>
      </c>
      <c r="I5" s="271"/>
      <c r="J5" s="146" t="s">
        <v>199</v>
      </c>
      <c r="K5" s="146" t="s">
        <v>200</v>
      </c>
      <c r="L5" s="146" t="s">
        <v>201</v>
      </c>
      <c r="M5" s="146" t="s">
        <v>202</v>
      </c>
      <c r="N5" s="146" t="s">
        <v>203</v>
      </c>
      <c r="O5" s="146" t="s">
        <v>204</v>
      </c>
      <c r="P5" s="272"/>
      <c r="Q5" s="146" t="s">
        <v>199</v>
      </c>
      <c r="R5" s="146" t="s">
        <v>200</v>
      </c>
      <c r="S5" s="146" t="s">
        <v>201</v>
      </c>
      <c r="T5" s="146" t="s">
        <v>202</v>
      </c>
      <c r="U5" s="146" t="s">
        <v>203</v>
      </c>
      <c r="V5" s="146" t="s">
        <v>205</v>
      </c>
      <c r="W5" s="147" t="s">
        <v>206</v>
      </c>
    </row>
    <row r="6" spans="1:25">
      <c r="A6" s="273">
        <v>2017</v>
      </c>
      <c r="B6" s="273">
        <v>1</v>
      </c>
      <c r="C6" s="274">
        <v>984.63905547373838</v>
      </c>
      <c r="D6" s="274">
        <v>627.33968523656142</v>
      </c>
      <c r="E6" s="274">
        <v>1179.4919313661549</v>
      </c>
      <c r="F6" s="274">
        <v>626.83658949012749</v>
      </c>
      <c r="G6" s="274">
        <v>1077.9349323711874</v>
      </c>
      <c r="H6" s="148">
        <v>4496.24219393777</v>
      </c>
      <c r="I6" s="271"/>
      <c r="J6" s="274">
        <v>149.27262401928994</v>
      </c>
      <c r="K6" s="274">
        <v>107.76355436917618</v>
      </c>
      <c r="L6" s="274">
        <v>135.61834935419648</v>
      </c>
      <c r="M6" s="274">
        <v>141.0070976422667</v>
      </c>
      <c r="N6" s="274">
        <v>161.85520730314076</v>
      </c>
      <c r="O6" s="148">
        <v>695.51683268807005</v>
      </c>
      <c r="P6" s="271"/>
      <c r="Q6" s="275">
        <v>1133.9116794930283</v>
      </c>
      <c r="R6" s="275">
        <v>735.1032396057376</v>
      </c>
      <c r="S6" s="275">
        <v>1315.1102807203513</v>
      </c>
      <c r="T6" s="275">
        <v>767.84368713239417</v>
      </c>
      <c r="U6" s="275">
        <v>1239.7901396743282</v>
      </c>
      <c r="V6" s="148">
        <v>5191.7590266258403</v>
      </c>
      <c r="W6" s="276"/>
      <c r="X6" s="37"/>
      <c r="Y6" s="36"/>
    </row>
    <row r="7" spans="1:25">
      <c r="A7" s="273">
        <v>2017</v>
      </c>
      <c r="B7" s="273">
        <v>2</v>
      </c>
      <c r="C7" s="274">
        <v>1051.4320652851175</v>
      </c>
      <c r="D7" s="274">
        <v>717.17819711409322</v>
      </c>
      <c r="E7" s="274">
        <v>1188.9610028369268</v>
      </c>
      <c r="F7" s="274">
        <v>610.7703615357791</v>
      </c>
      <c r="G7" s="274">
        <v>996.1899791469931</v>
      </c>
      <c r="H7" s="148">
        <v>4564.531605918909</v>
      </c>
      <c r="I7" s="271"/>
      <c r="J7" s="274">
        <v>143.6960296027049</v>
      </c>
      <c r="K7" s="274">
        <v>93.464894473628192</v>
      </c>
      <c r="L7" s="274">
        <v>175.92505623508501</v>
      </c>
      <c r="M7" s="274">
        <v>129.08222336995732</v>
      </c>
      <c r="N7" s="274">
        <v>172.16745041983253</v>
      </c>
      <c r="O7" s="148">
        <v>714.33565410120798</v>
      </c>
      <c r="P7" s="271"/>
      <c r="Q7" s="275">
        <v>1195.1280948878223</v>
      </c>
      <c r="R7" s="275">
        <v>810.64309158772141</v>
      </c>
      <c r="S7" s="275">
        <v>1364.8860590720119</v>
      </c>
      <c r="T7" s="275">
        <v>739.85258490573642</v>
      </c>
      <c r="U7" s="275">
        <v>1168.3574295668257</v>
      </c>
      <c r="V7" s="148">
        <v>5278.8672600201171</v>
      </c>
      <c r="W7" s="276"/>
      <c r="X7" s="37"/>
      <c r="Y7" s="36"/>
    </row>
    <row r="8" spans="1:25">
      <c r="A8" s="273">
        <v>2017</v>
      </c>
      <c r="B8" s="273">
        <v>3</v>
      </c>
      <c r="C8" s="274">
        <v>1018.2848028789239</v>
      </c>
      <c r="D8" s="274">
        <v>682.15320901820212</v>
      </c>
      <c r="E8" s="274">
        <v>1248.289225122609</v>
      </c>
      <c r="F8" s="274">
        <v>584.86119293260128</v>
      </c>
      <c r="G8" s="274">
        <v>1086.9892169397342</v>
      </c>
      <c r="H8" s="148">
        <v>4620.5776468920703</v>
      </c>
      <c r="I8" s="271"/>
      <c r="J8" s="274">
        <v>147.01200546150585</v>
      </c>
      <c r="K8" s="274">
        <v>98.894615889473457</v>
      </c>
      <c r="L8" s="274">
        <v>199.88024490793904</v>
      </c>
      <c r="M8" s="274">
        <v>116.36418968109851</v>
      </c>
      <c r="N8" s="274">
        <v>153.9659046600411</v>
      </c>
      <c r="O8" s="148">
        <v>716.11696060005806</v>
      </c>
      <c r="P8" s="271"/>
      <c r="Q8" s="275">
        <v>1165.2968083404298</v>
      </c>
      <c r="R8" s="275">
        <v>781.04782490767559</v>
      </c>
      <c r="S8" s="275">
        <v>1448.1694700305479</v>
      </c>
      <c r="T8" s="275">
        <v>701.22538261369982</v>
      </c>
      <c r="U8" s="275">
        <v>1240.9551215997753</v>
      </c>
      <c r="V8" s="148">
        <v>5336.6946074921289</v>
      </c>
      <c r="W8" s="276"/>
      <c r="X8" s="37"/>
      <c r="Y8" s="36"/>
    </row>
    <row r="9" spans="1:25">
      <c r="A9" s="273">
        <v>2017</v>
      </c>
      <c r="B9" s="273">
        <v>4</v>
      </c>
      <c r="C9" s="274">
        <v>1024.4201482310505</v>
      </c>
      <c r="D9" s="274">
        <v>612.83545712079524</v>
      </c>
      <c r="E9" s="274">
        <v>1432.9210952531696</v>
      </c>
      <c r="F9" s="274">
        <v>814.17759352330734</v>
      </c>
      <c r="G9" s="274">
        <v>792.65987506837712</v>
      </c>
      <c r="H9" s="148">
        <v>4677.0141691966992</v>
      </c>
      <c r="I9" s="271"/>
      <c r="J9" s="274">
        <v>186.09768833208057</v>
      </c>
      <c r="K9" s="274">
        <v>103.99131218560844</v>
      </c>
      <c r="L9" s="274">
        <v>167.85857406760204</v>
      </c>
      <c r="M9" s="274">
        <v>118.28744901881257</v>
      </c>
      <c r="N9" s="274">
        <v>137.22549618700634</v>
      </c>
      <c r="O9" s="148">
        <v>713.46051979110996</v>
      </c>
      <c r="P9" s="271"/>
      <c r="Q9" s="275">
        <v>1210.5178365631309</v>
      </c>
      <c r="R9" s="275">
        <v>716.82676930640366</v>
      </c>
      <c r="S9" s="275">
        <v>1600.7796693207715</v>
      </c>
      <c r="T9" s="275">
        <v>932.46504254211993</v>
      </c>
      <c r="U9" s="275">
        <v>929.88537125538346</v>
      </c>
      <c r="V9" s="148">
        <v>5390.4746889878088</v>
      </c>
      <c r="W9" s="276"/>
      <c r="X9" s="37"/>
      <c r="Y9" s="36"/>
    </row>
    <row r="10" spans="1:25">
      <c r="A10" s="273">
        <v>2017</v>
      </c>
      <c r="B10" s="273">
        <v>5</v>
      </c>
      <c r="C10" s="274">
        <v>1046.0028129353157</v>
      </c>
      <c r="D10" s="274">
        <v>574.32792207226657</v>
      </c>
      <c r="E10" s="274">
        <v>1160.9497533565907</v>
      </c>
      <c r="F10" s="274">
        <v>939.39811286973736</v>
      </c>
      <c r="G10" s="274">
        <v>1020.8000743774396</v>
      </c>
      <c r="H10" s="148">
        <v>4741.4786756113499</v>
      </c>
      <c r="I10" s="271"/>
      <c r="J10" s="274">
        <v>168.00510394721024</v>
      </c>
      <c r="K10" s="274">
        <v>97.390115321239094</v>
      </c>
      <c r="L10" s="274">
        <v>177.71661568304103</v>
      </c>
      <c r="M10" s="274">
        <v>136.72903007344189</v>
      </c>
      <c r="N10" s="274">
        <v>150.21020499442878</v>
      </c>
      <c r="O10" s="148">
        <v>730.05107001936108</v>
      </c>
      <c r="P10" s="271"/>
      <c r="Q10" s="275">
        <v>1214.0079168825259</v>
      </c>
      <c r="R10" s="275">
        <v>671.71803739350571</v>
      </c>
      <c r="S10" s="275">
        <v>1338.6663690396317</v>
      </c>
      <c r="T10" s="275">
        <v>1076.1271429431793</v>
      </c>
      <c r="U10" s="275">
        <v>1171.0102793718684</v>
      </c>
      <c r="V10" s="148">
        <v>5471.5297456307107</v>
      </c>
      <c r="W10" s="276"/>
      <c r="X10" s="37"/>
      <c r="Y10" s="36"/>
    </row>
    <row r="11" spans="1:25">
      <c r="A11" s="273">
        <v>2017</v>
      </c>
      <c r="B11" s="273">
        <v>6</v>
      </c>
      <c r="C11" s="274">
        <v>1011.3359575146708</v>
      </c>
      <c r="D11" s="274">
        <v>681.95802734100869</v>
      </c>
      <c r="E11" s="274">
        <v>1337.3473936170856</v>
      </c>
      <c r="F11" s="274">
        <v>749.65860608160801</v>
      </c>
      <c r="G11" s="274">
        <v>1044.5715844290269</v>
      </c>
      <c r="H11" s="148">
        <v>4824.8715689833998</v>
      </c>
      <c r="I11" s="271"/>
      <c r="J11" s="274">
        <v>181.74633277574884</v>
      </c>
      <c r="K11" s="274">
        <v>115.99106503594508</v>
      </c>
      <c r="L11" s="274">
        <v>180.21198672626988</v>
      </c>
      <c r="M11" s="274">
        <v>119.58386977068209</v>
      </c>
      <c r="N11" s="274">
        <v>145.50629230321314</v>
      </c>
      <c r="O11" s="148">
        <v>743.03954661185912</v>
      </c>
      <c r="P11" s="271"/>
      <c r="Q11" s="275">
        <v>1193.0822902904197</v>
      </c>
      <c r="R11" s="275">
        <v>797.94909237695379</v>
      </c>
      <c r="S11" s="275">
        <v>1517.5593803433555</v>
      </c>
      <c r="T11" s="275">
        <v>869.24247585229011</v>
      </c>
      <c r="U11" s="275">
        <v>1190.0778767322399</v>
      </c>
      <c r="V11" s="148">
        <v>5567.9111155952587</v>
      </c>
      <c r="W11" s="276"/>
      <c r="X11" s="37"/>
      <c r="Y11" s="36"/>
    </row>
    <row r="12" spans="1:25">
      <c r="A12" s="273">
        <v>2017</v>
      </c>
      <c r="B12" s="273">
        <v>7</v>
      </c>
      <c r="C12" s="274">
        <v>1126.7193581644624</v>
      </c>
      <c r="D12" s="274">
        <v>641.79254716986622</v>
      </c>
      <c r="E12" s="274">
        <v>1215.3852747455453</v>
      </c>
      <c r="F12" s="274">
        <v>734.82154182733359</v>
      </c>
      <c r="G12" s="274">
        <v>1197.2531196745124</v>
      </c>
      <c r="H12" s="148">
        <v>4915.9718415817197</v>
      </c>
      <c r="I12" s="271"/>
      <c r="J12" s="274">
        <v>174.17692693729376</v>
      </c>
      <c r="K12" s="274">
        <v>131.77354469101471</v>
      </c>
      <c r="L12" s="274">
        <v>172.20591595153161</v>
      </c>
      <c r="M12" s="274">
        <v>122.16233849587478</v>
      </c>
      <c r="N12" s="274">
        <v>163.14655697229716</v>
      </c>
      <c r="O12" s="148">
        <v>763.465283048012</v>
      </c>
      <c r="P12" s="271"/>
      <c r="Q12" s="275">
        <v>1300.8962851017561</v>
      </c>
      <c r="R12" s="275">
        <v>773.56609186088099</v>
      </c>
      <c r="S12" s="275">
        <v>1387.5911906970769</v>
      </c>
      <c r="T12" s="275">
        <v>856.98388032320838</v>
      </c>
      <c r="U12" s="275">
        <v>1360.3996766468094</v>
      </c>
      <c r="V12" s="148">
        <v>5679.4371246297314</v>
      </c>
      <c r="W12" s="276"/>
      <c r="X12" s="37"/>
      <c r="Y12" s="36"/>
    </row>
    <row r="13" spans="1:25">
      <c r="A13" s="273">
        <v>2017</v>
      </c>
      <c r="B13" s="273">
        <v>8</v>
      </c>
      <c r="C13" s="274">
        <v>1130.1801548972596</v>
      </c>
      <c r="D13" s="274">
        <v>781.06595652100759</v>
      </c>
      <c r="E13" s="274">
        <v>1405.0690596024565</v>
      </c>
      <c r="F13" s="274">
        <v>743.3910001788139</v>
      </c>
      <c r="G13" s="274">
        <v>937.52712632978285</v>
      </c>
      <c r="H13" s="148">
        <v>4997.2332975293211</v>
      </c>
      <c r="I13" s="271"/>
      <c r="J13" s="274">
        <v>156.39679569599852</v>
      </c>
      <c r="K13" s="274">
        <v>143.61576939051443</v>
      </c>
      <c r="L13" s="274">
        <v>168.09333222471261</v>
      </c>
      <c r="M13" s="274">
        <v>114.79395911499152</v>
      </c>
      <c r="N13" s="274">
        <v>200.95861969742893</v>
      </c>
      <c r="O13" s="148">
        <v>783.85847612364603</v>
      </c>
      <c r="P13" s="271"/>
      <c r="Q13" s="275">
        <v>1286.5769505932581</v>
      </c>
      <c r="R13" s="275">
        <v>924.68172591152199</v>
      </c>
      <c r="S13" s="275">
        <v>1573.1623918271691</v>
      </c>
      <c r="T13" s="275">
        <v>858.18495929380538</v>
      </c>
      <c r="U13" s="275">
        <v>1138.4857460272117</v>
      </c>
      <c r="V13" s="148">
        <v>5781.0917736529673</v>
      </c>
      <c r="W13" s="276"/>
      <c r="X13" s="37"/>
      <c r="Y13" s="36"/>
    </row>
    <row r="14" spans="1:25">
      <c r="A14" s="273">
        <v>2017</v>
      </c>
      <c r="B14" s="273">
        <v>9</v>
      </c>
      <c r="C14" s="274">
        <v>998.41954361936257</v>
      </c>
      <c r="D14" s="274">
        <v>726.81831418387094</v>
      </c>
      <c r="E14" s="274">
        <v>1415.0853458425663</v>
      </c>
      <c r="F14" s="274">
        <v>508.06003081161958</v>
      </c>
      <c r="G14" s="274">
        <v>1413.8448590976102</v>
      </c>
      <c r="H14" s="148">
        <v>5062.2280935550298</v>
      </c>
      <c r="I14" s="271"/>
      <c r="J14" s="274">
        <v>176.90113807681175</v>
      </c>
      <c r="K14" s="274">
        <v>114.0893274751607</v>
      </c>
      <c r="L14" s="274">
        <v>195.76172948865258</v>
      </c>
      <c r="M14" s="274">
        <v>117.16159787212338</v>
      </c>
      <c r="N14" s="274">
        <v>191.11852434586859</v>
      </c>
      <c r="O14" s="148">
        <v>795.03231725861701</v>
      </c>
      <c r="P14" s="271"/>
      <c r="Q14" s="275">
        <v>1175.3206816961742</v>
      </c>
      <c r="R14" s="275">
        <v>840.9076416590317</v>
      </c>
      <c r="S14" s="275">
        <v>1610.847075331219</v>
      </c>
      <c r="T14" s="275">
        <v>625.22162868374301</v>
      </c>
      <c r="U14" s="275">
        <v>1604.9633834434787</v>
      </c>
      <c r="V14" s="148">
        <v>5857.2604108136466</v>
      </c>
      <c r="W14" s="276"/>
      <c r="X14" s="37"/>
      <c r="Y14" s="36"/>
    </row>
    <row r="15" spans="1:25">
      <c r="A15" s="273">
        <v>2017</v>
      </c>
      <c r="B15" s="273">
        <v>10</v>
      </c>
      <c r="C15" s="274">
        <v>959.70775019630833</v>
      </c>
      <c r="D15" s="274">
        <v>733.5590508651236</v>
      </c>
      <c r="E15" s="274">
        <v>1289.821954939958</v>
      </c>
      <c r="F15" s="274">
        <v>692.20213121383381</v>
      </c>
      <c r="G15" s="274">
        <v>1432.3096959509455</v>
      </c>
      <c r="H15" s="148">
        <v>5107.6005831661696</v>
      </c>
      <c r="I15" s="271"/>
      <c r="J15" s="274">
        <v>178.41229065583641</v>
      </c>
      <c r="K15" s="274">
        <v>108.29334093619605</v>
      </c>
      <c r="L15" s="274">
        <v>213.9968836688912</v>
      </c>
      <c r="M15" s="274">
        <v>140.96778288522759</v>
      </c>
      <c r="N15" s="274">
        <v>163.60832756351076</v>
      </c>
      <c r="O15" s="148">
        <v>805.27862570966204</v>
      </c>
      <c r="P15" s="271"/>
      <c r="Q15" s="275">
        <v>1138.1200408521447</v>
      </c>
      <c r="R15" s="275">
        <v>841.85239180131964</v>
      </c>
      <c r="S15" s="275">
        <v>1503.8188386088491</v>
      </c>
      <c r="T15" s="275">
        <v>833.16991409906143</v>
      </c>
      <c r="U15" s="275">
        <v>1595.9180235144563</v>
      </c>
      <c r="V15" s="148">
        <v>5912.8792088758319</v>
      </c>
      <c r="W15" s="276"/>
      <c r="X15" s="37"/>
      <c r="Y15" s="36"/>
    </row>
    <row r="16" spans="1:25">
      <c r="A16" s="273">
        <v>2017</v>
      </c>
      <c r="B16" s="273">
        <v>11</v>
      </c>
      <c r="C16" s="274">
        <v>1011.9897760040244</v>
      </c>
      <c r="D16" s="274">
        <v>903.78195099694699</v>
      </c>
      <c r="E16" s="274">
        <v>1464.504614558788</v>
      </c>
      <c r="F16" s="274">
        <v>534.15484498238015</v>
      </c>
      <c r="G16" s="274">
        <v>1225.9815890338502</v>
      </c>
      <c r="H16" s="148">
        <v>5140.4127755759901</v>
      </c>
      <c r="I16" s="271"/>
      <c r="J16" s="274">
        <v>187.01137309811799</v>
      </c>
      <c r="K16" s="274">
        <v>112.51988605426435</v>
      </c>
      <c r="L16" s="274">
        <v>210.66950994589794</v>
      </c>
      <c r="M16" s="274">
        <v>132.0969344701472</v>
      </c>
      <c r="N16" s="274">
        <v>168.45972524544646</v>
      </c>
      <c r="O16" s="148">
        <v>810.75742881387396</v>
      </c>
      <c r="P16" s="271"/>
      <c r="Q16" s="275">
        <v>1199.0011491021423</v>
      </c>
      <c r="R16" s="275">
        <v>1016.3018370512114</v>
      </c>
      <c r="S16" s="275">
        <v>1675.174124504686</v>
      </c>
      <c r="T16" s="275">
        <v>666.25177945252733</v>
      </c>
      <c r="U16" s="275">
        <v>1394.4413142792966</v>
      </c>
      <c r="V16" s="148">
        <v>5951.170204389864</v>
      </c>
      <c r="W16" s="276"/>
      <c r="X16" s="37"/>
      <c r="Y16" s="36"/>
    </row>
    <row r="17" spans="1:25">
      <c r="A17" s="273">
        <v>2017</v>
      </c>
      <c r="B17" s="273">
        <v>12</v>
      </c>
      <c r="C17" s="274">
        <v>1167.2066516927543</v>
      </c>
      <c r="D17" s="274">
        <v>688.42232253488419</v>
      </c>
      <c r="E17" s="274">
        <v>1491.7844571646035</v>
      </c>
      <c r="F17" s="274">
        <v>615.73902473705516</v>
      </c>
      <c r="G17" s="274">
        <v>1199.9031313250728</v>
      </c>
      <c r="H17" s="148">
        <v>5163.0555874543697</v>
      </c>
      <c r="I17" s="271"/>
      <c r="J17" s="274">
        <v>182.2315766947425</v>
      </c>
      <c r="K17" s="274">
        <v>154.11856349378598</v>
      </c>
      <c r="L17" s="274">
        <v>180.56411155457567</v>
      </c>
      <c r="M17" s="274">
        <v>123.26625777777575</v>
      </c>
      <c r="N17" s="274">
        <v>180.16104666571005</v>
      </c>
      <c r="O17" s="148">
        <v>820.34155618658997</v>
      </c>
      <c r="P17" s="271"/>
      <c r="Q17" s="275">
        <v>1349.4382283874968</v>
      </c>
      <c r="R17" s="275">
        <v>842.54088602867023</v>
      </c>
      <c r="S17" s="275">
        <v>1672.3485687191792</v>
      </c>
      <c r="T17" s="275">
        <v>739.00528251483092</v>
      </c>
      <c r="U17" s="275">
        <v>1380.0641779907828</v>
      </c>
      <c r="V17" s="148">
        <v>5983.3971436409593</v>
      </c>
      <c r="W17" s="277">
        <v>67402.47231035486</v>
      </c>
      <c r="X17" s="37"/>
      <c r="Y17" s="36"/>
    </row>
  </sheetData>
  <mergeCells count="3">
    <mergeCell ref="C4:H4"/>
    <mergeCell ref="J4:O4"/>
    <mergeCell ref="Q4:V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45"/>
  <sheetViews>
    <sheetView workbookViewId="0">
      <selection activeCell="A2" sqref="A1:A2"/>
    </sheetView>
  </sheetViews>
  <sheetFormatPr defaultColWidth="9.109375" defaultRowHeight="13.2"/>
  <cols>
    <col min="1" max="1" width="11.33203125" style="118" customWidth="1"/>
    <col min="2" max="2" width="20.109375" style="118" customWidth="1"/>
    <col min="3" max="3" width="11.33203125" style="118" bestFit="1" customWidth="1"/>
    <col min="4" max="4" width="6.6640625" style="118" customWidth="1"/>
    <col min="5" max="5" width="12.6640625" style="118" customWidth="1"/>
    <col min="6" max="6" width="15.44140625" style="118" customWidth="1"/>
    <col min="7" max="7" width="14.33203125" style="118" customWidth="1"/>
    <col min="8" max="10" width="12.6640625" style="118" customWidth="1"/>
    <col min="11" max="11" width="14.109375" style="118" customWidth="1"/>
    <col min="12" max="12" width="10.33203125" style="118" customWidth="1"/>
    <col min="13" max="13" width="12.6640625" style="118" customWidth="1"/>
    <col min="14" max="14" width="20.5546875" style="118" customWidth="1"/>
    <col min="15" max="16384" width="9.109375" style="118"/>
  </cols>
  <sheetData>
    <row r="1" spans="1:15">
      <c r="A1" s="39" t="s">
        <v>640</v>
      </c>
    </row>
    <row r="2" spans="1:15">
      <c r="A2" s="39" t="s">
        <v>632</v>
      </c>
    </row>
    <row r="4" spans="1:15">
      <c r="A4" s="123" t="s">
        <v>143</v>
      </c>
    </row>
    <row r="6" spans="1:15">
      <c r="B6" s="119" t="s">
        <v>144</v>
      </c>
      <c r="C6" s="129">
        <v>84850</v>
      </c>
      <c r="D6" s="129"/>
      <c r="E6" s="129"/>
    </row>
    <row r="7" spans="1:15">
      <c r="B7" s="119" t="s">
        <v>145</v>
      </c>
      <c r="C7" s="130">
        <v>0.223</v>
      </c>
      <c r="D7" s="130"/>
      <c r="E7" s="130"/>
    </row>
    <row r="8" spans="1:15">
      <c r="B8" s="119" t="s">
        <v>146</v>
      </c>
      <c r="C8" s="130">
        <v>0.13390788768517564</v>
      </c>
      <c r="D8" s="130"/>
      <c r="E8" s="130"/>
    </row>
    <row r="9" spans="1:15">
      <c r="B9" s="119" t="s">
        <v>147</v>
      </c>
      <c r="C9" s="130">
        <v>7.5658760899994099E-2</v>
      </c>
      <c r="D9" s="130"/>
      <c r="E9" s="130"/>
    </row>
    <row r="10" spans="1:15" ht="26.4">
      <c r="A10" s="120" t="s">
        <v>148</v>
      </c>
      <c r="B10" s="120"/>
      <c r="C10" s="121" t="s">
        <v>149</v>
      </c>
      <c r="D10" s="121" t="s">
        <v>150</v>
      </c>
      <c r="E10" s="121" t="s">
        <v>151</v>
      </c>
      <c r="F10" s="121" t="s">
        <v>152</v>
      </c>
      <c r="G10" s="121" t="s">
        <v>153</v>
      </c>
      <c r="H10" s="121" t="s">
        <v>154</v>
      </c>
      <c r="I10" s="121" t="s">
        <v>155</v>
      </c>
      <c r="J10" s="121" t="s">
        <v>147</v>
      </c>
      <c r="K10" s="122" t="s">
        <v>156</v>
      </c>
      <c r="L10" s="122" t="s">
        <v>157</v>
      </c>
      <c r="M10" s="122" t="s">
        <v>158</v>
      </c>
      <c r="N10" s="121" t="s">
        <v>159</v>
      </c>
    </row>
    <row r="11" spans="1:15" ht="18" customHeight="1">
      <c r="A11" s="123" t="s">
        <v>160</v>
      </c>
      <c r="B11" s="120"/>
      <c r="C11" s="121"/>
      <c r="D11" s="121"/>
      <c r="E11" s="121"/>
    </row>
    <row r="12" spans="1:15">
      <c r="A12" s="123"/>
      <c r="B12" s="118" t="s">
        <v>161</v>
      </c>
      <c r="C12" s="131">
        <v>5</v>
      </c>
      <c r="D12" s="131">
        <v>5</v>
      </c>
      <c r="E12" s="131">
        <v>323640</v>
      </c>
      <c r="F12" s="129">
        <f>C12*$C$6</f>
        <v>424250</v>
      </c>
      <c r="G12" s="129">
        <f>E12+F12</f>
        <v>747890</v>
      </c>
      <c r="H12" s="129">
        <f t="shared" ref="H12:H17" si="0">F12*$C$7</f>
        <v>94607.75</v>
      </c>
      <c r="I12" s="129">
        <f t="shared" ref="I12:I17" si="1">F12*$C$9</f>
        <v>32098.229311822495</v>
      </c>
      <c r="J12" s="129">
        <f>I12*$C$9</f>
        <v>2428.5122568163601</v>
      </c>
      <c r="K12" s="129">
        <f t="shared" ref="K12:K34" si="2">SUM(F12:J12)</f>
        <v>1301274.4915686387</v>
      </c>
      <c r="L12" s="132">
        <v>8.3824777147831195E-2</v>
      </c>
      <c r="M12" s="124">
        <f>L12*K12</f>
        <v>109079.04426389848</v>
      </c>
      <c r="N12" s="119" t="s">
        <v>162</v>
      </c>
      <c r="O12" s="118" t="s">
        <v>620</v>
      </c>
    </row>
    <row r="13" spans="1:15">
      <c r="A13" s="123"/>
      <c r="B13" s="118" t="s">
        <v>163</v>
      </c>
      <c r="C13" s="131">
        <v>2</v>
      </c>
      <c r="D13" s="131">
        <v>1</v>
      </c>
      <c r="E13" s="131">
        <v>187920</v>
      </c>
      <c r="F13" s="133">
        <f t="shared" ref="F13:F34" si="3">C13*$C$6</f>
        <v>169700</v>
      </c>
      <c r="G13" s="129">
        <f t="shared" ref="G13:G17" si="4">E13+F13</f>
        <v>357620</v>
      </c>
      <c r="H13" s="133">
        <f t="shared" si="0"/>
        <v>37843.1</v>
      </c>
      <c r="I13" s="133">
        <f t="shared" si="1"/>
        <v>12839.291724728999</v>
      </c>
      <c r="J13" s="129">
        <f t="shared" ref="J13:J34" si="5">I13*$C$9</f>
        <v>971.40490272654415</v>
      </c>
      <c r="K13" s="129">
        <f t="shared" si="2"/>
        <v>578973.79662745551</v>
      </c>
      <c r="L13" s="125"/>
    </row>
    <row r="14" spans="1:15">
      <c r="A14" s="123"/>
      <c r="B14" s="118" t="s">
        <v>164</v>
      </c>
      <c r="C14" s="131">
        <v>4</v>
      </c>
      <c r="D14" s="131"/>
      <c r="E14" s="131"/>
      <c r="F14" s="133">
        <f t="shared" si="3"/>
        <v>339400</v>
      </c>
      <c r="G14" s="129">
        <f t="shared" si="4"/>
        <v>339400</v>
      </c>
      <c r="H14" s="133">
        <f t="shared" si="0"/>
        <v>75686.2</v>
      </c>
      <c r="I14" s="133">
        <f t="shared" si="1"/>
        <v>25678.583449457998</v>
      </c>
      <c r="J14" s="129">
        <f t="shared" si="5"/>
        <v>1942.8098054530883</v>
      </c>
      <c r="K14" s="129">
        <f t="shared" si="2"/>
        <v>782107.59325491101</v>
      </c>
      <c r="L14" s="143">
        <f>[2]Accounting!$D$15</f>
        <v>0.14343284894929634</v>
      </c>
      <c r="M14" s="144">
        <f>L14*K14</f>
        <v>112179.92028542935</v>
      </c>
      <c r="N14" s="119" t="s">
        <v>164</v>
      </c>
    </row>
    <row r="15" spans="1:15">
      <c r="A15" s="123"/>
      <c r="B15" s="118" t="s">
        <v>165</v>
      </c>
      <c r="C15" s="131">
        <v>3</v>
      </c>
      <c r="D15" s="131">
        <v>1</v>
      </c>
      <c r="E15" s="131">
        <v>64728</v>
      </c>
      <c r="F15" s="133">
        <f t="shared" si="3"/>
        <v>254550</v>
      </c>
      <c r="G15" s="129">
        <f t="shared" si="4"/>
        <v>319278</v>
      </c>
      <c r="H15" s="133">
        <f t="shared" si="0"/>
        <v>56764.65</v>
      </c>
      <c r="I15" s="133">
        <f t="shared" si="1"/>
        <v>19258.937587093496</v>
      </c>
      <c r="J15" s="129">
        <f t="shared" si="5"/>
        <v>1457.1073540898162</v>
      </c>
      <c r="K15" s="129">
        <f t="shared" si="2"/>
        <v>651308.69494118332</v>
      </c>
      <c r="L15" s="125"/>
    </row>
    <row r="16" spans="1:15">
      <c r="A16" s="123"/>
      <c r="B16" s="118" t="s">
        <v>166</v>
      </c>
      <c r="C16" s="131">
        <v>1</v>
      </c>
      <c r="D16" s="131"/>
      <c r="E16" s="131"/>
      <c r="F16" s="133">
        <f t="shared" si="3"/>
        <v>84850</v>
      </c>
      <c r="G16" s="129">
        <f t="shared" si="4"/>
        <v>84850</v>
      </c>
      <c r="H16" s="133">
        <f t="shared" si="0"/>
        <v>18921.55</v>
      </c>
      <c r="I16" s="133">
        <f t="shared" si="1"/>
        <v>6419.6458623644994</v>
      </c>
      <c r="J16" s="129">
        <f t="shared" si="5"/>
        <v>485.70245136327208</v>
      </c>
      <c r="K16" s="129">
        <f t="shared" si="2"/>
        <v>195526.89831372775</v>
      </c>
      <c r="L16" s="125"/>
    </row>
    <row r="17" spans="1:15">
      <c r="A17" s="123" t="s">
        <v>167</v>
      </c>
      <c r="C17" s="131">
        <v>2</v>
      </c>
      <c r="D17" s="131"/>
      <c r="E17" s="131"/>
      <c r="F17" s="133">
        <f t="shared" si="3"/>
        <v>169700</v>
      </c>
      <c r="G17" s="129">
        <f t="shared" si="4"/>
        <v>169700</v>
      </c>
      <c r="H17" s="133">
        <f t="shared" si="0"/>
        <v>37843.1</v>
      </c>
      <c r="I17" s="133">
        <f t="shared" si="1"/>
        <v>12839.291724728999</v>
      </c>
      <c r="J17" s="129">
        <f t="shared" si="5"/>
        <v>971.40490272654415</v>
      </c>
      <c r="K17" s="129">
        <f t="shared" si="2"/>
        <v>391053.79662745551</v>
      </c>
      <c r="L17" s="143">
        <v>0.32748469155050558</v>
      </c>
      <c r="M17" s="144">
        <f>L17*K17</f>
        <v>128064.13196819641</v>
      </c>
      <c r="N17" s="145" t="s">
        <v>59</v>
      </c>
    </row>
    <row r="18" spans="1:15">
      <c r="A18" s="123"/>
      <c r="C18" s="131"/>
      <c r="D18" s="131"/>
      <c r="E18" s="131"/>
      <c r="F18" s="133"/>
      <c r="G18" s="133"/>
      <c r="H18" s="133"/>
      <c r="I18" s="133"/>
      <c r="J18" s="129">
        <f t="shared" si="5"/>
        <v>0</v>
      </c>
      <c r="K18" s="129">
        <f t="shared" si="2"/>
        <v>0</v>
      </c>
      <c r="L18" s="143">
        <v>6.0481389081626563E-2</v>
      </c>
      <c r="M18" s="144">
        <f>L18*K17</f>
        <v>23651.476825672402</v>
      </c>
      <c r="N18" s="145" t="s">
        <v>168</v>
      </c>
    </row>
    <row r="19" spans="1:15">
      <c r="A19" s="123"/>
      <c r="C19" s="131"/>
      <c r="D19" s="131"/>
      <c r="E19" s="131"/>
      <c r="F19" s="133"/>
      <c r="G19" s="133"/>
      <c r="H19" s="133"/>
      <c r="I19" s="133"/>
      <c r="J19" s="129"/>
      <c r="K19" s="129"/>
      <c r="L19" s="132"/>
      <c r="M19" s="124"/>
      <c r="N19" s="119"/>
    </row>
    <row r="20" spans="1:15">
      <c r="A20" s="123"/>
      <c r="C20" s="131"/>
      <c r="D20" s="131"/>
      <c r="E20" s="131"/>
      <c r="F20" s="133"/>
      <c r="G20" s="133"/>
      <c r="H20" s="133"/>
      <c r="I20" s="133"/>
      <c r="J20" s="129"/>
      <c r="K20" s="129"/>
      <c r="L20" s="132"/>
      <c r="M20" s="124"/>
      <c r="N20" s="119"/>
    </row>
    <row r="21" spans="1:15">
      <c r="A21" s="123" t="s">
        <v>169</v>
      </c>
      <c r="C21" s="131"/>
      <c r="D21" s="131"/>
      <c r="E21" s="131"/>
      <c r="F21" s="133"/>
      <c r="G21" s="133"/>
      <c r="H21" s="133"/>
      <c r="I21" s="133"/>
      <c r="J21" s="129">
        <f t="shared" si="5"/>
        <v>0</v>
      </c>
      <c r="K21" s="129"/>
      <c r="L21" s="125"/>
    </row>
    <row r="22" spans="1:15">
      <c r="A22" s="123"/>
      <c r="B22" s="118" t="s">
        <v>170</v>
      </c>
      <c r="C22" s="131">
        <v>3</v>
      </c>
      <c r="D22" s="131"/>
      <c r="E22" s="131"/>
      <c r="F22" s="133">
        <f t="shared" si="3"/>
        <v>254550</v>
      </c>
      <c r="G22" s="129">
        <f t="shared" ref="G22:G34" si="6">E22+F22</f>
        <v>254550</v>
      </c>
      <c r="H22" s="133">
        <f>F22*$C$7</f>
        <v>56764.65</v>
      </c>
      <c r="I22" s="133">
        <f>F22*$C$9</f>
        <v>19258.937587093496</v>
      </c>
      <c r="J22" s="129">
        <f t="shared" si="5"/>
        <v>1457.1073540898162</v>
      </c>
      <c r="K22" s="129">
        <f>SUM(F22,H22:J22)</f>
        <v>332030.69494118332</v>
      </c>
      <c r="L22" s="125"/>
    </row>
    <row r="23" spans="1:15">
      <c r="A23" s="123"/>
      <c r="B23" s="118" t="s">
        <v>171</v>
      </c>
      <c r="C23" s="131">
        <v>1</v>
      </c>
      <c r="D23" s="131"/>
      <c r="E23" s="131"/>
      <c r="F23" s="133">
        <f t="shared" si="3"/>
        <v>84850</v>
      </c>
      <c r="G23" s="129">
        <f t="shared" si="6"/>
        <v>84850</v>
      </c>
      <c r="H23" s="133">
        <f>F23*$C$7</f>
        <v>18921.55</v>
      </c>
      <c r="I23" s="133">
        <f>F23*$C$9</f>
        <v>6419.6458623644994</v>
      </c>
      <c r="J23" s="129">
        <f t="shared" si="5"/>
        <v>485.70245136327208</v>
      </c>
      <c r="K23" s="129">
        <f>SUM(F23,H23:J23)</f>
        <v>110676.89831372778</v>
      </c>
      <c r="L23" s="125"/>
    </row>
    <row r="24" spans="1:15">
      <c r="A24" s="123"/>
      <c r="B24" s="118" t="s">
        <v>172</v>
      </c>
      <c r="C24" s="131">
        <v>4.5</v>
      </c>
      <c r="D24" s="131"/>
      <c r="E24" s="131"/>
      <c r="F24" s="133">
        <f t="shared" si="3"/>
        <v>381825</v>
      </c>
      <c r="G24" s="129">
        <f t="shared" si="6"/>
        <v>381825</v>
      </c>
      <c r="H24" s="133">
        <f>F24*$C$7</f>
        <v>85146.975000000006</v>
      </c>
      <c r="I24" s="133">
        <f>F24*$C$9</f>
        <v>28888.406380640248</v>
      </c>
      <c r="J24" s="129">
        <f t="shared" si="5"/>
        <v>2185.6610311347245</v>
      </c>
      <c r="K24" s="129">
        <f>SUM(F24,H24:J24)</f>
        <v>498046.04241177492</v>
      </c>
      <c r="L24" s="125"/>
    </row>
    <row r="25" spans="1:15">
      <c r="A25" s="123"/>
      <c r="B25" s="118" t="s">
        <v>173</v>
      </c>
      <c r="C25" s="131">
        <v>2</v>
      </c>
      <c r="D25" s="131"/>
      <c r="E25" s="131"/>
      <c r="F25" s="133">
        <f t="shared" si="3"/>
        <v>169700</v>
      </c>
      <c r="G25" s="129">
        <f t="shared" si="6"/>
        <v>169700</v>
      </c>
      <c r="H25" s="133">
        <f>F25*$C$7</f>
        <v>37843.1</v>
      </c>
      <c r="I25" s="133">
        <f>F25*$C$9</f>
        <v>12839.291724728999</v>
      </c>
      <c r="J25" s="129">
        <f t="shared" si="5"/>
        <v>971.40490272654415</v>
      </c>
      <c r="K25" s="129">
        <f>SUM(F25,H25:J25)</f>
        <v>221353.79662745557</v>
      </c>
      <c r="L25" s="125"/>
    </row>
    <row r="26" spans="1:15" ht="13.8" thickBot="1">
      <c r="A26" s="123"/>
      <c r="B26" s="118" t="s">
        <v>70</v>
      </c>
      <c r="C26" s="131"/>
      <c r="D26" s="131"/>
      <c r="E26" s="131"/>
      <c r="F26" s="141">
        <f>SUM(F22:F25)</f>
        <v>890925</v>
      </c>
      <c r="G26" s="141">
        <f>SUM(G22:G25)</f>
        <v>890925</v>
      </c>
      <c r="H26" s="141">
        <f>SUM(H22:H25)</f>
        <v>198676.27499999999</v>
      </c>
      <c r="I26" s="141">
        <f>SUM(I22:I25)</f>
        <v>67406.281554827248</v>
      </c>
      <c r="J26" s="142">
        <f t="shared" si="5"/>
        <v>5099.8757393143569</v>
      </c>
      <c r="K26" s="142">
        <f>SUM(K22:K25)</f>
        <v>1162107.4322941417</v>
      </c>
      <c r="L26" s="143">
        <f>SUM('[3]CUSTOMER CARE'!$D$17,'[3]CUSTOMER CARE'!$D$23,'[3]CUSTOMER CARE'!$D$29)</f>
        <v>0.29829634733982013</v>
      </c>
      <c r="M26" s="144">
        <f>L26*K26</f>
        <v>346652.40226979979</v>
      </c>
      <c r="N26" s="145" t="s">
        <v>169</v>
      </c>
    </row>
    <row r="27" spans="1:15" ht="13.8" thickTop="1">
      <c r="A27" s="123"/>
      <c r="C27" s="131"/>
      <c r="D27" s="131"/>
      <c r="E27" s="131"/>
      <c r="F27" s="133"/>
      <c r="G27" s="133"/>
      <c r="H27" s="133"/>
      <c r="I27" s="133"/>
      <c r="J27" s="129"/>
      <c r="K27" s="129"/>
      <c r="L27" s="132"/>
      <c r="M27" s="124"/>
      <c r="N27" s="119"/>
    </row>
    <row r="28" spans="1:15">
      <c r="A28" s="123"/>
      <c r="C28" s="131"/>
      <c r="D28" s="131"/>
      <c r="E28" s="131"/>
      <c r="F28" s="133"/>
      <c r="G28" s="133"/>
      <c r="H28" s="133"/>
      <c r="I28" s="133"/>
      <c r="J28" s="129"/>
      <c r="K28" s="129"/>
      <c r="L28" s="132"/>
      <c r="M28" s="124"/>
      <c r="N28" s="119"/>
    </row>
    <row r="29" spans="1:15">
      <c r="A29" s="123" t="s">
        <v>174</v>
      </c>
      <c r="C29" s="131">
        <v>2.5</v>
      </c>
      <c r="D29" s="131">
        <v>1</v>
      </c>
      <c r="E29" s="131">
        <v>64728</v>
      </c>
      <c r="F29" s="133">
        <f t="shared" si="3"/>
        <v>212125</v>
      </c>
      <c r="G29" s="129">
        <f t="shared" si="6"/>
        <v>276853</v>
      </c>
      <c r="H29" s="133">
        <f>F29*$C$7</f>
        <v>47303.875</v>
      </c>
      <c r="I29" s="133">
        <f>F29*$C$9</f>
        <v>16049.114655911248</v>
      </c>
      <c r="J29" s="129">
        <f t="shared" si="5"/>
        <v>1214.2561284081801</v>
      </c>
      <c r="K29" s="129">
        <f t="shared" si="2"/>
        <v>553545.24578431936</v>
      </c>
      <c r="L29" s="238">
        <f>SUM('[4]FIELD METERS'!$E$13:$E$17)</f>
        <v>0.17880618063337655</v>
      </c>
      <c r="M29" s="239">
        <f>L29*K29</f>
        <v>98977.311206457831</v>
      </c>
      <c r="N29" s="145" t="s">
        <v>175</v>
      </c>
      <c r="O29" s="118" t="s">
        <v>621</v>
      </c>
    </row>
    <row r="30" spans="1:15">
      <c r="A30" s="123" t="s">
        <v>176</v>
      </c>
      <c r="C30" s="131">
        <v>1</v>
      </c>
      <c r="D30" s="131">
        <v>1</v>
      </c>
      <c r="E30" s="131">
        <v>64728</v>
      </c>
      <c r="F30" s="133">
        <f t="shared" si="3"/>
        <v>84850</v>
      </c>
      <c r="G30" s="129">
        <f t="shared" si="6"/>
        <v>149578</v>
      </c>
      <c r="H30" s="133">
        <f>F30*$C$7</f>
        <v>18921.55</v>
      </c>
      <c r="I30" s="133">
        <f>F30*$C$9</f>
        <v>6419.6458623644994</v>
      </c>
      <c r="J30" s="129">
        <f t="shared" si="5"/>
        <v>485.70245136327208</v>
      </c>
      <c r="K30" s="129">
        <f t="shared" si="2"/>
        <v>260254.89831372775</v>
      </c>
      <c r="L30" s="125"/>
    </row>
    <row r="31" spans="1:15">
      <c r="A31" s="123" t="s">
        <v>177</v>
      </c>
      <c r="C31" s="131">
        <v>2</v>
      </c>
      <c r="D31" s="131"/>
      <c r="E31" s="131"/>
      <c r="F31" s="133">
        <f t="shared" si="3"/>
        <v>169700</v>
      </c>
      <c r="G31" s="129">
        <f t="shared" si="6"/>
        <v>169700</v>
      </c>
      <c r="H31" s="133">
        <f>F31*$C$7</f>
        <v>37843.1</v>
      </c>
      <c r="I31" s="133">
        <f>F31*$C$9</f>
        <v>12839.291724728999</v>
      </c>
      <c r="J31" s="129">
        <f t="shared" si="5"/>
        <v>971.40490272654415</v>
      </c>
      <c r="K31" s="129">
        <f t="shared" si="2"/>
        <v>391053.79662745551</v>
      </c>
      <c r="L31" s="240"/>
      <c r="M31" s="239"/>
      <c r="O31" s="118" t="s">
        <v>619</v>
      </c>
    </row>
    <row r="32" spans="1:15">
      <c r="A32" s="123" t="s">
        <v>178</v>
      </c>
      <c r="C32" s="131"/>
      <c r="D32" s="131"/>
      <c r="E32" s="131"/>
      <c r="F32" s="133"/>
      <c r="G32" s="129">
        <f t="shared" si="6"/>
        <v>0</v>
      </c>
      <c r="H32" s="133"/>
      <c r="I32" s="133"/>
      <c r="J32" s="129">
        <f t="shared" si="5"/>
        <v>0</v>
      </c>
      <c r="K32" s="129">
        <f t="shared" si="2"/>
        <v>0</v>
      </c>
      <c r="L32" s="125"/>
    </row>
    <row r="33" spans="1:13">
      <c r="A33" s="123"/>
      <c r="B33" s="118" t="s">
        <v>179</v>
      </c>
      <c r="C33" s="131">
        <v>0</v>
      </c>
      <c r="D33" s="131">
        <v>1</v>
      </c>
      <c r="E33" s="131">
        <v>64728</v>
      </c>
      <c r="F33" s="133">
        <f t="shared" si="3"/>
        <v>0</v>
      </c>
      <c r="G33" s="129">
        <f t="shared" si="6"/>
        <v>64728</v>
      </c>
      <c r="H33" s="133">
        <f>F33*$C$7</f>
        <v>0</v>
      </c>
      <c r="I33" s="133">
        <f>F33*$C$9</f>
        <v>0</v>
      </c>
      <c r="J33" s="129">
        <f t="shared" si="5"/>
        <v>0</v>
      </c>
      <c r="K33" s="129">
        <f t="shared" si="2"/>
        <v>64728</v>
      </c>
      <c r="L33" s="125"/>
    </row>
    <row r="34" spans="1:13">
      <c r="A34" s="123"/>
      <c r="B34" s="118" t="s">
        <v>180</v>
      </c>
      <c r="C34" s="131">
        <v>1</v>
      </c>
      <c r="D34" s="131"/>
      <c r="E34" s="131"/>
      <c r="F34" s="133">
        <f t="shared" si="3"/>
        <v>84850</v>
      </c>
      <c r="G34" s="129">
        <f t="shared" si="6"/>
        <v>84850</v>
      </c>
      <c r="H34" s="133">
        <f>F34*$C$7</f>
        <v>18921.55</v>
      </c>
      <c r="I34" s="133">
        <f>F34*$C$9</f>
        <v>6419.6458623644994</v>
      </c>
      <c r="J34" s="129">
        <f t="shared" si="5"/>
        <v>485.70245136327208</v>
      </c>
      <c r="K34" s="129">
        <f t="shared" si="2"/>
        <v>195526.89831372775</v>
      </c>
      <c r="L34" s="125"/>
    </row>
    <row r="35" spans="1:13">
      <c r="A35" s="123"/>
      <c r="C35" s="134"/>
      <c r="D35" s="134"/>
      <c r="E35" s="134"/>
      <c r="F35" s="135"/>
      <c r="G35" s="135"/>
      <c r="H35" s="135"/>
      <c r="I35" s="135"/>
      <c r="J35" s="136"/>
      <c r="K35" s="136"/>
      <c r="L35" s="126"/>
      <c r="M35" s="127"/>
    </row>
    <row r="36" spans="1:13">
      <c r="A36" s="123" t="s">
        <v>181</v>
      </c>
      <c r="C36" s="137">
        <f>SUM(C12:C35)</f>
        <v>34</v>
      </c>
      <c r="D36" s="137">
        <f>SUM(D12:D35)</f>
        <v>10</v>
      </c>
      <c r="E36" s="138">
        <f>SUM(E12:E35)</f>
        <v>770472</v>
      </c>
      <c r="F36" s="138">
        <f t="shared" ref="F36:K36" si="7">SUM(F12:F25)+SUM(F29:F35)</f>
        <v>2884900</v>
      </c>
      <c r="G36" s="138">
        <f t="shared" si="7"/>
        <v>3655372</v>
      </c>
      <c r="H36" s="138">
        <f t="shared" si="7"/>
        <v>643332.69999999995</v>
      </c>
      <c r="I36" s="138">
        <f t="shared" si="7"/>
        <v>218267.95932039298</v>
      </c>
      <c r="J36" s="138">
        <f t="shared" si="7"/>
        <v>16513.883346351249</v>
      </c>
      <c r="K36" s="138">
        <f t="shared" si="7"/>
        <v>6527461.5426667444</v>
      </c>
      <c r="L36" s="139">
        <f>M36/K36</f>
        <v>0.12540928528933465</v>
      </c>
      <c r="M36" s="140">
        <f>SUM(M12:M29)</f>
        <v>818604.28681945417</v>
      </c>
    </row>
    <row r="37" spans="1:13">
      <c r="A37" s="123"/>
      <c r="B37" s="123"/>
      <c r="L37" s="125"/>
    </row>
    <row r="38" spans="1:13">
      <c r="A38" s="120" t="s">
        <v>182</v>
      </c>
      <c r="B38" s="123"/>
    </row>
    <row r="39" spans="1:13">
      <c r="A39" s="128" t="s">
        <v>183</v>
      </c>
    </row>
    <row r="40" spans="1:13">
      <c r="A40" s="128" t="s">
        <v>184</v>
      </c>
    </row>
    <row r="41" spans="1:13">
      <c r="A41" s="128" t="s">
        <v>185</v>
      </c>
    </row>
    <row r="42" spans="1:13">
      <c r="A42" s="128" t="s">
        <v>186</v>
      </c>
    </row>
    <row r="43" spans="1:13" ht="409.6">
      <c r="A43" s="128" t="s">
        <v>187</v>
      </c>
    </row>
    <row r="44" spans="1:13" ht="409.6">
      <c r="A44" s="128" t="s">
        <v>188</v>
      </c>
    </row>
    <row r="45" spans="1:13">
      <c r="B45" s="119" t="s">
        <v>189</v>
      </c>
    </row>
  </sheetData>
  <pageMargins left="0.25" right="0.25" top="0.5" bottom="0.5" header="0.25" footer="0.25"/>
  <pageSetup scale="64" orientation="landscape" r:id="rId1"/>
  <headerFooter>
    <oddFooter>&amp;L&amp;"Arial,Regular"&amp;10&amp;F&amp;C&amp;"Arial,Regular"&amp;10&amp;D &amp;A&amp;R&amp;"Arial,Regular"&amp;10&amp;P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E16"/>
  <sheetViews>
    <sheetView zoomScale="80" zoomScaleNormal="80" zoomScaleSheetLayoutView="100" workbookViewId="0">
      <selection activeCell="A2" sqref="A1:A2"/>
    </sheetView>
  </sheetViews>
  <sheetFormatPr defaultColWidth="9.109375" defaultRowHeight="13.2"/>
  <cols>
    <col min="1" max="1" width="45.88671875" style="49" customWidth="1"/>
    <col min="2" max="3" width="14.6640625" style="50" customWidth="1"/>
    <col min="4" max="4" width="14.6640625" style="54" customWidth="1"/>
    <col min="5" max="5" width="2.6640625" style="50" customWidth="1"/>
    <col min="6" max="6" width="13.33203125" style="49" customWidth="1"/>
    <col min="7" max="7" width="11.6640625" style="49" customWidth="1"/>
    <col min="8" max="8" width="13" style="49" customWidth="1"/>
    <col min="9" max="9" width="13.109375" style="49" customWidth="1"/>
    <col min="10" max="10" width="17.33203125" style="49" customWidth="1"/>
    <col min="11" max="16384" width="9.109375" style="49"/>
  </cols>
  <sheetData>
    <row r="1" spans="1:5">
      <c r="A1" s="39" t="s">
        <v>641</v>
      </c>
    </row>
    <row r="2" spans="1:5" ht="13.8" thickBot="1">
      <c r="A2" s="39" t="s">
        <v>632</v>
      </c>
    </row>
    <row r="3" spans="1:5" ht="13.8" thickBot="1">
      <c r="B3" s="297" t="s">
        <v>66</v>
      </c>
      <c r="C3" s="298"/>
      <c r="D3" s="299"/>
    </row>
    <row r="4" spans="1:5" ht="44.25" customHeight="1">
      <c r="A4" s="51" t="s">
        <v>67</v>
      </c>
      <c r="B4" s="52" t="s">
        <v>68</v>
      </c>
      <c r="C4" s="52" t="s">
        <v>69</v>
      </c>
      <c r="D4" s="52" t="s">
        <v>70</v>
      </c>
    </row>
    <row r="5" spans="1:5">
      <c r="A5" s="53"/>
      <c r="B5" s="52"/>
      <c r="C5" s="52"/>
      <c r="D5" s="52"/>
    </row>
    <row r="6" spans="1:5">
      <c r="A6" s="53"/>
      <c r="B6" s="52"/>
      <c r="C6" s="52"/>
      <c r="D6" s="52"/>
    </row>
    <row r="7" spans="1:5">
      <c r="A7" s="53" t="s">
        <v>71</v>
      </c>
    </row>
    <row r="8" spans="1:5">
      <c r="A8" s="55" t="s">
        <v>72</v>
      </c>
      <c r="B8" s="56">
        <v>1122053</v>
      </c>
      <c r="C8" s="56">
        <v>28624</v>
      </c>
      <c r="D8" s="56">
        <f>SUM(B8:C8)</f>
        <v>1150677</v>
      </c>
    </row>
    <row r="9" spans="1:5">
      <c r="A9" s="55" t="s">
        <v>73</v>
      </c>
      <c r="B9" s="38">
        <v>0</v>
      </c>
      <c r="C9" s="38">
        <v>0</v>
      </c>
      <c r="D9" s="38">
        <f t="shared" ref="D9:D10" si="0">SUM(B9:C9)</f>
        <v>0</v>
      </c>
    </row>
    <row r="10" spans="1:5" ht="13.8" thickBot="1">
      <c r="A10" s="55" t="s">
        <v>74</v>
      </c>
      <c r="B10" s="57">
        <v>0</v>
      </c>
      <c r="C10" s="57">
        <v>0</v>
      </c>
      <c r="D10" s="57">
        <f t="shared" si="0"/>
        <v>0</v>
      </c>
    </row>
    <row r="11" spans="1:5" s="53" customFormat="1" ht="13.8" thickTop="1">
      <c r="A11" s="53" t="s">
        <v>51</v>
      </c>
      <c r="B11" s="58">
        <f>SUM(B8:B10)</f>
        <v>1122053</v>
      </c>
      <c r="C11" s="58">
        <f t="shared" ref="C11:D11" si="1">SUM(C8:C10)</f>
        <v>28624</v>
      </c>
      <c r="D11" s="59">
        <f t="shared" si="1"/>
        <v>1150677</v>
      </c>
      <c r="E11" s="58"/>
    </row>
    <row r="13" spans="1:5">
      <c r="A13" s="53" t="s">
        <v>75</v>
      </c>
    </row>
    <row r="14" spans="1:5">
      <c r="A14" s="55" t="s">
        <v>76</v>
      </c>
      <c r="B14" s="38">
        <v>0</v>
      </c>
      <c r="C14" s="38">
        <v>0</v>
      </c>
      <c r="D14" s="38">
        <f t="shared" ref="D14" si="2">SUM(B14:C14)</f>
        <v>0</v>
      </c>
    </row>
    <row r="15" spans="1:5" ht="13.8" thickBot="1">
      <c r="A15" s="55" t="s">
        <v>77</v>
      </c>
      <c r="B15" s="60">
        <v>370650</v>
      </c>
      <c r="C15" s="60">
        <v>14398</v>
      </c>
      <c r="D15" s="60">
        <f>SUM(B15:C15)</f>
        <v>385048</v>
      </c>
    </row>
    <row r="16" spans="1:5" ht="13.8" thickTop="1">
      <c r="A16" s="53" t="s">
        <v>78</v>
      </c>
      <c r="B16" s="58">
        <f>SUM(B14:B15)</f>
        <v>370650</v>
      </c>
      <c r="C16" s="58">
        <f t="shared" ref="C16:D16" si="3">SUM(C14:C15)</f>
        <v>14398</v>
      </c>
      <c r="D16" s="59">
        <f t="shared" si="3"/>
        <v>385048</v>
      </c>
      <c r="E16" s="58"/>
    </row>
  </sheetData>
  <mergeCells count="1">
    <mergeCell ref="B3:D3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E8D78-84CE-45AE-86E3-11D2684E0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3997C9-198B-42B3-9C4C-6111C51A0FC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B902CA43-63F2-4E17-AE4E-016AE6F755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TRANSACTION VOLUME SUMMARY</vt:lpstr>
      <vt:lpstr>2015 SERVICE CHARGE REVENUE</vt:lpstr>
      <vt:lpstr>2014 SERVICE CHARGE REVENUE</vt:lpstr>
      <vt:lpstr>FIELD METERS WORKLOAD DATA</vt:lpstr>
      <vt:lpstr>FIELD COLLECTIONS WORKLOAD DATA</vt:lpstr>
      <vt:lpstr>RCS RECONNECT REVENUE FORECAST</vt:lpstr>
      <vt:lpstr>NSA FORECAST</vt:lpstr>
      <vt:lpstr>IM Support</vt:lpstr>
      <vt:lpstr>RRD TRANSACTION DATA_AUG -JULY </vt:lpstr>
      <vt:lpstr>CUSTOMER SUPPORT</vt:lpstr>
      <vt:lpstr>FMO BUDGET DATA</vt:lpstr>
      <vt:lpstr> BUDGET DATA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2016-04-11T23:50:58Z</dcterms:created>
  <dcterms:modified xsi:type="dcterms:W3CDTF">2016-04-17T22:57:56Z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