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8" yWindow="-12" windowWidth="6456" windowHeight="11016"/>
  </bookViews>
  <sheets>
    <sheet name="Model Comparison" sheetId="8" r:id="rId1"/>
    <sheet name="Documentation" sheetId="9" r:id="rId2"/>
    <sheet name="Total Monthly SALES" sheetId="6" r:id="rId3"/>
    <sheet name="Total Annual Sales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'Total Monthly SALES'!$AF$4:$AI$257</definedName>
    <definedName name="DRI_Mnemonics" localSheetId="3">#REF!</definedName>
    <definedName name="DRI_Mnemonics">#REF!</definedName>
    <definedName name="Pal_Workbook_GUID" hidden="1">"8JHMH9DXSMHNF44G668W66ZD"</definedName>
    <definedName name="_xlnm.Print_Area" localSheetId="1">#REF!</definedName>
    <definedName name="_xlnm.Print_Area" localSheetId="0">'Model Comparison'!$A$4:$J$131</definedName>
    <definedName name="_xlnm.Print_Area" localSheetId="3">'Total Annual Sales'!$A$4:$I$75</definedName>
    <definedName name="_xlnm.Print_Area">#REF!</definedName>
    <definedName name="_xlnm.Print_Titles" localSheetId="2">'Total Monthly SALES'!$A:$B,'Total Monthly SALES'!$3:$4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Y52" i="6" l="1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E376" i="6" l="1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S6" i="6" l="1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5" i="6"/>
  <c r="C60" i="6" l="1"/>
  <c r="C61" i="6"/>
  <c r="C62" i="6"/>
  <c r="C63" i="6"/>
  <c r="C64" i="6"/>
  <c r="C59" i="6"/>
  <c r="K6" i="6" l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5" i="6"/>
  <c r="AB376" i="6" l="1"/>
  <c r="AB375" i="6"/>
  <c r="AB374" i="6"/>
  <c r="AB373" i="6"/>
  <c r="AB372" i="6"/>
  <c r="AB371" i="6"/>
  <c r="AB370" i="6"/>
  <c r="AB369" i="6"/>
  <c r="AB368" i="6"/>
  <c r="AB367" i="6"/>
  <c r="AB366" i="6"/>
  <c r="AB365" i="6"/>
  <c r="AB364" i="6"/>
  <c r="AB363" i="6"/>
  <c r="AB362" i="6"/>
  <c r="AB361" i="6"/>
  <c r="AB360" i="6"/>
  <c r="AB359" i="6"/>
  <c r="AB358" i="6"/>
  <c r="AB357" i="6"/>
  <c r="AB356" i="6"/>
  <c r="AB355" i="6"/>
  <c r="AB354" i="6"/>
  <c r="AB353" i="6"/>
  <c r="AB352" i="6"/>
  <c r="AB351" i="6"/>
  <c r="AB350" i="6"/>
  <c r="AB349" i="6"/>
  <c r="AB348" i="6"/>
  <c r="AB347" i="6"/>
  <c r="AB346" i="6"/>
  <c r="AB345" i="6"/>
  <c r="AB344" i="6"/>
  <c r="AB343" i="6"/>
  <c r="AB342" i="6"/>
  <c r="AB341" i="6"/>
  <c r="AB340" i="6"/>
  <c r="AB339" i="6"/>
  <c r="AB338" i="6"/>
  <c r="AB337" i="6"/>
  <c r="AB336" i="6"/>
  <c r="AB335" i="6"/>
  <c r="AB334" i="6"/>
  <c r="AB333" i="6"/>
  <c r="AB332" i="6"/>
  <c r="AB331" i="6"/>
  <c r="AB330" i="6"/>
  <c r="AB329" i="6"/>
  <c r="AB328" i="6"/>
  <c r="AB327" i="6"/>
  <c r="AB326" i="6"/>
  <c r="AB325" i="6"/>
  <c r="AB324" i="6"/>
  <c r="AB323" i="6"/>
  <c r="AB322" i="6"/>
  <c r="AB321" i="6"/>
  <c r="AB320" i="6"/>
  <c r="AB319" i="6"/>
  <c r="AB318" i="6"/>
  <c r="AB317" i="6"/>
  <c r="AB316" i="6"/>
  <c r="AB315" i="6"/>
  <c r="AB314" i="6"/>
  <c r="AB313" i="6"/>
  <c r="AB312" i="6"/>
  <c r="AB311" i="6"/>
  <c r="AB310" i="6"/>
  <c r="AB309" i="6"/>
  <c r="AB308" i="6"/>
  <c r="AB307" i="6"/>
  <c r="AB306" i="6"/>
  <c r="AB305" i="6"/>
  <c r="AB304" i="6"/>
  <c r="AB303" i="6"/>
  <c r="AB302" i="6"/>
  <c r="AB301" i="6"/>
  <c r="AB300" i="6"/>
  <c r="AB299" i="6"/>
  <c r="AB298" i="6"/>
  <c r="AB297" i="6"/>
  <c r="AB296" i="6"/>
  <c r="AB295" i="6"/>
  <c r="AB294" i="6"/>
  <c r="AB293" i="6"/>
  <c r="AB292" i="6"/>
  <c r="AB291" i="6"/>
  <c r="AB290" i="6"/>
  <c r="AB289" i="6"/>
  <c r="AB288" i="6"/>
  <c r="AB287" i="6"/>
  <c r="AB286" i="6"/>
  <c r="AB285" i="6"/>
  <c r="AB284" i="6"/>
  <c r="AB283" i="6"/>
  <c r="AB282" i="6"/>
  <c r="AB281" i="6"/>
  <c r="AB280" i="6"/>
  <c r="AB279" i="6"/>
  <c r="AB278" i="6"/>
  <c r="AB277" i="6"/>
  <c r="AB276" i="6"/>
  <c r="AB275" i="6"/>
  <c r="AB274" i="6"/>
  <c r="AB273" i="6"/>
  <c r="AB272" i="6"/>
  <c r="AB271" i="6"/>
  <c r="AB270" i="6"/>
  <c r="AB269" i="6"/>
  <c r="AB268" i="6"/>
  <c r="AB267" i="6"/>
  <c r="AB266" i="6"/>
  <c r="AB265" i="6"/>
  <c r="AB264" i="6"/>
  <c r="AB263" i="6"/>
  <c r="AB262" i="6"/>
  <c r="AB261" i="6"/>
  <c r="AB260" i="6"/>
  <c r="AB259" i="6"/>
  <c r="AB258" i="6"/>
  <c r="AB257" i="6"/>
  <c r="AB256" i="6"/>
  <c r="AB255" i="6"/>
  <c r="AB254" i="6"/>
  <c r="AB253" i="6"/>
  <c r="AB252" i="6"/>
  <c r="AB251" i="6"/>
  <c r="AB250" i="6"/>
  <c r="AB249" i="6"/>
  <c r="AB248" i="6"/>
  <c r="AB247" i="6"/>
  <c r="AB246" i="6"/>
  <c r="AB245" i="6"/>
  <c r="AB244" i="6"/>
  <c r="AB243" i="6"/>
  <c r="AB242" i="6"/>
  <c r="AB241" i="6"/>
  <c r="AB240" i="6"/>
  <c r="AB239" i="6"/>
  <c r="AB238" i="6"/>
  <c r="AB237" i="6"/>
  <c r="AB236" i="6"/>
  <c r="AB235" i="6"/>
  <c r="AB234" i="6"/>
  <c r="AB233" i="6"/>
  <c r="AB232" i="6"/>
  <c r="AB231" i="6"/>
  <c r="AB230" i="6"/>
  <c r="AB229" i="6"/>
  <c r="AB228" i="6"/>
  <c r="AB227" i="6"/>
  <c r="AB226" i="6"/>
  <c r="AB225" i="6"/>
  <c r="AB224" i="6"/>
  <c r="AB223" i="6"/>
  <c r="AB222" i="6"/>
  <c r="AB221" i="6"/>
  <c r="AB220" i="6"/>
  <c r="AB219" i="6"/>
  <c r="AB218" i="6"/>
  <c r="AB217" i="6"/>
  <c r="AB216" i="6"/>
  <c r="AB215" i="6"/>
  <c r="AB214" i="6"/>
  <c r="AB213" i="6"/>
  <c r="AB212" i="6"/>
  <c r="AB211" i="6"/>
  <c r="AB210" i="6"/>
  <c r="AB209" i="6"/>
  <c r="AB208" i="6"/>
  <c r="AB207" i="6"/>
  <c r="AB206" i="6"/>
  <c r="AB205" i="6"/>
  <c r="AB204" i="6"/>
  <c r="AB203" i="6"/>
  <c r="AB202" i="6"/>
  <c r="AB201" i="6"/>
  <c r="AB200" i="6"/>
  <c r="AB199" i="6"/>
  <c r="AB198" i="6"/>
  <c r="AB197" i="6"/>
  <c r="AB196" i="6"/>
  <c r="AB195" i="6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AB181" i="6"/>
  <c r="AB180" i="6"/>
  <c r="AB179" i="6"/>
  <c r="AB178" i="6"/>
  <c r="AB177" i="6"/>
  <c r="AB176" i="6"/>
  <c r="AB175" i="6"/>
  <c r="AB174" i="6"/>
  <c r="AB173" i="6"/>
  <c r="AB172" i="6"/>
  <c r="AB171" i="6"/>
  <c r="AB170" i="6"/>
  <c r="AB169" i="6"/>
  <c r="AB168" i="6"/>
  <c r="AB167" i="6"/>
  <c r="AB166" i="6"/>
  <c r="AB165" i="6"/>
  <c r="AB164" i="6"/>
  <c r="AB163" i="6"/>
  <c r="AB162" i="6"/>
  <c r="AB161" i="6"/>
  <c r="AB160" i="6"/>
  <c r="AB159" i="6"/>
  <c r="AB158" i="6"/>
  <c r="AB157" i="6"/>
  <c r="AB156" i="6"/>
  <c r="AB155" i="6"/>
  <c r="AB154" i="6"/>
  <c r="AB153" i="6"/>
  <c r="AB152" i="6"/>
  <c r="AB151" i="6"/>
  <c r="AB150" i="6"/>
  <c r="AB149" i="6"/>
  <c r="AB148" i="6"/>
  <c r="AB147" i="6"/>
  <c r="AB146" i="6"/>
  <c r="AB145" i="6"/>
  <c r="AB144" i="6"/>
  <c r="AB143" i="6"/>
  <c r="AB142" i="6"/>
  <c r="AB141" i="6"/>
  <c r="AB140" i="6"/>
  <c r="AB139" i="6"/>
  <c r="AB138" i="6"/>
  <c r="AB137" i="6"/>
  <c r="AB136" i="6"/>
  <c r="AB135" i="6"/>
  <c r="AB134" i="6"/>
  <c r="AB133" i="6"/>
  <c r="AB132" i="6"/>
  <c r="AB131" i="6"/>
  <c r="AB130" i="6"/>
  <c r="AB129" i="6"/>
  <c r="AB128" i="6"/>
  <c r="AB127" i="6"/>
  <c r="AB126" i="6"/>
  <c r="AB125" i="6"/>
  <c r="AB124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T376" i="6" l="1"/>
  <c r="U376" i="6" s="1"/>
  <c r="T375" i="6"/>
  <c r="U375" i="6" s="1"/>
  <c r="T374" i="6"/>
  <c r="U374" i="6" s="1"/>
  <c r="T373" i="6"/>
  <c r="U373" i="6" s="1"/>
  <c r="T372" i="6"/>
  <c r="U372" i="6" s="1"/>
  <c r="T371" i="6"/>
  <c r="U371" i="6" s="1"/>
  <c r="T370" i="6"/>
  <c r="U370" i="6" s="1"/>
  <c r="T369" i="6"/>
  <c r="U369" i="6" s="1"/>
  <c r="T368" i="6"/>
  <c r="U368" i="6" s="1"/>
  <c r="T367" i="6"/>
  <c r="U367" i="6" s="1"/>
  <c r="T366" i="6"/>
  <c r="U366" i="6" s="1"/>
  <c r="T365" i="6"/>
  <c r="U365" i="6" s="1"/>
  <c r="T364" i="6"/>
  <c r="U364" i="6" s="1"/>
  <c r="T363" i="6"/>
  <c r="U363" i="6" s="1"/>
  <c r="T362" i="6"/>
  <c r="U362" i="6" s="1"/>
  <c r="T361" i="6"/>
  <c r="U361" i="6" s="1"/>
  <c r="T360" i="6"/>
  <c r="U360" i="6" s="1"/>
  <c r="T359" i="6"/>
  <c r="U359" i="6" s="1"/>
  <c r="T358" i="6"/>
  <c r="U358" i="6" s="1"/>
  <c r="T357" i="6"/>
  <c r="U357" i="6" s="1"/>
  <c r="T356" i="6"/>
  <c r="U356" i="6" s="1"/>
  <c r="T355" i="6"/>
  <c r="U355" i="6" s="1"/>
  <c r="T354" i="6"/>
  <c r="U354" i="6" s="1"/>
  <c r="T353" i="6"/>
  <c r="U353" i="6" s="1"/>
  <c r="T352" i="6"/>
  <c r="U352" i="6" s="1"/>
  <c r="T351" i="6"/>
  <c r="U351" i="6" s="1"/>
  <c r="T350" i="6"/>
  <c r="U350" i="6" s="1"/>
  <c r="T349" i="6"/>
  <c r="U349" i="6" s="1"/>
  <c r="T348" i="6"/>
  <c r="U348" i="6" s="1"/>
  <c r="T347" i="6"/>
  <c r="U347" i="6" s="1"/>
  <c r="T346" i="6"/>
  <c r="U346" i="6" s="1"/>
  <c r="T345" i="6"/>
  <c r="U345" i="6" s="1"/>
  <c r="T344" i="6"/>
  <c r="U344" i="6" s="1"/>
  <c r="T343" i="6"/>
  <c r="U343" i="6" s="1"/>
  <c r="T342" i="6"/>
  <c r="U342" i="6" s="1"/>
  <c r="T341" i="6"/>
  <c r="U341" i="6" s="1"/>
  <c r="T340" i="6"/>
  <c r="U340" i="6" s="1"/>
  <c r="T339" i="6"/>
  <c r="U339" i="6" s="1"/>
  <c r="T338" i="6"/>
  <c r="U338" i="6" s="1"/>
  <c r="T337" i="6"/>
  <c r="U337" i="6" s="1"/>
  <c r="T336" i="6"/>
  <c r="U336" i="6" s="1"/>
  <c r="T335" i="6"/>
  <c r="U335" i="6" s="1"/>
  <c r="T334" i="6"/>
  <c r="U334" i="6" s="1"/>
  <c r="T333" i="6"/>
  <c r="U333" i="6" s="1"/>
  <c r="T332" i="6"/>
  <c r="U332" i="6" s="1"/>
  <c r="T331" i="6"/>
  <c r="U331" i="6" s="1"/>
  <c r="T330" i="6"/>
  <c r="U330" i="6" s="1"/>
  <c r="T329" i="6"/>
  <c r="U329" i="6" s="1"/>
  <c r="T328" i="6"/>
  <c r="U328" i="6" s="1"/>
  <c r="T327" i="6"/>
  <c r="U327" i="6" s="1"/>
  <c r="T326" i="6"/>
  <c r="U326" i="6" s="1"/>
  <c r="T325" i="6"/>
  <c r="U325" i="6" s="1"/>
  <c r="T324" i="6"/>
  <c r="U324" i="6" s="1"/>
  <c r="T323" i="6"/>
  <c r="U323" i="6" s="1"/>
  <c r="T322" i="6"/>
  <c r="U322" i="6" s="1"/>
  <c r="T321" i="6"/>
  <c r="U321" i="6" s="1"/>
  <c r="T320" i="6"/>
  <c r="U320" i="6" s="1"/>
  <c r="T319" i="6"/>
  <c r="U319" i="6" s="1"/>
  <c r="T318" i="6"/>
  <c r="U318" i="6" s="1"/>
  <c r="T317" i="6"/>
  <c r="U317" i="6" s="1"/>
  <c r="T316" i="6"/>
  <c r="U316" i="6" s="1"/>
  <c r="T315" i="6"/>
  <c r="U315" i="6" s="1"/>
  <c r="T314" i="6"/>
  <c r="U314" i="6" s="1"/>
  <c r="T313" i="6"/>
  <c r="U313" i="6" s="1"/>
  <c r="T312" i="6"/>
  <c r="U312" i="6" s="1"/>
  <c r="T311" i="6"/>
  <c r="U311" i="6" s="1"/>
  <c r="T310" i="6"/>
  <c r="U310" i="6" s="1"/>
  <c r="T309" i="6"/>
  <c r="U309" i="6" s="1"/>
  <c r="T308" i="6"/>
  <c r="U308" i="6" s="1"/>
  <c r="T307" i="6"/>
  <c r="U307" i="6" s="1"/>
  <c r="T306" i="6"/>
  <c r="U306" i="6" s="1"/>
  <c r="T305" i="6"/>
  <c r="U305" i="6" s="1"/>
  <c r="T304" i="6"/>
  <c r="U304" i="6" s="1"/>
  <c r="T303" i="6"/>
  <c r="U303" i="6" s="1"/>
  <c r="T302" i="6"/>
  <c r="U302" i="6" s="1"/>
  <c r="T301" i="6"/>
  <c r="U301" i="6" s="1"/>
  <c r="T300" i="6"/>
  <c r="U300" i="6" s="1"/>
  <c r="T299" i="6"/>
  <c r="U299" i="6" s="1"/>
  <c r="T298" i="6"/>
  <c r="U298" i="6" s="1"/>
  <c r="T297" i="6"/>
  <c r="U297" i="6" s="1"/>
  <c r="T296" i="6"/>
  <c r="U296" i="6" s="1"/>
  <c r="T295" i="6"/>
  <c r="U295" i="6" s="1"/>
  <c r="T294" i="6"/>
  <c r="U294" i="6" s="1"/>
  <c r="T293" i="6"/>
  <c r="U293" i="6" s="1"/>
  <c r="T292" i="6"/>
  <c r="U292" i="6" s="1"/>
  <c r="T291" i="6"/>
  <c r="U291" i="6" s="1"/>
  <c r="T290" i="6"/>
  <c r="U290" i="6" s="1"/>
  <c r="T289" i="6"/>
  <c r="U289" i="6" s="1"/>
  <c r="T288" i="6"/>
  <c r="U288" i="6" s="1"/>
  <c r="T287" i="6"/>
  <c r="U287" i="6" s="1"/>
  <c r="T286" i="6"/>
  <c r="U286" i="6" s="1"/>
  <c r="T285" i="6"/>
  <c r="U285" i="6" s="1"/>
  <c r="T284" i="6"/>
  <c r="U284" i="6" s="1"/>
  <c r="T283" i="6"/>
  <c r="U283" i="6" s="1"/>
  <c r="T282" i="6"/>
  <c r="U282" i="6" s="1"/>
  <c r="T281" i="6"/>
  <c r="U281" i="6" s="1"/>
  <c r="T280" i="6"/>
  <c r="U280" i="6" s="1"/>
  <c r="T279" i="6"/>
  <c r="U279" i="6" s="1"/>
  <c r="T278" i="6"/>
  <c r="U278" i="6" s="1"/>
  <c r="T277" i="6"/>
  <c r="U277" i="6" s="1"/>
  <c r="T276" i="6"/>
  <c r="U276" i="6" s="1"/>
  <c r="T275" i="6"/>
  <c r="U275" i="6" s="1"/>
  <c r="T274" i="6"/>
  <c r="U274" i="6" s="1"/>
  <c r="T273" i="6"/>
  <c r="U273" i="6" s="1"/>
  <c r="T272" i="6"/>
  <c r="U272" i="6" s="1"/>
  <c r="T271" i="6"/>
  <c r="U271" i="6" s="1"/>
  <c r="T270" i="6"/>
  <c r="U270" i="6" s="1"/>
  <c r="T269" i="6"/>
  <c r="U269" i="6" s="1"/>
  <c r="T268" i="6"/>
  <c r="U268" i="6" s="1"/>
  <c r="T267" i="6"/>
  <c r="U267" i="6" s="1"/>
  <c r="T266" i="6"/>
  <c r="U266" i="6" s="1"/>
  <c r="T265" i="6"/>
  <c r="U265" i="6" s="1"/>
  <c r="T264" i="6"/>
  <c r="U264" i="6" s="1"/>
  <c r="T263" i="6"/>
  <c r="U263" i="6" s="1"/>
  <c r="T262" i="6"/>
  <c r="U262" i="6" s="1"/>
  <c r="T261" i="6"/>
  <c r="U261" i="6" s="1"/>
  <c r="T260" i="6"/>
  <c r="U260" i="6" s="1"/>
  <c r="T259" i="6"/>
  <c r="U259" i="6" s="1"/>
  <c r="T258" i="6"/>
  <c r="U258" i="6" s="1"/>
  <c r="T257" i="6"/>
  <c r="U257" i="6" s="1"/>
  <c r="T256" i="6"/>
  <c r="U256" i="6" s="1"/>
  <c r="T255" i="6"/>
  <c r="U255" i="6" s="1"/>
  <c r="T254" i="6"/>
  <c r="U254" i="6" s="1"/>
  <c r="T253" i="6"/>
  <c r="U253" i="6" s="1"/>
  <c r="T252" i="6"/>
  <c r="U252" i="6" s="1"/>
  <c r="T251" i="6"/>
  <c r="U251" i="6" s="1"/>
  <c r="T250" i="6"/>
  <c r="U250" i="6" s="1"/>
  <c r="T249" i="6"/>
  <c r="U249" i="6" s="1"/>
  <c r="T248" i="6"/>
  <c r="U248" i="6" s="1"/>
  <c r="T247" i="6"/>
  <c r="U247" i="6" s="1"/>
  <c r="T246" i="6"/>
  <c r="U246" i="6" s="1"/>
  <c r="T245" i="6"/>
  <c r="U245" i="6" s="1"/>
  <c r="T244" i="6"/>
  <c r="U244" i="6" s="1"/>
  <c r="T243" i="6"/>
  <c r="U243" i="6" s="1"/>
  <c r="T242" i="6"/>
  <c r="U242" i="6" s="1"/>
  <c r="T241" i="6"/>
  <c r="U241" i="6" s="1"/>
  <c r="T240" i="6"/>
  <c r="U240" i="6" s="1"/>
  <c r="T239" i="6"/>
  <c r="U239" i="6" s="1"/>
  <c r="T238" i="6"/>
  <c r="U238" i="6" s="1"/>
  <c r="T237" i="6"/>
  <c r="U237" i="6" s="1"/>
  <c r="T236" i="6"/>
  <c r="U236" i="6" s="1"/>
  <c r="T235" i="6"/>
  <c r="U235" i="6" s="1"/>
  <c r="T234" i="6"/>
  <c r="U234" i="6" s="1"/>
  <c r="T233" i="6"/>
  <c r="U233" i="6" s="1"/>
  <c r="T232" i="6"/>
  <c r="U232" i="6" s="1"/>
  <c r="T231" i="6"/>
  <c r="U231" i="6" s="1"/>
  <c r="T230" i="6"/>
  <c r="U230" i="6" s="1"/>
  <c r="T229" i="6"/>
  <c r="U229" i="6" s="1"/>
  <c r="T228" i="6"/>
  <c r="U228" i="6" s="1"/>
  <c r="T227" i="6"/>
  <c r="U227" i="6" s="1"/>
  <c r="T226" i="6"/>
  <c r="U226" i="6" s="1"/>
  <c r="T225" i="6"/>
  <c r="U225" i="6" s="1"/>
  <c r="T224" i="6"/>
  <c r="U224" i="6" s="1"/>
  <c r="T223" i="6"/>
  <c r="U223" i="6" s="1"/>
  <c r="T222" i="6"/>
  <c r="U222" i="6" s="1"/>
  <c r="T221" i="6"/>
  <c r="U221" i="6" s="1"/>
  <c r="T220" i="6"/>
  <c r="U220" i="6" s="1"/>
  <c r="T219" i="6"/>
  <c r="U219" i="6" s="1"/>
  <c r="T218" i="6"/>
  <c r="U218" i="6" s="1"/>
  <c r="T217" i="6"/>
  <c r="U217" i="6" s="1"/>
  <c r="T216" i="6"/>
  <c r="U216" i="6" s="1"/>
  <c r="T215" i="6"/>
  <c r="U215" i="6" s="1"/>
  <c r="T214" i="6"/>
  <c r="U214" i="6" s="1"/>
  <c r="T213" i="6"/>
  <c r="U213" i="6" s="1"/>
  <c r="T212" i="6"/>
  <c r="U212" i="6" s="1"/>
  <c r="T211" i="6"/>
  <c r="U211" i="6" s="1"/>
  <c r="T210" i="6"/>
  <c r="U210" i="6" s="1"/>
  <c r="T209" i="6"/>
  <c r="U209" i="6" s="1"/>
  <c r="T208" i="6"/>
  <c r="U208" i="6" s="1"/>
  <c r="T207" i="6"/>
  <c r="U207" i="6" s="1"/>
  <c r="T206" i="6"/>
  <c r="U206" i="6" s="1"/>
  <c r="T205" i="6"/>
  <c r="U205" i="6" s="1"/>
  <c r="T204" i="6"/>
  <c r="U204" i="6" s="1"/>
  <c r="T203" i="6"/>
  <c r="U203" i="6" s="1"/>
  <c r="T202" i="6"/>
  <c r="U202" i="6" s="1"/>
  <c r="T201" i="6"/>
  <c r="U201" i="6" s="1"/>
  <c r="T200" i="6"/>
  <c r="U200" i="6" s="1"/>
  <c r="T199" i="6"/>
  <c r="U199" i="6" s="1"/>
  <c r="T198" i="6"/>
  <c r="U198" i="6" s="1"/>
  <c r="T197" i="6"/>
  <c r="U197" i="6" s="1"/>
  <c r="T196" i="6"/>
  <c r="U196" i="6" s="1"/>
  <c r="T195" i="6"/>
  <c r="U195" i="6" s="1"/>
  <c r="T194" i="6"/>
  <c r="U194" i="6" s="1"/>
  <c r="T193" i="6"/>
  <c r="U193" i="6" s="1"/>
  <c r="T192" i="6"/>
  <c r="U192" i="6" s="1"/>
  <c r="T191" i="6"/>
  <c r="U191" i="6" s="1"/>
  <c r="T190" i="6"/>
  <c r="U190" i="6" s="1"/>
  <c r="T189" i="6"/>
  <c r="U189" i="6" s="1"/>
  <c r="T188" i="6"/>
  <c r="U188" i="6" s="1"/>
  <c r="T187" i="6"/>
  <c r="U187" i="6" s="1"/>
  <c r="T186" i="6"/>
  <c r="U186" i="6" s="1"/>
  <c r="T185" i="6"/>
  <c r="U185" i="6" s="1"/>
  <c r="T184" i="6"/>
  <c r="U184" i="6" s="1"/>
  <c r="T183" i="6"/>
  <c r="U183" i="6" s="1"/>
  <c r="T182" i="6"/>
  <c r="U182" i="6" s="1"/>
  <c r="T181" i="6"/>
  <c r="U181" i="6" s="1"/>
  <c r="T180" i="6"/>
  <c r="U180" i="6" s="1"/>
  <c r="T179" i="6"/>
  <c r="U179" i="6" s="1"/>
  <c r="T178" i="6"/>
  <c r="U178" i="6" s="1"/>
  <c r="T177" i="6"/>
  <c r="U177" i="6" s="1"/>
  <c r="T176" i="6"/>
  <c r="U176" i="6" s="1"/>
  <c r="T175" i="6"/>
  <c r="U175" i="6" s="1"/>
  <c r="T174" i="6"/>
  <c r="U174" i="6" s="1"/>
  <c r="T173" i="6"/>
  <c r="U173" i="6" s="1"/>
  <c r="T172" i="6"/>
  <c r="U172" i="6" s="1"/>
  <c r="T171" i="6"/>
  <c r="U171" i="6" s="1"/>
  <c r="T170" i="6"/>
  <c r="U170" i="6" s="1"/>
  <c r="T169" i="6"/>
  <c r="U169" i="6" s="1"/>
  <c r="T168" i="6"/>
  <c r="U168" i="6" s="1"/>
  <c r="T167" i="6"/>
  <c r="U167" i="6" s="1"/>
  <c r="T166" i="6"/>
  <c r="U166" i="6" s="1"/>
  <c r="T165" i="6"/>
  <c r="U165" i="6" s="1"/>
  <c r="T164" i="6"/>
  <c r="U164" i="6" s="1"/>
  <c r="T163" i="6"/>
  <c r="U163" i="6" s="1"/>
  <c r="T162" i="6"/>
  <c r="U162" i="6" s="1"/>
  <c r="T161" i="6"/>
  <c r="U161" i="6" s="1"/>
  <c r="T160" i="6"/>
  <c r="U160" i="6" s="1"/>
  <c r="T159" i="6"/>
  <c r="U159" i="6" s="1"/>
  <c r="T158" i="6"/>
  <c r="U158" i="6" s="1"/>
  <c r="T157" i="6"/>
  <c r="U157" i="6" s="1"/>
  <c r="T156" i="6"/>
  <c r="U156" i="6" s="1"/>
  <c r="T155" i="6"/>
  <c r="U155" i="6" s="1"/>
  <c r="T154" i="6"/>
  <c r="U154" i="6" s="1"/>
  <c r="T153" i="6"/>
  <c r="U153" i="6" s="1"/>
  <c r="T152" i="6"/>
  <c r="U152" i="6" s="1"/>
  <c r="T151" i="6"/>
  <c r="U151" i="6" s="1"/>
  <c r="T150" i="6"/>
  <c r="U150" i="6" s="1"/>
  <c r="T149" i="6"/>
  <c r="U149" i="6" s="1"/>
  <c r="T148" i="6"/>
  <c r="U148" i="6" s="1"/>
  <c r="T147" i="6"/>
  <c r="U147" i="6" s="1"/>
  <c r="T146" i="6"/>
  <c r="U146" i="6" s="1"/>
  <c r="T145" i="6"/>
  <c r="U145" i="6" s="1"/>
  <c r="T144" i="6"/>
  <c r="U144" i="6" s="1"/>
  <c r="T143" i="6"/>
  <c r="U143" i="6" s="1"/>
  <c r="T142" i="6"/>
  <c r="U142" i="6" s="1"/>
  <c r="T141" i="6"/>
  <c r="U141" i="6" s="1"/>
  <c r="T140" i="6"/>
  <c r="U140" i="6" s="1"/>
  <c r="T139" i="6"/>
  <c r="U139" i="6" s="1"/>
  <c r="T138" i="6"/>
  <c r="U138" i="6" s="1"/>
  <c r="T137" i="6"/>
  <c r="U137" i="6" s="1"/>
  <c r="T136" i="6"/>
  <c r="U136" i="6" s="1"/>
  <c r="T135" i="6"/>
  <c r="U135" i="6" s="1"/>
  <c r="T134" i="6"/>
  <c r="U134" i="6" s="1"/>
  <c r="T133" i="6"/>
  <c r="U133" i="6" s="1"/>
  <c r="T132" i="6"/>
  <c r="U132" i="6" s="1"/>
  <c r="T131" i="6"/>
  <c r="U131" i="6" s="1"/>
  <c r="T130" i="6"/>
  <c r="U130" i="6" s="1"/>
  <c r="T129" i="6"/>
  <c r="U129" i="6" s="1"/>
  <c r="T128" i="6"/>
  <c r="U128" i="6" s="1"/>
  <c r="T127" i="6"/>
  <c r="U127" i="6" s="1"/>
  <c r="T126" i="6"/>
  <c r="U126" i="6" s="1"/>
  <c r="T125" i="6"/>
  <c r="U125" i="6" s="1"/>
  <c r="T124" i="6"/>
  <c r="U124" i="6" s="1"/>
  <c r="T123" i="6"/>
  <c r="U123" i="6" s="1"/>
  <c r="T122" i="6"/>
  <c r="U122" i="6" s="1"/>
  <c r="T121" i="6"/>
  <c r="U121" i="6" s="1"/>
  <c r="T120" i="6"/>
  <c r="U120" i="6" s="1"/>
  <c r="T119" i="6"/>
  <c r="U119" i="6" s="1"/>
  <c r="T118" i="6"/>
  <c r="U118" i="6" s="1"/>
  <c r="T117" i="6"/>
  <c r="U117" i="6" s="1"/>
  <c r="T116" i="6"/>
  <c r="U116" i="6" s="1"/>
  <c r="T115" i="6"/>
  <c r="U115" i="6" s="1"/>
  <c r="T114" i="6"/>
  <c r="U114" i="6" s="1"/>
  <c r="T113" i="6"/>
  <c r="U113" i="6" s="1"/>
  <c r="T112" i="6"/>
  <c r="U112" i="6" s="1"/>
  <c r="T111" i="6"/>
  <c r="U111" i="6" s="1"/>
  <c r="T110" i="6"/>
  <c r="U110" i="6" s="1"/>
  <c r="T109" i="6"/>
  <c r="U109" i="6" s="1"/>
  <c r="T108" i="6"/>
  <c r="U108" i="6" s="1"/>
  <c r="T107" i="6"/>
  <c r="U107" i="6" s="1"/>
  <c r="T106" i="6"/>
  <c r="U106" i="6" s="1"/>
  <c r="T105" i="6"/>
  <c r="U105" i="6" s="1"/>
  <c r="T104" i="6"/>
  <c r="U104" i="6" s="1"/>
  <c r="T103" i="6"/>
  <c r="U103" i="6" s="1"/>
  <c r="T102" i="6"/>
  <c r="U102" i="6" s="1"/>
  <c r="T101" i="6"/>
  <c r="U101" i="6" s="1"/>
  <c r="T100" i="6"/>
  <c r="U100" i="6" s="1"/>
  <c r="T99" i="6"/>
  <c r="U99" i="6" s="1"/>
  <c r="T98" i="6"/>
  <c r="U98" i="6" s="1"/>
  <c r="T97" i="6"/>
  <c r="U97" i="6" s="1"/>
  <c r="T96" i="6"/>
  <c r="U96" i="6" s="1"/>
  <c r="T95" i="6"/>
  <c r="U95" i="6" s="1"/>
  <c r="T94" i="6"/>
  <c r="U94" i="6" s="1"/>
  <c r="T93" i="6"/>
  <c r="U93" i="6" s="1"/>
  <c r="T92" i="6"/>
  <c r="U92" i="6" s="1"/>
  <c r="T91" i="6"/>
  <c r="U91" i="6" s="1"/>
  <c r="T90" i="6"/>
  <c r="U90" i="6" s="1"/>
  <c r="T89" i="6"/>
  <c r="U89" i="6" s="1"/>
  <c r="T88" i="6"/>
  <c r="U88" i="6" s="1"/>
  <c r="T87" i="6"/>
  <c r="U87" i="6" s="1"/>
  <c r="T86" i="6"/>
  <c r="U86" i="6" s="1"/>
  <c r="T85" i="6"/>
  <c r="U85" i="6" s="1"/>
  <c r="T84" i="6"/>
  <c r="U84" i="6" s="1"/>
  <c r="T83" i="6"/>
  <c r="U83" i="6" s="1"/>
  <c r="T82" i="6"/>
  <c r="U82" i="6" s="1"/>
  <c r="T81" i="6"/>
  <c r="U81" i="6" s="1"/>
  <c r="T80" i="6"/>
  <c r="U80" i="6" s="1"/>
  <c r="T79" i="6"/>
  <c r="U79" i="6" s="1"/>
  <c r="T78" i="6"/>
  <c r="U78" i="6" s="1"/>
  <c r="T77" i="6"/>
  <c r="U77" i="6" s="1"/>
  <c r="T76" i="6"/>
  <c r="U76" i="6" s="1"/>
  <c r="T75" i="6"/>
  <c r="U75" i="6" s="1"/>
  <c r="T74" i="6"/>
  <c r="U74" i="6" s="1"/>
  <c r="T73" i="6"/>
  <c r="U73" i="6" s="1"/>
  <c r="T72" i="6"/>
  <c r="U72" i="6" s="1"/>
  <c r="T71" i="6"/>
  <c r="U71" i="6" s="1"/>
  <c r="T70" i="6"/>
  <c r="U70" i="6" s="1"/>
  <c r="T69" i="6"/>
  <c r="U69" i="6" s="1"/>
  <c r="T68" i="6"/>
  <c r="U68" i="6" s="1"/>
  <c r="T67" i="6"/>
  <c r="U67" i="6" s="1"/>
  <c r="T66" i="6"/>
  <c r="U66" i="6" s="1"/>
  <c r="T65" i="6"/>
  <c r="U65" i="6" s="1"/>
  <c r="T64" i="6"/>
  <c r="U64" i="6" s="1"/>
  <c r="T63" i="6"/>
  <c r="U63" i="6" s="1"/>
  <c r="T62" i="6"/>
  <c r="U62" i="6" s="1"/>
  <c r="T61" i="6"/>
  <c r="U61" i="6" s="1"/>
  <c r="T60" i="6"/>
  <c r="U60" i="6" s="1"/>
  <c r="T59" i="6"/>
  <c r="U59" i="6" s="1"/>
  <c r="T58" i="6"/>
  <c r="U58" i="6" s="1"/>
  <c r="T57" i="6"/>
  <c r="U57" i="6" s="1"/>
  <c r="T56" i="6"/>
  <c r="U56" i="6" s="1"/>
  <c r="T55" i="6"/>
  <c r="U55" i="6" s="1"/>
  <c r="T54" i="6"/>
  <c r="U54" i="6" s="1"/>
  <c r="T53" i="6"/>
  <c r="U53" i="6" s="1"/>
  <c r="T52" i="6"/>
  <c r="U52" i="6" s="1"/>
  <c r="T51" i="6"/>
  <c r="U51" i="6" s="1"/>
  <c r="T50" i="6"/>
  <c r="U50" i="6" s="1"/>
  <c r="T49" i="6"/>
  <c r="U49" i="6" s="1"/>
  <c r="T48" i="6"/>
  <c r="U48" i="6" s="1"/>
  <c r="T47" i="6"/>
  <c r="U47" i="6" s="1"/>
  <c r="T46" i="6"/>
  <c r="U46" i="6" s="1"/>
  <c r="T45" i="6"/>
  <c r="U45" i="6" s="1"/>
  <c r="T44" i="6"/>
  <c r="U44" i="6" s="1"/>
  <c r="T43" i="6"/>
  <c r="U43" i="6" s="1"/>
  <c r="T42" i="6"/>
  <c r="U42" i="6" s="1"/>
  <c r="T41" i="6"/>
  <c r="U41" i="6" s="1"/>
  <c r="T40" i="6"/>
  <c r="U40" i="6" s="1"/>
  <c r="T39" i="6"/>
  <c r="U39" i="6" s="1"/>
  <c r="T38" i="6"/>
  <c r="U38" i="6" s="1"/>
  <c r="T37" i="6"/>
  <c r="U37" i="6" s="1"/>
  <c r="T36" i="6"/>
  <c r="U36" i="6" s="1"/>
  <c r="T35" i="6"/>
  <c r="U35" i="6" s="1"/>
  <c r="T34" i="6"/>
  <c r="U34" i="6" s="1"/>
  <c r="T33" i="6"/>
  <c r="U33" i="6" s="1"/>
  <c r="T32" i="6"/>
  <c r="U32" i="6" s="1"/>
  <c r="T31" i="6"/>
  <c r="U31" i="6" s="1"/>
  <c r="T30" i="6"/>
  <c r="U30" i="6" s="1"/>
  <c r="T29" i="6"/>
  <c r="U29" i="6" s="1"/>
  <c r="T28" i="6"/>
  <c r="U28" i="6" s="1"/>
  <c r="T27" i="6"/>
  <c r="U27" i="6" s="1"/>
  <c r="T26" i="6"/>
  <c r="U26" i="6" s="1"/>
  <c r="T25" i="6"/>
  <c r="U25" i="6" s="1"/>
  <c r="T24" i="6"/>
  <c r="U24" i="6" s="1"/>
  <c r="T23" i="6"/>
  <c r="U23" i="6" s="1"/>
  <c r="T22" i="6"/>
  <c r="U22" i="6" s="1"/>
  <c r="T21" i="6"/>
  <c r="U21" i="6" s="1"/>
  <c r="T20" i="6"/>
  <c r="U20" i="6" s="1"/>
  <c r="T19" i="6"/>
  <c r="U19" i="6" s="1"/>
  <c r="T18" i="6"/>
  <c r="U18" i="6" s="1"/>
  <c r="T17" i="6"/>
  <c r="U17" i="6" s="1"/>
  <c r="T16" i="6"/>
  <c r="U16" i="6" s="1"/>
  <c r="T15" i="6"/>
  <c r="U15" i="6" s="1"/>
  <c r="T14" i="6"/>
  <c r="U14" i="6" s="1"/>
  <c r="T13" i="6"/>
  <c r="U13" i="6" s="1"/>
  <c r="T12" i="6"/>
  <c r="U12" i="6" s="1"/>
  <c r="T11" i="6"/>
  <c r="U11" i="6" s="1"/>
  <c r="T10" i="6"/>
  <c r="U10" i="6" s="1"/>
  <c r="T9" i="6"/>
  <c r="U9" i="6" s="1"/>
  <c r="T8" i="6"/>
  <c r="U8" i="6" s="1"/>
  <c r="T7" i="6"/>
  <c r="U7" i="6" s="1"/>
  <c r="T6" i="6"/>
  <c r="U6" i="6" s="1"/>
  <c r="T5" i="6"/>
  <c r="U5" i="6" s="1"/>
  <c r="L376" i="6" l="1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201" i="6"/>
  <c r="AA202" i="6"/>
  <c r="AA203" i="6"/>
  <c r="AA204" i="6"/>
  <c r="AA205" i="6"/>
  <c r="AA206" i="6"/>
  <c r="AA207" i="6"/>
  <c r="AA208" i="6"/>
  <c r="AA209" i="6"/>
  <c r="AA210" i="6"/>
  <c r="AA211" i="6"/>
  <c r="AA212" i="6"/>
  <c r="AA213" i="6"/>
  <c r="AA214" i="6"/>
  <c r="AA215" i="6"/>
  <c r="AA216" i="6"/>
  <c r="AA217" i="6"/>
  <c r="AA218" i="6"/>
  <c r="AA219" i="6"/>
  <c r="AA220" i="6"/>
  <c r="AA221" i="6"/>
  <c r="AA222" i="6"/>
  <c r="AA223" i="6"/>
  <c r="AA224" i="6"/>
  <c r="AA225" i="6"/>
  <c r="AA226" i="6"/>
  <c r="AA227" i="6"/>
  <c r="AA228" i="6"/>
  <c r="AA229" i="6"/>
  <c r="AA230" i="6"/>
  <c r="AA231" i="6"/>
  <c r="AA232" i="6"/>
  <c r="AA233" i="6"/>
  <c r="AA234" i="6"/>
  <c r="AA235" i="6"/>
  <c r="AA236" i="6"/>
  <c r="AA237" i="6"/>
  <c r="AA238" i="6"/>
  <c r="AA239" i="6"/>
  <c r="AA240" i="6"/>
  <c r="AA241" i="6"/>
  <c r="AA242" i="6"/>
  <c r="AA243" i="6"/>
  <c r="AA244" i="6"/>
  <c r="AA245" i="6"/>
  <c r="AA246" i="6"/>
  <c r="AA247" i="6"/>
  <c r="AA248" i="6"/>
  <c r="AA249" i="6"/>
  <c r="AA250" i="6"/>
  <c r="AA251" i="6"/>
  <c r="AA252" i="6"/>
  <c r="AA253" i="6"/>
  <c r="AA254" i="6"/>
  <c r="AA255" i="6"/>
  <c r="AA256" i="6"/>
  <c r="AA257" i="6"/>
  <c r="AA258" i="6"/>
  <c r="AA259" i="6"/>
  <c r="AA260" i="6"/>
  <c r="AA261" i="6"/>
  <c r="AA262" i="6"/>
  <c r="AA263" i="6"/>
  <c r="AA264" i="6"/>
  <c r="AA265" i="6"/>
  <c r="AA266" i="6"/>
  <c r="AA267" i="6"/>
  <c r="AA268" i="6"/>
  <c r="AA269" i="6"/>
  <c r="AA270" i="6"/>
  <c r="AA271" i="6"/>
  <c r="AA272" i="6"/>
  <c r="AA273" i="6"/>
  <c r="AA274" i="6"/>
  <c r="AA275" i="6"/>
  <c r="AA276" i="6"/>
  <c r="AA277" i="6"/>
  <c r="AA278" i="6"/>
  <c r="AA279" i="6"/>
  <c r="AA280" i="6"/>
  <c r="AA281" i="6"/>
  <c r="AA282" i="6"/>
  <c r="AA283" i="6"/>
  <c r="AA284" i="6"/>
  <c r="AA285" i="6"/>
  <c r="AA286" i="6"/>
  <c r="AA287" i="6"/>
  <c r="AA288" i="6"/>
  <c r="AA289" i="6"/>
  <c r="AA290" i="6"/>
  <c r="AA291" i="6"/>
  <c r="AA292" i="6"/>
  <c r="AA293" i="6"/>
  <c r="AA294" i="6"/>
  <c r="AA295" i="6"/>
  <c r="AA296" i="6"/>
  <c r="AA297" i="6"/>
  <c r="AA298" i="6"/>
  <c r="AA299" i="6"/>
  <c r="AA300" i="6"/>
  <c r="AA301" i="6"/>
  <c r="AA302" i="6"/>
  <c r="AA303" i="6"/>
  <c r="AA304" i="6"/>
  <c r="AA305" i="6"/>
  <c r="AA306" i="6"/>
  <c r="AA307" i="6"/>
  <c r="AA308" i="6"/>
  <c r="AA309" i="6"/>
  <c r="AA310" i="6"/>
  <c r="AA311" i="6"/>
  <c r="AA312" i="6"/>
  <c r="AA313" i="6"/>
  <c r="AA314" i="6"/>
  <c r="AA315" i="6"/>
  <c r="AA316" i="6"/>
  <c r="AA317" i="6"/>
  <c r="AA318" i="6"/>
  <c r="AA319" i="6"/>
  <c r="AA320" i="6"/>
  <c r="AA321" i="6"/>
  <c r="AA322" i="6"/>
  <c r="AA323" i="6"/>
  <c r="AA324" i="6"/>
  <c r="AA325" i="6"/>
  <c r="AA326" i="6"/>
  <c r="AA327" i="6"/>
  <c r="AA328" i="6"/>
  <c r="AA329" i="6"/>
  <c r="AA330" i="6"/>
  <c r="AA331" i="6"/>
  <c r="AA332" i="6"/>
  <c r="AA333" i="6"/>
  <c r="AA334" i="6"/>
  <c r="AA335" i="6"/>
  <c r="AA336" i="6"/>
  <c r="AA337" i="6"/>
  <c r="AA338" i="6"/>
  <c r="AA339" i="6"/>
  <c r="AA340" i="6"/>
  <c r="AA341" i="6"/>
  <c r="AA342" i="6"/>
  <c r="AA343" i="6"/>
  <c r="AA344" i="6"/>
  <c r="AA345" i="6"/>
  <c r="AA346" i="6"/>
  <c r="AA347" i="6"/>
  <c r="AA348" i="6"/>
  <c r="AA349" i="6"/>
  <c r="AA350" i="6"/>
  <c r="AA351" i="6"/>
  <c r="AA352" i="6"/>
  <c r="AA353" i="6"/>
  <c r="AA354" i="6"/>
  <c r="AA355" i="6"/>
  <c r="AA356" i="6"/>
  <c r="AA357" i="6"/>
  <c r="AA358" i="6"/>
  <c r="AA359" i="6"/>
  <c r="AA360" i="6"/>
  <c r="AA361" i="6"/>
  <c r="AA362" i="6"/>
  <c r="AA363" i="6"/>
  <c r="AA364" i="6"/>
  <c r="AA365" i="6"/>
  <c r="AA366" i="6"/>
  <c r="AA367" i="6"/>
  <c r="AA368" i="6"/>
  <c r="AA369" i="6"/>
  <c r="AA370" i="6"/>
  <c r="AA371" i="6"/>
  <c r="AA372" i="6"/>
  <c r="AA373" i="6"/>
  <c r="AA374" i="6"/>
  <c r="AA375" i="6"/>
  <c r="AA376" i="6"/>
  <c r="AA5" i="6"/>
  <c r="B60" i="8" l="1"/>
  <c r="B59" i="8"/>
  <c r="B58" i="8"/>
  <c r="C9" i="9" l="1"/>
  <c r="C8" i="9"/>
  <c r="C21" i="9"/>
  <c r="C20" i="9"/>
  <c r="C32" i="9"/>
  <c r="C34" i="9" l="1"/>
  <c r="C33" i="9"/>
  <c r="D19" i="8"/>
  <c r="D18" i="8"/>
  <c r="D17" i="8"/>
  <c r="D35" i="8"/>
  <c r="D34" i="8"/>
  <c r="D33" i="8"/>
  <c r="D50" i="8"/>
  <c r="D49" i="8"/>
  <c r="D48" i="8"/>
  <c r="C10" i="9" l="1"/>
  <c r="C11" i="9"/>
  <c r="B50" i="8"/>
  <c r="B49" i="8"/>
  <c r="B48" i="8"/>
  <c r="B35" i="8"/>
  <c r="B34" i="8"/>
  <c r="B33" i="8"/>
  <c r="B19" i="8" l="1"/>
  <c r="B18" i="8"/>
  <c r="B17" i="8"/>
  <c r="C23" i="9"/>
  <c r="C22" i="9"/>
  <c r="V57" i="6" l="1"/>
  <c r="D43" i="7" l="1"/>
  <c r="X51" i="6"/>
  <c r="X52" i="6"/>
  <c r="X53" i="6"/>
  <c r="X54" i="6"/>
  <c r="X55" i="6"/>
  <c r="X56" i="6"/>
  <c r="X57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" i="6"/>
  <c r="L48" i="7" l="1"/>
  <c r="P51" i="6"/>
  <c r="P52" i="6"/>
  <c r="P53" i="6"/>
  <c r="P54" i="6"/>
  <c r="P55" i="6"/>
  <c r="P56" i="6"/>
  <c r="P57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" i="6"/>
  <c r="H51" i="6" l="1"/>
  <c r="H52" i="6"/>
  <c r="H53" i="6"/>
  <c r="H54" i="6"/>
  <c r="H55" i="6"/>
  <c r="H56" i="6"/>
  <c r="H57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" i="6"/>
  <c r="D64" i="6" l="1"/>
  <c r="V448" i="6" l="1"/>
  <c r="V436" i="6"/>
  <c r="V424" i="6"/>
  <c r="V412" i="6"/>
  <c r="V413" i="6" s="1"/>
  <c r="AN400" i="6"/>
  <c r="AN401" i="6" s="1"/>
  <c r="V425" i="6" l="1"/>
  <c r="V437" i="6"/>
  <c r="V449" i="6"/>
  <c r="F28" i="6" l="1"/>
  <c r="F40" i="6"/>
  <c r="F88" i="6"/>
  <c r="F100" i="6"/>
  <c r="F124" i="6"/>
  <c r="F148" i="6"/>
  <c r="F172" i="6"/>
  <c r="F184" i="6"/>
  <c r="F232" i="6"/>
  <c r="F292" i="6"/>
  <c r="F364" i="6"/>
  <c r="D40" i="6"/>
  <c r="F316" i="6"/>
  <c r="D28" i="6"/>
  <c r="F196" i="6"/>
  <c r="F76" i="6"/>
  <c r="F136" i="6"/>
  <c r="F137" i="6" s="1"/>
  <c r="F268" i="6"/>
  <c r="F376" i="6"/>
  <c r="D52" i="6"/>
  <c r="D65" i="6" s="1"/>
  <c r="F160" i="6"/>
  <c r="F304" i="6"/>
  <c r="F280" i="6"/>
  <c r="F328" i="6"/>
  <c r="F329" i="6" s="1"/>
  <c r="F16" i="6"/>
  <c r="F29" i="6" s="1"/>
  <c r="F64" i="6"/>
  <c r="F112" i="6"/>
  <c r="F208" i="6"/>
  <c r="F256" i="6"/>
  <c r="F352" i="6"/>
  <c r="F220" i="6"/>
  <c r="F340" i="6"/>
  <c r="F341" i="6" s="1"/>
  <c r="D16" i="6"/>
  <c r="F52" i="6"/>
  <c r="F244" i="6"/>
  <c r="AM376" i="6"/>
  <c r="AM375" i="6"/>
  <c r="AM374" i="6"/>
  <c r="AM373" i="6"/>
  <c r="AM372" i="6"/>
  <c r="AM371" i="6"/>
  <c r="AM370" i="6"/>
  <c r="AM369" i="6"/>
  <c r="AM368" i="6"/>
  <c r="AM367" i="6"/>
  <c r="AM366" i="6"/>
  <c r="AM365" i="6"/>
  <c r="AM364" i="6"/>
  <c r="AM363" i="6"/>
  <c r="AM362" i="6"/>
  <c r="AM361" i="6"/>
  <c r="AM360" i="6"/>
  <c r="AM359" i="6"/>
  <c r="AM358" i="6"/>
  <c r="AM357" i="6"/>
  <c r="AM356" i="6"/>
  <c r="AM355" i="6"/>
  <c r="AM354" i="6"/>
  <c r="AM353" i="6"/>
  <c r="AM352" i="6"/>
  <c r="AM351" i="6"/>
  <c r="AM350" i="6"/>
  <c r="AM349" i="6"/>
  <c r="AM348" i="6"/>
  <c r="AM347" i="6"/>
  <c r="AM346" i="6"/>
  <c r="AM345" i="6"/>
  <c r="AM344" i="6"/>
  <c r="AM343" i="6"/>
  <c r="AM342" i="6"/>
  <c r="AM341" i="6"/>
  <c r="AM340" i="6"/>
  <c r="AM339" i="6"/>
  <c r="AM338" i="6"/>
  <c r="AM337" i="6"/>
  <c r="AM336" i="6"/>
  <c r="AM335" i="6"/>
  <c r="AM334" i="6"/>
  <c r="AM333" i="6"/>
  <c r="AM332" i="6"/>
  <c r="AM331" i="6"/>
  <c r="AM330" i="6"/>
  <c r="AM329" i="6"/>
  <c r="AM328" i="6"/>
  <c r="AM327" i="6"/>
  <c r="AM326" i="6"/>
  <c r="AM325" i="6"/>
  <c r="AM324" i="6"/>
  <c r="AM323" i="6"/>
  <c r="AM322" i="6"/>
  <c r="AM321" i="6"/>
  <c r="AM320" i="6"/>
  <c r="AM319" i="6"/>
  <c r="AM318" i="6"/>
  <c r="AM317" i="6"/>
  <c r="AM316" i="6"/>
  <c r="AM315" i="6"/>
  <c r="AM314" i="6"/>
  <c r="AM313" i="6"/>
  <c r="AM312" i="6"/>
  <c r="AM311" i="6"/>
  <c r="AM310" i="6"/>
  <c r="AM309" i="6"/>
  <c r="AM308" i="6"/>
  <c r="AM307" i="6"/>
  <c r="AM306" i="6"/>
  <c r="AM305" i="6"/>
  <c r="AM304" i="6"/>
  <c r="AM303" i="6"/>
  <c r="AM302" i="6"/>
  <c r="AM301" i="6"/>
  <c r="AM300" i="6"/>
  <c r="AM299" i="6"/>
  <c r="AM298" i="6"/>
  <c r="AM297" i="6"/>
  <c r="AM296" i="6"/>
  <c r="AM295" i="6"/>
  <c r="AM294" i="6"/>
  <c r="AM293" i="6"/>
  <c r="AM292" i="6"/>
  <c r="AM291" i="6"/>
  <c r="AM290" i="6"/>
  <c r="AM289" i="6"/>
  <c r="AM288" i="6"/>
  <c r="AM287" i="6"/>
  <c r="AM286" i="6"/>
  <c r="AM285" i="6"/>
  <c r="AM284" i="6"/>
  <c r="AM283" i="6"/>
  <c r="AM282" i="6"/>
  <c r="AM281" i="6"/>
  <c r="AM280" i="6"/>
  <c r="AM279" i="6"/>
  <c r="AM278" i="6"/>
  <c r="AM277" i="6"/>
  <c r="AM276" i="6"/>
  <c r="AM275" i="6"/>
  <c r="AM274" i="6"/>
  <c r="AM273" i="6"/>
  <c r="AM272" i="6"/>
  <c r="AM271" i="6"/>
  <c r="AM270" i="6"/>
  <c r="AM269" i="6"/>
  <c r="AM268" i="6"/>
  <c r="AM267" i="6"/>
  <c r="AM266" i="6"/>
  <c r="AM265" i="6"/>
  <c r="AM264" i="6"/>
  <c r="AM263" i="6"/>
  <c r="AM262" i="6"/>
  <c r="AM261" i="6"/>
  <c r="AM260" i="6"/>
  <c r="AM259" i="6"/>
  <c r="AM258" i="6"/>
  <c r="AM257" i="6"/>
  <c r="AM256" i="6"/>
  <c r="AM255" i="6"/>
  <c r="AM254" i="6"/>
  <c r="AM253" i="6"/>
  <c r="AM252" i="6"/>
  <c r="AM251" i="6"/>
  <c r="AM250" i="6"/>
  <c r="AM249" i="6"/>
  <c r="AM248" i="6"/>
  <c r="AM247" i="6"/>
  <c r="AM246" i="6"/>
  <c r="AM245" i="6"/>
  <c r="AM244" i="6"/>
  <c r="AM243" i="6"/>
  <c r="AM242" i="6"/>
  <c r="AM241" i="6"/>
  <c r="AM240" i="6"/>
  <c r="AM239" i="6"/>
  <c r="AM238" i="6"/>
  <c r="AM237" i="6"/>
  <c r="AM236" i="6"/>
  <c r="AM235" i="6"/>
  <c r="AM234" i="6"/>
  <c r="AM233" i="6"/>
  <c r="AM232" i="6"/>
  <c r="AM231" i="6"/>
  <c r="AM230" i="6"/>
  <c r="AM229" i="6"/>
  <c r="AM228" i="6"/>
  <c r="AM227" i="6"/>
  <c r="AM226" i="6"/>
  <c r="AM225" i="6"/>
  <c r="AM224" i="6"/>
  <c r="AM223" i="6"/>
  <c r="AM222" i="6"/>
  <c r="AM221" i="6"/>
  <c r="AM220" i="6"/>
  <c r="AM219" i="6"/>
  <c r="AM218" i="6"/>
  <c r="AM217" i="6"/>
  <c r="AM216" i="6"/>
  <c r="AM215" i="6"/>
  <c r="AM214" i="6"/>
  <c r="AM213" i="6"/>
  <c r="AM212" i="6"/>
  <c r="AM211" i="6"/>
  <c r="AM210" i="6"/>
  <c r="AM209" i="6"/>
  <c r="AM208" i="6"/>
  <c r="AM207" i="6"/>
  <c r="AM206" i="6"/>
  <c r="AM205" i="6"/>
  <c r="AM204" i="6"/>
  <c r="AM203" i="6"/>
  <c r="AM202" i="6"/>
  <c r="AM201" i="6"/>
  <c r="AM200" i="6"/>
  <c r="AM199" i="6"/>
  <c r="AM198" i="6"/>
  <c r="AM197" i="6"/>
  <c r="AM196" i="6"/>
  <c r="AM195" i="6"/>
  <c r="AM194" i="6"/>
  <c r="AM193" i="6"/>
  <c r="AM192" i="6"/>
  <c r="AM191" i="6"/>
  <c r="AM190" i="6"/>
  <c r="AM189" i="6"/>
  <c r="AM188" i="6"/>
  <c r="AM187" i="6"/>
  <c r="AM186" i="6"/>
  <c r="AM185" i="6"/>
  <c r="AM184" i="6"/>
  <c r="AM183" i="6"/>
  <c r="AM182" i="6"/>
  <c r="AM181" i="6"/>
  <c r="AM180" i="6"/>
  <c r="AM179" i="6"/>
  <c r="AM178" i="6"/>
  <c r="AM177" i="6"/>
  <c r="AM176" i="6"/>
  <c r="AM175" i="6"/>
  <c r="AM174" i="6"/>
  <c r="AM173" i="6"/>
  <c r="AM172" i="6"/>
  <c r="AM171" i="6"/>
  <c r="AM170" i="6"/>
  <c r="AM169" i="6"/>
  <c r="AM168" i="6"/>
  <c r="AM167" i="6"/>
  <c r="AM166" i="6"/>
  <c r="AM165" i="6"/>
  <c r="AM164" i="6"/>
  <c r="AM163" i="6"/>
  <c r="AM162" i="6"/>
  <c r="AM161" i="6"/>
  <c r="AM160" i="6"/>
  <c r="AM159" i="6"/>
  <c r="AM158" i="6"/>
  <c r="AM157" i="6"/>
  <c r="AM156" i="6"/>
  <c r="AM155" i="6"/>
  <c r="AM154" i="6"/>
  <c r="AM153" i="6"/>
  <c r="AM152" i="6"/>
  <c r="AM151" i="6"/>
  <c r="AM150" i="6"/>
  <c r="AM149" i="6"/>
  <c r="AM148" i="6"/>
  <c r="AM147" i="6"/>
  <c r="AM146" i="6"/>
  <c r="AM145" i="6"/>
  <c r="AM144" i="6"/>
  <c r="AM143" i="6"/>
  <c r="AM142" i="6"/>
  <c r="AM141" i="6"/>
  <c r="AM140" i="6"/>
  <c r="AM139" i="6"/>
  <c r="AM138" i="6"/>
  <c r="AM137" i="6"/>
  <c r="AM136" i="6"/>
  <c r="AM135" i="6"/>
  <c r="AM134" i="6"/>
  <c r="AM133" i="6"/>
  <c r="AM132" i="6"/>
  <c r="AM131" i="6"/>
  <c r="AM130" i="6"/>
  <c r="AM129" i="6"/>
  <c r="AM128" i="6"/>
  <c r="AM127" i="6"/>
  <c r="AM126" i="6"/>
  <c r="AM125" i="6"/>
  <c r="AM124" i="6"/>
  <c r="AM123" i="6"/>
  <c r="AM122" i="6"/>
  <c r="AM121" i="6"/>
  <c r="AM120" i="6"/>
  <c r="AM119" i="6"/>
  <c r="AM118" i="6"/>
  <c r="AM117" i="6"/>
  <c r="AM116" i="6"/>
  <c r="AM115" i="6"/>
  <c r="AM114" i="6"/>
  <c r="AM113" i="6"/>
  <c r="AM112" i="6"/>
  <c r="AM111" i="6"/>
  <c r="AM110" i="6"/>
  <c r="AM109" i="6"/>
  <c r="AM108" i="6"/>
  <c r="AM107" i="6"/>
  <c r="AM106" i="6"/>
  <c r="AM105" i="6"/>
  <c r="AM104" i="6"/>
  <c r="AM103" i="6"/>
  <c r="AM102" i="6"/>
  <c r="AM101" i="6"/>
  <c r="AM100" i="6"/>
  <c r="AM99" i="6"/>
  <c r="AM98" i="6"/>
  <c r="AM97" i="6"/>
  <c r="AM96" i="6"/>
  <c r="AM95" i="6"/>
  <c r="AM94" i="6"/>
  <c r="AM93" i="6"/>
  <c r="AM92" i="6"/>
  <c r="AM91" i="6"/>
  <c r="AM90" i="6"/>
  <c r="AM89" i="6"/>
  <c r="AM88" i="6"/>
  <c r="AM87" i="6"/>
  <c r="AM86" i="6"/>
  <c r="AM85" i="6"/>
  <c r="AM84" i="6"/>
  <c r="AM83" i="6"/>
  <c r="AM82" i="6"/>
  <c r="AM81" i="6"/>
  <c r="AM80" i="6"/>
  <c r="AM79" i="6"/>
  <c r="AM78" i="6"/>
  <c r="AM77" i="6"/>
  <c r="AM76" i="6"/>
  <c r="AM75" i="6"/>
  <c r="AM74" i="6"/>
  <c r="AM73" i="6"/>
  <c r="AM72" i="6"/>
  <c r="AM71" i="6"/>
  <c r="AM70" i="6"/>
  <c r="AM69" i="6"/>
  <c r="AM68" i="6"/>
  <c r="AM67" i="6"/>
  <c r="AM66" i="6"/>
  <c r="AM65" i="6"/>
  <c r="AM64" i="6"/>
  <c r="AM63" i="6"/>
  <c r="AM62" i="6"/>
  <c r="AM61" i="6"/>
  <c r="AM60" i="6"/>
  <c r="AM59" i="6"/>
  <c r="AM58" i="6"/>
  <c r="AM57" i="6"/>
  <c r="AM56" i="6"/>
  <c r="AM55" i="6"/>
  <c r="AM54" i="6"/>
  <c r="AM53" i="6"/>
  <c r="AM52" i="6"/>
  <c r="AM51" i="6"/>
  <c r="AM50" i="6"/>
  <c r="AM49" i="6"/>
  <c r="AM48" i="6"/>
  <c r="AM47" i="6"/>
  <c r="AM46" i="6"/>
  <c r="AM45" i="6"/>
  <c r="AM44" i="6"/>
  <c r="AM43" i="6"/>
  <c r="AM42" i="6"/>
  <c r="AM41" i="6"/>
  <c r="AM40" i="6"/>
  <c r="AM39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M6" i="6"/>
  <c r="AM5" i="6"/>
  <c r="AI496" i="6"/>
  <c r="AI484" i="6"/>
  <c r="AI472" i="6"/>
  <c r="AI460" i="6"/>
  <c r="AI448" i="6"/>
  <c r="AI436" i="6"/>
  <c r="AI424" i="6"/>
  <c r="AI412" i="6"/>
  <c r="AI400" i="6"/>
  <c r="F161" i="6" l="1"/>
  <c r="F41" i="6"/>
  <c r="D29" i="6"/>
  <c r="F113" i="6"/>
  <c r="F185" i="6"/>
  <c r="F281" i="6"/>
  <c r="F365" i="6"/>
  <c r="F77" i="6"/>
  <c r="D41" i="6"/>
  <c r="F197" i="6"/>
  <c r="F101" i="6"/>
  <c r="F209" i="6"/>
  <c r="F293" i="6"/>
  <c r="F149" i="6"/>
  <c r="F377" i="6"/>
  <c r="AI461" i="6"/>
  <c r="AN88" i="6"/>
  <c r="AN100" i="6"/>
  <c r="AN112" i="6"/>
  <c r="AN124" i="6"/>
  <c r="AN136" i="6"/>
  <c r="AN148" i="6"/>
  <c r="AN160" i="6"/>
  <c r="AN172" i="6"/>
  <c r="AN184" i="6"/>
  <c r="AN196" i="6"/>
  <c r="AN208" i="6"/>
  <c r="AN220" i="6"/>
  <c r="AN232" i="6"/>
  <c r="AN244" i="6"/>
  <c r="AN256" i="6"/>
  <c r="AN268" i="6"/>
  <c r="AN280" i="6"/>
  <c r="AN292" i="6"/>
  <c r="AN304" i="6"/>
  <c r="AN316" i="6"/>
  <c r="AN328" i="6"/>
  <c r="AN340" i="6"/>
  <c r="AN352" i="6"/>
  <c r="AN364" i="6"/>
  <c r="AN376" i="6"/>
  <c r="D53" i="6"/>
  <c r="AN76" i="6"/>
  <c r="F53" i="6"/>
  <c r="F305" i="6"/>
  <c r="F317" i="6"/>
  <c r="AI413" i="6"/>
  <c r="F245" i="6"/>
  <c r="F89" i="6"/>
  <c r="F221" i="6"/>
  <c r="F233" i="6"/>
  <c r="F353" i="6"/>
  <c r="F65" i="6"/>
  <c r="F269" i="6"/>
  <c r="F125" i="6"/>
  <c r="F257" i="6"/>
  <c r="F173" i="6"/>
  <c r="AI437" i="6"/>
  <c r="AI485" i="6"/>
  <c r="AI401" i="6"/>
  <c r="AI449" i="6"/>
  <c r="AI497" i="6"/>
  <c r="AI425" i="6"/>
  <c r="AI473" i="6"/>
  <c r="AN28" i="6"/>
  <c r="AN40" i="6"/>
  <c r="AN16" i="6"/>
  <c r="AN52" i="6"/>
  <c r="AN64" i="6"/>
  <c r="AN341" i="6" l="1"/>
  <c r="AN293" i="6"/>
  <c r="AN245" i="6"/>
  <c r="AN197" i="6"/>
  <c r="AN149" i="6"/>
  <c r="AN101" i="6"/>
  <c r="AN365" i="6"/>
  <c r="AN317" i="6"/>
  <c r="AN269" i="6"/>
  <c r="AN221" i="6"/>
  <c r="AN173" i="6"/>
  <c r="AN125" i="6"/>
  <c r="AN353" i="6"/>
  <c r="AN305" i="6"/>
  <c r="AN257" i="6"/>
  <c r="AN209" i="6"/>
  <c r="AN161" i="6"/>
  <c r="AN113" i="6"/>
  <c r="AN377" i="6"/>
  <c r="AN329" i="6"/>
  <c r="AN281" i="6"/>
  <c r="AN233" i="6"/>
  <c r="AN185" i="6"/>
  <c r="AN137" i="6"/>
  <c r="AN89" i="6"/>
  <c r="AN53" i="6"/>
  <c r="AN29" i="6"/>
  <c r="AN65" i="6"/>
  <c r="AN77" i="6"/>
  <c r="AN41" i="6"/>
  <c r="D21" i="7"/>
  <c r="D22" i="7"/>
  <c r="D23" i="7"/>
  <c r="D24" i="7"/>
  <c r="D25" i="7"/>
  <c r="D26" i="7"/>
  <c r="D27" i="7"/>
  <c r="D28" i="7"/>
  <c r="D29" i="7"/>
  <c r="D30" i="7"/>
  <c r="G9" i="7" s="1"/>
  <c r="D31" i="7"/>
  <c r="L36" i="7" s="1"/>
  <c r="D32" i="7"/>
  <c r="L37" i="7" s="1"/>
  <c r="D33" i="7"/>
  <c r="L38" i="7" s="1"/>
  <c r="D34" i="7"/>
  <c r="L39" i="7" s="1"/>
  <c r="D35" i="7"/>
  <c r="D36" i="7"/>
  <c r="L41" i="7" s="1"/>
  <c r="D37" i="7"/>
  <c r="L42" i="7" s="1"/>
  <c r="D38" i="7"/>
  <c r="L43" i="7" s="1"/>
  <c r="D39" i="7"/>
  <c r="L44" i="7" s="1"/>
  <c r="D40" i="7"/>
  <c r="L45" i="7" s="1"/>
  <c r="D41" i="7"/>
  <c r="L46" i="7" s="1"/>
  <c r="D42" i="7"/>
  <c r="L47" i="7" s="1"/>
  <c r="D20" i="7"/>
  <c r="G8" i="7" s="1"/>
  <c r="D19" i="7"/>
  <c r="B58" i="7"/>
  <c r="B57" i="7"/>
  <c r="B56" i="7"/>
  <c r="B55" i="7"/>
  <c r="B54" i="7"/>
  <c r="B53" i="7"/>
  <c r="B52" i="7"/>
  <c r="B51" i="7"/>
  <c r="B50" i="7"/>
  <c r="L40" i="7" l="1"/>
  <c r="G10" i="7"/>
  <c r="F20" i="7"/>
  <c r="F43" i="7"/>
  <c r="H43" i="7"/>
  <c r="Q60" i="6"/>
  <c r="Q61" i="6"/>
  <c r="Q62" i="6"/>
  <c r="Q59" i="6"/>
  <c r="Q63" i="6"/>
  <c r="Q64" i="6" l="1"/>
  <c r="AC282" i="6"/>
  <c r="AC8" i="6"/>
  <c r="AC12" i="6"/>
  <c r="AC16" i="6"/>
  <c r="AC20" i="6"/>
  <c r="AC24" i="6"/>
  <c r="AC28" i="6"/>
  <c r="AC32" i="6"/>
  <c r="AC36" i="6"/>
  <c r="AC40" i="6"/>
  <c r="AC44" i="6"/>
  <c r="AC48" i="6"/>
  <c r="AC52" i="6"/>
  <c r="AC56" i="6"/>
  <c r="AC60" i="6"/>
  <c r="AC64" i="6"/>
  <c r="AC68" i="6"/>
  <c r="AC72" i="6"/>
  <c r="AC76" i="6"/>
  <c r="AC80" i="6"/>
  <c r="AC84" i="6"/>
  <c r="AC88" i="6"/>
  <c r="AC92" i="6"/>
  <c r="AC96" i="6"/>
  <c r="AC100" i="6"/>
  <c r="AC104" i="6"/>
  <c r="AC108" i="6"/>
  <c r="AC112" i="6"/>
  <c r="AC116" i="6"/>
  <c r="AC120" i="6"/>
  <c r="AC124" i="6"/>
  <c r="AC128" i="6"/>
  <c r="AC132" i="6"/>
  <c r="AC136" i="6"/>
  <c r="AC140" i="6"/>
  <c r="AC144" i="6"/>
  <c r="AC148" i="6"/>
  <c r="AC152" i="6"/>
  <c r="AC156" i="6"/>
  <c r="AC160" i="6"/>
  <c r="AC164" i="6"/>
  <c r="AC168" i="6"/>
  <c r="AC172" i="6"/>
  <c r="AC176" i="6"/>
  <c r="AC180" i="6"/>
  <c r="AC184" i="6"/>
  <c r="AC188" i="6"/>
  <c r="AC192" i="6"/>
  <c r="AC196" i="6"/>
  <c r="AC200" i="6"/>
  <c r="AC204" i="6"/>
  <c r="AC208" i="6"/>
  <c r="AC212" i="6"/>
  <c r="AC216" i="6"/>
  <c r="AC220" i="6"/>
  <c r="AC224" i="6"/>
  <c r="AC228" i="6"/>
  <c r="AC232" i="6"/>
  <c r="AC236" i="6"/>
  <c r="AC240" i="6"/>
  <c r="AC244" i="6"/>
  <c r="AC248" i="6"/>
  <c r="AC252" i="6"/>
  <c r="AC256" i="6"/>
  <c r="AC260" i="6"/>
  <c r="AC264" i="6"/>
  <c r="AC268" i="6"/>
  <c r="AC272" i="6"/>
  <c r="AC276" i="6"/>
  <c r="AC280" i="6"/>
  <c r="AC284" i="6"/>
  <c r="AC288" i="6"/>
  <c r="AC292" i="6"/>
  <c r="AC296" i="6"/>
  <c r="AC300" i="6"/>
  <c r="AC304" i="6"/>
  <c r="AC308" i="6"/>
  <c r="AC312" i="6"/>
  <c r="AC316" i="6"/>
  <c r="AC320" i="6"/>
  <c r="AC324" i="6"/>
  <c r="AC328" i="6"/>
  <c r="AC332" i="6"/>
  <c r="AC336" i="6"/>
  <c r="AC340" i="6"/>
  <c r="AC344" i="6"/>
  <c r="AC348" i="6"/>
  <c r="AC352" i="6"/>
  <c r="AC356" i="6"/>
  <c r="AC360" i="6"/>
  <c r="AC364" i="6"/>
  <c r="AC368" i="6"/>
  <c r="AC372" i="6"/>
  <c r="AC376" i="6"/>
  <c r="AC5" i="6"/>
  <c r="AC9" i="6"/>
  <c r="AC13" i="6"/>
  <c r="AC17" i="6"/>
  <c r="AC21" i="6"/>
  <c r="AC25" i="6"/>
  <c r="AC29" i="6"/>
  <c r="AC33" i="6"/>
  <c r="AC37" i="6"/>
  <c r="AC41" i="6"/>
  <c r="AC45" i="6"/>
  <c r="AC49" i="6"/>
  <c r="AC53" i="6"/>
  <c r="AC57" i="6"/>
  <c r="AC61" i="6"/>
  <c r="AC65" i="6"/>
  <c r="AC69" i="6"/>
  <c r="AC73" i="6"/>
  <c r="AC77" i="6"/>
  <c r="AC81" i="6"/>
  <c r="AC85" i="6"/>
  <c r="AC89" i="6"/>
  <c r="AC93" i="6"/>
  <c r="AC97" i="6"/>
  <c r="AC101" i="6"/>
  <c r="AC105" i="6"/>
  <c r="AC109" i="6"/>
  <c r="AC113" i="6"/>
  <c r="AC117" i="6"/>
  <c r="AC121" i="6"/>
  <c r="AC125" i="6"/>
  <c r="AC129" i="6"/>
  <c r="AC133" i="6"/>
  <c r="AC137" i="6"/>
  <c r="AC141" i="6"/>
  <c r="AC145" i="6"/>
  <c r="AC149" i="6"/>
  <c r="AC153" i="6"/>
  <c r="AC157" i="6"/>
  <c r="AC161" i="6"/>
  <c r="AC165" i="6"/>
  <c r="AC169" i="6"/>
  <c r="AC173" i="6"/>
  <c r="AC177" i="6"/>
  <c r="AC181" i="6"/>
  <c r="AC185" i="6"/>
  <c r="AC189" i="6"/>
  <c r="AC193" i="6"/>
  <c r="AC197" i="6"/>
  <c r="AC201" i="6"/>
  <c r="AC205" i="6"/>
  <c r="AC209" i="6"/>
  <c r="AC213" i="6"/>
  <c r="AC217" i="6"/>
  <c r="AC221" i="6"/>
  <c r="AC225" i="6"/>
  <c r="AC229" i="6"/>
  <c r="AC233" i="6"/>
  <c r="AC237" i="6"/>
  <c r="AC241" i="6"/>
  <c r="AC245" i="6"/>
  <c r="AC249" i="6"/>
  <c r="AC253" i="6"/>
  <c r="AC257" i="6"/>
  <c r="AC261" i="6"/>
  <c r="AC265" i="6"/>
  <c r="AC269" i="6"/>
  <c r="AC273" i="6"/>
  <c r="AC277" i="6"/>
  <c r="AC281" i="6"/>
  <c r="AC285" i="6"/>
  <c r="AC289" i="6"/>
  <c r="AC293" i="6"/>
  <c r="AC297" i="6"/>
  <c r="AC301" i="6"/>
  <c r="AC305" i="6"/>
  <c r="AC309" i="6"/>
  <c r="AC313" i="6"/>
  <c r="AC317" i="6"/>
  <c r="AC321" i="6"/>
  <c r="AC325" i="6"/>
  <c r="AC329" i="6"/>
  <c r="AC333" i="6"/>
  <c r="AC337" i="6"/>
  <c r="AC341" i="6"/>
  <c r="AC345" i="6"/>
  <c r="AC349" i="6"/>
  <c r="AC353" i="6"/>
  <c r="AC357" i="6"/>
  <c r="AC361" i="6"/>
  <c r="AC365" i="6"/>
  <c r="AC369" i="6"/>
  <c r="AC373" i="6"/>
  <c r="AC6" i="6"/>
  <c r="AC10" i="6"/>
  <c r="AC14" i="6"/>
  <c r="AC18" i="6"/>
  <c r="AC22" i="6"/>
  <c r="AC26" i="6"/>
  <c r="AC30" i="6"/>
  <c r="AC34" i="6"/>
  <c r="AC38" i="6"/>
  <c r="AC42" i="6"/>
  <c r="AC46" i="6"/>
  <c r="AC50" i="6"/>
  <c r="AC54" i="6"/>
  <c r="AC58" i="6"/>
  <c r="AC62" i="6"/>
  <c r="AC66" i="6"/>
  <c r="AC70" i="6"/>
  <c r="AC74" i="6"/>
  <c r="AC78" i="6"/>
  <c r="AC82" i="6"/>
  <c r="AC86" i="6"/>
  <c r="AC90" i="6"/>
  <c r="AC94" i="6"/>
  <c r="AC98" i="6"/>
  <c r="AC102" i="6"/>
  <c r="AC106" i="6"/>
  <c r="AC110" i="6"/>
  <c r="AC114" i="6"/>
  <c r="AC118" i="6"/>
  <c r="AC122" i="6"/>
  <c r="AC126" i="6"/>
  <c r="AC130" i="6"/>
  <c r="AC134" i="6"/>
  <c r="AC138" i="6"/>
  <c r="AC142" i="6"/>
  <c r="AC146" i="6"/>
  <c r="AC150" i="6"/>
  <c r="AC154" i="6"/>
  <c r="AC158" i="6"/>
  <c r="AC162" i="6"/>
  <c r="AC166" i="6"/>
  <c r="AC170" i="6"/>
  <c r="AC174" i="6"/>
  <c r="AC178" i="6"/>
  <c r="AC182" i="6"/>
  <c r="AC186" i="6"/>
  <c r="AC190" i="6"/>
  <c r="AC194" i="6"/>
  <c r="AC198" i="6"/>
  <c r="AC202" i="6"/>
  <c r="AC206" i="6"/>
  <c r="AC210" i="6"/>
  <c r="AC214" i="6"/>
  <c r="AC218" i="6"/>
  <c r="AC222" i="6"/>
  <c r="AC226" i="6"/>
  <c r="AC230" i="6"/>
  <c r="AC234" i="6"/>
  <c r="AC238" i="6"/>
  <c r="AC242" i="6"/>
  <c r="AC246" i="6"/>
  <c r="AC250" i="6"/>
  <c r="AC254" i="6"/>
  <c r="AC258" i="6"/>
  <c r="AC262" i="6"/>
  <c r="AC266" i="6"/>
  <c r="AC270" i="6"/>
  <c r="AC274" i="6"/>
  <c r="AC278" i="6"/>
  <c r="AC286" i="6"/>
  <c r="AC290" i="6"/>
  <c r="AC294" i="6"/>
  <c r="AC298" i="6"/>
  <c r="AC302" i="6"/>
  <c r="AC306" i="6"/>
  <c r="AC310" i="6"/>
  <c r="AC314" i="6"/>
  <c r="AC318" i="6"/>
  <c r="AC322" i="6"/>
  <c r="AC326" i="6"/>
  <c r="AC330" i="6"/>
  <c r="AC334" i="6"/>
  <c r="AC338" i="6"/>
  <c r="AC342" i="6"/>
  <c r="AC346" i="6"/>
  <c r="AC350" i="6"/>
  <c r="AC354" i="6"/>
  <c r="AC358" i="6"/>
  <c r="AC362" i="6"/>
  <c r="AC366" i="6"/>
  <c r="AC370" i="6"/>
  <c r="AC374" i="6"/>
  <c r="AC7" i="6"/>
  <c r="AC11" i="6"/>
  <c r="AC15" i="6"/>
  <c r="AC19" i="6"/>
  <c r="AC23" i="6"/>
  <c r="AC27" i="6"/>
  <c r="AC31" i="6"/>
  <c r="AC35" i="6"/>
  <c r="AC39" i="6"/>
  <c r="AC43" i="6"/>
  <c r="AC47" i="6"/>
  <c r="AC51" i="6"/>
  <c r="AC55" i="6"/>
  <c r="AC59" i="6"/>
  <c r="AC63" i="6"/>
  <c r="AC67" i="6"/>
  <c r="AC71" i="6"/>
  <c r="AC75" i="6"/>
  <c r="AC79" i="6"/>
  <c r="AC83" i="6"/>
  <c r="AC87" i="6"/>
  <c r="AC91" i="6"/>
  <c r="AC95" i="6"/>
  <c r="AC99" i="6"/>
  <c r="AC103" i="6"/>
  <c r="AC107" i="6"/>
  <c r="AC111" i="6"/>
  <c r="AC115" i="6"/>
  <c r="AC119" i="6"/>
  <c r="AC123" i="6"/>
  <c r="AC127" i="6"/>
  <c r="AC131" i="6"/>
  <c r="AC135" i="6"/>
  <c r="AC139" i="6"/>
  <c r="AC143" i="6"/>
  <c r="AC147" i="6"/>
  <c r="AC151" i="6"/>
  <c r="AC155" i="6"/>
  <c r="AC159" i="6"/>
  <c r="AC163" i="6"/>
  <c r="AC167" i="6"/>
  <c r="AC171" i="6"/>
  <c r="AC175" i="6"/>
  <c r="AC179" i="6"/>
  <c r="AC183" i="6"/>
  <c r="AC187" i="6"/>
  <c r="AC191" i="6"/>
  <c r="AC195" i="6"/>
  <c r="AC199" i="6"/>
  <c r="AC203" i="6"/>
  <c r="AC207" i="6"/>
  <c r="AC211" i="6"/>
  <c r="AC215" i="6"/>
  <c r="AC219" i="6"/>
  <c r="AC223" i="6"/>
  <c r="AC227" i="6"/>
  <c r="AC231" i="6"/>
  <c r="AC235" i="6"/>
  <c r="AC239" i="6"/>
  <c r="AC243" i="6"/>
  <c r="AC247" i="6"/>
  <c r="AC251" i="6"/>
  <c r="AC255" i="6"/>
  <c r="AC259" i="6"/>
  <c r="AC263" i="6"/>
  <c r="AC267" i="6"/>
  <c r="AC271" i="6"/>
  <c r="AC275" i="6"/>
  <c r="AC279" i="6"/>
  <c r="AC283" i="6"/>
  <c r="AC287" i="6"/>
  <c r="AC291" i="6"/>
  <c r="AC295" i="6"/>
  <c r="AC299" i="6"/>
  <c r="AC303" i="6"/>
  <c r="AC307" i="6"/>
  <c r="AC311" i="6"/>
  <c r="AC315" i="6"/>
  <c r="AC319" i="6"/>
  <c r="AC323" i="6"/>
  <c r="AC327" i="6"/>
  <c r="AC331" i="6"/>
  <c r="AC335" i="6"/>
  <c r="AC339" i="6"/>
  <c r="AC343" i="6"/>
  <c r="AC347" i="6"/>
  <c r="AC351" i="6"/>
  <c r="AC355" i="6"/>
  <c r="AC359" i="6"/>
  <c r="AC363" i="6"/>
  <c r="AC367" i="6"/>
  <c r="AC371" i="6"/>
  <c r="AC375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I64" i="6" s="1"/>
  <c r="M63" i="6"/>
  <c r="I63" i="6" s="1"/>
  <c r="M62" i="6"/>
  <c r="I62" i="6" s="1"/>
  <c r="M61" i="6"/>
  <c r="I61" i="6" s="1"/>
  <c r="M60" i="6"/>
  <c r="I60" i="6" s="1"/>
  <c r="M59" i="6"/>
  <c r="I59" i="6" s="1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AH163" i="6" l="1"/>
  <c r="AH147" i="6"/>
  <c r="AH131" i="6"/>
  <c r="AH115" i="6"/>
  <c r="AH99" i="6"/>
  <c r="AH83" i="6"/>
  <c r="AH67" i="6"/>
  <c r="AH51" i="6"/>
  <c r="AH35" i="6"/>
  <c r="AH19" i="6"/>
  <c r="AH169" i="6"/>
  <c r="AH153" i="6"/>
  <c r="AH137" i="6"/>
  <c r="AH121" i="6"/>
  <c r="AH105" i="6"/>
  <c r="AH89" i="6"/>
  <c r="AH73" i="6"/>
  <c r="AH57" i="6"/>
  <c r="AH41" i="6"/>
  <c r="AH25" i="6"/>
  <c r="AH9" i="6"/>
  <c r="AH170" i="6"/>
  <c r="AH154" i="6"/>
  <c r="AH138" i="6"/>
  <c r="AH122" i="6"/>
  <c r="AH106" i="6"/>
  <c r="AH90" i="6"/>
  <c r="AD40" i="6"/>
  <c r="AH74" i="6"/>
  <c r="AH42" i="6"/>
  <c r="AH26" i="6"/>
  <c r="AH10" i="6"/>
  <c r="AH12" i="6"/>
  <c r="AH159" i="6"/>
  <c r="AH143" i="6"/>
  <c r="AH127" i="6"/>
  <c r="AH111" i="6"/>
  <c r="AH95" i="6"/>
  <c r="AH79" i="6"/>
  <c r="AH47" i="6"/>
  <c r="AH31" i="6"/>
  <c r="AH15" i="6"/>
  <c r="AH166" i="6"/>
  <c r="AH150" i="6"/>
  <c r="AH134" i="6"/>
  <c r="AH118" i="6"/>
  <c r="AH102" i="6"/>
  <c r="AH86" i="6"/>
  <c r="AH70" i="6"/>
  <c r="AH54" i="6"/>
  <c r="AH38" i="6"/>
  <c r="AH22" i="6"/>
  <c r="AH6" i="6"/>
  <c r="AH8" i="6"/>
  <c r="AH172" i="6"/>
  <c r="AH156" i="6"/>
  <c r="AH140" i="6"/>
  <c r="AH124" i="6"/>
  <c r="AH108" i="6"/>
  <c r="AH92" i="6"/>
  <c r="AH76" i="6"/>
  <c r="AH44" i="6"/>
  <c r="AH165" i="6"/>
  <c r="AH149" i="6"/>
  <c r="AH133" i="6"/>
  <c r="AH117" i="6"/>
  <c r="AH101" i="6"/>
  <c r="AH85" i="6"/>
  <c r="AH69" i="6"/>
  <c r="AH53" i="6"/>
  <c r="AH37" i="6"/>
  <c r="AH21" i="6"/>
  <c r="AH5" i="6"/>
  <c r="AH168" i="6"/>
  <c r="AH152" i="6"/>
  <c r="AH136" i="6"/>
  <c r="AH120" i="6"/>
  <c r="AH104" i="6"/>
  <c r="AH88" i="6"/>
  <c r="AH72" i="6"/>
  <c r="AH56" i="6"/>
  <c r="AH40" i="6"/>
  <c r="AH24" i="6"/>
  <c r="AH28" i="6"/>
  <c r="AH171" i="6"/>
  <c r="AH155" i="6"/>
  <c r="AH139" i="6"/>
  <c r="AH123" i="6"/>
  <c r="AH107" i="6"/>
  <c r="AH91" i="6"/>
  <c r="AH75" i="6"/>
  <c r="AH43" i="6"/>
  <c r="AH27" i="6"/>
  <c r="AH11" i="6"/>
  <c r="AH162" i="6"/>
  <c r="AH146" i="6"/>
  <c r="AH130" i="6"/>
  <c r="AH114" i="6"/>
  <c r="AH98" i="6"/>
  <c r="AH82" i="6"/>
  <c r="AH66" i="6"/>
  <c r="AH50" i="6"/>
  <c r="AH34" i="6"/>
  <c r="AH18" i="6"/>
  <c r="AH161" i="6"/>
  <c r="AH145" i="6"/>
  <c r="AH129" i="6"/>
  <c r="AH113" i="6"/>
  <c r="AH97" i="6"/>
  <c r="AH81" i="6"/>
  <c r="AH65" i="6"/>
  <c r="AH49" i="6"/>
  <c r="AH33" i="6"/>
  <c r="AH17" i="6"/>
  <c r="AH164" i="6"/>
  <c r="AH148" i="6"/>
  <c r="AH132" i="6"/>
  <c r="AH116" i="6"/>
  <c r="AH100" i="6"/>
  <c r="AH84" i="6"/>
  <c r="AH68" i="6"/>
  <c r="AH52" i="6"/>
  <c r="AH36" i="6"/>
  <c r="AH20" i="6"/>
  <c r="AH167" i="6"/>
  <c r="AH151" i="6"/>
  <c r="AH135" i="6"/>
  <c r="AH119" i="6"/>
  <c r="AH103" i="6"/>
  <c r="AH87" i="6"/>
  <c r="AH71" i="6"/>
  <c r="AH55" i="6"/>
  <c r="AH39" i="6"/>
  <c r="AH23" i="6"/>
  <c r="AH7" i="6"/>
  <c r="AH158" i="6"/>
  <c r="AH142" i="6"/>
  <c r="AH126" i="6"/>
  <c r="AH110" i="6"/>
  <c r="AH94" i="6"/>
  <c r="AH78" i="6"/>
  <c r="AH46" i="6"/>
  <c r="AH30" i="6"/>
  <c r="AH14" i="6"/>
  <c r="AH157" i="6"/>
  <c r="AH141" i="6"/>
  <c r="AH125" i="6"/>
  <c r="AH109" i="6"/>
  <c r="AH93" i="6"/>
  <c r="AH77" i="6"/>
  <c r="AH45" i="6"/>
  <c r="AH29" i="6"/>
  <c r="AH13" i="6"/>
  <c r="AH160" i="6"/>
  <c r="AH144" i="6"/>
  <c r="AH128" i="6"/>
  <c r="AH112" i="6"/>
  <c r="AH96" i="6"/>
  <c r="AH80" i="6"/>
  <c r="AH48" i="6"/>
  <c r="AH32" i="6"/>
  <c r="AH16" i="6"/>
  <c r="AH58" i="6"/>
  <c r="Y60" i="6"/>
  <c r="AF60" i="6" s="1"/>
  <c r="AH60" i="6"/>
  <c r="Y63" i="6"/>
  <c r="AF63" i="6" s="1"/>
  <c r="AH63" i="6"/>
  <c r="Y59" i="6"/>
  <c r="AF59" i="6" s="1"/>
  <c r="AH59" i="6"/>
  <c r="Y62" i="6"/>
  <c r="AF62" i="6" s="1"/>
  <c r="AH62" i="6"/>
  <c r="Y61" i="6"/>
  <c r="AF61" i="6" s="1"/>
  <c r="AH61" i="6"/>
  <c r="Y64" i="6"/>
  <c r="AF64" i="6" s="1"/>
  <c r="AH64" i="6"/>
  <c r="N268" i="6"/>
  <c r="N280" i="6"/>
  <c r="N292" i="6"/>
  <c r="N304" i="6"/>
  <c r="N316" i="6"/>
  <c r="N328" i="6"/>
  <c r="N340" i="6"/>
  <c r="N352" i="6"/>
  <c r="N364" i="6"/>
  <c r="N376" i="6"/>
  <c r="B280" i="6"/>
  <c r="B292" i="6" s="1"/>
  <c r="B304" i="6" s="1"/>
  <c r="B279" i="6"/>
  <c r="B291" i="6" s="1"/>
  <c r="B303" i="6" s="1"/>
  <c r="B278" i="6"/>
  <c r="B290" i="6" s="1"/>
  <c r="B302" i="6" s="1"/>
  <c r="B277" i="6"/>
  <c r="B289" i="6" s="1"/>
  <c r="B301" i="6" s="1"/>
  <c r="B276" i="6"/>
  <c r="B288" i="6" s="1"/>
  <c r="B300" i="6" s="1"/>
  <c r="B275" i="6"/>
  <c r="B287" i="6" s="1"/>
  <c r="B299" i="6" s="1"/>
  <c r="B274" i="6"/>
  <c r="B286" i="6" s="1"/>
  <c r="B298" i="6" s="1"/>
  <c r="B273" i="6"/>
  <c r="B285" i="6" s="1"/>
  <c r="B297" i="6" s="1"/>
  <c r="B272" i="6"/>
  <c r="B284" i="6" s="1"/>
  <c r="B296" i="6" s="1"/>
  <c r="B271" i="6"/>
  <c r="B283" i="6" s="1"/>
  <c r="B295" i="6" s="1"/>
  <c r="B270" i="6"/>
  <c r="B282" i="6" s="1"/>
  <c r="B294" i="6" s="1"/>
  <c r="B269" i="6"/>
  <c r="B281" i="6" s="1"/>
  <c r="B293" i="6" s="1"/>
  <c r="AI76" i="6" l="1"/>
  <c r="N341" i="6"/>
  <c r="N293" i="6"/>
  <c r="N365" i="6"/>
  <c r="N317" i="6"/>
  <c r="N377" i="6"/>
  <c r="N329" i="6"/>
  <c r="N281" i="6"/>
  <c r="N353" i="6"/>
  <c r="N305" i="6"/>
  <c r="AD16" i="6"/>
  <c r="AD220" i="6"/>
  <c r="AD196" i="6"/>
  <c r="AD292" i="6"/>
  <c r="AD328" i="6"/>
  <c r="AD256" i="6"/>
  <c r="AD160" i="6"/>
  <c r="AD244" i="6"/>
  <c r="AD232" i="6"/>
  <c r="AD208" i="6"/>
  <c r="AD172" i="6"/>
  <c r="AD136" i="6"/>
  <c r="AD124" i="6"/>
  <c r="AD112" i="6"/>
  <c r="AD100" i="6"/>
  <c r="AD88" i="6"/>
  <c r="AD76" i="6"/>
  <c r="AD64" i="6"/>
  <c r="AD52" i="6"/>
  <c r="AD28" i="6"/>
  <c r="AD29" i="6" s="1"/>
  <c r="AD364" i="6"/>
  <c r="AD184" i="6"/>
  <c r="AD268" i="6"/>
  <c r="AD280" i="6"/>
  <c r="AD304" i="6"/>
  <c r="AD316" i="6"/>
  <c r="AD340" i="6"/>
  <c r="AD352" i="6"/>
  <c r="AD376" i="6"/>
  <c r="AD377" i="6" s="1"/>
  <c r="AD148" i="6"/>
  <c r="AD197" i="6" l="1"/>
  <c r="AD185" i="6"/>
  <c r="AD149" i="6"/>
  <c r="AD41" i="6"/>
  <c r="AD53" i="6"/>
  <c r="AD233" i="6"/>
  <c r="AD269" i="6"/>
  <c r="AD257" i="6"/>
  <c r="AD293" i="6"/>
  <c r="AD329" i="6"/>
  <c r="AD305" i="6"/>
  <c r="AD65" i="6"/>
  <c r="AD113" i="6"/>
  <c r="AD209" i="6"/>
  <c r="AD173" i="6"/>
  <c r="AD245" i="6"/>
  <c r="AD365" i="6"/>
  <c r="AD77" i="6"/>
  <c r="AD125" i="6"/>
  <c r="AD353" i="6"/>
  <c r="AD89" i="6"/>
  <c r="AD137" i="6"/>
  <c r="AD101" i="6"/>
  <c r="AD221" i="6"/>
  <c r="AD281" i="6"/>
  <c r="AD317" i="6"/>
  <c r="AD341" i="6"/>
  <c r="AD161" i="6"/>
  <c r="A257" i="6"/>
  <c r="A269" i="6" s="1"/>
  <c r="A281" i="6" l="1"/>
  <c r="A270" i="6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58" i="6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93" i="6" l="1"/>
  <c r="A282" i="6"/>
  <c r="A283" i="6" l="1"/>
  <c r="A294" i="6"/>
  <c r="A284" i="6" l="1"/>
  <c r="A295" i="6"/>
  <c r="A285" i="6" l="1"/>
  <c r="A296" i="6"/>
  <c r="A297" i="6" l="1"/>
  <c r="A286" i="6"/>
  <c r="A287" i="6" l="1"/>
  <c r="A298" i="6"/>
  <c r="A299" i="6" l="1"/>
  <c r="A288" i="6"/>
  <c r="A289" i="6" l="1"/>
  <c r="A300" i="6"/>
  <c r="A301" i="6" l="1"/>
  <c r="A290" i="6"/>
  <c r="A291" i="6" l="1"/>
  <c r="A302" i="6"/>
  <c r="A303" i="6" l="1"/>
  <c r="A292" i="6"/>
  <c r="A304" i="6" s="1"/>
  <c r="L35" i="7" l="1"/>
  <c r="N53" i="7" l="1"/>
  <c r="C53" i="7"/>
  <c r="D53" i="7"/>
  <c r="N56" i="7"/>
  <c r="D56" i="7"/>
  <c r="C56" i="7"/>
  <c r="N52" i="7"/>
  <c r="C52" i="7"/>
  <c r="D52" i="7"/>
  <c r="N57" i="7"/>
  <c r="C57" i="7"/>
  <c r="D57" i="7"/>
  <c r="N55" i="7"/>
  <c r="D55" i="7"/>
  <c r="C55" i="7"/>
  <c r="N51" i="7"/>
  <c r="D51" i="7"/>
  <c r="C51" i="7"/>
  <c r="D58" i="7"/>
  <c r="C58" i="7"/>
  <c r="N54" i="7"/>
  <c r="D54" i="7"/>
  <c r="C54" i="7"/>
  <c r="N50" i="7"/>
  <c r="N58" i="7"/>
  <c r="H42" i="7"/>
  <c r="F42" i="7"/>
  <c r="H41" i="7"/>
  <c r="F41" i="7"/>
  <c r="H40" i="7"/>
  <c r="F40" i="7"/>
  <c r="H39" i="7"/>
  <c r="F39" i="7"/>
  <c r="H38" i="7"/>
  <c r="F38" i="7"/>
  <c r="H37" i="7"/>
  <c r="F37" i="7"/>
  <c r="H36" i="7"/>
  <c r="F36" i="7"/>
  <c r="F10" i="7" s="1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H21" i="7"/>
  <c r="F21" i="7"/>
  <c r="F8" i="7" l="1"/>
  <c r="F9" i="7"/>
  <c r="V40" i="6"/>
  <c r="V28" i="6"/>
  <c r="V16" i="6"/>
  <c r="V64" i="6"/>
  <c r="V76" i="6"/>
  <c r="V88" i="6"/>
  <c r="V100" i="6"/>
  <c r="V112" i="6"/>
  <c r="V124" i="6"/>
  <c r="V136" i="6"/>
  <c r="V148" i="6"/>
  <c r="V160" i="6"/>
  <c r="V172" i="6"/>
  <c r="V52" i="6"/>
  <c r="V65" i="6" l="1"/>
  <c r="V89" i="6"/>
  <c r="V125" i="6"/>
  <c r="V149" i="6"/>
  <c r="V113" i="6"/>
  <c r="V29" i="6"/>
  <c r="V41" i="6"/>
  <c r="V173" i="6"/>
  <c r="V77" i="6"/>
  <c r="V137" i="6"/>
  <c r="V101" i="6"/>
  <c r="V161" i="6"/>
  <c r="V53" i="6"/>
  <c r="N136" i="6"/>
  <c r="N16" i="6"/>
  <c r="N256" i="6"/>
  <c r="N269" i="6" s="1"/>
  <c r="N244" i="6"/>
  <c r="N232" i="6"/>
  <c r="N220" i="6"/>
  <c r="N208" i="6"/>
  <c r="N196" i="6"/>
  <c r="N184" i="6"/>
  <c r="N172" i="6"/>
  <c r="N160" i="6"/>
  <c r="N148" i="6"/>
  <c r="N124" i="6"/>
  <c r="N112" i="6"/>
  <c r="N100" i="6"/>
  <c r="N88" i="6"/>
  <c r="N76" i="6"/>
  <c r="N64" i="6"/>
  <c r="N52" i="6"/>
  <c r="N40" i="6"/>
  <c r="N28" i="6"/>
  <c r="N233" i="6" l="1"/>
  <c r="N125" i="6"/>
  <c r="N185" i="6"/>
  <c r="N77" i="6"/>
  <c r="N29" i="6"/>
  <c r="N149" i="6"/>
  <c r="N137" i="6"/>
  <c r="N41" i="6"/>
  <c r="N89" i="6"/>
  <c r="N197" i="6"/>
  <c r="N245" i="6"/>
  <c r="N53" i="6"/>
  <c r="N101" i="6"/>
  <c r="N161" i="6"/>
  <c r="N209" i="6"/>
  <c r="N257" i="6"/>
  <c r="N65" i="6"/>
  <c r="N113" i="6"/>
  <c r="N173" i="6"/>
  <c r="N221" i="6"/>
  <c r="AI16" i="6" l="1"/>
  <c r="AI28" i="6"/>
  <c r="AI52" i="6"/>
  <c r="AI29" i="6" l="1"/>
  <c r="AI172" i="6"/>
  <c r="AI88" i="6"/>
  <c r="AI100" i="6"/>
  <c r="AI112" i="6"/>
  <c r="AI40" i="6"/>
  <c r="AI41" i="6" s="1"/>
  <c r="AI148" i="6"/>
  <c r="AI124" i="6"/>
  <c r="AI136" i="6"/>
  <c r="E50" i="7"/>
  <c r="AI160" i="6"/>
  <c r="AI64" i="6"/>
  <c r="E54" i="7" l="1"/>
  <c r="I54" i="7" s="1"/>
  <c r="E58" i="7"/>
  <c r="E56" i="7"/>
  <c r="I56" i="7" s="1"/>
  <c r="E52" i="7"/>
  <c r="H52" i="7" s="1"/>
  <c r="E57" i="7"/>
  <c r="E55" i="7"/>
  <c r="H55" i="7" s="1"/>
  <c r="E51" i="7"/>
  <c r="AI113" i="6"/>
  <c r="E53" i="7"/>
  <c r="AI89" i="6"/>
  <c r="AI101" i="6"/>
  <c r="AI149" i="6"/>
  <c r="AI125" i="6"/>
  <c r="AI137" i="6"/>
  <c r="AI53" i="6"/>
  <c r="AI161" i="6"/>
  <c r="AI77" i="6"/>
  <c r="I50" i="7"/>
  <c r="AI173" i="6"/>
  <c r="AI65" i="6"/>
  <c r="M50" i="7" l="1"/>
  <c r="N63" i="7" s="1"/>
  <c r="H54" i="7"/>
  <c r="G54" i="7"/>
  <c r="F53" i="7"/>
  <c r="I52" i="7"/>
  <c r="H56" i="7"/>
  <c r="H50" i="7"/>
  <c r="H53" i="7"/>
  <c r="M53" i="7"/>
  <c r="N66" i="7" s="1"/>
  <c r="F52" i="7"/>
  <c r="I58" i="7"/>
  <c r="H51" i="7"/>
  <c r="G57" i="7"/>
  <c r="H58" i="7"/>
  <c r="I51" i="7"/>
  <c r="M51" i="7"/>
  <c r="N64" i="7" s="1"/>
  <c r="I55" i="7"/>
  <c r="M58" i="7"/>
  <c r="N71" i="7" s="1"/>
  <c r="F51" i="7"/>
  <c r="F56" i="7"/>
  <c r="F55" i="7"/>
  <c r="M55" i="7"/>
  <c r="N68" i="7" s="1"/>
  <c r="G52" i="7"/>
  <c r="G51" i="7"/>
  <c r="I57" i="7"/>
  <c r="M54" i="7"/>
  <c r="N67" i="7" s="1"/>
  <c r="M57" i="7"/>
  <c r="N70" i="7" s="1"/>
  <c r="G56" i="7"/>
  <c r="G53" i="7"/>
  <c r="H57" i="7"/>
  <c r="G58" i="7"/>
  <c r="F57" i="7"/>
  <c r="G55" i="7"/>
  <c r="F58" i="7"/>
  <c r="M52" i="7"/>
  <c r="N65" i="7" s="1"/>
  <c r="F54" i="7"/>
  <c r="M56" i="7"/>
  <c r="N69" i="7" s="1"/>
  <c r="I53" i="7"/>
  <c r="Z40" i="6" l="1"/>
  <c r="Z16" i="6"/>
  <c r="Z52" i="6"/>
  <c r="Z28" i="6"/>
  <c r="Z53" i="6" l="1"/>
  <c r="Z29" i="6"/>
  <c r="Z41" i="6"/>
  <c r="AH356" i="6" l="1"/>
  <c r="AH230" i="6"/>
  <c r="AH267" i="6"/>
  <c r="AH255" i="6"/>
  <c r="AH272" i="6"/>
  <c r="AH315" i="6"/>
  <c r="AH225" i="6"/>
  <c r="AH250" i="6"/>
  <c r="AH218" i="6"/>
  <c r="AH354" i="6"/>
  <c r="AH228" i="6"/>
  <c r="AH312" i="6"/>
  <c r="AH214" i="6"/>
  <c r="AH259" i="6"/>
  <c r="AH186" i="6"/>
  <c r="AH190" i="6"/>
  <c r="AH203" i="6"/>
  <c r="AH345" i="6"/>
  <c r="AH244" i="6"/>
  <c r="AH200" i="6"/>
  <c r="AH239" i="6"/>
  <c r="AH320" i="6"/>
  <c r="AH289" i="6"/>
  <c r="AH220" i="6"/>
  <c r="AH268" i="6"/>
  <c r="AH248" i="6"/>
  <c r="AH192" i="6"/>
  <c r="AH273" i="6"/>
  <c r="AH287" i="6"/>
  <c r="AH351" i="6"/>
  <c r="AH234" i="6"/>
  <c r="AH188" i="6"/>
  <c r="AH205" i="6"/>
  <c r="AH241" i="6"/>
  <c r="AH260" i="6"/>
  <c r="AH237" i="6"/>
  <c r="AH301" i="6"/>
  <c r="AH274" i="6"/>
  <c r="AH196" i="6"/>
  <c r="AH282" i="6"/>
  <c r="AH212" i="6"/>
  <c r="AH325" i="6"/>
  <c r="AH183" i="6"/>
  <c r="AH369" i="6"/>
  <c r="AH307" i="6"/>
  <c r="AH247" i="6"/>
  <c r="AH288" i="6"/>
  <c r="AH219" i="6"/>
  <c r="AH334" i="6"/>
  <c r="AH199" i="6"/>
  <c r="AH187" i="6"/>
  <c r="AH306" i="6"/>
  <c r="AH374" i="6"/>
  <c r="AH350" i="6"/>
  <c r="AH276" i="6"/>
  <c r="AH240" i="6"/>
  <c r="AH216" i="6"/>
  <c r="AH324" i="6"/>
  <c r="AH295" i="6"/>
  <c r="AH279" i="6"/>
  <c r="AH251" i="6"/>
  <c r="AH226" i="6"/>
  <c r="AH331" i="6"/>
  <c r="AH342" i="6"/>
  <c r="AH243" i="6"/>
  <c r="AH348" i="6"/>
  <c r="AH261" i="6"/>
  <c r="AH370" i="6"/>
  <c r="AH373" i="6"/>
  <c r="AH235" i="6"/>
  <c r="AH223" i="6"/>
  <c r="AH314" i="6"/>
  <c r="AH326" i="6"/>
  <c r="AH254" i="6"/>
  <c r="AH296" i="6"/>
  <c r="AH368" i="6"/>
  <c r="AH300" i="6"/>
  <c r="AH195" i="6"/>
  <c r="AH280" i="6"/>
  <c r="AH318" i="6"/>
  <c r="AH252" i="6"/>
  <c r="AH328" i="6"/>
  <c r="AH229" i="6"/>
  <c r="AH201" i="6"/>
  <c r="AH313" i="6"/>
  <c r="AH191" i="6"/>
  <c r="AH253" i="6"/>
  <c r="AH337" i="6"/>
  <c r="AH305" i="6"/>
  <c r="AH189" i="6"/>
  <c r="AH179" i="6"/>
  <c r="AH367" i="6"/>
  <c r="AH291" i="6"/>
  <c r="AH343" i="6"/>
  <c r="AH283" i="6"/>
  <c r="AH310" i="6"/>
  <c r="AH358" i="6"/>
  <c r="AH249" i="6"/>
  <c r="AH207" i="6"/>
  <c r="AH227" i="6"/>
  <c r="AH238" i="6"/>
  <c r="AH285" i="6"/>
  <c r="AH215" i="6"/>
  <c r="AH376" i="6"/>
  <c r="AH372" i="6"/>
  <c r="AH303" i="6"/>
  <c r="AH204" i="6"/>
  <c r="AH311" i="6"/>
  <c r="AH336" i="6"/>
  <c r="AH275" i="6"/>
  <c r="AH366" i="6"/>
  <c r="AH193" i="6"/>
  <c r="AH180" i="6"/>
  <c r="AH264" i="6"/>
  <c r="AH361" i="6"/>
  <c r="AH299" i="6"/>
  <c r="AH359" i="6"/>
  <c r="AH346" i="6"/>
  <c r="AH308" i="6"/>
  <c r="AH224" i="6"/>
  <c r="AH333" i="6"/>
  <c r="AH309" i="6"/>
  <c r="AH236" i="6"/>
  <c r="AH232" i="6"/>
  <c r="AH375" i="6"/>
  <c r="AH198" i="6"/>
  <c r="AH330" i="6"/>
  <c r="AH357" i="6"/>
  <c r="AH211" i="6"/>
  <c r="AH256" i="6"/>
  <c r="AH242" i="6"/>
  <c r="AH262" i="6"/>
  <c r="AH270" i="6"/>
  <c r="AH175" i="6"/>
  <c r="AH284" i="6"/>
  <c r="AH213" i="6"/>
  <c r="AH297" i="6"/>
  <c r="AH265" i="6"/>
  <c r="AH202" i="6"/>
  <c r="AH340" i="6"/>
  <c r="AH181" i="6"/>
  <c r="AH322" i="6"/>
  <c r="AH182" i="6"/>
  <c r="AH174" i="6"/>
  <c r="AH290" i="6"/>
  <c r="AH266" i="6"/>
  <c r="AH363" i="6"/>
  <c r="AH338" i="6"/>
  <c r="AH197" i="6"/>
  <c r="AH258" i="6"/>
  <c r="AH278" i="6"/>
  <c r="AH294" i="6"/>
  <c r="AH347" i="6"/>
  <c r="AH277" i="6"/>
  <c r="AH178" i="6"/>
  <c r="AH371" i="6"/>
  <c r="AH319" i="6"/>
  <c r="AH271" i="6"/>
  <c r="AH208" i="6"/>
  <c r="AH339" i="6"/>
  <c r="AH231" i="6"/>
  <c r="AH184" i="6"/>
  <c r="AH327" i="6"/>
  <c r="AH355" i="6"/>
  <c r="AH353" i="6"/>
  <c r="AH304" i="6"/>
  <c r="AH323" i="6"/>
  <c r="AH177" i="6"/>
  <c r="AH364" i="6"/>
  <c r="AH176" i="6"/>
  <c r="AH352" i="6"/>
  <c r="AH302" i="6"/>
  <c r="AH221" i="6"/>
  <c r="AH335" i="6"/>
  <c r="AH344" i="6"/>
  <c r="AH263" i="6"/>
  <c r="AH210" i="6"/>
  <c r="AH194" i="6"/>
  <c r="AH332" i="6"/>
  <c r="AH349" i="6"/>
  <c r="AH362" i="6"/>
  <c r="AH286" i="6"/>
  <c r="AH360" i="6"/>
  <c r="AH222" i="6"/>
  <c r="AH321" i="6"/>
  <c r="AH206" i="6"/>
  <c r="AH317" i="6"/>
  <c r="AH292" i="6"/>
  <c r="AH316" i="6"/>
  <c r="AH298" i="6"/>
  <c r="AH246" i="6"/>
  <c r="AH217" i="6"/>
  <c r="AH281" i="6"/>
  <c r="AH293" i="6"/>
  <c r="AH341" i="6"/>
  <c r="V196" i="6" l="1"/>
  <c r="AI304" i="6"/>
  <c r="V352" i="6"/>
  <c r="V268" i="6"/>
  <c r="V280" i="6"/>
  <c r="V292" i="6"/>
  <c r="V244" i="6"/>
  <c r="V376" i="6"/>
  <c r="V340" i="6"/>
  <c r="V184" i="6"/>
  <c r="V185" i="6" s="1"/>
  <c r="V304" i="6"/>
  <c r="AH269" i="6"/>
  <c r="AI280" i="6" s="1"/>
  <c r="V328" i="6"/>
  <c r="V256" i="6"/>
  <c r="V232" i="6"/>
  <c r="V220" i="6"/>
  <c r="AI364" i="6"/>
  <c r="AI316" i="6"/>
  <c r="AI208" i="6"/>
  <c r="AI328" i="6"/>
  <c r="AI232" i="6"/>
  <c r="AI352" i="6"/>
  <c r="AI292" i="6"/>
  <c r="AH245" i="6"/>
  <c r="AI256" i="6" s="1"/>
  <c r="V208" i="6"/>
  <c r="V209" i="6" s="1"/>
  <c r="AH233" i="6"/>
  <c r="AI244" i="6" s="1"/>
  <c r="V364" i="6"/>
  <c r="AH173" i="6"/>
  <c r="AI184" i="6" s="1"/>
  <c r="AI185" i="6" s="1"/>
  <c r="AH185" i="6"/>
  <c r="AI196" i="6" s="1"/>
  <c r="V316" i="6"/>
  <c r="AH365" i="6"/>
  <c r="AI376" i="6" s="1"/>
  <c r="AH257" i="6"/>
  <c r="AI268" i="6" s="1"/>
  <c r="AI269" i="6" s="1"/>
  <c r="AH329" i="6"/>
  <c r="AI340" i="6" s="1"/>
  <c r="AH209" i="6"/>
  <c r="AI220" i="6" s="1"/>
  <c r="V293" i="6" l="1"/>
  <c r="V317" i="6"/>
  <c r="AI317" i="6"/>
  <c r="V305" i="6"/>
  <c r="V257" i="6"/>
  <c r="V341" i="6"/>
  <c r="AI341" i="6"/>
  <c r="V269" i="6"/>
  <c r="AI221" i="6"/>
  <c r="AI245" i="6"/>
  <c r="V221" i="6"/>
  <c r="V353" i="6"/>
  <c r="V233" i="6"/>
  <c r="AI377" i="6"/>
  <c r="V365" i="6"/>
  <c r="V281" i="6"/>
  <c r="AI293" i="6"/>
  <c r="V245" i="6"/>
  <c r="AI257" i="6"/>
  <c r="V197" i="6"/>
  <c r="AI281" i="6"/>
  <c r="AI305" i="6"/>
  <c r="AI353" i="6"/>
  <c r="AI329" i="6"/>
  <c r="AI365" i="6"/>
  <c r="AI197" i="6"/>
  <c r="V329" i="6"/>
  <c r="AI233" i="6"/>
  <c r="AI209" i="6"/>
  <c r="V377" i="6"/>
  <c r="Y58" i="6" l="1"/>
  <c r="I58" i="6"/>
  <c r="Q58" i="6" l="1"/>
  <c r="AF58" i="6"/>
  <c r="I51" i="6"/>
  <c r="Q51" i="6"/>
  <c r="I52" i="6"/>
  <c r="Q52" i="6"/>
  <c r="AF52" i="6" s="1"/>
  <c r="I53" i="6"/>
  <c r="Q53" i="6"/>
  <c r="Y53" i="6"/>
  <c r="I54" i="6"/>
  <c r="Q54" i="6"/>
  <c r="Y54" i="6"/>
  <c r="I55" i="6"/>
  <c r="Q55" i="6"/>
  <c r="Y55" i="6"/>
  <c r="I56" i="6"/>
  <c r="Q56" i="6"/>
  <c r="Y56" i="6"/>
  <c r="AF56" i="6" s="1"/>
  <c r="I57" i="6"/>
  <c r="Q57" i="6"/>
  <c r="Y57" i="6"/>
  <c r="AF57" i="6" l="1"/>
  <c r="AF53" i="6"/>
  <c r="Z64" i="6"/>
  <c r="Z65" i="6" s="1"/>
  <c r="AF54" i="6"/>
  <c r="R57" i="6"/>
  <c r="R58" i="6" s="1"/>
  <c r="R64" i="6"/>
  <c r="AF51" i="6"/>
  <c r="AF55" i="6"/>
  <c r="J64" i="6"/>
  <c r="Q50" i="6"/>
  <c r="Q48" i="6"/>
  <c r="AF48" i="6" s="1"/>
  <c r="I48" i="6"/>
  <c r="Q46" i="6"/>
  <c r="I46" i="6"/>
  <c r="Q44" i="6"/>
  <c r="Q42" i="6"/>
  <c r="Q40" i="6"/>
  <c r="I40" i="6"/>
  <c r="Q38" i="6"/>
  <c r="Q36" i="6"/>
  <c r="Q34" i="6"/>
  <c r="Q32" i="6"/>
  <c r="I32" i="6"/>
  <c r="Q31" i="6"/>
  <c r="Q30" i="6"/>
  <c r="Q28" i="6"/>
  <c r="I28" i="6"/>
  <c r="Q24" i="6"/>
  <c r="Q19" i="6"/>
  <c r="Q18" i="6"/>
  <c r="I16" i="6"/>
  <c r="I15" i="6"/>
  <c r="I12" i="6"/>
  <c r="I11" i="6"/>
  <c r="I10" i="6"/>
  <c r="Q7" i="6"/>
  <c r="AF32" i="6" l="1"/>
  <c r="AF28" i="6"/>
  <c r="AF46" i="6"/>
  <c r="I7" i="6"/>
  <c r="AF7" i="6" s="1"/>
  <c r="I9" i="6"/>
  <c r="Q10" i="6"/>
  <c r="AF10" i="6" s="1"/>
  <c r="I13" i="6"/>
  <c r="I18" i="6"/>
  <c r="AF18" i="6" s="1"/>
  <c r="I19" i="6"/>
  <c r="I20" i="6"/>
  <c r="Q21" i="6"/>
  <c r="Q26" i="6"/>
  <c r="I42" i="6"/>
  <c r="I43" i="6"/>
  <c r="Q47" i="6"/>
  <c r="I6" i="6"/>
  <c r="Q13" i="6"/>
  <c r="AF13" i="6" s="1"/>
  <c r="I17" i="6"/>
  <c r="AF19" i="6"/>
  <c r="Q20" i="6"/>
  <c r="I23" i="6"/>
  <c r="I39" i="6"/>
  <c r="AF42" i="6"/>
  <c r="Q43" i="6"/>
  <c r="I5" i="6"/>
  <c r="Q6" i="6"/>
  <c r="Q8" i="6"/>
  <c r="Q14" i="6"/>
  <c r="Q16" i="6"/>
  <c r="AF16" i="6" s="1"/>
  <c r="Q17" i="6"/>
  <c r="I22" i="6"/>
  <c r="Q23" i="6"/>
  <c r="I27" i="6"/>
  <c r="I30" i="6"/>
  <c r="AF30" i="6" s="1"/>
  <c r="I31" i="6"/>
  <c r="AF31" i="6" s="1"/>
  <c r="I36" i="6"/>
  <c r="I37" i="6"/>
  <c r="Q39" i="6"/>
  <c r="Q41" i="6"/>
  <c r="I50" i="6"/>
  <c r="AF50" i="6" s="1"/>
  <c r="Q11" i="6"/>
  <c r="AF11" i="6" s="1"/>
  <c r="Q12" i="6"/>
  <c r="AF12" i="6" s="1"/>
  <c r="I24" i="6"/>
  <c r="I25" i="6"/>
  <c r="Q29" i="6"/>
  <c r="I33" i="6"/>
  <c r="Q35" i="6"/>
  <c r="Q45" i="6"/>
  <c r="Q49" i="6"/>
  <c r="AF49" i="6" s="1"/>
  <c r="I8" i="6"/>
  <c r="Q9" i="6"/>
  <c r="AF9" i="6" s="1"/>
  <c r="I14" i="6"/>
  <c r="Q15" i="6"/>
  <c r="AF15" i="6" s="1"/>
  <c r="AF24" i="6"/>
  <c r="Q25" i="6"/>
  <c r="AF25" i="6" s="1"/>
  <c r="Q33" i="6"/>
  <c r="I38" i="6"/>
  <c r="AF38" i="6" s="1"/>
  <c r="AF40" i="6"/>
  <c r="I41" i="6"/>
  <c r="Q5" i="6"/>
  <c r="I21" i="6"/>
  <c r="Q22" i="6"/>
  <c r="I26" i="6"/>
  <c r="Q27" i="6"/>
  <c r="I29" i="6"/>
  <c r="I34" i="6"/>
  <c r="AF34" i="6" s="1"/>
  <c r="I35" i="6"/>
  <c r="AF36" i="6"/>
  <c r="Q37" i="6"/>
  <c r="AF37" i="6" s="1"/>
  <c r="I44" i="6"/>
  <c r="AF44" i="6" s="1"/>
  <c r="I45" i="6"/>
  <c r="I47" i="6"/>
  <c r="I49" i="6"/>
  <c r="B49" i="7"/>
  <c r="AG64" i="6"/>
  <c r="AF26" i="6" l="1"/>
  <c r="AF33" i="6"/>
  <c r="J52" i="6"/>
  <c r="J53" i="6" s="1"/>
  <c r="AF23" i="6"/>
  <c r="AF20" i="6"/>
  <c r="AF41" i="6"/>
  <c r="R52" i="6"/>
  <c r="AF6" i="6"/>
  <c r="J40" i="6"/>
  <c r="AF8" i="6"/>
  <c r="J16" i="6"/>
  <c r="AF21" i="6"/>
  <c r="J28" i="6"/>
  <c r="AF27" i="6"/>
  <c r="AF35" i="6"/>
  <c r="AF29" i="6"/>
  <c r="R40" i="6"/>
  <c r="J65" i="6"/>
  <c r="AF22" i="6"/>
  <c r="R16" i="6"/>
  <c r="AF5" i="6"/>
  <c r="AF45" i="6"/>
  <c r="AF39" i="6"/>
  <c r="AF17" i="6"/>
  <c r="R28" i="6"/>
  <c r="AF14" i="6"/>
  <c r="AF43" i="6"/>
  <c r="AF47" i="6"/>
  <c r="E49" i="7"/>
  <c r="D49" i="7"/>
  <c r="C49" i="7"/>
  <c r="G11" i="7"/>
  <c r="N49" i="7"/>
  <c r="D50" i="7"/>
  <c r="C50" i="7"/>
  <c r="F11" i="7" s="1"/>
  <c r="AG52" i="6" l="1"/>
  <c r="AG65" i="6" s="1"/>
  <c r="AG40" i="6"/>
  <c r="J41" i="6"/>
  <c r="AG16" i="6"/>
  <c r="AG28" i="6"/>
  <c r="AG41" i="6"/>
  <c r="R53" i="6"/>
  <c r="R65" i="6"/>
  <c r="R29" i="6"/>
  <c r="R41" i="6"/>
  <c r="J29" i="6"/>
  <c r="AG53" i="6"/>
  <c r="G49" i="7"/>
  <c r="F49" i="7"/>
  <c r="H49" i="7"/>
  <c r="G12" i="7"/>
  <c r="M49" i="7"/>
  <c r="N62" i="7" s="1"/>
  <c r="I49" i="7"/>
  <c r="F50" i="7"/>
  <c r="F12" i="7" s="1"/>
  <c r="G50" i="7"/>
  <c r="AG29" i="6" l="1"/>
</calcChain>
</file>

<file path=xl/comments1.xml><?xml version="1.0" encoding="utf-8"?>
<comments xmlns="http://schemas.openxmlformats.org/spreadsheetml/2006/main">
  <authors>
    <author>HAZ0UTF</author>
  </authors>
  <commentList>
    <comment ref="B49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 thru May 2014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 thru June 2014</t>
        </r>
      </text>
    </comment>
  </commentList>
</comments>
</file>

<file path=xl/sharedStrings.xml><?xml version="1.0" encoding="utf-8"?>
<sst xmlns="http://schemas.openxmlformats.org/spreadsheetml/2006/main" count="227" uniqueCount="94">
  <si>
    <t>Actual</t>
  </si>
  <si>
    <t>Year</t>
  </si>
  <si>
    <t>Month</t>
  </si>
  <si>
    <t>Actual UPC</t>
  </si>
  <si>
    <t>Pred UPC</t>
  </si>
  <si>
    <t>Pred Customers</t>
  </si>
  <si>
    <t>Pred SALES</t>
  </si>
  <si>
    <t>Annual Pred SALES</t>
  </si>
  <si>
    <t>Actual SALES</t>
  </si>
  <si>
    <t>Annual Actual SALES</t>
  </si>
  <si>
    <t>Medium SALES</t>
  </si>
  <si>
    <t>Large SALES</t>
  </si>
  <si>
    <t>AVERAGE ANNUAL GROWTH</t>
  </si>
  <si>
    <t>HISTORY</t>
  </si>
  <si>
    <t>Growth</t>
  </si>
  <si>
    <t>Absolute</t>
  </si>
  <si>
    <t>%</t>
  </si>
  <si>
    <t xml:space="preserve">Delta </t>
  </si>
  <si>
    <t>Forecast</t>
  </si>
  <si>
    <t>Total Commercial Sales</t>
  </si>
  <si>
    <t xml:space="preserve"> Forecast by SIZE</t>
  </si>
  <si>
    <t>2014_Comm Sales Model</t>
  </si>
  <si>
    <t xml:space="preserve">TOTAL COMMERCIAL SALES </t>
  </si>
  <si>
    <t>2014 New Fcst</t>
  </si>
  <si>
    <t>2014 TYSP</t>
  </si>
  <si>
    <t>Based on New Fcst for 2014 (2014-2023)</t>
  </si>
  <si>
    <t>Based on Fcst for 2014 TYSP (2014-2023)</t>
  </si>
  <si>
    <t>MEDIUM SALES - USE MODEL</t>
  </si>
  <si>
    <t>SMALL SALES - UPC MODEL</t>
  </si>
  <si>
    <t>LARGE SALES - UPC MODEL</t>
  </si>
  <si>
    <t>LIGHTING SALES - USE MODEL</t>
  </si>
  <si>
    <t>2014 NEW FORECAST</t>
  </si>
  <si>
    <t>Proposed Model</t>
  </si>
  <si>
    <t>Independent Variable</t>
  </si>
  <si>
    <t>CDH_Billed</t>
  </si>
  <si>
    <t>HDH_Billed</t>
  </si>
  <si>
    <t>AR Term</t>
  </si>
  <si>
    <t>Model</t>
  </si>
  <si>
    <t xml:space="preserve">Regression </t>
  </si>
  <si>
    <t>Adj R_sq.</t>
  </si>
  <si>
    <t>DW</t>
  </si>
  <si>
    <t>MAPE %</t>
  </si>
  <si>
    <t>Estimation Period</t>
  </si>
  <si>
    <t>Weighted Per Capita Income</t>
  </si>
  <si>
    <t>CPI</t>
  </si>
  <si>
    <r>
      <t xml:space="preserve">Large </t>
    </r>
    <r>
      <rPr>
        <b/>
        <sz val="11"/>
        <color rgb="FFFF0000"/>
        <rFont val="Calibri"/>
        <family val="2"/>
        <scheme val="minor"/>
      </rPr>
      <t>Sales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</si>
  <si>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even though the Mstats are similar, the proposed new GS-1 model includes economics variables enhancing variance analysis.</t>
    </r>
  </si>
  <si>
    <t>In addition to improved Stats, the new  Medium model includes both CDH and HDHs facilitating  weather normalization.</t>
  </si>
  <si>
    <t>The new  Large includes CDH enabling weather normalization and shows improved Stats.</t>
  </si>
  <si>
    <t>Proposed Models</t>
  </si>
  <si>
    <t>Variable</t>
  </si>
  <si>
    <t>Link</t>
  </si>
  <si>
    <t>Output File</t>
  </si>
  <si>
    <t>ND Matrix File</t>
  </si>
  <si>
    <r>
      <t>SMALL Commercial</t>
    </r>
    <r>
      <rPr>
        <b/>
        <sz val="14"/>
        <color rgb="FFFF0000"/>
        <rFont val="Calibri"/>
        <family val="2"/>
        <scheme val="minor"/>
      </rPr>
      <t xml:space="preserve"> Use Per Customer</t>
    </r>
  </si>
  <si>
    <t>Jan 2005 -May 2014</t>
  </si>
  <si>
    <t>MA Term</t>
  </si>
  <si>
    <r>
      <t xml:space="preserve"> Medium</t>
    </r>
    <r>
      <rPr>
        <b/>
        <sz val="14"/>
        <color rgb="FFFF0000"/>
        <rFont val="Calibri"/>
        <family val="2"/>
        <scheme val="minor"/>
      </rPr>
      <t xml:space="preserve"> Commercial Sales</t>
    </r>
  </si>
  <si>
    <t>CDH_Billed Lagged 1</t>
  </si>
  <si>
    <t>Jan 2000 - May 2014</t>
  </si>
  <si>
    <t>Per Capita Income</t>
  </si>
  <si>
    <t>Comm Sales by_SIZE June_2014 DRAFT.NDM</t>
  </si>
  <si>
    <t>Jan 2000 - Oct 2013</t>
  </si>
  <si>
    <r>
      <t>MEDIUM</t>
    </r>
    <r>
      <rPr>
        <b/>
        <sz val="11"/>
        <color rgb="FFFF0000"/>
        <rFont val="Calibri"/>
        <family val="2"/>
        <scheme val="minor"/>
      </rPr>
      <t xml:space="preserve"> Use per Customer</t>
    </r>
  </si>
  <si>
    <t>Inactive Ratio</t>
  </si>
  <si>
    <t>Comm Sales by SIZE June 2014 DRAFT</t>
  </si>
  <si>
    <r>
      <rPr>
        <b/>
        <sz val="11"/>
        <rFont val="Calibri"/>
        <family val="2"/>
        <scheme val="minor"/>
      </rPr>
      <t>SMALL</t>
    </r>
    <r>
      <rPr>
        <b/>
        <sz val="11"/>
        <color rgb="FFFF0000"/>
        <rFont val="Calibri"/>
        <family val="2"/>
        <scheme val="minor"/>
      </rPr>
      <t xml:space="preserve"> Use Per Customer</t>
    </r>
  </si>
  <si>
    <r>
      <t xml:space="preserve"> Medium Commercial </t>
    </r>
    <r>
      <rPr>
        <b/>
        <sz val="11"/>
        <color rgb="FFFF0000"/>
        <rFont val="Calibri"/>
        <family val="2"/>
        <scheme val="minor"/>
      </rPr>
      <t>Sales</t>
    </r>
  </si>
  <si>
    <r>
      <t xml:space="preserve">LARGE </t>
    </r>
    <r>
      <rPr>
        <b/>
        <sz val="11"/>
        <color rgb="FFFF0000"/>
        <rFont val="Calibri"/>
        <family val="2"/>
        <scheme val="minor"/>
      </rPr>
      <t>Use Per Customer</t>
    </r>
  </si>
  <si>
    <r>
      <t>Lighting</t>
    </r>
    <r>
      <rPr>
        <b/>
        <sz val="14"/>
        <color rgb="FFFF0000"/>
        <rFont val="Calibri"/>
        <family val="2"/>
        <scheme val="minor"/>
      </rPr>
      <t xml:space="preserve"> Commercial Sales</t>
    </r>
  </si>
  <si>
    <t xml:space="preserve">Exponential Smoothing </t>
  </si>
  <si>
    <t>Exponential Smoothing Model</t>
  </si>
  <si>
    <t>HISTORY (1990 to 2013)</t>
  </si>
  <si>
    <t>HISTORY (2000 to 2013)</t>
  </si>
  <si>
    <t>Vero Beach ???</t>
  </si>
  <si>
    <t>SMALL Comm_UPC OUT JULY21 2014.xlsx</t>
  </si>
  <si>
    <t>GI July 15 2014 Forecast</t>
  </si>
  <si>
    <t>SMALL Comm_UPC OUT JULY21 2014</t>
  </si>
  <si>
    <t>Med Sales OUT JULY21 2014</t>
  </si>
  <si>
    <t>Med_Sales OUT JULY21 2014.xlsx</t>
  </si>
  <si>
    <t>LARGE Comm UPC OUT JULY21 2014</t>
  </si>
  <si>
    <t>LARGE Comm_UPC OUT JULY21 2014.xlsx</t>
  </si>
  <si>
    <r>
      <t xml:space="preserve">LARGE Commercial </t>
    </r>
    <r>
      <rPr>
        <b/>
        <sz val="14"/>
        <color rgb="FFFF0000"/>
        <rFont val="Calibri"/>
        <family val="2"/>
        <scheme val="minor"/>
      </rPr>
      <t>Use Per Customer</t>
    </r>
  </si>
  <si>
    <t>Lighting_Comm SalesOUT JULY21_2014</t>
  </si>
  <si>
    <t>Lighting_Comm Sales OUT JULY21_2014.xlsx</t>
  </si>
  <si>
    <t>As of June 2014</t>
  </si>
  <si>
    <t xml:space="preserve">NEW </t>
  </si>
  <si>
    <r>
      <rPr>
        <b/>
        <sz val="10"/>
        <color rgb="FFFF0000"/>
        <rFont val="Times New Roman"/>
        <family val="1"/>
      </rPr>
      <t xml:space="preserve">NEW </t>
    </r>
    <r>
      <rPr>
        <b/>
        <sz val="10"/>
        <rFont val="Times New Roman"/>
        <family val="1"/>
      </rPr>
      <t>FORECAST by SIZE</t>
    </r>
  </si>
  <si>
    <t>HISTORY (2005 to 2013)</t>
  </si>
  <si>
    <t>OPC 024396</t>
  </si>
  <si>
    <t>FPL RC-16</t>
  </si>
  <si>
    <t>OPC 024395</t>
  </si>
  <si>
    <t>OPC 024397</t>
  </si>
  <si>
    <t>OPC 024398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</si>
</sst>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  <numFmt numFmtId="167" formatCode="0.000000"/>
    <numFmt numFmtId="168" formatCode="_(* #,##0.0_);_(* \(#,##0.0\);_(* &quot;-&quot;??_);_(@_)"/>
    <numFmt numFmtId="169" formatCode="0.000;\-0.000"/>
    <numFmt numFmtId="170" formatCode="0.00%;\-0.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rgb="FFFF0000"/>
      <name val="Times New Roman"/>
      <family val="1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" fontId="4" fillId="4" borderId="2" applyNumberFormat="0" applyProtection="0">
      <alignment vertical="center"/>
    </xf>
    <xf numFmtId="4" fontId="5" fillId="5" borderId="2" applyNumberFormat="0" applyProtection="0">
      <alignment vertical="center"/>
    </xf>
    <xf numFmtId="4" fontId="4" fillId="5" borderId="2" applyNumberFormat="0" applyProtection="0">
      <alignment horizontal="left" vertical="center" indent="1"/>
    </xf>
    <xf numFmtId="0" fontId="4" fillId="5" borderId="2" applyNumberFormat="0" applyProtection="0">
      <alignment horizontal="left" vertical="top" indent="1"/>
    </xf>
    <xf numFmtId="4" fontId="6" fillId="0" borderId="0" applyNumberFormat="0" applyProtection="0">
      <alignment horizontal="left"/>
    </xf>
    <xf numFmtId="4" fontId="7" fillId="6" borderId="2" applyNumberFormat="0" applyProtection="0">
      <alignment horizontal="right" vertical="center"/>
    </xf>
    <xf numFmtId="4" fontId="7" fillId="7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9" borderId="2" applyNumberFormat="0" applyProtection="0">
      <alignment horizontal="right" vertical="center"/>
    </xf>
    <xf numFmtId="4" fontId="7" fillId="10" borderId="2" applyNumberFormat="0" applyProtection="0">
      <alignment horizontal="right" vertical="center"/>
    </xf>
    <xf numFmtId="4" fontId="7" fillId="11" borderId="2" applyNumberFormat="0" applyProtection="0">
      <alignment horizontal="right" vertical="center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4" fillId="15" borderId="3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7" fillId="17" borderId="2" applyNumberFormat="0" applyProtection="0">
      <alignment horizontal="right" vertical="center"/>
    </xf>
    <xf numFmtId="4" fontId="7" fillId="0" borderId="0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9" fillId="16" borderId="2" applyNumberFormat="0" applyProtection="0">
      <alignment horizontal="left" vertical="center" indent="1"/>
    </xf>
    <xf numFmtId="0" fontId="3" fillId="16" borderId="2" applyNumberFormat="0" applyProtection="0">
      <alignment horizontal="left" vertical="top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top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top" indent="1"/>
    </xf>
    <xf numFmtId="0" fontId="3" fillId="20" borderId="2" applyNumberFormat="0" applyProtection="0">
      <alignment horizontal="left" vertical="center" indent="1"/>
    </xf>
    <xf numFmtId="0" fontId="3" fillId="2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7" fillId="0" borderId="0" applyNumberFormat="0" applyProtection="0">
      <alignment horizontal="right"/>
    </xf>
    <xf numFmtId="4" fontId="4" fillId="0" borderId="4" applyNumberFormat="0" applyProtection="0">
      <alignment horizontal="right" vertical="center"/>
    </xf>
    <xf numFmtId="4" fontId="4" fillId="0" borderId="0" applyNumberFormat="0" applyProtection="0">
      <alignment horizontal="left" vertical="center" wrapText="1" indent="1"/>
    </xf>
    <xf numFmtId="0" fontId="6" fillId="0" borderId="0" applyNumberFormat="0" applyProtection="0">
      <alignment horizontal="center" wrapText="1"/>
    </xf>
    <xf numFmtId="4" fontId="11" fillId="0" borderId="0" applyNumberFormat="0" applyProtection="0">
      <alignment horizontal="left"/>
    </xf>
    <xf numFmtId="4" fontId="12" fillId="0" borderId="0" applyNumberFormat="0" applyProtection="0">
      <alignment horizontal="right"/>
    </xf>
    <xf numFmtId="167" fontId="3" fillId="0" borderId="0">
      <alignment horizontal="left" wrapText="1"/>
    </xf>
    <xf numFmtId="0" fontId="1" fillId="0" borderId="0"/>
    <xf numFmtId="0" fontId="3" fillId="0" borderId="0"/>
    <xf numFmtId="0" fontId="34" fillId="0" borderId="0" applyNumberForma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0" fillId="0" borderId="0" xfId="0" applyNumberFormat="1"/>
    <xf numFmtId="166" fontId="2" fillId="0" borderId="0" xfId="2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3" borderId="0" xfId="0" applyNumberFormat="1" applyFont="1" applyFill="1"/>
    <xf numFmtId="166" fontId="2" fillId="3" borderId="0" xfId="2" applyNumberFormat="1" applyFont="1" applyFill="1"/>
    <xf numFmtId="0" fontId="3" fillId="0" borderId="0" xfId="3"/>
    <xf numFmtId="0" fontId="3" fillId="22" borderId="0" xfId="3" applyFill="1"/>
    <xf numFmtId="0" fontId="13" fillId="22" borderId="0" xfId="3" applyFont="1" applyFill="1" applyBorder="1" applyAlignment="1">
      <alignment horizontal="center"/>
    </xf>
    <xf numFmtId="0" fontId="14" fillId="0" borderId="0" xfId="3" applyFont="1"/>
    <xf numFmtId="0" fontId="16" fillId="22" borderId="0" xfId="3" applyFont="1" applyFill="1"/>
    <xf numFmtId="0" fontId="16" fillId="23" borderId="0" xfId="3" quotePrefix="1" applyFont="1" applyFill="1" applyAlignment="1">
      <alignment horizontal="left"/>
    </xf>
    <xf numFmtId="3" fontId="16" fillId="22" borderId="0" xfId="3" applyNumberFormat="1" applyFont="1" applyFill="1" applyAlignment="1">
      <alignment horizontal="center"/>
    </xf>
    <xf numFmtId="166" fontId="16" fillId="22" borderId="0" xfId="3" applyNumberFormat="1" applyFont="1" applyFill="1" applyAlignment="1">
      <alignment horizontal="center"/>
    </xf>
    <xf numFmtId="0" fontId="15" fillId="22" borderId="0" xfId="3" applyFont="1" applyFill="1" applyBorder="1" applyAlignment="1">
      <alignment horizontal="centerContinuous"/>
    </xf>
    <xf numFmtId="0" fontId="16" fillId="22" borderId="0" xfId="3" applyFont="1" applyFill="1" applyAlignment="1">
      <alignment horizontal="centerContinuous"/>
    </xf>
    <xf numFmtId="0" fontId="16" fillId="22" borderId="0" xfId="3" applyFont="1" applyFill="1" applyBorder="1" applyAlignment="1">
      <alignment horizontal="centerContinuous"/>
    </xf>
    <xf numFmtId="0" fontId="16" fillId="22" borderId="0" xfId="3" applyFont="1" applyFill="1" applyAlignment="1">
      <alignment horizontal="center"/>
    </xf>
    <xf numFmtId="3" fontId="16" fillId="22" borderId="0" xfId="3" quotePrefix="1" applyNumberFormat="1" applyFont="1" applyFill="1" applyAlignment="1">
      <alignment horizontal="center"/>
    </xf>
    <xf numFmtId="0" fontId="16" fillId="22" borderId="0" xfId="3" applyFont="1" applyFill="1" applyAlignment="1">
      <alignment horizontal="right"/>
    </xf>
    <xf numFmtId="0" fontId="16" fillId="22" borderId="0" xfId="3" applyFont="1" applyFill="1" applyAlignment="1"/>
    <xf numFmtId="0" fontId="17" fillId="22" borderId="0" xfId="3" applyFont="1" applyFill="1" applyAlignment="1">
      <alignment horizontal="center"/>
    </xf>
    <xf numFmtId="0" fontId="18" fillId="22" borderId="0" xfId="3" applyFont="1" applyFill="1"/>
    <xf numFmtId="0" fontId="19" fillId="22" borderId="0" xfId="3" applyFont="1" applyFill="1"/>
    <xf numFmtId="3" fontId="16" fillId="22" borderId="0" xfId="3" applyNumberFormat="1" applyFont="1" applyFill="1"/>
    <xf numFmtId="0" fontId="20" fillId="22" borderId="0" xfId="3" applyFont="1" applyFill="1"/>
    <xf numFmtId="164" fontId="1" fillId="0" borderId="0" xfId="43" applyNumberFormat="1"/>
    <xf numFmtId="3" fontId="3" fillId="22" borderId="0" xfId="3" applyNumberFormat="1" applyFill="1"/>
    <xf numFmtId="3" fontId="16" fillId="22" borderId="0" xfId="3" applyNumberFormat="1" applyFont="1" applyFill="1" applyAlignment="1">
      <alignment horizontal="right"/>
    </xf>
    <xf numFmtId="3" fontId="21" fillId="22" borderId="0" xfId="3" applyNumberFormat="1" applyFont="1" applyFill="1" applyAlignment="1">
      <alignment horizontal="center"/>
    </xf>
    <xf numFmtId="0" fontId="15" fillId="22" borderId="0" xfId="3" applyFont="1" applyFill="1" applyAlignment="1">
      <alignment horizontal="center"/>
    </xf>
    <xf numFmtId="17" fontId="23" fillId="22" borderId="0" xfId="3" applyNumberFormat="1" applyFont="1" applyFill="1" applyAlignment="1">
      <alignment horizontal="center"/>
    </xf>
    <xf numFmtId="0" fontId="22" fillId="22" borderId="0" xfId="3" applyFont="1" applyFill="1" applyAlignment="1">
      <alignment horizontal="center" wrapText="1"/>
    </xf>
    <xf numFmtId="0" fontId="22" fillId="22" borderId="0" xfId="3" applyFont="1" applyFill="1" applyAlignment="1">
      <alignment horizontal="center"/>
    </xf>
    <xf numFmtId="166" fontId="16" fillId="0" borderId="0" xfId="3" applyNumberFormat="1" applyFont="1" applyAlignment="1">
      <alignment horizontal="center"/>
    </xf>
    <xf numFmtId="3" fontId="21" fillId="0" borderId="0" xfId="3" applyNumberFormat="1" applyFont="1" applyFill="1" applyAlignment="1">
      <alignment horizontal="center"/>
    </xf>
    <xf numFmtId="0" fontId="2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6" fillId="0" borderId="0" xfId="3" applyFont="1"/>
    <xf numFmtId="164" fontId="0" fillId="0" borderId="0" xfId="43" applyNumberFormat="1" applyFont="1"/>
    <xf numFmtId="3" fontId="3" fillId="0" borderId="0" xfId="3" applyNumberFormat="1"/>
    <xf numFmtId="0" fontId="25" fillId="22" borderId="0" xfId="3" applyFont="1" applyFill="1"/>
    <xf numFmtId="10" fontId="3" fillId="0" borderId="0" xfId="2" applyNumberFormat="1" applyFont="1"/>
    <xf numFmtId="0" fontId="9" fillId="0" borderId="0" xfId="3" applyFont="1"/>
    <xf numFmtId="0" fontId="26" fillId="0" borderId="0" xfId="0" applyFont="1" applyFill="1" applyAlignment="1">
      <alignment horizontal="left"/>
    </xf>
    <xf numFmtId="0" fontId="0" fillId="0" borderId="0" xfId="0" applyNumberFormat="1" applyBorder="1"/>
    <xf numFmtId="0" fontId="0" fillId="0" borderId="0" xfId="0" applyBorder="1"/>
    <xf numFmtId="3" fontId="0" fillId="0" borderId="0" xfId="0" applyNumberFormat="1"/>
    <xf numFmtId="3" fontId="2" fillId="0" borderId="0" xfId="0" applyNumberFormat="1" applyFont="1"/>
    <xf numFmtId="0" fontId="2" fillId="24" borderId="7" xfId="0" applyFont="1" applyFill="1" applyBorder="1" applyAlignment="1">
      <alignment horizontal="center" wrapText="1"/>
    </xf>
    <xf numFmtId="3" fontId="0" fillId="24" borderId="0" xfId="0" applyNumberFormat="1" applyFill="1"/>
    <xf numFmtId="165" fontId="0" fillId="24" borderId="0" xfId="1" applyNumberFormat="1" applyFont="1" applyFill="1"/>
    <xf numFmtId="0" fontId="0" fillId="24" borderId="0" xfId="0" applyNumberFormat="1" applyFill="1"/>
    <xf numFmtId="165" fontId="2" fillId="24" borderId="0" xfId="1" applyNumberFormat="1" applyFont="1" applyFill="1"/>
    <xf numFmtId="3" fontId="2" fillId="24" borderId="0" xfId="0" applyNumberFormat="1" applyFont="1" applyFill="1"/>
    <xf numFmtId="166" fontId="2" fillId="24" borderId="0" xfId="2" applyNumberFormat="1" applyFont="1" applyFill="1"/>
    <xf numFmtId="0" fontId="0" fillId="24" borderId="0" xfId="0" applyFill="1" applyBorder="1"/>
    <xf numFmtId="3" fontId="2" fillId="24" borderId="0" xfId="0" applyNumberFormat="1" applyFont="1" applyFill="1" applyBorder="1"/>
    <xf numFmtId="0" fontId="0" fillId="24" borderId="0" xfId="0" applyFill="1"/>
    <xf numFmtId="3" fontId="2" fillId="24" borderId="5" xfId="0" applyNumberFormat="1" applyFont="1" applyFill="1" applyBorder="1"/>
    <xf numFmtId="0" fontId="26" fillId="24" borderId="0" xfId="0" applyFont="1" applyFill="1" applyAlignment="1">
      <alignment horizontal="left"/>
    </xf>
    <xf numFmtId="0" fontId="2" fillId="25" borderId="7" xfId="0" applyFont="1" applyFill="1" applyBorder="1" applyAlignment="1">
      <alignment horizontal="center" wrapText="1"/>
    </xf>
    <xf numFmtId="168" fontId="2" fillId="25" borderId="0" xfId="1" applyNumberFormat="1" applyFont="1" applyFill="1"/>
    <xf numFmtId="165" fontId="0" fillId="25" borderId="0" xfId="1" applyNumberFormat="1" applyFont="1" applyFill="1"/>
    <xf numFmtId="165" fontId="2" fillId="25" borderId="0" xfId="1" applyNumberFormat="1" applyFont="1" applyFill="1"/>
    <xf numFmtId="3" fontId="2" fillId="25" borderId="0" xfId="0" applyNumberFormat="1" applyFont="1" applyFill="1"/>
    <xf numFmtId="166" fontId="2" fillId="25" borderId="0" xfId="2" applyNumberFormat="1" applyFont="1" applyFill="1"/>
    <xf numFmtId="0" fontId="0" fillId="25" borderId="0" xfId="0" applyFill="1" applyBorder="1"/>
    <xf numFmtId="3" fontId="2" fillId="25" borderId="0" xfId="0" applyNumberFormat="1" applyFont="1" applyFill="1" applyBorder="1"/>
    <xf numFmtId="0" fontId="0" fillId="25" borderId="0" xfId="0" applyFill="1"/>
    <xf numFmtId="0" fontId="2" fillId="25" borderId="0" xfId="0" applyFont="1" applyFill="1"/>
    <xf numFmtId="165" fontId="1" fillId="25" borderId="0" xfId="1" applyNumberFormat="1" applyFont="1" applyFill="1"/>
    <xf numFmtId="165" fontId="2" fillId="25" borderId="0" xfId="0" applyNumberFormat="1" applyFont="1" applyFill="1" applyAlignment="1">
      <alignment horizontal="center"/>
    </xf>
    <xf numFmtId="0" fontId="2" fillId="26" borderId="7" xfId="0" applyFont="1" applyFill="1" applyBorder="1" applyAlignment="1">
      <alignment horizontal="center" wrapText="1"/>
    </xf>
    <xf numFmtId="165" fontId="2" fillId="26" borderId="0" xfId="1" applyNumberFormat="1" applyFont="1" applyFill="1"/>
    <xf numFmtId="165" fontId="0" fillId="26" borderId="0" xfId="1" applyNumberFormat="1" applyFont="1" applyFill="1"/>
    <xf numFmtId="165" fontId="0" fillId="26" borderId="0" xfId="0" applyNumberFormat="1" applyFill="1" applyAlignment="1">
      <alignment horizontal="center"/>
    </xf>
    <xf numFmtId="3" fontId="2" fillId="26" borderId="0" xfId="0" applyNumberFormat="1" applyFont="1" applyFill="1"/>
    <xf numFmtId="166" fontId="2" fillId="26" borderId="0" xfId="2" applyNumberFormat="1" applyFont="1" applyFill="1"/>
    <xf numFmtId="0" fontId="0" fillId="26" borderId="0" xfId="0" applyFill="1" applyBorder="1"/>
    <xf numFmtId="3" fontId="2" fillId="26" borderId="0" xfId="0" applyNumberFormat="1" applyFont="1" applyFill="1" applyBorder="1"/>
    <xf numFmtId="0" fontId="0" fillId="26" borderId="0" xfId="0" applyFill="1"/>
    <xf numFmtId="3" fontId="2" fillId="26" borderId="5" xfId="0" applyNumberFormat="1" applyFont="1" applyFill="1" applyBorder="1"/>
    <xf numFmtId="0" fontId="2" fillId="26" borderId="0" xfId="0" applyFont="1" applyFill="1"/>
    <xf numFmtId="165" fontId="2" fillId="24" borderId="0" xfId="0" applyNumberFormat="1" applyFont="1" applyFill="1" applyAlignment="1">
      <alignment horizontal="center"/>
    </xf>
    <xf numFmtId="165" fontId="2" fillId="24" borderId="0" xfId="0" applyNumberFormat="1" applyFont="1" applyFill="1" applyBorder="1" applyAlignment="1">
      <alignment horizontal="center"/>
    </xf>
    <xf numFmtId="0" fontId="2" fillId="24" borderId="0" xfId="0" applyFont="1" applyFill="1"/>
    <xf numFmtId="165" fontId="2" fillId="26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1" applyNumberFormat="1" applyFont="1"/>
    <xf numFmtId="166" fontId="3" fillId="0" borderId="0" xfId="2" applyNumberFormat="1" applyFont="1"/>
    <xf numFmtId="0" fontId="15" fillId="22" borderId="0" xfId="3" applyFont="1" applyFill="1" applyAlignment="1">
      <alignment horizontal="center"/>
    </xf>
    <xf numFmtId="165" fontId="2" fillId="25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165" fontId="27" fillId="25" borderId="0" xfId="1" applyNumberFormat="1" applyFont="1" applyFill="1"/>
    <xf numFmtId="166" fontId="27" fillId="25" borderId="0" xfId="2" applyNumberFormat="1" applyFont="1" applyFill="1"/>
    <xf numFmtId="165" fontId="27" fillId="3" borderId="0" xfId="1" applyNumberFormat="1" applyFont="1" applyFill="1"/>
    <xf numFmtId="165" fontId="27" fillId="26" borderId="0" xfId="1" applyNumberFormat="1" applyFont="1" applyFill="1"/>
    <xf numFmtId="166" fontId="27" fillId="26" borderId="0" xfId="2" applyNumberFormat="1" applyFont="1" applyFill="1"/>
    <xf numFmtId="165" fontId="27" fillId="24" borderId="0" xfId="1" applyNumberFormat="1" applyFont="1" applyFill="1"/>
    <xf numFmtId="166" fontId="27" fillId="24" borderId="0" xfId="2" applyNumberFormat="1" applyFont="1" applyFill="1"/>
    <xf numFmtId="165" fontId="27" fillId="26" borderId="0" xfId="0" applyNumberFormat="1" applyFont="1" applyFill="1" applyAlignment="1">
      <alignment horizontal="center"/>
    </xf>
    <xf numFmtId="166" fontId="0" fillId="26" borderId="0" xfId="2" applyNumberFormat="1" applyFont="1" applyFill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7" borderId="0" xfId="0" applyFill="1" applyAlignment="1">
      <alignment horizontal="left"/>
    </xf>
    <xf numFmtId="0" fontId="2" fillId="27" borderId="0" xfId="0" applyFont="1" applyFill="1" applyAlignment="1">
      <alignment horizontal="left" wrapText="1"/>
    </xf>
    <xf numFmtId="0" fontId="0" fillId="27" borderId="0" xfId="0" applyFill="1"/>
    <xf numFmtId="0" fontId="0" fillId="27" borderId="0" xfId="0" applyFill="1" applyAlignment="1">
      <alignment wrapText="1"/>
    </xf>
    <xf numFmtId="0" fontId="0" fillId="27" borderId="0" xfId="0" applyFill="1" applyAlignment="1">
      <alignment horizontal="center" wrapText="1"/>
    </xf>
    <xf numFmtId="169" fontId="0" fillId="27" borderId="0" xfId="0" applyNumberFormat="1" applyFont="1" applyFill="1" applyAlignment="1">
      <alignment horizontal="center" wrapText="1"/>
    </xf>
    <xf numFmtId="170" fontId="0" fillId="27" borderId="0" xfId="0" applyNumberFormat="1" applyFont="1" applyFill="1" applyAlignment="1">
      <alignment horizontal="center" wrapText="1"/>
    </xf>
    <xf numFmtId="0" fontId="0" fillId="28" borderId="0" xfId="0" applyFill="1" applyAlignment="1">
      <alignment horizontal="left"/>
    </xf>
    <xf numFmtId="0" fontId="2" fillId="28" borderId="0" xfId="0" applyFont="1" applyFill="1" applyAlignment="1">
      <alignment horizontal="center" wrapText="1"/>
    </xf>
    <xf numFmtId="0" fontId="0" fillId="28" borderId="0" xfId="0" applyFill="1"/>
    <xf numFmtId="0" fontId="2" fillId="28" borderId="0" xfId="0" applyFont="1" applyFill="1" applyAlignment="1">
      <alignment horizontal="left" wrapText="1"/>
    </xf>
    <xf numFmtId="0" fontId="0" fillId="28" borderId="0" xfId="0" applyFill="1" applyAlignment="1">
      <alignment wrapText="1"/>
    </xf>
    <xf numFmtId="0" fontId="0" fillId="28" borderId="0" xfId="0" applyFill="1" applyAlignment="1">
      <alignment horizontal="center" wrapText="1"/>
    </xf>
    <xf numFmtId="169" fontId="0" fillId="28" borderId="0" xfId="0" applyNumberFormat="1" applyFont="1" applyFill="1" applyAlignment="1">
      <alignment horizontal="center" wrapText="1"/>
    </xf>
    <xf numFmtId="170" fontId="0" fillId="28" borderId="0" xfId="0" applyNumberFormat="1" applyFont="1" applyFill="1" applyAlignment="1">
      <alignment horizontal="center" wrapText="1"/>
    </xf>
    <xf numFmtId="0" fontId="2" fillId="27" borderId="0" xfId="0" applyFont="1" applyFill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7" borderId="0" xfId="0" applyFont="1" applyFill="1" applyAlignment="1">
      <alignment wrapText="1"/>
    </xf>
    <xf numFmtId="0" fontId="32" fillId="27" borderId="0" xfId="0" applyFont="1" applyFill="1" applyAlignment="1">
      <alignment horizontal="center" vertical="center" wrapText="1"/>
    </xf>
    <xf numFmtId="0" fontId="2" fillId="27" borderId="0" xfId="0" applyFont="1" applyFill="1" applyAlignment="1">
      <alignment horizontal="left"/>
    </xf>
    <xf numFmtId="0" fontId="2" fillId="27" borderId="0" xfId="0" applyFont="1" applyFill="1" applyAlignment="1">
      <alignment horizontal="center"/>
    </xf>
    <xf numFmtId="0" fontId="34" fillId="27" borderId="0" xfId="45" applyFill="1"/>
    <xf numFmtId="0" fontId="2" fillId="27" borderId="0" xfId="0" applyFont="1" applyFill="1"/>
    <xf numFmtId="0" fontId="2" fillId="28" borderId="0" xfId="0" applyFont="1" applyFill="1"/>
    <xf numFmtId="0" fontId="32" fillId="28" borderId="0" xfId="0" applyFont="1" applyFill="1" applyAlignment="1">
      <alignment horizontal="center" wrapText="1"/>
    </xf>
    <xf numFmtId="0" fontId="2" fillId="28" borderId="0" xfId="0" applyFont="1" applyFill="1" applyAlignment="1">
      <alignment horizontal="left"/>
    </xf>
    <xf numFmtId="0" fontId="2" fillId="28" borderId="0" xfId="0" applyFont="1" applyFill="1" applyAlignment="1">
      <alignment wrapText="1"/>
    </xf>
    <xf numFmtId="0" fontId="34" fillId="28" borderId="0" xfId="45" applyFill="1"/>
    <xf numFmtId="2" fontId="34" fillId="28" borderId="0" xfId="45" applyNumberFormat="1" applyFill="1"/>
    <xf numFmtId="0" fontId="32" fillId="27" borderId="0" xfId="0" applyFont="1" applyFill="1" applyAlignment="1">
      <alignment horizontal="center" wrapText="1"/>
    </xf>
    <xf numFmtId="2" fontId="34" fillId="27" borderId="0" xfId="45" applyNumberFormat="1" applyFill="1"/>
    <xf numFmtId="0" fontId="0" fillId="0" borderId="0" xfId="0" applyAlignment="1">
      <alignment wrapText="1"/>
    </xf>
    <xf numFmtId="0" fontId="27" fillId="27" borderId="0" xfId="0" applyFont="1" applyFill="1" applyAlignment="1">
      <alignment horizontal="left" wrapText="1"/>
    </xf>
    <xf numFmtId="0" fontId="34" fillId="27" borderId="0" xfId="45" applyFill="1" applyAlignment="1">
      <alignment wrapText="1"/>
    </xf>
    <xf numFmtId="169" fontId="2" fillId="27" borderId="0" xfId="0" applyNumberFormat="1" applyFont="1" applyFill="1" applyAlignment="1">
      <alignment horizontal="left" wrapText="1"/>
    </xf>
    <xf numFmtId="166" fontId="2" fillId="24" borderId="0" xfId="2" applyNumberFormat="1" applyFont="1" applyFill="1" applyAlignment="1">
      <alignment horizontal="center"/>
    </xf>
    <xf numFmtId="3" fontId="36" fillId="24" borderId="0" xfId="0" applyNumberFormat="1" applyFont="1" applyFill="1"/>
    <xf numFmtId="0" fontId="16" fillId="23" borderId="5" xfId="3" quotePrefix="1" applyFont="1" applyFill="1" applyBorder="1" applyAlignment="1">
      <alignment horizontal="left"/>
    </xf>
    <xf numFmtId="0" fontId="16" fillId="22" borderId="5" xfId="3" applyFont="1" applyFill="1" applyBorder="1"/>
    <xf numFmtId="0" fontId="3" fillId="22" borderId="5" xfId="3" applyFill="1" applyBorder="1"/>
    <xf numFmtId="3" fontId="16" fillId="22" borderId="5" xfId="3" applyNumberFormat="1" applyFont="1" applyFill="1" applyBorder="1" applyAlignment="1">
      <alignment horizontal="center"/>
    </xf>
    <xf numFmtId="166" fontId="16" fillId="22" borderId="5" xfId="3" applyNumberFormat="1" applyFont="1" applyFill="1" applyBorder="1" applyAlignment="1">
      <alignment horizontal="center"/>
    </xf>
    <xf numFmtId="164" fontId="1" fillId="0" borderId="0" xfId="43" applyNumberFormat="1" applyFill="1"/>
    <xf numFmtId="0" fontId="3" fillId="0" borderId="0" xfId="3" applyFill="1"/>
    <xf numFmtId="0" fontId="2" fillId="25" borderId="6" xfId="0" applyFont="1" applyFill="1" applyBorder="1" applyAlignment="1">
      <alignment horizontal="center"/>
    </xf>
    <xf numFmtId="0" fontId="2" fillId="26" borderId="6" xfId="0" applyFont="1" applyFill="1" applyBorder="1" applyAlignment="1">
      <alignment horizontal="center"/>
    </xf>
    <xf numFmtId="0" fontId="2" fillId="24" borderId="6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0" fontId="13" fillId="22" borderId="5" xfId="3" applyFont="1" applyFill="1" applyBorder="1" applyAlignment="1">
      <alignment horizontal="center"/>
    </xf>
    <xf numFmtId="0" fontId="15" fillId="22" borderId="0" xfId="3" applyFont="1" applyFill="1" applyAlignment="1">
      <alignment horizontal="center"/>
    </xf>
    <xf numFmtId="0" fontId="15" fillId="22" borderId="5" xfId="3" applyFont="1" applyFill="1" applyBorder="1" applyAlignment="1">
      <alignment horizontal="center"/>
    </xf>
    <xf numFmtId="0" fontId="15" fillId="0" borderId="5" xfId="3" applyFont="1" applyFill="1" applyBorder="1" applyAlignment="1">
      <alignment horizontal="center"/>
    </xf>
    <xf numFmtId="0" fontId="22" fillId="22" borderId="0" xfId="3" applyFont="1" applyFill="1" applyAlignment="1">
      <alignment horizontal="center"/>
    </xf>
    <xf numFmtId="0" fontId="2" fillId="0" borderId="0" xfId="0" applyFont="1" applyAlignment="1">
      <alignment horizontal="left"/>
    </xf>
  </cellXfs>
  <cellStyles count="46">
    <cellStyle name="Comma" xfId="1" builtinId="3"/>
    <cellStyle name="Hyperlink" xfId="45" builtinId="8"/>
    <cellStyle name="Normal" xfId="0" builtinId="0"/>
    <cellStyle name="Normal 2" xfId="3"/>
    <cellStyle name="Normal 3" xfId="43"/>
    <cellStyle name="Percent" xfId="2" builtinId="5"/>
    <cellStyle name="SAPBEXaggData" xfId="4"/>
    <cellStyle name="SAPBEXaggDataEmph" xfId="5"/>
    <cellStyle name="SAPBEXaggItem" xfId="6"/>
    <cellStyle name="SAPBEXaggItemX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Text" xfId="23"/>
    <cellStyle name="SAPBEXHLevel0" xfId="24"/>
    <cellStyle name="SAPBEXHLevel0X" xfId="25"/>
    <cellStyle name="SAPBEXHLevel1" xfId="26"/>
    <cellStyle name="SAPBEXHLevel1X" xfId="27"/>
    <cellStyle name="SAPBEXHLevel2" xfId="28"/>
    <cellStyle name="SAPBEXHLevel2X" xfId="29"/>
    <cellStyle name="SAPBEXHLevel3" xfId="30"/>
    <cellStyle name="SAPBEXHLevel3X" xfId="31"/>
    <cellStyle name="SAPBEXinputData" xfId="44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X" xfId="39"/>
    <cellStyle name="SAPBEXtitle" xfId="40"/>
    <cellStyle name="SAPBEXundefined" xfId="41"/>
    <cellStyle name="Style 1" xfId="4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Comm</a:t>
            </a:r>
            <a:r>
              <a:rPr lang="en-US" baseline="0"/>
              <a:t> Sales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62467191601049"/>
          <c:y val="0.10155732420245511"/>
          <c:w val="0.82163648293963254"/>
          <c:h val="0.68374052201808111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SALES'!$A$5:$A$112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SALES'!$AF$5:$AF$76</c:f>
              <c:numCache>
                <c:formatCode>_(* #,##0_);_(* \(#,##0\);_(* "-"??_);_(@_)</c:formatCode>
                <c:ptCount val="72"/>
                <c:pt idx="0">
                  <c:v>3588072.0110000004</c:v>
                </c:pt>
                <c:pt idx="1">
                  <c:v>3201547.9289999995</c:v>
                </c:pt>
                <c:pt idx="2">
                  <c:v>3072576.7620000001</c:v>
                </c:pt>
                <c:pt idx="3">
                  <c:v>3245212.0120000001</c:v>
                </c:pt>
                <c:pt idx="4">
                  <c:v>3686740.9049999998</c:v>
                </c:pt>
                <c:pt idx="5">
                  <c:v>4150599.8139999993</c:v>
                </c:pt>
                <c:pt idx="6">
                  <c:v>4239946.3930000002</c:v>
                </c:pt>
                <c:pt idx="7">
                  <c:v>4182914.2820000006</c:v>
                </c:pt>
                <c:pt idx="8">
                  <c:v>4216695.9620000003</c:v>
                </c:pt>
                <c:pt idx="9">
                  <c:v>3893832.5960000004</c:v>
                </c:pt>
                <c:pt idx="10">
                  <c:v>3608841.5650000004</c:v>
                </c:pt>
                <c:pt idx="11">
                  <c:v>3457175.7659999998</c:v>
                </c:pt>
                <c:pt idx="12">
                  <c:v>3391263.1809999999</c:v>
                </c:pt>
                <c:pt idx="13">
                  <c:v>3153069.6580000003</c:v>
                </c:pt>
                <c:pt idx="14">
                  <c:v>3308624.5300000003</c:v>
                </c:pt>
                <c:pt idx="15">
                  <c:v>3733380.5019999999</c:v>
                </c:pt>
                <c:pt idx="16">
                  <c:v>3800633.9669999997</c:v>
                </c:pt>
                <c:pt idx="17">
                  <c:v>4124100.2540000002</c:v>
                </c:pt>
                <c:pt idx="18">
                  <c:v>4084168.5459999996</c:v>
                </c:pt>
                <c:pt idx="19">
                  <c:v>4165023.1720000003</c:v>
                </c:pt>
                <c:pt idx="20">
                  <c:v>4401250.534</c:v>
                </c:pt>
                <c:pt idx="21">
                  <c:v>3896890.9369999999</c:v>
                </c:pt>
                <c:pt idx="22">
                  <c:v>3478005.8689999999</c:v>
                </c:pt>
                <c:pt idx="23">
                  <c:v>3515879.8470000001</c:v>
                </c:pt>
                <c:pt idx="24">
                  <c:v>3546422.6979999999</c:v>
                </c:pt>
                <c:pt idx="25">
                  <c:v>3282168.5829999996</c:v>
                </c:pt>
                <c:pt idx="26">
                  <c:v>3475976.682</c:v>
                </c:pt>
                <c:pt idx="27">
                  <c:v>3670592.2629999998</c:v>
                </c:pt>
                <c:pt idx="28">
                  <c:v>3715830.844</c:v>
                </c:pt>
                <c:pt idx="29">
                  <c:v>4061134.4629999995</c:v>
                </c:pt>
                <c:pt idx="30">
                  <c:v>4139492.0020000008</c:v>
                </c:pt>
                <c:pt idx="31">
                  <c:v>4184881.2319999998</c:v>
                </c:pt>
                <c:pt idx="32">
                  <c:v>4147214.2620000001</c:v>
                </c:pt>
                <c:pt idx="33">
                  <c:v>4033820.1739999996</c:v>
                </c:pt>
                <c:pt idx="34">
                  <c:v>3536667.7379999999</c:v>
                </c:pt>
                <c:pt idx="35">
                  <c:v>3426057.7949999999</c:v>
                </c:pt>
                <c:pt idx="36">
                  <c:v>3534822.719</c:v>
                </c:pt>
                <c:pt idx="37">
                  <c:v>3346761.4929999998</c:v>
                </c:pt>
                <c:pt idx="38">
                  <c:v>3193801.7309999997</c:v>
                </c:pt>
                <c:pt idx="39">
                  <c:v>3498692.5440000002</c:v>
                </c:pt>
                <c:pt idx="40">
                  <c:v>3863495.4659999995</c:v>
                </c:pt>
                <c:pt idx="41">
                  <c:v>3924772.2430000002</c:v>
                </c:pt>
                <c:pt idx="42">
                  <c:v>4031954.55</c:v>
                </c:pt>
                <c:pt idx="43">
                  <c:v>4234305.7750000004</c:v>
                </c:pt>
                <c:pt idx="44">
                  <c:v>4360095.1730000004</c:v>
                </c:pt>
                <c:pt idx="45">
                  <c:v>3926697.514</c:v>
                </c:pt>
                <c:pt idx="46">
                  <c:v>3723069.6520000002</c:v>
                </c:pt>
                <c:pt idx="47">
                  <c:v>3702863.96</c:v>
                </c:pt>
                <c:pt idx="48">
                  <c:v>3646147.2829999998</c:v>
                </c:pt>
                <c:pt idx="49">
                  <c:v>3369095.1440000003</c:v>
                </c:pt>
                <c:pt idx="50">
                  <c:v>3372432.9350000001</c:v>
                </c:pt>
                <c:pt idx="51">
                  <c:v>3509142.3209999995</c:v>
                </c:pt>
                <c:pt idx="52">
                  <c:v>3935076.0459999996</c:v>
                </c:pt>
                <c:pt idx="53">
                  <c:v>3987306.6739999996</c:v>
                </c:pt>
                <c:pt idx="54">
                  <c:v>4095550.9312277711</c:v>
                </c:pt>
                <c:pt idx="55">
                  <c:v>4210879.7468111264</c:v>
                </c:pt>
                <c:pt idx="56">
                  <c:v>4146477.8700312059</c:v>
                </c:pt>
                <c:pt idx="57">
                  <c:v>3958689.0669097798</c:v>
                </c:pt>
                <c:pt idx="58">
                  <c:v>3673812.2433470292</c:v>
                </c:pt>
                <c:pt idx="59">
                  <c:v>3613272.3561027041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SALES'!$A$5:$A$112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SALES'!$AH$5:$AH$64</c:f>
              <c:numCache>
                <c:formatCode>_(* #,##0_);_(* \(#,##0\);_(* "-"??_);_(@_)</c:formatCode>
                <c:ptCount val="60"/>
                <c:pt idx="0">
                  <c:v>3593071.3580201063</c:v>
                </c:pt>
                <c:pt idx="1">
                  <c:v>3328599.1123823519</c:v>
                </c:pt>
                <c:pt idx="2">
                  <c:v>3292684.2411795286</c:v>
                </c:pt>
                <c:pt idx="3">
                  <c:v>3343748.746495205</c:v>
                </c:pt>
                <c:pt idx="4">
                  <c:v>3697800.4556813282</c:v>
                </c:pt>
                <c:pt idx="5">
                  <c:v>4146328.4589665113</c:v>
                </c:pt>
                <c:pt idx="6">
                  <c:v>4331021.7231085189</c:v>
                </c:pt>
                <c:pt idx="7">
                  <c:v>4291397.4662484853</c:v>
                </c:pt>
                <c:pt idx="8">
                  <c:v>4246821.3201495642</c:v>
                </c:pt>
                <c:pt idx="9">
                  <c:v>3992595.2012297669</c:v>
                </c:pt>
                <c:pt idx="10">
                  <c:v>3622165.5732869217</c:v>
                </c:pt>
                <c:pt idx="11">
                  <c:v>3623256.205514452</c:v>
                </c:pt>
                <c:pt idx="12">
                  <c:v>3388827.6342257611</c:v>
                </c:pt>
                <c:pt idx="13">
                  <c:v>3371447.9891158082</c:v>
                </c:pt>
                <c:pt idx="14">
                  <c:v>3382550.0277095847</c:v>
                </c:pt>
                <c:pt idx="15">
                  <c:v>3644529.5000398927</c:v>
                </c:pt>
                <c:pt idx="16">
                  <c:v>3914598.0071819169</c:v>
                </c:pt>
                <c:pt idx="17">
                  <c:v>4058067.1680923887</c:v>
                </c:pt>
                <c:pt idx="18">
                  <c:v>4311056.9752386082</c:v>
                </c:pt>
                <c:pt idx="19">
                  <c:v>4244530.3720816048</c:v>
                </c:pt>
                <c:pt idx="20">
                  <c:v>4173846.7842024076</c:v>
                </c:pt>
                <c:pt idx="21">
                  <c:v>3974557.1655804627</c:v>
                </c:pt>
                <c:pt idx="22">
                  <c:v>3573334.1103009153</c:v>
                </c:pt>
                <c:pt idx="23">
                  <c:v>3561790.0549064209</c:v>
                </c:pt>
                <c:pt idx="24">
                  <c:v>3403480.7192733036</c:v>
                </c:pt>
                <c:pt idx="25">
                  <c:v>3375479.8492745855</c:v>
                </c:pt>
                <c:pt idx="26">
                  <c:v>3388555.1351520214</c:v>
                </c:pt>
                <c:pt idx="27">
                  <c:v>3521255.8244744325</c:v>
                </c:pt>
                <c:pt idx="28">
                  <c:v>3703656.4027371313</c:v>
                </c:pt>
                <c:pt idx="29">
                  <c:v>3929038.5870100064</c:v>
                </c:pt>
                <c:pt idx="30">
                  <c:v>4146376.9964750623</c:v>
                </c:pt>
                <c:pt idx="31">
                  <c:v>4196498.4682646263</c:v>
                </c:pt>
                <c:pt idx="32">
                  <c:v>4130847.9049880789</c:v>
                </c:pt>
                <c:pt idx="33">
                  <c:v>3953393.565029168</c:v>
                </c:pt>
                <c:pt idx="34">
                  <c:v>3622569.2060188851</c:v>
                </c:pt>
                <c:pt idx="35">
                  <c:v>3500504.2254928132</c:v>
                </c:pt>
                <c:pt idx="36">
                  <c:v>3366562.320651873</c:v>
                </c:pt>
                <c:pt idx="37">
                  <c:v>3419306.9281155998</c:v>
                </c:pt>
                <c:pt idx="38">
                  <c:v>3332979.4327333439</c:v>
                </c:pt>
                <c:pt idx="39">
                  <c:v>3435273.7690782207</c:v>
                </c:pt>
                <c:pt idx="40">
                  <c:v>3687068.0919913165</c:v>
                </c:pt>
                <c:pt idx="41">
                  <c:v>3929732.8594727959</c:v>
                </c:pt>
                <c:pt idx="42">
                  <c:v>4070269.3920100057</c:v>
                </c:pt>
                <c:pt idx="43">
                  <c:v>4141011.1449828004</c:v>
                </c:pt>
                <c:pt idx="44">
                  <c:v>4136153.0437461957</c:v>
                </c:pt>
                <c:pt idx="45">
                  <c:v>3987772.5358174294</c:v>
                </c:pt>
                <c:pt idx="46">
                  <c:v>3678045.1722557936</c:v>
                </c:pt>
                <c:pt idx="47">
                  <c:v>3657547.9778513703</c:v>
                </c:pt>
                <c:pt idx="48">
                  <c:v>3504855.5784736108</c:v>
                </c:pt>
                <c:pt idx="49">
                  <c:v>3410304.2096952694</c:v>
                </c:pt>
                <c:pt idx="50">
                  <c:v>3416424.5842517531</c:v>
                </c:pt>
                <c:pt idx="51">
                  <c:v>3526817.2280370723</c:v>
                </c:pt>
                <c:pt idx="52">
                  <c:v>3755621.9479712364</c:v>
                </c:pt>
                <c:pt idx="53">
                  <c:v>3982488.7838448989</c:v>
                </c:pt>
                <c:pt idx="54">
                  <c:v>4095550.9312277711</c:v>
                </c:pt>
                <c:pt idx="55">
                  <c:v>4210879.7468111264</c:v>
                </c:pt>
                <c:pt idx="56">
                  <c:v>4146477.8700312059</c:v>
                </c:pt>
                <c:pt idx="57">
                  <c:v>3958689.0669097798</c:v>
                </c:pt>
                <c:pt idx="58">
                  <c:v>3673812.2433470292</c:v>
                </c:pt>
                <c:pt idx="59">
                  <c:v>3613272.3561027041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'Total Monthly SALES'!$A$5:$A$112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SALES'!$AH$5:$AH$112</c:f>
              <c:numCache>
                <c:formatCode>_(* #,##0_);_(* \(#,##0\);_(* "-"??_);_(@_)</c:formatCode>
                <c:ptCount val="108"/>
                <c:pt idx="0">
                  <c:v>3593071.3580201063</c:v>
                </c:pt>
                <c:pt idx="1">
                  <c:v>3328599.1123823519</c:v>
                </c:pt>
                <c:pt idx="2">
                  <c:v>3292684.2411795286</c:v>
                </c:pt>
                <c:pt idx="3">
                  <c:v>3343748.746495205</c:v>
                </c:pt>
                <c:pt idx="4">
                  <c:v>3697800.4556813282</c:v>
                </c:pt>
                <c:pt idx="5">
                  <c:v>4146328.4589665113</c:v>
                </c:pt>
                <c:pt idx="6">
                  <c:v>4331021.7231085189</c:v>
                </c:pt>
                <c:pt idx="7">
                  <c:v>4291397.4662484853</c:v>
                </c:pt>
                <c:pt idx="8">
                  <c:v>4246821.3201495642</c:v>
                </c:pt>
                <c:pt idx="9">
                  <c:v>3992595.2012297669</c:v>
                </c:pt>
                <c:pt idx="10">
                  <c:v>3622165.5732869217</c:v>
                </c:pt>
                <c:pt idx="11">
                  <c:v>3623256.205514452</c:v>
                </c:pt>
                <c:pt idx="12">
                  <c:v>3388827.6342257611</c:v>
                </c:pt>
                <c:pt idx="13">
                  <c:v>3371447.9891158082</c:v>
                </c:pt>
                <c:pt idx="14">
                  <c:v>3382550.0277095847</c:v>
                </c:pt>
                <c:pt idx="15">
                  <c:v>3644529.5000398927</c:v>
                </c:pt>
                <c:pt idx="16">
                  <c:v>3914598.0071819169</c:v>
                </c:pt>
                <c:pt idx="17">
                  <c:v>4058067.1680923887</c:v>
                </c:pt>
                <c:pt idx="18">
                  <c:v>4311056.9752386082</c:v>
                </c:pt>
                <c:pt idx="19">
                  <c:v>4244530.3720816048</c:v>
                </c:pt>
                <c:pt idx="20">
                  <c:v>4173846.7842024076</c:v>
                </c:pt>
                <c:pt idx="21">
                  <c:v>3974557.1655804627</c:v>
                </c:pt>
                <c:pt idx="22">
                  <c:v>3573334.1103009153</c:v>
                </c:pt>
                <c:pt idx="23">
                  <c:v>3561790.0549064209</c:v>
                </c:pt>
                <c:pt idx="24">
                  <c:v>3403480.7192733036</c:v>
                </c:pt>
                <c:pt idx="25">
                  <c:v>3375479.8492745855</c:v>
                </c:pt>
                <c:pt idx="26">
                  <c:v>3388555.1351520214</c:v>
                </c:pt>
                <c:pt idx="27">
                  <c:v>3521255.8244744325</c:v>
                </c:pt>
                <c:pt idx="28">
                  <c:v>3703656.4027371313</c:v>
                </c:pt>
                <c:pt idx="29">
                  <c:v>3929038.5870100064</c:v>
                </c:pt>
                <c:pt idx="30">
                  <c:v>4146376.9964750623</c:v>
                </c:pt>
                <c:pt idx="31">
                  <c:v>4196498.4682646263</c:v>
                </c:pt>
                <c:pt idx="32">
                  <c:v>4130847.9049880789</c:v>
                </c:pt>
                <c:pt idx="33">
                  <c:v>3953393.565029168</c:v>
                </c:pt>
                <c:pt idx="34">
                  <c:v>3622569.2060188851</c:v>
                </c:pt>
                <c:pt idx="35">
                  <c:v>3500504.2254928132</c:v>
                </c:pt>
                <c:pt idx="36">
                  <c:v>3366562.320651873</c:v>
                </c:pt>
                <c:pt idx="37">
                  <c:v>3419306.9281155998</c:v>
                </c:pt>
                <c:pt idx="38">
                  <c:v>3332979.4327333439</c:v>
                </c:pt>
                <c:pt idx="39">
                  <c:v>3435273.7690782207</c:v>
                </c:pt>
                <c:pt idx="40">
                  <c:v>3687068.0919913165</c:v>
                </c:pt>
                <c:pt idx="41">
                  <c:v>3929732.8594727959</c:v>
                </c:pt>
                <c:pt idx="42">
                  <c:v>4070269.3920100057</c:v>
                </c:pt>
                <c:pt idx="43">
                  <c:v>4141011.1449828004</c:v>
                </c:pt>
                <c:pt idx="44">
                  <c:v>4136153.0437461957</c:v>
                </c:pt>
                <c:pt idx="45">
                  <c:v>3987772.5358174294</c:v>
                </c:pt>
                <c:pt idx="46">
                  <c:v>3678045.1722557936</c:v>
                </c:pt>
                <c:pt idx="47">
                  <c:v>3657547.9778513703</c:v>
                </c:pt>
                <c:pt idx="48">
                  <c:v>3504855.5784736108</c:v>
                </c:pt>
                <c:pt idx="49">
                  <c:v>3410304.2096952694</c:v>
                </c:pt>
                <c:pt idx="50">
                  <c:v>3416424.5842517531</c:v>
                </c:pt>
                <c:pt idx="51">
                  <c:v>3526817.2280370723</c:v>
                </c:pt>
                <c:pt idx="52">
                  <c:v>3755621.9479712364</c:v>
                </c:pt>
                <c:pt idx="53">
                  <c:v>3982488.7838448989</c:v>
                </c:pt>
                <c:pt idx="54">
                  <c:v>4095550.9312277711</c:v>
                </c:pt>
                <c:pt idx="55">
                  <c:v>4210879.7468111264</c:v>
                </c:pt>
                <c:pt idx="56">
                  <c:v>4146477.8700312059</c:v>
                </c:pt>
                <c:pt idx="57">
                  <c:v>3958689.0669097798</c:v>
                </c:pt>
                <c:pt idx="58">
                  <c:v>3673812.2433470292</c:v>
                </c:pt>
                <c:pt idx="59">
                  <c:v>3613272.3561027041</c:v>
                </c:pt>
                <c:pt idx="60">
                  <c:v>3477072.4260837431</c:v>
                </c:pt>
                <c:pt idx="61">
                  <c:v>3384997.2419777717</c:v>
                </c:pt>
                <c:pt idx="62">
                  <c:v>3434045.7287915256</c:v>
                </c:pt>
                <c:pt idx="63">
                  <c:v>3543253.3644608757</c:v>
                </c:pt>
                <c:pt idx="64">
                  <c:v>3751633.7678683558</c:v>
                </c:pt>
                <c:pt idx="65">
                  <c:v>3991257.4367305525</c:v>
                </c:pt>
                <c:pt idx="66">
                  <c:v>4173068.2761586378</c:v>
                </c:pt>
                <c:pt idx="67">
                  <c:v>4258285.817258453</c:v>
                </c:pt>
                <c:pt idx="68">
                  <c:v>4194638.7068190286</c:v>
                </c:pt>
                <c:pt idx="69">
                  <c:v>4006348.0569816567</c:v>
                </c:pt>
                <c:pt idx="70">
                  <c:v>3720428.9785682186</c:v>
                </c:pt>
                <c:pt idx="71">
                  <c:v>3659317.0368991778</c:v>
                </c:pt>
                <c:pt idx="72">
                  <c:v>3522779.8973064213</c:v>
                </c:pt>
                <c:pt idx="73">
                  <c:v>3430667.8246281967</c:v>
                </c:pt>
                <c:pt idx="74">
                  <c:v>3480429.1854007011</c:v>
                </c:pt>
                <c:pt idx="75">
                  <c:v>3590469.3855829542</c:v>
                </c:pt>
                <c:pt idx="76">
                  <c:v>3800164.4959763614</c:v>
                </c:pt>
                <c:pt idx="77">
                  <c:v>4041125.3858464663</c:v>
                </c:pt>
                <c:pt idx="78">
                  <c:v>4224202.5752748232</c:v>
                </c:pt>
                <c:pt idx="79">
                  <c:v>4310200.3548674528</c:v>
                </c:pt>
                <c:pt idx="80">
                  <c:v>4246810.4904095409</c:v>
                </c:pt>
                <c:pt idx="81">
                  <c:v>4058024.1221409305</c:v>
                </c:pt>
                <c:pt idx="82">
                  <c:v>3771137.5691634626</c:v>
                </c:pt>
                <c:pt idx="83">
                  <c:v>3709528.7398329866</c:v>
                </c:pt>
                <c:pt idx="84">
                  <c:v>3572675.3105443004</c:v>
                </c:pt>
                <c:pt idx="85">
                  <c:v>3480507.7282348741</c:v>
                </c:pt>
                <c:pt idx="86">
                  <c:v>3530582.9137771078</c:v>
                </c:pt>
                <c:pt idx="87">
                  <c:v>3641109.3779596402</c:v>
                </c:pt>
                <c:pt idx="88">
                  <c:v>3851464.6003320874</c:v>
                </c:pt>
                <c:pt idx="89">
                  <c:v>4092812.0787557634</c:v>
                </c:pt>
                <c:pt idx="90">
                  <c:v>4275885.9426957434</c:v>
                </c:pt>
                <c:pt idx="91">
                  <c:v>4361029.3603637516</c:v>
                </c:pt>
                <c:pt idx="92">
                  <c:v>4296085.8867243035</c:v>
                </c:pt>
                <c:pt idx="93">
                  <c:v>4105136.6022879677</c:v>
                </c:pt>
                <c:pt idx="94">
                  <c:v>3815753.3642561631</c:v>
                </c:pt>
                <c:pt idx="95">
                  <c:v>3752261.0342289056</c:v>
                </c:pt>
                <c:pt idx="96">
                  <c:v>3613601.8015156896</c:v>
                </c:pt>
                <c:pt idx="97">
                  <c:v>3519770.2983865882</c:v>
                </c:pt>
                <c:pt idx="98">
                  <c:v>3568804.6537897242</c:v>
                </c:pt>
                <c:pt idx="99">
                  <c:v>3678359.5070993137</c:v>
                </c:pt>
                <c:pt idx="100">
                  <c:v>3888208.0016822903</c:v>
                </c:pt>
                <c:pt idx="101">
                  <c:v>4129052.0142090465</c:v>
                </c:pt>
                <c:pt idx="102">
                  <c:v>4311521.9226298714</c:v>
                </c:pt>
                <c:pt idx="103">
                  <c:v>4395542.4087796938</c:v>
                </c:pt>
                <c:pt idx="104">
                  <c:v>4329200.8670092095</c:v>
                </c:pt>
                <c:pt idx="105">
                  <c:v>4136804.3745922702</c:v>
                </c:pt>
                <c:pt idx="106">
                  <c:v>3846240.3021377781</c:v>
                </c:pt>
                <c:pt idx="107">
                  <c:v>3782465.7953930735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64704"/>
        <c:axId val="88665472"/>
      </c:lineChart>
      <c:catAx>
        <c:axId val="886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665472"/>
        <c:crosses val="autoZero"/>
        <c:auto val="1"/>
        <c:lblAlgn val="ctr"/>
        <c:lblOffset val="100"/>
        <c:noMultiLvlLbl val="0"/>
      </c:catAx>
      <c:valAx>
        <c:axId val="88665472"/>
        <c:scaling>
          <c:orientation val="minMax"/>
          <c:min val="29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664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Small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SALES'!$I$5:$I$76</c:f>
              <c:numCache>
                <c:formatCode>_(* #,##0_);_(* \(#,##0\);_(* "-"??_);_(@_)</c:formatCode>
                <c:ptCount val="72"/>
                <c:pt idx="0">
                  <c:v>443187.109</c:v>
                </c:pt>
                <c:pt idx="1">
                  <c:v>387237.05099999998</c:v>
                </c:pt>
                <c:pt idx="2">
                  <c:v>371891.23100000003</c:v>
                </c:pt>
                <c:pt idx="3">
                  <c:v>388729.86700000003</c:v>
                </c:pt>
                <c:pt idx="4">
                  <c:v>453491.38299999997</c:v>
                </c:pt>
                <c:pt idx="5">
                  <c:v>524965.92500000005</c:v>
                </c:pt>
                <c:pt idx="6">
                  <c:v>547704.446</c:v>
                </c:pt>
                <c:pt idx="7">
                  <c:v>540237.45299999998</c:v>
                </c:pt>
                <c:pt idx="8">
                  <c:v>535403.84400000004</c:v>
                </c:pt>
                <c:pt idx="9">
                  <c:v>482514.07699999999</c:v>
                </c:pt>
                <c:pt idx="10">
                  <c:v>442647.435</c:v>
                </c:pt>
                <c:pt idx="11">
                  <c:v>423893.022</c:v>
                </c:pt>
                <c:pt idx="12">
                  <c:v>419062.33399999997</c:v>
                </c:pt>
                <c:pt idx="13">
                  <c:v>381111.24300000002</c:v>
                </c:pt>
                <c:pt idx="14">
                  <c:v>405625.554</c:v>
                </c:pt>
                <c:pt idx="15">
                  <c:v>464704.68300000002</c:v>
                </c:pt>
                <c:pt idx="16">
                  <c:v>480655.897</c:v>
                </c:pt>
                <c:pt idx="17">
                  <c:v>530207.69299999997</c:v>
                </c:pt>
                <c:pt idx="18">
                  <c:v>530461.82799999998</c:v>
                </c:pt>
                <c:pt idx="19">
                  <c:v>545125.75199999998</c:v>
                </c:pt>
                <c:pt idx="20">
                  <c:v>565641.53599999996</c:v>
                </c:pt>
                <c:pt idx="21">
                  <c:v>492945.33</c:v>
                </c:pt>
                <c:pt idx="22">
                  <c:v>426622.73200000002</c:v>
                </c:pt>
                <c:pt idx="23">
                  <c:v>432211.614</c:v>
                </c:pt>
                <c:pt idx="24">
                  <c:v>441420.00099999999</c:v>
                </c:pt>
                <c:pt idx="25">
                  <c:v>405204.13199999998</c:v>
                </c:pt>
                <c:pt idx="26">
                  <c:v>438220.86599999998</c:v>
                </c:pt>
                <c:pt idx="27">
                  <c:v>469557.90600000002</c:v>
                </c:pt>
                <c:pt idx="28">
                  <c:v>471378.70400000003</c:v>
                </c:pt>
                <c:pt idx="29">
                  <c:v>530876.66500000004</c:v>
                </c:pt>
                <c:pt idx="30">
                  <c:v>541393.60400000005</c:v>
                </c:pt>
                <c:pt idx="31">
                  <c:v>557661.46200000006</c:v>
                </c:pt>
                <c:pt idx="32">
                  <c:v>537502.30700000003</c:v>
                </c:pt>
                <c:pt idx="33">
                  <c:v>513587.43400000001</c:v>
                </c:pt>
                <c:pt idx="34">
                  <c:v>441098.31199999998</c:v>
                </c:pt>
                <c:pt idx="35">
                  <c:v>421129.56800000003</c:v>
                </c:pt>
                <c:pt idx="36">
                  <c:v>436704.28600000002</c:v>
                </c:pt>
                <c:pt idx="37">
                  <c:v>417321.658</c:v>
                </c:pt>
                <c:pt idx="38">
                  <c:v>398998.326</c:v>
                </c:pt>
                <c:pt idx="39">
                  <c:v>439655.57500000001</c:v>
                </c:pt>
                <c:pt idx="40">
                  <c:v>491631.08399999997</c:v>
                </c:pt>
                <c:pt idx="41">
                  <c:v>508131.853</c:v>
                </c:pt>
                <c:pt idx="42">
                  <c:v>533410.63300000003</c:v>
                </c:pt>
                <c:pt idx="43">
                  <c:v>562486.01699999999</c:v>
                </c:pt>
                <c:pt idx="44">
                  <c:v>571604.11</c:v>
                </c:pt>
                <c:pt idx="45">
                  <c:v>511375.90700000001</c:v>
                </c:pt>
                <c:pt idx="46">
                  <c:v>479045.62300000002</c:v>
                </c:pt>
                <c:pt idx="47">
                  <c:v>461505.81699999998</c:v>
                </c:pt>
                <c:pt idx="48">
                  <c:v>457667.78700000001</c:v>
                </c:pt>
                <c:pt idx="49">
                  <c:v>423420.03200000001</c:v>
                </c:pt>
                <c:pt idx="50">
                  <c:v>426460.33799999999</c:v>
                </c:pt>
                <c:pt idx="51">
                  <c:v>450017.68400000001</c:v>
                </c:pt>
                <c:pt idx="52">
                  <c:v>515542.52799999999</c:v>
                </c:pt>
                <c:pt idx="53">
                  <c:v>528635.67599999998</c:v>
                </c:pt>
                <c:pt idx="54">
                  <c:v>555883.10668982076</c:v>
                </c:pt>
                <c:pt idx="55">
                  <c:v>574183.38044378127</c:v>
                </c:pt>
                <c:pt idx="56">
                  <c:v>561115.41240948485</c:v>
                </c:pt>
                <c:pt idx="57">
                  <c:v>527948.97369097499</c:v>
                </c:pt>
                <c:pt idx="58">
                  <c:v>477380.67124396004</c:v>
                </c:pt>
                <c:pt idx="59">
                  <c:v>458085.70409444667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SALES'!$M$5:$M$76</c:f>
              <c:numCache>
                <c:formatCode>_(* #,##0_);_(* \(#,##0\);_(* "-"??_);_(@_)</c:formatCode>
                <c:ptCount val="72"/>
                <c:pt idx="0">
                  <c:v>426490.12622351933</c:v>
                </c:pt>
                <c:pt idx="1">
                  <c:v>402660.45970079547</c:v>
                </c:pt>
                <c:pt idx="2">
                  <c:v>395751.87952198531</c:v>
                </c:pt>
                <c:pt idx="3">
                  <c:v>402163.84348178026</c:v>
                </c:pt>
                <c:pt idx="4">
                  <c:v>462281.14533191326</c:v>
                </c:pt>
                <c:pt idx="5">
                  <c:v>531109.10062657029</c:v>
                </c:pt>
                <c:pt idx="6">
                  <c:v>554382.58873694448</c:v>
                </c:pt>
                <c:pt idx="7">
                  <c:v>555928.66016443458</c:v>
                </c:pt>
                <c:pt idx="8">
                  <c:v>547255.77281652926</c:v>
                </c:pt>
                <c:pt idx="9">
                  <c:v>496615.60117588867</c:v>
                </c:pt>
                <c:pt idx="10">
                  <c:v>443077.67679127696</c:v>
                </c:pt>
                <c:pt idx="11">
                  <c:v>440008.59242788202</c:v>
                </c:pt>
                <c:pt idx="12">
                  <c:v>398074.81687576883</c:v>
                </c:pt>
                <c:pt idx="13">
                  <c:v>405833.29870497825</c:v>
                </c:pt>
                <c:pt idx="14">
                  <c:v>407151.2999135413</c:v>
                </c:pt>
                <c:pt idx="15">
                  <c:v>453368.34785770596</c:v>
                </c:pt>
                <c:pt idx="16">
                  <c:v>490102.98809450143</c:v>
                </c:pt>
                <c:pt idx="17">
                  <c:v>520087.45178409538</c:v>
                </c:pt>
                <c:pt idx="18">
                  <c:v>558788.63820009772</c:v>
                </c:pt>
                <c:pt idx="19">
                  <c:v>552581.61210253916</c:v>
                </c:pt>
                <c:pt idx="20">
                  <c:v>538494.58666331752</c:v>
                </c:pt>
                <c:pt idx="21">
                  <c:v>496240.24044510431</c:v>
                </c:pt>
                <c:pt idx="22">
                  <c:v>439402.91088979912</c:v>
                </c:pt>
                <c:pt idx="23">
                  <c:v>423317.13650857442</c:v>
                </c:pt>
                <c:pt idx="24">
                  <c:v>414688.55355087033</c:v>
                </c:pt>
                <c:pt idx="25">
                  <c:v>415171.98896324664</c:v>
                </c:pt>
                <c:pt idx="26">
                  <c:v>421757.38219114335</c:v>
                </c:pt>
                <c:pt idx="27">
                  <c:v>440492.12722271442</c:v>
                </c:pt>
                <c:pt idx="28">
                  <c:v>474465.68570340896</c:v>
                </c:pt>
                <c:pt idx="29">
                  <c:v>509582.3605235673</c:v>
                </c:pt>
                <c:pt idx="30">
                  <c:v>543759.8469457787</c:v>
                </c:pt>
                <c:pt idx="31">
                  <c:v>550613.72166287026</c:v>
                </c:pt>
                <c:pt idx="32">
                  <c:v>541091.11231278756</c:v>
                </c:pt>
                <c:pt idx="33">
                  <c:v>508583.3383913695</c:v>
                </c:pt>
                <c:pt idx="34">
                  <c:v>449496.56226717267</c:v>
                </c:pt>
                <c:pt idx="35">
                  <c:v>426165.36540381884</c:v>
                </c:pt>
                <c:pt idx="36">
                  <c:v>414913.96628799627</c:v>
                </c:pt>
                <c:pt idx="37">
                  <c:v>423494.73885771103</c:v>
                </c:pt>
                <c:pt idx="38">
                  <c:v>419554.89044137381</c:v>
                </c:pt>
                <c:pt idx="39">
                  <c:v>434310.58466810297</c:v>
                </c:pt>
                <c:pt idx="40">
                  <c:v>471420.69540068944</c:v>
                </c:pt>
                <c:pt idx="41">
                  <c:v>514025.76406684704</c:v>
                </c:pt>
                <c:pt idx="42">
                  <c:v>537800.15494243253</c:v>
                </c:pt>
                <c:pt idx="43">
                  <c:v>556731.17080724135</c:v>
                </c:pt>
                <c:pt idx="44">
                  <c:v>548716.65188567445</c:v>
                </c:pt>
                <c:pt idx="45">
                  <c:v>523117.34058424918</c:v>
                </c:pt>
                <c:pt idx="46">
                  <c:v>475034.89700735878</c:v>
                </c:pt>
                <c:pt idx="47">
                  <c:v>457893.81035483268</c:v>
                </c:pt>
                <c:pt idx="48">
                  <c:v>440525.23246918264</c:v>
                </c:pt>
                <c:pt idx="49">
                  <c:v>432178.82528920344</c:v>
                </c:pt>
                <c:pt idx="50">
                  <c:v>434501.19057500828</c:v>
                </c:pt>
                <c:pt idx="51">
                  <c:v>457279.24050580367</c:v>
                </c:pt>
                <c:pt idx="52">
                  <c:v>499867.0282174942</c:v>
                </c:pt>
                <c:pt idx="53">
                  <c:v>531039.18616543873</c:v>
                </c:pt>
                <c:pt idx="54">
                  <c:v>555883.10668982076</c:v>
                </c:pt>
                <c:pt idx="55">
                  <c:v>574183.38044378127</c:v>
                </c:pt>
                <c:pt idx="56">
                  <c:v>561115.41240948485</c:v>
                </c:pt>
                <c:pt idx="57">
                  <c:v>527948.97369097499</c:v>
                </c:pt>
                <c:pt idx="58">
                  <c:v>477380.67124396004</c:v>
                </c:pt>
                <c:pt idx="59">
                  <c:v>458085.70409444667</c:v>
                </c:pt>
                <c:pt idx="60">
                  <c:v>441485.98578548559</c:v>
                </c:pt>
                <c:pt idx="61">
                  <c:v>436643.72946299199</c:v>
                </c:pt>
                <c:pt idx="62">
                  <c:v>445281.47952360695</c:v>
                </c:pt>
                <c:pt idx="63">
                  <c:v>464302.41238829365</c:v>
                </c:pt>
                <c:pt idx="64">
                  <c:v>504539.45560345374</c:v>
                </c:pt>
                <c:pt idx="65">
                  <c:v>545668.23206144222</c:v>
                </c:pt>
                <c:pt idx="66">
                  <c:v>576434.54051635554</c:v>
                </c:pt>
                <c:pt idx="67">
                  <c:v>590035.21328291774</c:v>
                </c:pt>
                <c:pt idx="68">
                  <c:v>577080.47297891672</c:v>
                </c:pt>
                <c:pt idx="69">
                  <c:v>543527.40923662402</c:v>
                </c:pt>
                <c:pt idx="70">
                  <c:v>492188.31892660295</c:v>
                </c:pt>
                <c:pt idx="71">
                  <c:v>472505.00275936566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9584"/>
        <c:axId val="88821120"/>
      </c:lineChart>
      <c:catAx>
        <c:axId val="888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21120"/>
        <c:crosses val="autoZero"/>
        <c:auto val="1"/>
        <c:lblAlgn val="ctr"/>
        <c:lblOffset val="100"/>
        <c:noMultiLvlLbl val="0"/>
      </c:catAx>
      <c:valAx>
        <c:axId val="88821120"/>
        <c:scaling>
          <c:orientation val="minMax"/>
          <c:min val="3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19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Medium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SALES'!$Q$5:$Q$76</c:f>
              <c:numCache>
                <c:formatCode>_(* #,##0_);_(* \(#,##0\);_(* "-"??_);_(@_)</c:formatCode>
                <c:ptCount val="72"/>
                <c:pt idx="0">
                  <c:v>1940722.4709999999</c:v>
                </c:pt>
                <c:pt idx="1">
                  <c:v>1725394.21</c:v>
                </c:pt>
                <c:pt idx="2">
                  <c:v>1648087.5449999999</c:v>
                </c:pt>
                <c:pt idx="3">
                  <c:v>1756228.3559999999</c:v>
                </c:pt>
                <c:pt idx="4">
                  <c:v>2008492.129</c:v>
                </c:pt>
                <c:pt idx="5">
                  <c:v>2267254.8089999999</c:v>
                </c:pt>
                <c:pt idx="6">
                  <c:v>2329971.8769999999</c:v>
                </c:pt>
                <c:pt idx="7">
                  <c:v>2296729.9750000001</c:v>
                </c:pt>
                <c:pt idx="8">
                  <c:v>2303519.8339999998</c:v>
                </c:pt>
                <c:pt idx="9">
                  <c:v>2107285.3820000002</c:v>
                </c:pt>
                <c:pt idx="10">
                  <c:v>1956001.5020000001</c:v>
                </c:pt>
                <c:pt idx="11">
                  <c:v>1861336.3030000001</c:v>
                </c:pt>
                <c:pt idx="12">
                  <c:v>1811578.0649999999</c:v>
                </c:pt>
                <c:pt idx="13">
                  <c:v>1670817.3419999999</c:v>
                </c:pt>
                <c:pt idx="14">
                  <c:v>1773394.76</c:v>
                </c:pt>
                <c:pt idx="15">
                  <c:v>2000760.838</c:v>
                </c:pt>
                <c:pt idx="16">
                  <c:v>2050514.1429999999</c:v>
                </c:pt>
                <c:pt idx="17">
                  <c:v>2235952.301</c:v>
                </c:pt>
                <c:pt idx="18">
                  <c:v>2226995.8629999999</c:v>
                </c:pt>
                <c:pt idx="19">
                  <c:v>2259666.2990000001</c:v>
                </c:pt>
                <c:pt idx="20">
                  <c:v>2388994.5830000001</c:v>
                </c:pt>
                <c:pt idx="21">
                  <c:v>2103088.9350000001</c:v>
                </c:pt>
                <c:pt idx="22">
                  <c:v>1871850.449</c:v>
                </c:pt>
                <c:pt idx="23">
                  <c:v>1900274.9280000001</c:v>
                </c:pt>
                <c:pt idx="24">
                  <c:v>1919176.155</c:v>
                </c:pt>
                <c:pt idx="25">
                  <c:v>1765499.227</c:v>
                </c:pt>
                <c:pt idx="26">
                  <c:v>1883833.5149999999</c:v>
                </c:pt>
                <c:pt idx="27">
                  <c:v>1986918.835</c:v>
                </c:pt>
                <c:pt idx="28">
                  <c:v>1994967.548</c:v>
                </c:pt>
                <c:pt idx="29">
                  <c:v>2209106.1159999999</c:v>
                </c:pt>
                <c:pt idx="30">
                  <c:v>2241375.9440000001</c:v>
                </c:pt>
                <c:pt idx="31">
                  <c:v>2277432.267</c:v>
                </c:pt>
                <c:pt idx="32">
                  <c:v>2257796.7609999999</c:v>
                </c:pt>
                <c:pt idx="33">
                  <c:v>2189313.1639999999</c:v>
                </c:pt>
                <c:pt idx="34">
                  <c:v>1924466.75</c:v>
                </c:pt>
                <c:pt idx="35">
                  <c:v>1857222.3119999999</c:v>
                </c:pt>
                <c:pt idx="36">
                  <c:v>1916584.794</c:v>
                </c:pt>
                <c:pt idx="37">
                  <c:v>1812622.4080000001</c:v>
                </c:pt>
                <c:pt idx="38">
                  <c:v>1726944.4539999999</c:v>
                </c:pt>
                <c:pt idx="39">
                  <c:v>1903686.442</c:v>
                </c:pt>
                <c:pt idx="40">
                  <c:v>2102638.6069999998</c:v>
                </c:pt>
                <c:pt idx="41">
                  <c:v>2146905.6869999999</c:v>
                </c:pt>
                <c:pt idx="42">
                  <c:v>2218917.3569999998</c:v>
                </c:pt>
                <c:pt idx="43">
                  <c:v>2326227.1490000002</c:v>
                </c:pt>
                <c:pt idx="44">
                  <c:v>2389024.0440000002</c:v>
                </c:pt>
                <c:pt idx="45">
                  <c:v>2147756.446</c:v>
                </c:pt>
                <c:pt idx="46">
                  <c:v>2035490.551</c:v>
                </c:pt>
                <c:pt idx="47">
                  <c:v>2023194.7139999999</c:v>
                </c:pt>
                <c:pt idx="48">
                  <c:v>1994903.4950000001</c:v>
                </c:pt>
                <c:pt idx="49">
                  <c:v>1833260.064</c:v>
                </c:pt>
                <c:pt idx="50">
                  <c:v>1834076.0109999999</c:v>
                </c:pt>
                <c:pt idx="51">
                  <c:v>1918733.997</c:v>
                </c:pt>
                <c:pt idx="52">
                  <c:v>2156836.3289999999</c:v>
                </c:pt>
                <c:pt idx="53">
                  <c:v>2200295.6940000001</c:v>
                </c:pt>
                <c:pt idx="54">
                  <c:v>2248783.2689492269</c:v>
                </c:pt>
                <c:pt idx="55">
                  <c:v>2307453.4078047415</c:v>
                </c:pt>
                <c:pt idx="56">
                  <c:v>2269629.7397259842</c:v>
                </c:pt>
                <c:pt idx="57">
                  <c:v>2162191.2538654413</c:v>
                </c:pt>
                <c:pt idx="58">
                  <c:v>1993749.6639199352</c:v>
                </c:pt>
                <c:pt idx="59">
                  <c:v>1963710.8931716953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SALES'!$U$5:$U$76</c:f>
              <c:numCache>
                <c:formatCode>_(* #,##0_);_(* \(#,##0\);_(* "-"??_);_(@_)</c:formatCode>
                <c:ptCount val="72"/>
                <c:pt idx="0">
                  <c:v>1971366.4448076794</c:v>
                </c:pt>
                <c:pt idx="1">
                  <c:v>1767865.2484939529</c:v>
                </c:pt>
                <c:pt idx="2">
                  <c:v>1767081.5103234402</c:v>
                </c:pt>
                <c:pt idx="3">
                  <c:v>1808392.5576184648</c:v>
                </c:pt>
                <c:pt idx="4">
                  <c:v>2014885.0258628398</c:v>
                </c:pt>
                <c:pt idx="5">
                  <c:v>2264868.8458266151</c:v>
                </c:pt>
                <c:pt idx="6">
                  <c:v>2364848.2934876578</c:v>
                </c:pt>
                <c:pt idx="7">
                  <c:v>2354971.6150027127</c:v>
                </c:pt>
                <c:pt idx="8">
                  <c:v>2328391.8492884943</c:v>
                </c:pt>
                <c:pt idx="9">
                  <c:v>2172264.4773516823</c:v>
                </c:pt>
                <c:pt idx="10">
                  <c:v>1957762.8834575543</c:v>
                </c:pt>
                <c:pt idx="11">
                  <c:v>1931699.805081564</c:v>
                </c:pt>
                <c:pt idx="12">
                  <c:v>1840030.9695836413</c:v>
                </c:pt>
                <c:pt idx="13">
                  <c:v>1786300.6336959619</c:v>
                </c:pt>
                <c:pt idx="14">
                  <c:v>1803305.3320502026</c:v>
                </c:pt>
                <c:pt idx="15">
                  <c:v>1956648.1724701421</c:v>
                </c:pt>
                <c:pt idx="16">
                  <c:v>2105383.374124133</c:v>
                </c:pt>
                <c:pt idx="17">
                  <c:v>2192991.6665352243</c:v>
                </c:pt>
                <c:pt idx="18">
                  <c:v>2338271.3588842098</c:v>
                </c:pt>
                <c:pt idx="19">
                  <c:v>2310031.465934692</c:v>
                </c:pt>
                <c:pt idx="20">
                  <c:v>2260915.231701626</c:v>
                </c:pt>
                <c:pt idx="21">
                  <c:v>2146960.8039332316</c:v>
                </c:pt>
                <c:pt idx="22">
                  <c:v>1923410.8976712148</c:v>
                </c:pt>
                <c:pt idx="23">
                  <c:v>1926987.7636482357</c:v>
                </c:pt>
                <c:pt idx="24">
                  <c:v>1840548.5733275472</c:v>
                </c:pt>
                <c:pt idx="25">
                  <c:v>1809165.4359306321</c:v>
                </c:pt>
                <c:pt idx="26">
                  <c:v>1825135.3241553148</c:v>
                </c:pt>
                <c:pt idx="27">
                  <c:v>1896732.8032439002</c:v>
                </c:pt>
                <c:pt idx="28">
                  <c:v>2001106.7655162809</c:v>
                </c:pt>
                <c:pt idx="29">
                  <c:v>2117395.1152041722</c:v>
                </c:pt>
                <c:pt idx="30">
                  <c:v>2248609.8450785866</c:v>
                </c:pt>
                <c:pt idx="31">
                  <c:v>2265985.4647193118</c:v>
                </c:pt>
                <c:pt idx="32">
                  <c:v>2239641.8349559451</c:v>
                </c:pt>
                <c:pt idx="33">
                  <c:v>2141867.6309130439</c:v>
                </c:pt>
                <c:pt idx="34">
                  <c:v>1948462.440667622</c:v>
                </c:pt>
                <c:pt idx="35">
                  <c:v>1906740.2253461024</c:v>
                </c:pt>
                <c:pt idx="36">
                  <c:v>1816434.056699676</c:v>
                </c:pt>
                <c:pt idx="37">
                  <c:v>1836903.9450124544</c:v>
                </c:pt>
                <c:pt idx="38">
                  <c:v>1784126.3302823429</c:v>
                </c:pt>
                <c:pt idx="39">
                  <c:v>1862908.0372456482</c:v>
                </c:pt>
                <c:pt idx="40">
                  <c:v>2003300.6619579224</c:v>
                </c:pt>
                <c:pt idx="41">
                  <c:v>2140907.278782275</c:v>
                </c:pt>
                <c:pt idx="42">
                  <c:v>2222729.1728251101</c:v>
                </c:pt>
                <c:pt idx="43">
                  <c:v>2273252.8794605392</c:v>
                </c:pt>
                <c:pt idx="44">
                  <c:v>2264983.902288218</c:v>
                </c:pt>
                <c:pt idx="45">
                  <c:v>2176774.2181452378</c:v>
                </c:pt>
                <c:pt idx="46">
                  <c:v>2000482.5174869848</c:v>
                </c:pt>
                <c:pt idx="47">
                  <c:v>2003935.4706702598</c:v>
                </c:pt>
                <c:pt idx="48">
                  <c:v>1917250.0216806375</c:v>
                </c:pt>
                <c:pt idx="49">
                  <c:v>1844386.6238897988</c:v>
                </c:pt>
                <c:pt idx="50">
                  <c:v>1856406.8152822105</c:v>
                </c:pt>
                <c:pt idx="51">
                  <c:v>1918958.7571419722</c:v>
                </c:pt>
                <c:pt idx="52">
                  <c:v>2055821.4237333627</c:v>
                </c:pt>
                <c:pt idx="53">
                  <c:v>2178217.1872593649</c:v>
                </c:pt>
                <c:pt idx="54">
                  <c:v>2248783.2689492269</c:v>
                </c:pt>
                <c:pt idx="55">
                  <c:v>2307453.4078047415</c:v>
                </c:pt>
                <c:pt idx="56">
                  <c:v>2269629.7397259842</c:v>
                </c:pt>
                <c:pt idx="57">
                  <c:v>2162191.2538654413</c:v>
                </c:pt>
                <c:pt idx="58">
                  <c:v>1993749.6639199352</c:v>
                </c:pt>
                <c:pt idx="59">
                  <c:v>1963710.8931716953</c:v>
                </c:pt>
                <c:pt idx="60">
                  <c:v>1897274.2273722244</c:v>
                </c:pt>
                <c:pt idx="61">
                  <c:v>1818230.0658628873</c:v>
                </c:pt>
                <c:pt idx="62">
                  <c:v>1851675.8549309117</c:v>
                </c:pt>
                <c:pt idx="63">
                  <c:v>1919562.7232488035</c:v>
                </c:pt>
                <c:pt idx="64">
                  <c:v>2044492.1916994525</c:v>
                </c:pt>
                <c:pt idx="65">
                  <c:v>2181119.0328274569</c:v>
                </c:pt>
                <c:pt idx="66">
                  <c:v>2282018.579178886</c:v>
                </c:pt>
                <c:pt idx="67">
                  <c:v>2328517.1039188704</c:v>
                </c:pt>
                <c:pt idx="68">
                  <c:v>2290998.2188840327</c:v>
                </c:pt>
                <c:pt idx="69">
                  <c:v>2183436.2497265902</c:v>
                </c:pt>
                <c:pt idx="70">
                  <c:v>2014624.5299588046</c:v>
                </c:pt>
                <c:pt idx="71">
                  <c:v>1984448.6732870769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3488"/>
        <c:axId val="88865408"/>
      </c:lineChart>
      <c:catAx>
        <c:axId val="888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65408"/>
        <c:crosses val="autoZero"/>
        <c:auto val="1"/>
        <c:lblAlgn val="ctr"/>
        <c:lblOffset val="100"/>
        <c:noMultiLvlLbl val="0"/>
      </c:catAx>
      <c:valAx>
        <c:axId val="88865408"/>
        <c:scaling>
          <c:orientation val="minMax"/>
          <c:min val="1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63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Large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SALES'!$Y$5:$Y$76</c:f>
              <c:numCache>
                <c:formatCode>_(* #,##0_);_(* \(#,##0\);_(* "-"??_);_(@_)</c:formatCode>
                <c:ptCount val="72"/>
                <c:pt idx="0">
                  <c:v>1190236.2509999999</c:v>
                </c:pt>
                <c:pt idx="1">
                  <c:v>1075515.6229999999</c:v>
                </c:pt>
                <c:pt idx="2">
                  <c:v>1038141.009</c:v>
                </c:pt>
                <c:pt idx="3">
                  <c:v>1086887.0209999999</c:v>
                </c:pt>
                <c:pt idx="4">
                  <c:v>1210298.1240000001</c:v>
                </c:pt>
                <c:pt idx="5">
                  <c:v>1344422.9439999999</c:v>
                </c:pt>
                <c:pt idx="6">
                  <c:v>1348414.8940000001</c:v>
                </c:pt>
                <c:pt idx="7">
                  <c:v>1331990.0630000001</c:v>
                </c:pt>
                <c:pt idx="8">
                  <c:v>1363807.1740000001</c:v>
                </c:pt>
                <c:pt idx="9">
                  <c:v>1290183.9410000001</c:v>
                </c:pt>
                <c:pt idx="10">
                  <c:v>1196237.341</c:v>
                </c:pt>
                <c:pt idx="11">
                  <c:v>1158000.753</c:v>
                </c:pt>
                <c:pt idx="12">
                  <c:v>1146671.682</c:v>
                </c:pt>
                <c:pt idx="13">
                  <c:v>1087570.6100000001</c:v>
                </c:pt>
                <c:pt idx="14">
                  <c:v>1115424.7720000001</c:v>
                </c:pt>
                <c:pt idx="15">
                  <c:v>1253955.6259999999</c:v>
                </c:pt>
                <c:pt idx="16">
                  <c:v>1255537.9709999999</c:v>
                </c:pt>
                <c:pt idx="17">
                  <c:v>1344068.382</c:v>
                </c:pt>
                <c:pt idx="18">
                  <c:v>1312713.0859999999</c:v>
                </c:pt>
                <c:pt idx="19">
                  <c:v>1346323.0319999999</c:v>
                </c:pt>
                <c:pt idx="20">
                  <c:v>1432741.068</c:v>
                </c:pt>
                <c:pt idx="21">
                  <c:v>1286943.5859999999</c:v>
                </c:pt>
                <c:pt idx="22">
                  <c:v>1165764.7720000001</c:v>
                </c:pt>
                <c:pt idx="23">
                  <c:v>1169301.389</c:v>
                </c:pt>
                <c:pt idx="24">
                  <c:v>1171930.014</c:v>
                </c:pt>
                <c:pt idx="25">
                  <c:v>1097765.7479999999</c:v>
                </c:pt>
                <c:pt idx="26">
                  <c:v>1139870.122</c:v>
                </c:pt>
                <c:pt idx="27">
                  <c:v>1200258.0989999999</c:v>
                </c:pt>
                <c:pt idx="28">
                  <c:v>1235811.06</c:v>
                </c:pt>
                <c:pt idx="29">
                  <c:v>1306982.3929999999</c:v>
                </c:pt>
                <c:pt idx="30">
                  <c:v>1342816.9850000001</c:v>
                </c:pt>
                <c:pt idx="31">
                  <c:v>1335833.878</c:v>
                </c:pt>
                <c:pt idx="32">
                  <c:v>1337985.2220000001</c:v>
                </c:pt>
                <c:pt idx="33">
                  <c:v>1316916.798</c:v>
                </c:pt>
                <c:pt idx="34">
                  <c:v>1157122.7080000001</c:v>
                </c:pt>
                <c:pt idx="35">
                  <c:v>1133644.693</c:v>
                </c:pt>
                <c:pt idx="36">
                  <c:v>1167695.638</c:v>
                </c:pt>
                <c:pt idx="37">
                  <c:v>1102833.973</c:v>
                </c:pt>
                <c:pt idx="38">
                  <c:v>1053803.129</c:v>
                </c:pt>
                <c:pt idx="39">
                  <c:v>1141367.6810000001</c:v>
                </c:pt>
                <c:pt idx="40">
                  <c:v>1255413.6240000001</c:v>
                </c:pt>
                <c:pt idx="41">
                  <c:v>1255679.946</c:v>
                </c:pt>
                <c:pt idx="42">
                  <c:v>1265588.7</c:v>
                </c:pt>
                <c:pt idx="43">
                  <c:v>1331440.858</c:v>
                </c:pt>
                <c:pt idx="44">
                  <c:v>1385413.16</c:v>
                </c:pt>
                <c:pt idx="45">
                  <c:v>1254152.645</c:v>
                </c:pt>
                <c:pt idx="46">
                  <c:v>1193871.1869999999</c:v>
                </c:pt>
                <c:pt idx="47">
                  <c:v>1204120.111</c:v>
                </c:pt>
                <c:pt idx="48">
                  <c:v>1179470.737</c:v>
                </c:pt>
                <c:pt idx="49">
                  <c:v>1098323.665</c:v>
                </c:pt>
                <c:pt idx="50">
                  <c:v>1097824.456</c:v>
                </c:pt>
                <c:pt idx="51">
                  <c:v>1126278.371</c:v>
                </c:pt>
                <c:pt idx="52">
                  <c:v>1248656.875</c:v>
                </c:pt>
                <c:pt idx="53">
                  <c:v>1244085.811</c:v>
                </c:pt>
                <c:pt idx="54">
                  <c:v>1276888.3328608121</c:v>
                </c:pt>
                <c:pt idx="55">
                  <c:v>1314967.2547717732</c:v>
                </c:pt>
                <c:pt idx="56">
                  <c:v>1301726.9658150277</c:v>
                </c:pt>
                <c:pt idx="57">
                  <c:v>1254271.681755869</c:v>
                </c:pt>
                <c:pt idx="58">
                  <c:v>1188662.8525497005</c:v>
                </c:pt>
                <c:pt idx="59">
                  <c:v>1177196.0277739549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SALES'!$AC$5:$AC$76</c:f>
              <c:numCache>
                <c:formatCode>_(* #,##0_);_(* \(#,##0\);_(* "-"??_);_(@_)</c:formatCode>
                <c:ptCount val="72"/>
                <c:pt idx="0">
                  <c:v>1181169.0620528494</c:v>
                </c:pt>
                <c:pt idx="1">
                  <c:v>1144079.8677018124</c:v>
                </c:pt>
                <c:pt idx="2">
                  <c:v>1115630.2718288898</c:v>
                </c:pt>
                <c:pt idx="3">
                  <c:v>1119779.961299347</c:v>
                </c:pt>
                <c:pt idx="4">
                  <c:v>1206169.1646608214</c:v>
                </c:pt>
                <c:pt idx="5">
                  <c:v>1336937.9821304723</c:v>
                </c:pt>
                <c:pt idx="6">
                  <c:v>1397576.9521183083</c:v>
                </c:pt>
                <c:pt idx="7">
                  <c:v>1366433.57984637</c:v>
                </c:pt>
                <c:pt idx="8">
                  <c:v>1357225.1106458607</c:v>
                </c:pt>
                <c:pt idx="9">
                  <c:v>1309729.1875640634</c:v>
                </c:pt>
                <c:pt idx="10">
                  <c:v>1207279.7829296421</c:v>
                </c:pt>
                <c:pt idx="11">
                  <c:v>1237620.1321549362</c:v>
                </c:pt>
                <c:pt idx="12">
                  <c:v>1136742.3186836648</c:v>
                </c:pt>
                <c:pt idx="13">
                  <c:v>1165337.1736795572</c:v>
                </c:pt>
                <c:pt idx="14">
                  <c:v>1157940.8787925278</c:v>
                </c:pt>
                <c:pt idx="15">
                  <c:v>1220870.6711661455</c:v>
                </c:pt>
                <c:pt idx="16">
                  <c:v>1305055.4801760137</c:v>
                </c:pt>
                <c:pt idx="17">
                  <c:v>1330991.8806371004</c:v>
                </c:pt>
                <c:pt idx="18">
                  <c:v>1399992.6659926281</c:v>
                </c:pt>
                <c:pt idx="19">
                  <c:v>1368005.9993773242</c:v>
                </c:pt>
                <c:pt idx="20">
                  <c:v>1360418.0182012329</c:v>
                </c:pt>
                <c:pt idx="21">
                  <c:v>1317363.4374219903</c:v>
                </c:pt>
                <c:pt idx="22">
                  <c:v>1196573.453281149</c:v>
                </c:pt>
                <c:pt idx="23">
                  <c:v>1197459.4150983177</c:v>
                </c:pt>
                <c:pt idx="24">
                  <c:v>1134454.9136678549</c:v>
                </c:pt>
                <c:pt idx="25">
                  <c:v>1137089.1490669837</c:v>
                </c:pt>
                <c:pt idx="26">
                  <c:v>1127603.849121385</c:v>
                </c:pt>
                <c:pt idx="27">
                  <c:v>1170261.7107543228</c:v>
                </c:pt>
                <c:pt idx="28">
                  <c:v>1214046.9777785027</c:v>
                </c:pt>
                <c:pt idx="29">
                  <c:v>1288029.5693472445</c:v>
                </c:pt>
                <c:pt idx="30">
                  <c:v>1340324.3335751698</c:v>
                </c:pt>
                <c:pt idx="31">
                  <c:v>1365827.1900568476</c:v>
                </c:pt>
                <c:pt idx="32">
                  <c:v>1336168.456960225</c:v>
                </c:pt>
                <c:pt idx="33">
                  <c:v>1288959.2196247349</c:v>
                </c:pt>
                <c:pt idx="34">
                  <c:v>1210668.1903383145</c:v>
                </c:pt>
                <c:pt idx="35">
                  <c:v>1153600.3274547262</c:v>
                </c:pt>
                <c:pt idx="36">
                  <c:v>1121252.8508639229</c:v>
                </c:pt>
                <c:pt idx="37">
                  <c:v>1144789.9602808298</c:v>
                </c:pt>
                <c:pt idx="38">
                  <c:v>1115366.6882740331</c:v>
                </c:pt>
                <c:pt idx="39">
                  <c:v>1124091.8614285586</c:v>
                </c:pt>
                <c:pt idx="40">
                  <c:v>1198297.8383699215</c:v>
                </c:pt>
                <c:pt idx="41">
                  <c:v>1260702.0489986616</c:v>
                </c:pt>
                <c:pt idx="42">
                  <c:v>1295858.802325987</c:v>
                </c:pt>
                <c:pt idx="43">
                  <c:v>1297017.0110992792</c:v>
                </c:pt>
                <c:pt idx="44">
                  <c:v>1308481.4111277291</c:v>
                </c:pt>
                <c:pt idx="45">
                  <c:v>1273780.8133593462</c:v>
                </c:pt>
                <c:pt idx="46">
                  <c:v>1188172.3051312647</c:v>
                </c:pt>
                <c:pt idx="47">
                  <c:v>1182323.2196458543</c:v>
                </c:pt>
                <c:pt idx="48">
                  <c:v>1132735.3893496057</c:v>
                </c:pt>
                <c:pt idx="49">
                  <c:v>1119662.6508186304</c:v>
                </c:pt>
                <c:pt idx="50">
                  <c:v>1111402.6402539888</c:v>
                </c:pt>
                <c:pt idx="51">
                  <c:v>1136459.2749601456</c:v>
                </c:pt>
                <c:pt idx="52">
                  <c:v>1185841.7541783685</c:v>
                </c:pt>
                <c:pt idx="53">
                  <c:v>1259085.4059327643</c:v>
                </c:pt>
                <c:pt idx="54">
                  <c:v>1276888.3328608121</c:v>
                </c:pt>
                <c:pt idx="55">
                  <c:v>1314967.2547717732</c:v>
                </c:pt>
                <c:pt idx="56">
                  <c:v>1301726.9658150277</c:v>
                </c:pt>
                <c:pt idx="57">
                  <c:v>1254271.681755869</c:v>
                </c:pt>
                <c:pt idx="58">
                  <c:v>1188662.8525497005</c:v>
                </c:pt>
                <c:pt idx="59">
                  <c:v>1177196.0277739549</c:v>
                </c:pt>
                <c:pt idx="60">
                  <c:v>1124280.058581023</c:v>
                </c:pt>
                <c:pt idx="61">
                  <c:v>1115841.151749817</c:v>
                </c:pt>
                <c:pt idx="62">
                  <c:v>1123043.6449025881</c:v>
                </c:pt>
                <c:pt idx="63">
                  <c:v>1145103.4663110557</c:v>
                </c:pt>
                <c:pt idx="64">
                  <c:v>1188545.283914834</c:v>
                </c:pt>
                <c:pt idx="65">
                  <c:v>1250183.0410321266</c:v>
                </c:pt>
                <c:pt idx="66">
                  <c:v>1300546.7218819298</c:v>
                </c:pt>
                <c:pt idx="67">
                  <c:v>1325444.0968028991</c:v>
                </c:pt>
                <c:pt idx="68">
                  <c:v>1312480.4520747962</c:v>
                </c:pt>
                <c:pt idx="69">
                  <c:v>1265092.8143365323</c:v>
                </c:pt>
                <c:pt idx="70">
                  <c:v>1199525.8891283188</c:v>
                </c:pt>
                <c:pt idx="71">
                  <c:v>1188069.6850362991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7744"/>
        <c:axId val="94794496"/>
      </c:lineChart>
      <c:catAx>
        <c:axId val="947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94496"/>
        <c:crosses val="autoZero"/>
        <c:auto val="1"/>
        <c:lblAlgn val="ctr"/>
        <c:lblOffset val="100"/>
        <c:noMultiLvlLbl val="0"/>
      </c:catAx>
      <c:valAx>
        <c:axId val="94794496"/>
        <c:scaling>
          <c:orientation val="minMax"/>
          <c:min val="19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7677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Large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SALES'!$Y$5:$Y$76</c:f>
              <c:numCache>
                <c:formatCode>_(* #,##0_);_(* \(#,##0\);_(* "-"??_);_(@_)</c:formatCode>
                <c:ptCount val="72"/>
                <c:pt idx="0">
                  <c:v>1190236.2509999999</c:v>
                </c:pt>
                <c:pt idx="1">
                  <c:v>1075515.6229999999</c:v>
                </c:pt>
                <c:pt idx="2">
                  <c:v>1038141.009</c:v>
                </c:pt>
                <c:pt idx="3">
                  <c:v>1086887.0209999999</c:v>
                </c:pt>
                <c:pt idx="4">
                  <c:v>1210298.1240000001</c:v>
                </c:pt>
                <c:pt idx="5">
                  <c:v>1344422.9439999999</c:v>
                </c:pt>
                <c:pt idx="6">
                  <c:v>1348414.8940000001</c:v>
                </c:pt>
                <c:pt idx="7">
                  <c:v>1331990.0630000001</c:v>
                </c:pt>
                <c:pt idx="8">
                  <c:v>1363807.1740000001</c:v>
                </c:pt>
                <c:pt idx="9">
                  <c:v>1290183.9410000001</c:v>
                </c:pt>
                <c:pt idx="10">
                  <c:v>1196237.341</c:v>
                </c:pt>
                <c:pt idx="11">
                  <c:v>1158000.753</c:v>
                </c:pt>
                <c:pt idx="12">
                  <c:v>1146671.682</c:v>
                </c:pt>
                <c:pt idx="13">
                  <c:v>1087570.6100000001</c:v>
                </c:pt>
                <c:pt idx="14">
                  <c:v>1115424.7720000001</c:v>
                </c:pt>
                <c:pt idx="15">
                  <c:v>1253955.6259999999</c:v>
                </c:pt>
                <c:pt idx="16">
                  <c:v>1255537.9709999999</c:v>
                </c:pt>
                <c:pt idx="17">
                  <c:v>1344068.382</c:v>
                </c:pt>
                <c:pt idx="18">
                  <c:v>1312713.0859999999</c:v>
                </c:pt>
                <c:pt idx="19">
                  <c:v>1346323.0319999999</c:v>
                </c:pt>
                <c:pt idx="20">
                  <c:v>1432741.068</c:v>
                </c:pt>
                <c:pt idx="21">
                  <c:v>1286943.5859999999</c:v>
                </c:pt>
                <c:pt idx="22">
                  <c:v>1165764.7720000001</c:v>
                </c:pt>
                <c:pt idx="23">
                  <c:v>1169301.389</c:v>
                </c:pt>
                <c:pt idx="24">
                  <c:v>1171930.014</c:v>
                </c:pt>
                <c:pt idx="25">
                  <c:v>1097765.7479999999</c:v>
                </c:pt>
                <c:pt idx="26">
                  <c:v>1139870.122</c:v>
                </c:pt>
                <c:pt idx="27">
                  <c:v>1200258.0989999999</c:v>
                </c:pt>
                <c:pt idx="28">
                  <c:v>1235811.06</c:v>
                </c:pt>
                <c:pt idx="29">
                  <c:v>1306982.3929999999</c:v>
                </c:pt>
                <c:pt idx="30">
                  <c:v>1342816.9850000001</c:v>
                </c:pt>
                <c:pt idx="31">
                  <c:v>1335833.878</c:v>
                </c:pt>
                <c:pt idx="32">
                  <c:v>1337985.2220000001</c:v>
                </c:pt>
                <c:pt idx="33">
                  <c:v>1316916.798</c:v>
                </c:pt>
                <c:pt idx="34">
                  <c:v>1157122.7080000001</c:v>
                </c:pt>
                <c:pt idx="35">
                  <c:v>1133644.693</c:v>
                </c:pt>
                <c:pt idx="36">
                  <c:v>1167695.638</c:v>
                </c:pt>
                <c:pt idx="37">
                  <c:v>1102833.973</c:v>
                </c:pt>
                <c:pt idx="38">
                  <c:v>1053803.129</c:v>
                </c:pt>
                <c:pt idx="39">
                  <c:v>1141367.6810000001</c:v>
                </c:pt>
                <c:pt idx="40">
                  <c:v>1255413.6240000001</c:v>
                </c:pt>
                <c:pt idx="41">
                  <c:v>1255679.946</c:v>
                </c:pt>
                <c:pt idx="42">
                  <c:v>1265588.7</c:v>
                </c:pt>
                <c:pt idx="43">
                  <c:v>1331440.858</c:v>
                </c:pt>
                <c:pt idx="44">
                  <c:v>1385413.16</c:v>
                </c:pt>
                <c:pt idx="45">
                  <c:v>1254152.645</c:v>
                </c:pt>
                <c:pt idx="46">
                  <c:v>1193871.1869999999</c:v>
                </c:pt>
                <c:pt idx="47">
                  <c:v>1204120.111</c:v>
                </c:pt>
                <c:pt idx="48">
                  <c:v>1179470.737</c:v>
                </c:pt>
                <c:pt idx="49">
                  <c:v>1098323.665</c:v>
                </c:pt>
                <c:pt idx="50">
                  <c:v>1097824.456</c:v>
                </c:pt>
                <c:pt idx="51">
                  <c:v>1126278.371</c:v>
                </c:pt>
                <c:pt idx="52">
                  <c:v>1248656.875</c:v>
                </c:pt>
                <c:pt idx="53">
                  <c:v>1244085.811</c:v>
                </c:pt>
                <c:pt idx="54">
                  <c:v>1276888.3328608121</c:v>
                </c:pt>
                <c:pt idx="55">
                  <c:v>1314967.2547717732</c:v>
                </c:pt>
                <c:pt idx="56">
                  <c:v>1301726.9658150277</c:v>
                </c:pt>
                <c:pt idx="57">
                  <c:v>1254271.681755869</c:v>
                </c:pt>
                <c:pt idx="58">
                  <c:v>1188662.8525497005</c:v>
                </c:pt>
                <c:pt idx="59">
                  <c:v>1177196.0277739549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'Total Monthly SALES'!$A$5:$A$76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SALES'!$AC$6:$AC$76</c:f>
              <c:numCache>
                <c:formatCode>_(* #,##0_);_(* \(#,##0\);_(* "-"??_);_(@_)</c:formatCode>
                <c:ptCount val="71"/>
                <c:pt idx="0">
                  <c:v>1144079.8677018124</c:v>
                </c:pt>
                <c:pt idx="1">
                  <c:v>1115630.2718288898</c:v>
                </c:pt>
                <c:pt idx="2">
                  <c:v>1119779.961299347</c:v>
                </c:pt>
                <c:pt idx="3">
                  <c:v>1206169.1646608214</c:v>
                </c:pt>
                <c:pt idx="4">
                  <c:v>1336937.9821304723</c:v>
                </c:pt>
                <c:pt idx="5">
                  <c:v>1397576.9521183083</c:v>
                </c:pt>
                <c:pt idx="6">
                  <c:v>1366433.57984637</c:v>
                </c:pt>
                <c:pt idx="7">
                  <c:v>1357225.1106458607</c:v>
                </c:pt>
                <c:pt idx="8">
                  <c:v>1309729.1875640634</c:v>
                </c:pt>
                <c:pt idx="9">
                  <c:v>1207279.7829296421</c:v>
                </c:pt>
                <c:pt idx="10">
                  <c:v>1237620.1321549362</c:v>
                </c:pt>
                <c:pt idx="11">
                  <c:v>1136742.3186836648</c:v>
                </c:pt>
                <c:pt idx="12">
                  <c:v>1165337.1736795572</c:v>
                </c:pt>
                <c:pt idx="13">
                  <c:v>1157940.8787925278</c:v>
                </c:pt>
                <c:pt idx="14">
                  <c:v>1220870.6711661455</c:v>
                </c:pt>
                <c:pt idx="15">
                  <c:v>1305055.4801760137</c:v>
                </c:pt>
                <c:pt idx="16">
                  <c:v>1330991.8806371004</c:v>
                </c:pt>
                <c:pt idx="17">
                  <c:v>1399992.6659926281</c:v>
                </c:pt>
                <c:pt idx="18">
                  <c:v>1368005.9993773242</c:v>
                </c:pt>
                <c:pt idx="19">
                  <c:v>1360418.0182012329</c:v>
                </c:pt>
                <c:pt idx="20">
                  <c:v>1317363.4374219903</c:v>
                </c:pt>
                <c:pt idx="21">
                  <c:v>1196573.453281149</c:v>
                </c:pt>
                <c:pt idx="22">
                  <c:v>1197459.4150983177</c:v>
                </c:pt>
                <c:pt idx="23">
                  <c:v>1134454.9136678549</c:v>
                </c:pt>
                <c:pt idx="24">
                  <c:v>1137089.1490669837</c:v>
                </c:pt>
                <c:pt idx="25">
                  <c:v>1127603.849121385</c:v>
                </c:pt>
                <c:pt idx="26">
                  <c:v>1170261.7107543228</c:v>
                </c:pt>
                <c:pt idx="27">
                  <c:v>1214046.9777785027</c:v>
                </c:pt>
                <c:pt idx="28">
                  <c:v>1288029.5693472445</c:v>
                </c:pt>
                <c:pt idx="29">
                  <c:v>1340324.3335751698</c:v>
                </c:pt>
                <c:pt idx="30">
                  <c:v>1365827.1900568476</c:v>
                </c:pt>
                <c:pt idx="31">
                  <c:v>1336168.456960225</c:v>
                </c:pt>
                <c:pt idx="32">
                  <c:v>1288959.2196247349</c:v>
                </c:pt>
                <c:pt idx="33">
                  <c:v>1210668.1903383145</c:v>
                </c:pt>
                <c:pt idx="34">
                  <c:v>1153600.3274547262</c:v>
                </c:pt>
                <c:pt idx="35">
                  <c:v>1121252.8508639229</c:v>
                </c:pt>
                <c:pt idx="36">
                  <c:v>1144789.9602808298</c:v>
                </c:pt>
                <c:pt idx="37">
                  <c:v>1115366.6882740331</c:v>
                </c:pt>
                <c:pt idx="38">
                  <c:v>1124091.8614285586</c:v>
                </c:pt>
                <c:pt idx="39">
                  <c:v>1198297.8383699215</c:v>
                </c:pt>
                <c:pt idx="40">
                  <c:v>1260702.0489986616</c:v>
                </c:pt>
                <c:pt idx="41">
                  <c:v>1295858.802325987</c:v>
                </c:pt>
                <c:pt idx="42">
                  <c:v>1297017.0110992792</c:v>
                </c:pt>
                <c:pt idx="43">
                  <c:v>1308481.4111277291</c:v>
                </c:pt>
                <c:pt idx="44">
                  <c:v>1273780.8133593462</c:v>
                </c:pt>
                <c:pt idx="45">
                  <c:v>1188172.3051312647</c:v>
                </c:pt>
                <c:pt idx="46">
                  <c:v>1182323.2196458543</c:v>
                </c:pt>
                <c:pt idx="47">
                  <c:v>1132735.3893496057</c:v>
                </c:pt>
                <c:pt idx="48">
                  <c:v>1119662.6508186304</c:v>
                </c:pt>
                <c:pt idx="49">
                  <c:v>1111402.6402539888</c:v>
                </c:pt>
                <c:pt idx="50">
                  <c:v>1136459.2749601456</c:v>
                </c:pt>
                <c:pt idx="51">
                  <c:v>1185841.7541783685</c:v>
                </c:pt>
                <c:pt idx="52">
                  <c:v>1259085.4059327643</c:v>
                </c:pt>
                <c:pt idx="53">
                  <c:v>1276888.3328608121</c:v>
                </c:pt>
                <c:pt idx="54">
                  <c:v>1314967.2547717732</c:v>
                </c:pt>
                <c:pt idx="55">
                  <c:v>1301726.9658150277</c:v>
                </c:pt>
                <c:pt idx="56">
                  <c:v>1254271.681755869</c:v>
                </c:pt>
                <c:pt idx="57">
                  <c:v>1188662.8525497005</c:v>
                </c:pt>
                <c:pt idx="58">
                  <c:v>1177196.0277739549</c:v>
                </c:pt>
                <c:pt idx="59">
                  <c:v>1124280.058581023</c:v>
                </c:pt>
                <c:pt idx="60">
                  <c:v>1115841.151749817</c:v>
                </c:pt>
                <c:pt idx="61">
                  <c:v>1123043.6449025881</c:v>
                </c:pt>
                <c:pt idx="62">
                  <c:v>1145103.4663110557</c:v>
                </c:pt>
                <c:pt idx="63">
                  <c:v>1188545.283914834</c:v>
                </c:pt>
                <c:pt idx="64">
                  <c:v>1250183.0410321266</c:v>
                </c:pt>
                <c:pt idx="65">
                  <c:v>1300546.7218819298</c:v>
                </c:pt>
                <c:pt idx="66">
                  <c:v>1325444.0968028991</c:v>
                </c:pt>
                <c:pt idx="67">
                  <c:v>1312480.4520747962</c:v>
                </c:pt>
                <c:pt idx="68">
                  <c:v>1265092.8143365323</c:v>
                </c:pt>
                <c:pt idx="69">
                  <c:v>1199525.8891283188</c:v>
                </c:pt>
                <c:pt idx="70">
                  <c:v>1188069.6850362991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00832"/>
        <c:axId val="95002624"/>
      </c:lineChart>
      <c:catAx>
        <c:axId val="950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02624"/>
        <c:crosses val="autoZero"/>
        <c:auto val="1"/>
        <c:lblAlgn val="ctr"/>
        <c:lblOffset val="100"/>
        <c:noMultiLvlLbl val="0"/>
      </c:catAx>
      <c:valAx>
        <c:axId val="95002624"/>
        <c:scaling>
          <c:orientation val="minMax"/>
          <c:min val="1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000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Medium UPC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val>
            <c:numRef>
              <c:f>'Total Monthly SALES'!$P$5:$P$76</c:f>
              <c:numCache>
                <c:formatCode>_(* #,##0_);_(* \(#,##0\);_(* "-"??_);_(@_)</c:formatCode>
                <c:ptCount val="72"/>
                <c:pt idx="0">
                  <c:v>19199.2963307381</c:v>
                </c:pt>
                <c:pt idx="1">
                  <c:v>17075.841077560999</c:v>
                </c:pt>
                <c:pt idx="2">
                  <c:v>16345.210205296</c:v>
                </c:pt>
                <c:pt idx="3">
                  <c:v>17431.200929013801</c:v>
                </c:pt>
                <c:pt idx="4">
                  <c:v>19912.084397430299</c:v>
                </c:pt>
                <c:pt idx="5">
                  <c:v>22427.860135917101</c:v>
                </c:pt>
                <c:pt idx="6">
                  <c:v>23019.798026003798</c:v>
                </c:pt>
                <c:pt idx="7">
                  <c:v>22673.675650328201</c:v>
                </c:pt>
                <c:pt idx="8">
                  <c:v>22769.253459592001</c:v>
                </c:pt>
                <c:pt idx="9">
                  <c:v>20871.444381716399</c:v>
                </c:pt>
                <c:pt idx="10">
                  <c:v>19412.287512033399</c:v>
                </c:pt>
                <c:pt idx="11">
                  <c:v>18440.209463141098</c:v>
                </c:pt>
                <c:pt idx="12">
                  <c:v>18013.1059461072</c:v>
                </c:pt>
                <c:pt idx="13">
                  <c:v>16697.987647534999</c:v>
                </c:pt>
                <c:pt idx="14">
                  <c:v>17764.680497260299</c:v>
                </c:pt>
                <c:pt idx="15">
                  <c:v>20006.007899368102</c:v>
                </c:pt>
                <c:pt idx="16">
                  <c:v>20465.438479350101</c:v>
                </c:pt>
                <c:pt idx="17">
                  <c:v>22291.089365647498</c:v>
                </c:pt>
                <c:pt idx="18">
                  <c:v>22201.135111155399</c:v>
                </c:pt>
                <c:pt idx="19">
                  <c:v>22544.3600746269</c:v>
                </c:pt>
                <c:pt idx="20">
                  <c:v>23879.438876894201</c:v>
                </c:pt>
                <c:pt idx="21">
                  <c:v>21035.727567340498</c:v>
                </c:pt>
                <c:pt idx="22">
                  <c:v>18731.804070890299</c:v>
                </c:pt>
                <c:pt idx="23">
                  <c:v>19083.664015425398</c:v>
                </c:pt>
                <c:pt idx="24">
                  <c:v>19395.021373999502</c:v>
                </c:pt>
                <c:pt idx="25">
                  <c:v>17891.5181398083</c:v>
                </c:pt>
                <c:pt idx="26">
                  <c:v>19092.649237848102</c:v>
                </c:pt>
                <c:pt idx="27">
                  <c:v>20138.031064713901</c:v>
                </c:pt>
                <c:pt idx="28">
                  <c:v>20212.027598224999</c:v>
                </c:pt>
                <c:pt idx="29">
                  <c:v>22295.285979572898</c:v>
                </c:pt>
                <c:pt idx="30">
                  <c:v>22559.266710281299</c:v>
                </c:pt>
                <c:pt idx="31">
                  <c:v>22861.4246980998</c:v>
                </c:pt>
                <c:pt idx="32">
                  <c:v>22638.639162956701</c:v>
                </c:pt>
                <c:pt idx="33">
                  <c:v>21955.7054003911</c:v>
                </c:pt>
                <c:pt idx="34">
                  <c:v>19318.6579599867</c:v>
                </c:pt>
                <c:pt idx="35">
                  <c:v>18643.0667737402</c:v>
                </c:pt>
                <c:pt idx="36">
                  <c:v>19313.0130998206</c:v>
                </c:pt>
                <c:pt idx="37">
                  <c:v>18320.9760554696</c:v>
                </c:pt>
                <c:pt idx="38">
                  <c:v>17410.2938169794</c:v>
                </c:pt>
                <c:pt idx="39">
                  <c:v>19166.043553550899</c:v>
                </c:pt>
                <c:pt idx="40">
                  <c:v>21137.144708271298</c:v>
                </c:pt>
                <c:pt idx="41">
                  <c:v>21564.154792635502</c:v>
                </c:pt>
                <c:pt idx="42">
                  <c:v>22263.757156474199</c:v>
                </c:pt>
                <c:pt idx="43">
                  <c:v>23326.886966898299</c:v>
                </c:pt>
                <c:pt idx="44">
                  <c:v>23995.0990227293</c:v>
                </c:pt>
                <c:pt idx="45">
                  <c:v>21605.9035269501</c:v>
                </c:pt>
                <c:pt idx="46">
                  <c:v>20498.807136095402</c:v>
                </c:pt>
                <c:pt idx="47">
                  <c:v>20374.363943968299</c:v>
                </c:pt>
                <c:pt idx="48">
                  <c:v>20024.326417329201</c:v>
                </c:pt>
                <c:pt idx="49">
                  <c:v>18357.566931026198</c:v>
                </c:pt>
                <c:pt idx="50">
                  <c:v>18414.787555974999</c:v>
                </c:pt>
                <c:pt idx="51">
                  <c:v>19285.115505613499</c:v>
                </c:pt>
                <c:pt idx="52">
                  <c:v>21626.5386790466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val>
            <c:numRef>
              <c:f>'Total Monthly SALES'!$S$5:$S$76</c:f>
              <c:numCache>
                <c:formatCode>_(* #,##0_);_(* \(#,##0\);_(* "-"??_);_(@_)</c:formatCode>
                <c:ptCount val="72"/>
                <c:pt idx="0">
                  <c:v>19797.135089520099</c:v>
                </c:pt>
                <c:pt idx="1">
                  <c:v>17419.640362892202</c:v>
                </c:pt>
                <c:pt idx="2">
                  <c:v>17478.948310238298</c:v>
                </c:pt>
                <c:pt idx="3">
                  <c:v>17914.3779270142</c:v>
                </c:pt>
                <c:pt idx="4">
                  <c:v>19952.143039963001</c:v>
                </c:pt>
                <c:pt idx="5">
                  <c:v>22374.028423921602</c:v>
                </c:pt>
                <c:pt idx="6">
                  <c:v>23320.118540115502</c:v>
                </c:pt>
                <c:pt idx="7">
                  <c:v>23241.6034413005</c:v>
                </c:pt>
                <c:pt idx="8">
                  <c:v>22971.394910087201</c:v>
                </c:pt>
                <c:pt idx="9">
                  <c:v>21481.522732713802</c:v>
                </c:pt>
                <c:pt idx="10">
                  <c:v>19411.578457812298</c:v>
                </c:pt>
                <c:pt idx="11">
                  <c:v>19196.840899675699</c:v>
                </c:pt>
                <c:pt idx="12">
                  <c:v>18228.625431844601</c:v>
                </c:pt>
                <c:pt idx="13">
                  <c:v>17770.386968572198</c:v>
                </c:pt>
                <c:pt idx="14">
                  <c:v>18031.687682883901</c:v>
                </c:pt>
                <c:pt idx="15">
                  <c:v>19593.5098651927</c:v>
                </c:pt>
                <c:pt idx="16">
                  <c:v>21005.647604710601</c:v>
                </c:pt>
                <c:pt idx="17">
                  <c:v>21822.178078940298</c:v>
                </c:pt>
                <c:pt idx="18">
                  <c:v>23258.312618499302</c:v>
                </c:pt>
                <c:pt idx="19">
                  <c:v>23024.236586820101</c:v>
                </c:pt>
                <c:pt idx="20">
                  <c:v>22563.351917972999</c:v>
                </c:pt>
                <c:pt idx="21">
                  <c:v>21485.8826819727</c:v>
                </c:pt>
                <c:pt idx="22">
                  <c:v>19264.836954791499</c:v>
                </c:pt>
                <c:pt idx="23">
                  <c:v>19314.993432599498</c:v>
                </c:pt>
                <c:pt idx="24">
                  <c:v>18516.244508732401</c:v>
                </c:pt>
                <c:pt idx="25">
                  <c:v>18311.7309858927</c:v>
                </c:pt>
                <c:pt idx="26">
                  <c:v>18507.384975868001</c:v>
                </c:pt>
                <c:pt idx="27">
                  <c:v>19220.174777448901</c:v>
                </c:pt>
                <c:pt idx="28">
                  <c:v>20257.395383511601</c:v>
                </c:pt>
                <c:pt idx="29">
                  <c:v>21405.483215776901</c:v>
                </c:pt>
                <c:pt idx="30">
                  <c:v>22638.2480189499</c:v>
                </c:pt>
                <c:pt idx="31">
                  <c:v>22800.1867506333</c:v>
                </c:pt>
                <c:pt idx="32">
                  <c:v>22478.076253436098</c:v>
                </c:pt>
                <c:pt idx="33">
                  <c:v>21493.293705948901</c:v>
                </c:pt>
                <c:pt idx="34">
                  <c:v>19568.239117235</c:v>
                </c:pt>
                <c:pt idx="35">
                  <c:v>19174.7313619427</c:v>
                </c:pt>
                <c:pt idx="36">
                  <c:v>18249.273835859301</c:v>
                </c:pt>
                <c:pt idx="37">
                  <c:v>18530.545589057801</c:v>
                </c:pt>
                <c:pt idx="38">
                  <c:v>18044.635434292199</c:v>
                </c:pt>
                <c:pt idx="39">
                  <c:v>18762.0045663577</c:v>
                </c:pt>
                <c:pt idx="40">
                  <c:v>20135.782151215499</c:v>
                </c:pt>
                <c:pt idx="41">
                  <c:v>21464.860507654699</c:v>
                </c:pt>
                <c:pt idx="42">
                  <c:v>22282.455979971299</c:v>
                </c:pt>
                <c:pt idx="43">
                  <c:v>22805.732643617401</c:v>
                </c:pt>
                <c:pt idx="44">
                  <c:v>22716.956821636501</c:v>
                </c:pt>
                <c:pt idx="45">
                  <c:v>21893.8124024629</c:v>
                </c:pt>
                <c:pt idx="46">
                  <c:v>20159.742183859398</c:v>
                </c:pt>
                <c:pt idx="47">
                  <c:v>20219.5212212843</c:v>
                </c:pt>
                <c:pt idx="48">
                  <c:v>19325.0047362021</c:v>
                </c:pt>
                <c:pt idx="49">
                  <c:v>18503.067135475299</c:v>
                </c:pt>
                <c:pt idx="50">
                  <c:v>18580.4123442153</c:v>
                </c:pt>
                <c:pt idx="51">
                  <c:v>19269.693051466002</c:v>
                </c:pt>
                <c:pt idx="52">
                  <c:v>20633.548625806299</c:v>
                </c:pt>
                <c:pt idx="53">
                  <c:v>21775.774467741801</c:v>
                </c:pt>
                <c:pt idx="54">
                  <c:v>22443.3703707774</c:v>
                </c:pt>
                <c:pt idx="55">
                  <c:v>23017.446223713101</c:v>
                </c:pt>
                <c:pt idx="56">
                  <c:v>22641.768798652702</c:v>
                </c:pt>
                <c:pt idx="57">
                  <c:v>21588.8135550156</c:v>
                </c:pt>
                <c:pt idx="58">
                  <c:v>19936.265795892799</c:v>
                </c:pt>
                <c:pt idx="59">
                  <c:v>19671.952941835101</c:v>
                </c:pt>
                <c:pt idx="60">
                  <c:v>19029.4579429228</c:v>
                </c:pt>
                <c:pt idx="61">
                  <c:v>18242.967354500299</c:v>
                </c:pt>
                <c:pt idx="62">
                  <c:v>18578.898326098501</c:v>
                </c:pt>
                <c:pt idx="63">
                  <c:v>19251.629944677399</c:v>
                </c:pt>
                <c:pt idx="64">
                  <c:v>20471.771700960599</c:v>
                </c:pt>
                <c:pt idx="65">
                  <c:v>21779.1763786466</c:v>
                </c:pt>
                <c:pt idx="66">
                  <c:v>22731.2029866792</c:v>
                </c:pt>
                <c:pt idx="67">
                  <c:v>23182.8343885141</c:v>
                </c:pt>
                <c:pt idx="68">
                  <c:v>22810.9371308931</c:v>
                </c:pt>
                <c:pt idx="69">
                  <c:v>21758.9712433842</c:v>
                </c:pt>
                <c:pt idx="70">
                  <c:v>20106.228435513302</c:v>
                </c:pt>
                <c:pt idx="71">
                  <c:v>19841.4423447718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2384"/>
        <c:axId val="95478528"/>
      </c:lineChart>
      <c:catAx>
        <c:axId val="9515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95478528"/>
        <c:crosses val="autoZero"/>
        <c:auto val="1"/>
        <c:lblAlgn val="ctr"/>
        <c:lblOffset val="100"/>
        <c:noMultiLvlLbl val="0"/>
      </c:catAx>
      <c:valAx>
        <c:axId val="95478528"/>
        <c:scaling>
          <c:orientation val="minMax"/>
          <c:min val="1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152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Annual Commercial Sales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Annual Sales'!$L$34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'Total Annual Sales'!$K$35:$K$58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Sales'!$L$35:$L$58</c:f>
              <c:numCache>
                <c:formatCode>#,##0;\-#,##0</c:formatCode>
                <c:ptCount val="24"/>
                <c:pt idx="0">
                  <c:v>37001161.180999994</c:v>
                </c:pt>
                <c:pt idx="1">
                  <c:v>37960492.048</c:v>
                </c:pt>
                <c:pt idx="2">
                  <c:v>40029066.547000006</c:v>
                </c:pt>
                <c:pt idx="3">
                  <c:v>41424866.884999998</c:v>
                </c:pt>
                <c:pt idx="4">
                  <c:v>42063955.402000003</c:v>
                </c:pt>
                <c:pt idx="5">
                  <c:v>43467783.240000002</c:v>
                </c:pt>
                <c:pt idx="6">
                  <c:v>44487283.653500006</c:v>
                </c:pt>
                <c:pt idx="7">
                  <c:v>45920841.491999999</c:v>
                </c:pt>
                <c:pt idx="8">
                  <c:v>45561429.640000008</c:v>
                </c:pt>
                <c:pt idx="9">
                  <c:v>45024712.841999993</c:v>
                </c:pt>
                <c:pt idx="10">
                  <c:v>44544155.997000001</c:v>
                </c:pt>
                <c:pt idx="11">
                  <c:v>45052290.997000001</c:v>
                </c:pt>
                <c:pt idx="12">
                  <c:v>45220258.736000001</c:v>
                </c:pt>
                <c:pt idx="13">
                  <c:v>45341332.820000008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'Total Annual Sales'!$K$35:$K$58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Sales'!$M$35:$M$58</c:f>
              <c:numCache>
                <c:formatCode>General</c:formatCode>
                <c:ptCount val="24"/>
                <c:pt idx="14" formatCode="#,##0;\-#,##0">
                  <c:v>45517882.617429614</c:v>
                </c:pt>
                <c:pt idx="15" formatCode="#,##0;\-#,##0">
                  <c:v>45594346.838598005</c:v>
                </c:pt>
                <c:pt idx="16" formatCode="#,##0;\-#,##0">
                  <c:v>46185540.026430294</c:v>
                </c:pt>
                <c:pt idx="17" formatCode="#,##0;\-#,##0">
                  <c:v>46775304.200160615</c:v>
                </c:pt>
                <c:pt idx="18" formatCode="#,##0;\-#,##0">
                  <c:v>47199571.947224542</c:v>
                </c:pt>
                <c:pt idx="19" formatCode="#,##0;\-#,##0">
                  <c:v>47561128.439103581</c:v>
                </c:pt>
                <c:pt idx="20" formatCode="#,##0;\-#,##0">
                  <c:v>47835597.440401658</c:v>
                </c:pt>
                <c:pt idx="21" formatCode="#,##0;\-#,##0">
                  <c:v>48055500.499252833</c:v>
                </c:pt>
                <c:pt idx="22" formatCode="#,##0;\-#,##0">
                  <c:v>48301596.272194795</c:v>
                </c:pt>
                <c:pt idx="23" formatCode="#,##0;\-#,##0">
                  <c:v>48554279.455061838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'Total Annual Sales'!$K$35:$K$58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Sales'!$N$35:$N$58</c:f>
              <c:numCache>
                <c:formatCode>General</c:formatCode>
                <c:ptCount val="24"/>
                <c:pt idx="14" formatCode="#,##0">
                  <c:v>47003020.345532924</c:v>
                </c:pt>
                <c:pt idx="15" formatCode="#,##0">
                  <c:v>48712101.16666612</c:v>
                </c:pt>
                <c:pt idx="16" formatCode="#,##0">
                  <c:v>49947490.166750982</c:v>
                </c:pt>
                <c:pt idx="17" formatCode="#,##0">
                  <c:v>51045133.388694569</c:v>
                </c:pt>
                <c:pt idx="18" formatCode="#,##0">
                  <c:v>51968329.324139483</c:v>
                </c:pt>
                <c:pt idx="19" formatCode="#,##0">
                  <c:v>52840814.804519251</c:v>
                </c:pt>
                <c:pt idx="20" formatCode="#,##0">
                  <c:v>53608439.662974209</c:v>
                </c:pt>
                <c:pt idx="21" formatCode="#,##0">
                  <c:v>54291614.600039922</c:v>
                </c:pt>
                <c:pt idx="22" formatCode="#,##0">
                  <c:v>55004358.040412769</c:v>
                </c:pt>
                <c:pt idx="23" formatCode="#,##0">
                  <c:v>55731228.168410383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6848"/>
        <c:axId val="96133504"/>
      </c:lineChart>
      <c:catAx>
        <c:axId val="961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133504"/>
        <c:crosses val="autoZero"/>
        <c:auto val="1"/>
        <c:lblAlgn val="ctr"/>
        <c:lblOffset val="100"/>
        <c:noMultiLvlLbl val="0"/>
      </c:catAx>
      <c:valAx>
        <c:axId val="96133504"/>
        <c:scaling>
          <c:orientation val="minMax"/>
          <c:min val="320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6126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66676</xdr:colOff>
      <xdr:row>16</xdr:row>
      <xdr:rowOff>66675</xdr:rowOff>
    </xdr:from>
    <xdr:to>
      <xdr:col>20</xdr:col>
      <xdr:colOff>333376</xdr:colOff>
      <xdr:row>44</xdr:row>
      <xdr:rowOff>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2801" b="40129"/>
        <a:stretch/>
      </xdr:blipFill>
      <xdr:spPr>
        <a:xfrm>
          <a:off x="6991351" y="3048000"/>
          <a:ext cx="10629900" cy="5838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457199</xdr:colOff>
      <xdr:row>68</xdr:row>
      <xdr:rowOff>66675</xdr:rowOff>
    </xdr:from>
    <xdr:to>
      <xdr:col>48</xdr:col>
      <xdr:colOff>466724</xdr:colOff>
      <xdr:row>85</xdr:row>
      <xdr:rowOff>114306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94</xdr:row>
      <xdr:rowOff>114306</xdr:rowOff>
    </xdr:from>
    <xdr:to>
      <xdr:col>15</xdr:col>
      <xdr:colOff>9525</xdr:colOff>
      <xdr:row>109</xdr:row>
      <xdr:rowOff>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25400</xdr:colOff>
      <xdr:row>95</xdr:row>
      <xdr:rowOff>0</xdr:rowOff>
    </xdr:from>
    <xdr:to>
      <xdr:col>21</xdr:col>
      <xdr:colOff>542925</xdr:colOff>
      <xdr:row>109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44450</xdr:colOff>
      <xdr:row>50</xdr:row>
      <xdr:rowOff>82550</xdr:rowOff>
    </xdr:from>
    <xdr:to>
      <xdr:col>54</xdr:col>
      <xdr:colOff>396875</xdr:colOff>
      <xdr:row>64</xdr:row>
      <xdr:rowOff>158750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123825</xdr:colOff>
      <xdr:row>94</xdr:row>
      <xdr:rowOff>142875</xdr:rowOff>
    </xdr:from>
    <xdr:to>
      <xdr:col>28</xdr:col>
      <xdr:colOff>1047750</xdr:colOff>
      <xdr:row>109</xdr:row>
      <xdr:rowOff>28575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314325</xdr:colOff>
      <xdr:row>75</xdr:row>
      <xdr:rowOff>114306</xdr:rowOff>
    </xdr:from>
    <xdr:to>
      <xdr:col>24</xdr:col>
      <xdr:colOff>257175</xdr:colOff>
      <xdr:row>90</xdr:row>
      <xdr:rowOff>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1004208</xdr:colOff>
      <xdr:row>58</xdr:row>
      <xdr:rowOff>57830</xdr:rowOff>
    </xdr:from>
    <xdr:to>
      <xdr:col>7</xdr:col>
      <xdr:colOff>621846</xdr:colOff>
      <xdr:row>75</xdr:row>
      <xdr:rowOff>48305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Working_folders/Zelaya_Harvey/SMALL%20Comm_UPC%20Output%20June16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8%20Light_Sales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ercial%20by%20SIZE%20Dat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ALL%20Comm_UPC%20OUT_2%20JULY21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ALL%20Comm_Cust%20OUT%20JULY21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Working_folders/Zelaya_Harvey/MEDIUM%20Comm_UPC%20Output%20June16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MEDIUM%20Comm_UPC%20OUT%20JULY24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Med_Comm%20Cust%20OUT%20JULY21_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LARGE%20Comm_UPC%20OUT%20JULY21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Large_Comm%20Cust%20OUT%20JULY21_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%20no-lin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Commercial_by%20SIZE/SMALL_Comm%202_UPC%20NOV_201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Energy%20Sales/1965%20To%20Date%20Energy%20Sales%20by%20Revenue%20Class%20(System%20&amp;%20Division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Working_folders/Zelaya_Harvey/Med_Sales%20OUT%20June19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Commercial_by%20SIZE/MEDIUM_Comm%202_UPC%20NOV_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Working_folders/Zelaya_Harvey/LARGE%20Comm_UPC%20Output%20June16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Commercial_by%20SIZE/LARGE_Comm%202_UPC%20NOV_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Working_folders/Zelaya_Harvey/Lighting_Comm%20Sales%20June16_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2014_LT_Input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Lighting_Comm%20Sales%20OUT%20JULY21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>
        <row r="6">
          <cell r="B6">
            <v>0.94420181786262602</v>
          </cell>
        </row>
        <row r="17">
          <cell r="B17">
            <v>2.3241917738129479E-2</v>
          </cell>
        </row>
        <row r="18">
          <cell r="B18">
            <v>1.9680138642393734</v>
          </cell>
        </row>
      </sheetData>
      <sheetData sheetId="5">
        <row r="62">
          <cell r="C62">
            <v>1140.4037048759301</v>
          </cell>
        </row>
        <row r="63">
          <cell r="C63">
            <v>996.69529060205195</v>
          </cell>
        </row>
        <row r="64">
          <cell r="C64">
            <v>954.82567024231901</v>
          </cell>
        </row>
        <row r="65">
          <cell r="C65">
            <v>997.27257031296097</v>
          </cell>
        </row>
        <row r="66">
          <cell r="C66">
            <v>1162.3781735321299</v>
          </cell>
        </row>
        <row r="67">
          <cell r="C67">
            <v>1344.6390882499099</v>
          </cell>
        </row>
        <row r="68">
          <cell r="C68">
            <v>1400.5672954720401</v>
          </cell>
        </row>
        <row r="69">
          <cell r="C69">
            <v>1378.9447362778701</v>
          </cell>
        </row>
        <row r="70">
          <cell r="C70">
            <v>1365.8888520391199</v>
          </cell>
        </row>
        <row r="71">
          <cell r="C71">
            <v>1230.1563769956001</v>
          </cell>
        </row>
        <row r="72">
          <cell r="C72">
            <v>1127.76991220337</v>
          </cell>
        </row>
        <row r="73">
          <cell r="C73">
            <v>1081.15841182637</v>
          </cell>
        </row>
        <row r="74">
          <cell r="C74">
            <v>1065.4379951388701</v>
          </cell>
        </row>
        <row r="75">
          <cell r="C75">
            <v>967.79342244930103</v>
          </cell>
        </row>
        <row r="76">
          <cell r="C76">
            <v>1027.5947387221199</v>
          </cell>
        </row>
        <row r="77">
          <cell r="C77">
            <v>1175.94953868423</v>
          </cell>
        </row>
        <row r="78">
          <cell r="C78">
            <v>1214.7898425455601</v>
          </cell>
        </row>
        <row r="79">
          <cell r="C79">
            <v>1338.0230579767899</v>
          </cell>
        </row>
        <row r="80">
          <cell r="C80">
            <v>1337.2200660465401</v>
          </cell>
        </row>
        <row r="81">
          <cell r="C81">
            <v>1372.32804416618</v>
          </cell>
        </row>
        <row r="82">
          <cell r="C82">
            <v>1424.48477278165</v>
          </cell>
        </row>
        <row r="83">
          <cell r="C83">
            <v>1240.5353516288601</v>
          </cell>
        </row>
        <row r="84">
          <cell r="C84">
            <v>1072.63869138013</v>
          </cell>
        </row>
        <row r="85">
          <cell r="C85">
            <v>1085.39976645195</v>
          </cell>
        </row>
        <row r="86">
          <cell r="C86">
            <v>1105.2520907197099</v>
          </cell>
        </row>
        <row r="87">
          <cell r="C87">
            <v>1013.29658628563</v>
          </cell>
        </row>
        <row r="88">
          <cell r="C88">
            <v>1094.8706080464899</v>
          </cell>
        </row>
        <row r="89">
          <cell r="C89">
            <v>1171.7124505608299</v>
          </cell>
        </row>
        <row r="90">
          <cell r="C90">
            <v>1174.7199609239699</v>
          </cell>
        </row>
        <row r="91">
          <cell r="C91">
            <v>1324.3046783013001</v>
          </cell>
        </row>
        <row r="92">
          <cell r="C92">
            <v>1349.8091545766699</v>
          </cell>
        </row>
        <row r="93">
          <cell r="C93">
            <v>1389.8589907186799</v>
          </cell>
        </row>
        <row r="94">
          <cell r="C94">
            <v>1338.96895349127</v>
          </cell>
        </row>
        <row r="95">
          <cell r="C95">
            <v>1278.9104939962399</v>
          </cell>
        </row>
        <row r="96">
          <cell r="C96">
            <v>1097.57619611629</v>
          </cell>
        </row>
        <row r="97">
          <cell r="C97">
            <v>1047.20305758839</v>
          </cell>
        </row>
        <row r="98">
          <cell r="C98">
            <v>1083.7679265417501</v>
          </cell>
        </row>
        <row r="99">
          <cell r="C99">
            <v>1034.88278632627</v>
          </cell>
        </row>
        <row r="100">
          <cell r="C100">
            <v>988.97823990878601</v>
          </cell>
        </row>
        <row r="101">
          <cell r="C101">
            <v>1089.1676080483201</v>
          </cell>
        </row>
        <row r="102">
          <cell r="C102">
            <v>1216.6947986863699</v>
          </cell>
        </row>
        <row r="103">
          <cell r="C103">
            <v>1256.2222565588399</v>
          </cell>
        </row>
        <row r="104">
          <cell r="C104">
            <v>1317.1348394233801</v>
          </cell>
        </row>
        <row r="105">
          <cell r="C105">
            <v>1386.8784891648199</v>
          </cell>
        </row>
        <row r="106">
          <cell r="C106">
            <v>1404.7916666666699</v>
          </cell>
        </row>
        <row r="107">
          <cell r="C107">
            <v>1258.7249873850801</v>
          </cell>
        </row>
        <row r="108">
          <cell r="C108">
            <v>1168.8486912093399</v>
          </cell>
        </row>
        <row r="109">
          <cell r="C109">
            <v>1124.44738797697</v>
          </cell>
        </row>
        <row r="110">
          <cell r="C110">
            <v>1113.9860163860201</v>
          </cell>
        </row>
        <row r="111">
          <cell r="C111">
            <v>1029.9358862405199</v>
          </cell>
        </row>
        <row r="112">
          <cell r="C112">
            <v>1034.7814454802699</v>
          </cell>
        </row>
        <row r="113">
          <cell r="C113">
            <v>1088.6716888747001</v>
          </cell>
        </row>
        <row r="114">
          <cell r="C114">
            <v>1245.7683086254201</v>
          </cell>
        </row>
      </sheetData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98">
          <cell r="D98">
            <v>14045.724936057901</v>
          </cell>
        </row>
        <row r="99">
          <cell r="D99">
            <v>13993.536485791399</v>
          </cell>
        </row>
        <row r="100">
          <cell r="D100">
            <v>14220.5795052134</v>
          </cell>
        </row>
        <row r="101">
          <cell r="D101">
            <v>13412.384095612701</v>
          </cell>
        </row>
        <row r="102">
          <cell r="D102">
            <v>14465.119825754</v>
          </cell>
        </row>
        <row r="103">
          <cell r="D103">
            <v>13412.530382854</v>
          </cell>
        </row>
        <row r="104">
          <cell r="D104">
            <v>14213.8887656077</v>
          </cell>
        </row>
        <row r="105">
          <cell r="D105">
            <v>14063.611234967801</v>
          </cell>
        </row>
        <row r="106">
          <cell r="D106">
            <v>13948.5873986798</v>
          </cell>
        </row>
        <row r="107">
          <cell r="D107">
            <v>13985.9351381324</v>
          </cell>
        </row>
        <row r="108">
          <cell r="D108">
            <v>14045.230108448501</v>
          </cell>
        </row>
        <row r="109">
          <cell r="D109">
            <v>13927.6758500699</v>
          </cell>
        </row>
        <row r="110">
          <cell r="D110">
            <v>13979.5290826863</v>
          </cell>
        </row>
        <row r="111">
          <cell r="D111">
            <v>13976.883035310901</v>
          </cell>
        </row>
        <row r="112">
          <cell r="D112">
            <v>14152.516953312799</v>
          </cell>
        </row>
        <row r="113">
          <cell r="D113">
            <v>13642.308545899499</v>
          </cell>
        </row>
        <row r="114">
          <cell r="D114">
            <v>14056.164787268801</v>
          </cell>
        </row>
        <row r="115">
          <cell r="D115">
            <v>13996.169135968899</v>
          </cell>
        </row>
        <row r="116">
          <cell r="D116">
            <v>14004.3121616729</v>
          </cell>
        </row>
        <row r="117">
          <cell r="D117">
            <v>13911.2946670496</v>
          </cell>
        </row>
        <row r="118">
          <cell r="D118">
            <v>14018.9476362312</v>
          </cell>
        </row>
        <row r="119">
          <cell r="D119">
            <v>13992.6837801366</v>
          </cell>
        </row>
        <row r="120">
          <cell r="D120">
            <v>13946.8484587524</v>
          </cell>
        </row>
        <row r="121">
          <cell r="D121">
            <v>14025.739651293399</v>
          </cell>
        </row>
        <row r="122">
          <cell r="D122">
            <v>13788.6787270315</v>
          </cell>
        </row>
        <row r="123">
          <cell r="D123">
            <v>14053.275313722799</v>
          </cell>
        </row>
        <row r="124">
          <cell r="D124">
            <v>14058.579684177799</v>
          </cell>
        </row>
        <row r="125">
          <cell r="D125">
            <v>13769.183253495101</v>
          </cell>
        </row>
        <row r="126">
          <cell r="D126">
            <v>14036.973738938401</v>
          </cell>
        </row>
        <row r="127">
          <cell r="D127">
            <v>14031.5419350218</v>
          </cell>
        </row>
        <row r="128">
          <cell r="D128">
            <v>13682.970875527501</v>
          </cell>
        </row>
        <row r="129">
          <cell r="D129">
            <v>14072.091825596601</v>
          </cell>
        </row>
        <row r="130">
          <cell r="D130">
            <v>13946.5007591208</v>
          </cell>
        </row>
        <row r="131">
          <cell r="D131">
            <v>13983.376100019401</v>
          </cell>
        </row>
        <row r="132">
          <cell r="D132">
            <v>13942.012745776399</v>
          </cell>
        </row>
        <row r="133">
          <cell r="D133">
            <v>13998.307288165901</v>
          </cell>
        </row>
        <row r="134">
          <cell r="D134">
            <v>13961.4468002781</v>
          </cell>
        </row>
        <row r="135">
          <cell r="D135">
            <v>14118.2839646046</v>
          </cell>
        </row>
        <row r="136">
          <cell r="D136">
            <v>13931.523735594101</v>
          </cell>
        </row>
        <row r="137">
          <cell r="D137">
            <v>13963.2857359109</v>
          </cell>
        </row>
        <row r="138">
          <cell r="D138">
            <v>14048.896262783301</v>
          </cell>
        </row>
        <row r="139">
          <cell r="D139">
            <v>14097.7676250122</v>
          </cell>
        </row>
        <row r="140">
          <cell r="D140">
            <v>13881.261916476</v>
          </cell>
        </row>
        <row r="141">
          <cell r="D141">
            <v>14010.083615740399</v>
          </cell>
        </row>
        <row r="142">
          <cell r="D142">
            <v>13971.078444573899</v>
          </cell>
        </row>
        <row r="143">
          <cell r="D143">
            <v>14100.163728596001</v>
          </cell>
        </row>
        <row r="144">
          <cell r="D144">
            <v>14355.4526301852</v>
          </cell>
        </row>
        <row r="145">
          <cell r="D145">
            <v>13395.477180423701</v>
          </cell>
        </row>
        <row r="146">
          <cell r="D146">
            <v>14344.9349741854</v>
          </cell>
        </row>
        <row r="147">
          <cell r="D147">
            <v>14076.109697636701</v>
          </cell>
        </row>
        <row r="148">
          <cell r="D148">
            <v>14113.938140545601</v>
          </cell>
        </row>
        <row r="149">
          <cell r="D149">
            <v>14119.955429150799</v>
          </cell>
        </row>
        <row r="150">
          <cell r="D150">
            <v>14091.741842010901</v>
          </cell>
        </row>
        <row r="151">
          <cell r="D151">
            <v>14147.0044873304</v>
          </cell>
        </row>
        <row r="152">
          <cell r="D152">
            <v>13996.222727911099</v>
          </cell>
        </row>
        <row r="153">
          <cell r="D153">
            <v>14275.703790830499</v>
          </cell>
        </row>
        <row r="154">
          <cell r="D154">
            <v>14005.752080709</v>
          </cell>
        </row>
        <row r="155">
          <cell r="D155">
            <v>14277.157597494799</v>
          </cell>
        </row>
        <row r="156">
          <cell r="D156">
            <v>14019.0556334332</v>
          </cell>
        </row>
        <row r="157">
          <cell r="D157">
            <v>14279.731062607299</v>
          </cell>
        </row>
        <row r="158">
          <cell r="D158">
            <v>14032.1543450098</v>
          </cell>
        </row>
        <row r="159">
          <cell r="D159">
            <v>14282.294902075701</v>
          </cell>
        </row>
        <row r="160">
          <cell r="D160">
            <v>14044.7494344183</v>
          </cell>
        </row>
        <row r="161">
          <cell r="D161">
            <v>14284.7625127229</v>
          </cell>
        </row>
        <row r="162">
          <cell r="D162">
            <v>14056.8366506157</v>
          </cell>
        </row>
        <row r="163">
          <cell r="D163">
            <v>14287.1308095271</v>
          </cell>
        </row>
        <row r="164">
          <cell r="D164">
            <v>14068.434581466499</v>
          </cell>
        </row>
        <row r="165">
          <cell r="D165">
            <v>14289.403253766101</v>
          </cell>
        </row>
        <row r="166">
          <cell r="D166">
            <v>14079.5628812821</v>
          </cell>
        </row>
        <row r="167">
          <cell r="D167">
            <v>14291.5836819101</v>
          </cell>
        </row>
        <row r="168">
          <cell r="D168">
            <v>14090.2405544925</v>
          </cell>
        </row>
        <row r="169">
          <cell r="D169">
            <v>14293.6758164362</v>
          </cell>
        </row>
        <row r="170">
          <cell r="D170">
            <v>14100.485847681901</v>
          </cell>
        </row>
        <row r="171">
          <cell r="D171">
            <v>14295.6832324034</v>
          </cell>
        </row>
        <row r="172">
          <cell r="D172">
            <v>14110.316269500399</v>
          </cell>
        </row>
        <row r="173">
          <cell r="D173">
            <v>14297.609360369201</v>
          </cell>
        </row>
        <row r="174">
          <cell r="D174">
            <v>14119.748619681101</v>
          </cell>
        </row>
        <row r="175">
          <cell r="D175">
            <v>14299.4574919958</v>
          </cell>
        </row>
        <row r="176">
          <cell r="D176">
            <v>14128.799017677</v>
          </cell>
        </row>
        <row r="177">
          <cell r="D177">
            <v>14301.2307856553</v>
          </cell>
        </row>
        <row r="178">
          <cell r="D178">
            <v>14137.482930203099</v>
          </cell>
        </row>
        <row r="179">
          <cell r="D179">
            <v>14302.932271825301</v>
          </cell>
        </row>
        <row r="180">
          <cell r="D180">
            <v>14145.8151976675</v>
          </cell>
        </row>
        <row r="181">
          <cell r="D181">
            <v>14304.5648582674</v>
          </cell>
        </row>
        <row r="182">
          <cell r="D182">
            <v>14153.8100595329</v>
          </cell>
        </row>
        <row r="183">
          <cell r="D183">
            <v>14306.131334997101</v>
          </cell>
        </row>
        <row r="184">
          <cell r="D184">
            <v>14161.4811786515</v>
          </cell>
        </row>
        <row r="185">
          <cell r="D185">
            <v>14307.6343790511</v>
          </cell>
        </row>
        <row r="186">
          <cell r="D186">
            <v>14168.841664613999</v>
          </cell>
        </row>
        <row r="187">
          <cell r="D187">
            <v>14309.0765590629</v>
          </cell>
        </row>
        <row r="188">
          <cell r="D188">
            <v>14175.904096153001</v>
          </cell>
        </row>
        <row r="189">
          <cell r="D189">
            <v>14310.4603396519</v>
          </cell>
        </row>
        <row r="190">
          <cell r="D190">
            <v>14182.680542640101</v>
          </cell>
        </row>
        <row r="191">
          <cell r="D191">
            <v>14311.788085635601</v>
          </cell>
        </row>
        <row r="192">
          <cell r="D192">
            <v>14189.1825847115</v>
          </cell>
        </row>
        <row r="193">
          <cell r="D193">
            <v>14313.062066070899</v>
          </cell>
        </row>
        <row r="194">
          <cell r="D194">
            <v>14195.421334058699</v>
          </cell>
        </row>
        <row r="195">
          <cell r="D195">
            <v>14314.284458132101</v>
          </cell>
        </row>
        <row r="196">
          <cell r="D196">
            <v>14201.407452418</v>
          </cell>
        </row>
        <row r="197">
          <cell r="D197">
            <v>14315.4573508311</v>
          </cell>
        </row>
        <row r="198">
          <cell r="D198">
            <v>14207.151169791299</v>
          </cell>
        </row>
        <row r="199">
          <cell r="D199">
            <v>14316.5827485876</v>
          </cell>
        </row>
        <row r="200">
          <cell r="D200">
            <v>14212.662301927799</v>
          </cell>
        </row>
        <row r="201">
          <cell r="D201">
            <v>14317.6625746548</v>
          </cell>
        </row>
        <row r="202">
          <cell r="D202">
            <v>14217.950267099601</v>
          </cell>
        </row>
        <row r="203">
          <cell r="D203">
            <v>14318.6986744059</v>
          </cell>
        </row>
        <row r="204">
          <cell r="D204">
            <v>14223.024102196499</v>
          </cell>
        </row>
        <row r="205">
          <cell r="D205">
            <v>14319.6928184878</v>
          </cell>
        </row>
        <row r="206">
          <cell r="D206">
            <v>14227.892478169901</v>
          </cell>
        </row>
        <row r="207">
          <cell r="D207">
            <v>14320.646705847301</v>
          </cell>
        </row>
        <row r="208">
          <cell r="D208">
            <v>14232.5637148511</v>
          </cell>
        </row>
        <row r="209">
          <cell r="D209">
            <v>14321.561966633901</v>
          </cell>
        </row>
        <row r="210">
          <cell r="D210">
            <v>14237.045795169101</v>
          </cell>
        </row>
        <row r="211">
          <cell r="D211">
            <v>14322.440164986399</v>
          </cell>
        </row>
        <row r="212">
          <cell r="D212">
            <v>14241.3463787936</v>
          </cell>
        </row>
        <row r="213">
          <cell r="D213">
            <v>14323.2828017055</v>
          </cell>
        </row>
        <row r="214">
          <cell r="D214">
            <v>14245.472815224801</v>
          </cell>
        </row>
        <row r="215">
          <cell r="D215">
            <v>14324.0913168186</v>
          </cell>
        </row>
        <row r="216">
          <cell r="D216">
            <v>14249.432156352999</v>
          </cell>
        </row>
        <row r="217">
          <cell r="D217">
            <v>14324.8670920411</v>
          </cell>
        </row>
        <row r="218">
          <cell r="D218">
            <v>14253.2311685108</v>
          </cell>
        </row>
        <row r="219">
          <cell r="D219">
            <v>14325.6114531371</v>
          </cell>
        </row>
        <row r="220">
          <cell r="D220">
            <v>14256.8763440354</v>
          </cell>
        </row>
        <row r="221">
          <cell r="D221">
            <v>14326.3256721857</v>
          </cell>
        </row>
        <row r="222">
          <cell r="D222">
            <v>14260.373912364799</v>
          </cell>
        </row>
        <row r="223">
          <cell r="D223">
            <v>14327.010969754399</v>
          </cell>
        </row>
        <row r="224">
          <cell r="D224">
            <v>14263.729850682599</v>
          </cell>
        </row>
        <row r="225">
          <cell r="D225">
            <v>14327.668516985301</v>
          </cell>
        </row>
        <row r="226">
          <cell r="D226">
            <v>14266.9498941335</v>
          </cell>
        </row>
        <row r="227">
          <cell r="D227">
            <v>14328.299437596501</v>
          </cell>
        </row>
        <row r="228">
          <cell r="D228">
            <v>14270.0395456241</v>
          </cell>
        </row>
        <row r="229">
          <cell r="D229">
            <v>14328.904809802299</v>
          </cell>
        </row>
        <row r="230">
          <cell r="D230">
            <v>14273.004085226799</v>
          </cell>
        </row>
        <row r="231">
          <cell r="D231">
            <v>14329.4856681561</v>
          </cell>
        </row>
        <row r="232">
          <cell r="D232">
            <v>14275.848579204099</v>
          </cell>
        </row>
        <row r="233">
          <cell r="D233">
            <v>14330.043005318101</v>
          </cell>
        </row>
        <row r="234">
          <cell r="D234">
            <v>14278.577888665401</v>
          </cell>
        </row>
        <row r="235">
          <cell r="D235">
            <v>14330.577773752</v>
          </cell>
        </row>
        <row r="236">
          <cell r="D236">
            <v>14281.1966778755</v>
          </cell>
        </row>
        <row r="237">
          <cell r="D237">
            <v>14331.0908873526</v>
          </cell>
        </row>
        <row r="238">
          <cell r="D238">
            <v>14283.709422225</v>
          </cell>
        </row>
        <row r="239">
          <cell r="D239">
            <v>14331.583223007299</v>
          </cell>
        </row>
        <row r="240">
          <cell r="D240">
            <v>14286.1204158786</v>
          </cell>
        </row>
        <row r="241">
          <cell r="D241">
            <v>14332.0556220953</v>
          </cell>
        </row>
        <row r="242">
          <cell r="D242">
            <v>14288.433779114001</v>
          </cell>
        </row>
        <row r="243">
          <cell r="D243">
            <v>14332.508891924899</v>
          </cell>
        </row>
        <row r="244">
          <cell r="D244">
            <v>14290.6534653628</v>
          </cell>
        </row>
        <row r="245">
          <cell r="D245">
            <v>14332.943807113499</v>
          </cell>
        </row>
        <row r="246">
          <cell r="D246">
            <v>14292.783267966801</v>
          </cell>
        </row>
        <row r="247">
          <cell r="D247">
            <v>14333.361110911101</v>
          </cell>
        </row>
        <row r="248">
          <cell r="D248">
            <v>14294.826826661099</v>
          </cell>
        </row>
        <row r="249">
          <cell r="D249">
            <v>14333.7615164709</v>
          </cell>
        </row>
        <row r="250">
          <cell r="D250">
            <v>14296.7876337937</v>
          </cell>
        </row>
        <row r="251">
          <cell r="D251">
            <v>14334.145708067501</v>
          </cell>
        </row>
        <row r="252">
          <cell r="D252">
            <v>14298.6690402941</v>
          </cell>
        </row>
        <row r="253">
          <cell r="D253">
            <v>14334.514342266701</v>
          </cell>
        </row>
        <row r="254">
          <cell r="D254">
            <v>14300.4742613995</v>
          </cell>
        </row>
        <row r="255">
          <cell r="D255">
            <v>14334.8680490475</v>
          </cell>
        </row>
        <row r="256">
          <cell r="D256">
            <v>14302.2063821501</v>
          </cell>
        </row>
        <row r="257">
          <cell r="D257">
            <v>14335.2074328786</v>
          </cell>
        </row>
        <row r="258">
          <cell r="D258">
            <v>14303.8683626607</v>
          </cell>
        </row>
        <row r="259">
          <cell r="D259">
            <v>14335.5330737513</v>
          </cell>
        </row>
        <row r="260">
          <cell r="D260">
            <v>14305.4630431799</v>
          </cell>
        </row>
        <row r="261">
          <cell r="D261">
            <v>14335.845528170999</v>
          </cell>
        </row>
        <row r="262">
          <cell r="D262">
            <v>14306.9931489433</v>
          </cell>
        </row>
        <row r="263">
          <cell r="D263">
            <v>14336.1453301079</v>
          </cell>
        </row>
        <row r="264">
          <cell r="D264">
            <v>14308.461294831701</v>
          </cell>
        </row>
        <row r="265">
          <cell r="D265">
            <v>14336.4329919097</v>
          </cell>
        </row>
        <row r="266">
          <cell r="D266">
            <v>14309.8699898389</v>
          </cell>
        </row>
        <row r="267">
          <cell r="D267">
            <v>14336.709005177399</v>
          </cell>
        </row>
        <row r="268">
          <cell r="D268">
            <v>14311.2216413601</v>
          </cell>
        </row>
        <row r="269">
          <cell r="D269">
            <v>14336.9738416049</v>
          </cell>
        </row>
        <row r="270">
          <cell r="D270">
            <v>14312.518559305599</v>
          </cell>
        </row>
        <row r="271">
          <cell r="D271">
            <v>14337.227953785399</v>
          </cell>
        </row>
        <row r="272">
          <cell r="D272">
            <v>14313.7629600489</v>
          </cell>
        </row>
        <row r="273">
          <cell r="D273">
            <v>14337.471775985199</v>
          </cell>
        </row>
        <row r="274">
          <cell r="D274">
            <v>14314.9569702137</v>
          </cell>
        </row>
        <row r="275">
          <cell r="D275">
            <v>14337.7057248851</v>
          </cell>
        </row>
        <row r="276">
          <cell r="D276">
            <v>14316.1026303084</v>
          </cell>
        </row>
        <row r="277">
          <cell r="D277">
            <v>14337.930200293</v>
          </cell>
        </row>
        <row r="278">
          <cell r="D278">
            <v>14317.2018982138</v>
          </cell>
        </row>
        <row r="279">
          <cell r="D279">
            <v>14338.1455858272</v>
          </cell>
        </row>
        <row r="280">
          <cell r="D280">
            <v>14318.2566525282</v>
          </cell>
        </row>
        <row r="281">
          <cell r="D281">
            <v>14338.352249571501</v>
          </cell>
        </row>
        <row r="282">
          <cell r="D282">
            <v>14319.268695778301</v>
          </cell>
        </row>
        <row r="283">
          <cell r="D283">
            <v>14338.550544705</v>
          </cell>
        </row>
        <row r="284">
          <cell r="D284">
            <v>14320.239757499599</v>
          </cell>
        </row>
        <row r="285">
          <cell r="D285">
            <v>14338.7408101049</v>
          </cell>
        </row>
        <row r="286">
          <cell r="D286">
            <v>14321.171497191999</v>
          </cell>
        </row>
        <row r="287">
          <cell r="D287">
            <v>14338.923370925901</v>
          </cell>
        </row>
        <row r="288">
          <cell r="D288">
            <v>14322.065507156</v>
          </cell>
        </row>
        <row r="289">
          <cell r="D289">
            <v>14339.098539156201</v>
          </cell>
        </row>
        <row r="290">
          <cell r="D290">
            <v>14322.9233152135</v>
          </cell>
        </row>
        <row r="291">
          <cell r="D291">
            <v>14339.2666141503</v>
          </cell>
        </row>
        <row r="292">
          <cell r="D292">
            <v>14323.746387319199</v>
          </cell>
        </row>
        <row r="293">
          <cell r="D293">
            <v>14339.427883140601</v>
          </cell>
        </row>
        <row r="294">
          <cell r="D294">
            <v>14324.5361300655</v>
          </cell>
        </row>
        <row r="295">
          <cell r="D295">
            <v>14339.582621728299</v>
          </cell>
        </row>
        <row r="296">
          <cell r="D296">
            <v>14325.2938930865</v>
          </cell>
        </row>
        <row r="297">
          <cell r="D297">
            <v>14339.7310943548</v>
          </cell>
        </row>
        <row r="298">
          <cell r="D298">
            <v>14326.0209713645</v>
          </cell>
        </row>
        <row r="299">
          <cell r="D299">
            <v>14339.873554752799</v>
          </cell>
        </row>
        <row r="300">
          <cell r="D300">
            <v>14326.718607442899</v>
          </cell>
        </row>
        <row r="301">
          <cell r="D301">
            <v>14340.0102463806</v>
          </cell>
        </row>
        <row r="302">
          <cell r="D302">
            <v>14327.387993549801</v>
          </cell>
        </row>
        <row r="303">
          <cell r="D303">
            <v>14340.141402838</v>
          </cell>
        </row>
        <row r="304">
          <cell r="D304">
            <v>14328.030273635201</v>
          </cell>
        </row>
        <row r="305">
          <cell r="D305">
            <v>14340.2672482653</v>
          </cell>
        </row>
        <row r="306">
          <cell r="D306">
            <v>14328.646545326401</v>
          </cell>
        </row>
        <row r="307">
          <cell r="D307">
            <v>14340.387997726601</v>
          </cell>
        </row>
        <row r="308">
          <cell r="D308">
            <v>14329.2378618035</v>
          </cell>
        </row>
        <row r="309">
          <cell r="D309">
            <v>14340.5038575772</v>
          </cell>
        </row>
        <row r="310">
          <cell r="D310">
            <v>14329.8052335991</v>
          </cell>
        </row>
        <row r="311">
          <cell r="D311">
            <v>14340.6150258162</v>
          </cell>
        </row>
        <row r="312">
          <cell r="D312">
            <v>14330.3496303256</v>
          </cell>
        </row>
        <row r="313">
          <cell r="D313">
            <v>14340.721692425101</v>
          </cell>
        </row>
        <row r="314">
          <cell r="D314">
            <v>14330.871982332101</v>
          </cell>
        </row>
        <row r="315">
          <cell r="D315">
            <v>14340.824039692199</v>
          </cell>
        </row>
        <row r="316">
          <cell r="D316">
            <v>14331.373182294201</v>
          </cell>
        </row>
        <row r="317">
          <cell r="D317">
            <v>14340.922242524301</v>
          </cell>
        </row>
        <row r="318">
          <cell r="D318">
            <v>14331.8540867396</v>
          </cell>
        </row>
        <row r="319">
          <cell r="D319">
            <v>14341.0164687455</v>
          </cell>
        </row>
        <row r="320">
          <cell r="D320">
            <v>14332.315517511901</v>
          </cell>
        </row>
        <row r="321">
          <cell r="D321">
            <v>14341.106879384201</v>
          </cell>
        </row>
        <row r="322">
          <cell r="D322">
            <v>14332.758263175199</v>
          </cell>
        </row>
        <row r="323">
          <cell r="D323">
            <v>14341.1936289479</v>
          </cell>
        </row>
        <row r="324">
          <cell r="D324">
            <v>14333.183080361399</v>
          </cell>
        </row>
        <row r="325">
          <cell r="D325">
            <v>14341.2768656877</v>
          </cell>
        </row>
        <row r="326">
          <cell r="D326">
            <v>14333.5906950638</v>
          </cell>
        </row>
        <row r="327">
          <cell r="D327">
            <v>14341.3567318513</v>
          </cell>
        </row>
        <row r="328">
          <cell r="D328">
            <v>14333.981803877001</v>
          </cell>
        </row>
        <row r="329">
          <cell r="D329">
            <v>14341.4333639264</v>
          </cell>
        </row>
        <row r="330">
          <cell r="D330">
            <v>14334.3570751882</v>
          </cell>
        </row>
        <row r="331">
          <cell r="D331">
            <v>14341.5068928736</v>
          </cell>
        </row>
        <row r="332">
          <cell r="D332">
            <v>14334.7171503187</v>
          </cell>
        </row>
        <row r="333">
          <cell r="D333">
            <v>14341.5774443506</v>
          </cell>
        </row>
        <row r="334">
          <cell r="D334">
            <v>14335.062644620401</v>
          </cell>
        </row>
        <row r="335">
          <cell r="D335">
            <v>14341.6451389266</v>
          </cell>
        </row>
        <row r="336">
          <cell r="D336">
            <v>14335.394148527301</v>
          </cell>
        </row>
        <row r="337">
          <cell r="D337">
            <v>14341.7100922884</v>
          </cell>
        </row>
        <row r="338">
          <cell r="D338">
            <v>14335.7122285643</v>
          </cell>
        </row>
        <row r="339">
          <cell r="D339">
            <v>14341.7724154386</v>
          </cell>
        </row>
        <row r="340">
          <cell r="D340">
            <v>14336.017428315699</v>
          </cell>
        </row>
        <row r="341">
          <cell r="D341">
            <v>14341.8322148843</v>
          </cell>
        </row>
        <row r="342">
          <cell r="D342">
            <v>14336.3102693537</v>
          </cell>
        </row>
        <row r="343">
          <cell r="D343">
            <v>14341.8895928202</v>
          </cell>
        </row>
        <row r="344">
          <cell r="D344">
            <v>14336.5912521302</v>
          </cell>
        </row>
        <row r="345">
          <cell r="D345">
            <v>14341.9446473025</v>
          </cell>
        </row>
        <row r="346">
          <cell r="D346">
            <v>14336.8608568321</v>
          </cell>
        </row>
        <row r="347">
          <cell r="D347">
            <v>14341.9974724167</v>
          </cell>
        </row>
        <row r="348">
          <cell r="D348">
            <v>14337.119544201199</v>
          </cell>
        </row>
        <row r="349">
          <cell r="D349">
            <v>14342.0481584387</v>
          </cell>
        </row>
        <row r="350">
          <cell r="D350">
            <v>14337.367756322599</v>
          </cell>
        </row>
        <row r="351">
          <cell r="D351">
            <v>14342.096791988401</v>
          </cell>
        </row>
        <row r="352">
          <cell r="D352">
            <v>14337.6059173792</v>
          </cell>
        </row>
        <row r="353">
          <cell r="D353">
            <v>14342.143456178401</v>
          </cell>
        </row>
        <row r="354">
          <cell r="D354">
            <v>14337.834434377401</v>
          </cell>
        </row>
        <row r="355">
          <cell r="D355">
            <v>14342.188230755701</v>
          </cell>
        </row>
        <row r="356">
          <cell r="D356">
            <v>14338.053697842301</v>
          </cell>
        </row>
        <row r="357">
          <cell r="D357">
            <v>14342.231192237799</v>
          </cell>
        </row>
        <row r="358">
          <cell r="D358">
            <v>14338.264082485101</v>
          </cell>
        </row>
        <row r="359">
          <cell r="D359">
            <v>14342.272414044101</v>
          </cell>
        </row>
        <row r="360">
          <cell r="D360">
            <v>14338.4659478434</v>
          </cell>
        </row>
        <row r="361">
          <cell r="D361">
            <v>14342.3119666207</v>
          </cell>
        </row>
        <row r="362">
          <cell r="D362">
            <v>14338.659638896001</v>
          </cell>
        </row>
        <row r="363">
          <cell r="D363">
            <v>14342.3499175612</v>
          </cell>
        </row>
        <row r="364">
          <cell r="D364">
            <v>14338.845486651901</v>
          </cell>
        </row>
        <row r="365">
          <cell r="D365">
            <v>14342.3863317219</v>
          </cell>
        </row>
        <row r="366">
          <cell r="D366">
            <v>14339.0238087164</v>
          </cell>
        </row>
        <row r="367">
          <cell r="D367">
            <v>14342.421271333</v>
          </cell>
        </row>
        <row r="368">
          <cell r="D368">
            <v>14339.194909833799</v>
          </cell>
        </row>
        <row r="369">
          <cell r="D369">
            <v>14342.454796104699</v>
          </cell>
        </row>
        <row r="370">
          <cell r="D370">
            <v>14339.359082408</v>
          </cell>
        </row>
        <row r="371">
          <cell r="D371">
            <v>14342.4869633293</v>
          </cell>
        </row>
        <row r="372">
          <cell r="D372">
            <v>14339.516607002401</v>
          </cell>
        </row>
        <row r="373">
          <cell r="D373">
            <v>14342.5178279791</v>
          </cell>
        </row>
        <row r="374">
          <cell r="D374">
            <v>14339.667752819299</v>
          </cell>
        </row>
        <row r="375">
          <cell r="D375">
            <v>14342.5474428003</v>
          </cell>
        </row>
        <row r="376">
          <cell r="D376">
            <v>14339.81277816</v>
          </cell>
        </row>
        <row r="377">
          <cell r="D377">
            <v>14342.575858403399</v>
          </cell>
        </row>
        <row r="378">
          <cell r="D378">
            <v>14339.9519308661</v>
          </cell>
        </row>
        <row r="379">
          <cell r="D379">
            <v>14342.603123349199</v>
          </cell>
        </row>
        <row r="380">
          <cell r="D380">
            <v>14340.085448743301</v>
          </cell>
        </row>
        <row r="381">
          <cell r="D381">
            <v>14342.6292842325</v>
          </cell>
        </row>
        <row r="382">
          <cell r="D382">
            <v>14340.2135599674</v>
          </cell>
        </row>
        <row r="383">
          <cell r="D383">
            <v>14342.654385760799</v>
          </cell>
        </row>
        <row r="384">
          <cell r="D384">
            <v>14340.336483474601</v>
          </cell>
        </row>
        <row r="385">
          <cell r="D385">
            <v>14342.678470831501</v>
          </cell>
        </row>
        <row r="386">
          <cell r="D386">
            <v>14340.454429335699</v>
          </cell>
        </row>
        <row r="387">
          <cell r="D387">
            <v>14342.701580605</v>
          </cell>
        </row>
        <row r="388">
          <cell r="D388">
            <v>14340.5675991146</v>
          </cell>
        </row>
        <row r="389">
          <cell r="D389">
            <v>14342.723754574699</v>
          </cell>
        </row>
        <row r="390">
          <cell r="D390">
            <v>14340.676186213301</v>
          </cell>
        </row>
        <row r="391">
          <cell r="D391">
            <v>14342.745030635</v>
          </cell>
        </row>
        <row r="392">
          <cell r="D392">
            <v>14340.780376202099</v>
          </cell>
        </row>
        <row r="393">
          <cell r="D393">
            <v>14342.7654451457</v>
          </cell>
        </row>
        <row r="394">
          <cell r="D394">
            <v>14340.880347137099</v>
          </cell>
        </row>
        <row r="395">
          <cell r="D395">
            <v>14342.785032994299</v>
          </cell>
        </row>
        <row r="396">
          <cell r="D396">
            <v>14340.976269863901</v>
          </cell>
        </row>
        <row r="397">
          <cell r="D397">
            <v>14342.8038276554</v>
          </cell>
        </row>
        <row r="398">
          <cell r="D398">
            <v>14341.068308310099</v>
          </cell>
        </row>
        <row r="399">
          <cell r="D399">
            <v>14342.8218612483</v>
          </cell>
        </row>
        <row r="400">
          <cell r="D400">
            <v>14341.156619765199</v>
          </cell>
        </row>
        <row r="401">
          <cell r="D401">
            <v>14342.8391645916</v>
          </cell>
        </row>
        <row r="402">
          <cell r="D402">
            <v>14341.241355149299</v>
          </cell>
        </row>
        <row r="403">
          <cell r="D403">
            <v>14342.8557672558</v>
          </cell>
        </row>
        <row r="404">
          <cell r="D404">
            <v>14341.3226592713</v>
          </cell>
        </row>
        <row r="405">
          <cell r="D405">
            <v>14342.871697614301</v>
          </cell>
        </row>
        <row r="406">
          <cell r="D406">
            <v>14341.400671076401</v>
          </cell>
        </row>
        <row r="407">
          <cell r="D407">
            <v>14342.886982891199</v>
          </cell>
        </row>
        <row r="408">
          <cell r="D408">
            <v>14341.475523883</v>
          </cell>
        </row>
        <row r="409">
          <cell r="D409">
            <v>14342.901649208299</v>
          </cell>
        </row>
        <row r="410">
          <cell r="D410">
            <v>14341.5473456113</v>
          </cell>
        </row>
        <row r="411">
          <cell r="D411">
            <v>14342.915721629801</v>
          </cell>
        </row>
        <row r="412">
          <cell r="D412">
            <v>14341.616259001101</v>
          </cell>
        </row>
        <row r="413">
          <cell r="D413">
            <v>14342.9292242048</v>
          </cell>
        </row>
        <row r="414">
          <cell r="D414">
            <v>14341.6823818224</v>
          </cell>
        </row>
        <row r="415">
          <cell r="D415">
            <v>14342.9421800084</v>
          </cell>
        </row>
        <row r="416">
          <cell r="D416">
            <v>14341.745827076</v>
          </cell>
        </row>
        <row r="417">
          <cell r="D417">
            <v>14342.9546111817</v>
          </cell>
        </row>
        <row r="418">
          <cell r="D418">
            <v>14341.8067031869</v>
          </cell>
        </row>
        <row r="419">
          <cell r="D419">
            <v>14342.966538969</v>
          </cell>
        </row>
        <row r="420">
          <cell r="D420">
            <v>14341.865114189701</v>
          </cell>
        </row>
        <row r="421">
          <cell r="D421">
            <v>14342.977983754099</v>
          </cell>
        </row>
        <row r="422">
          <cell r="D422">
            <v>14341.921159906</v>
          </cell>
        </row>
        <row r="423">
          <cell r="D423">
            <v>14342.988965095899</v>
          </cell>
        </row>
        <row r="424">
          <cell r="D424">
            <v>14341.974936115401</v>
          </cell>
        </row>
        <row r="425">
          <cell r="D425">
            <v>14342.9995017608</v>
          </cell>
        </row>
        <row r="426">
          <cell r="D426">
            <v>14342.026534719</v>
          </cell>
        </row>
        <row r="427">
          <cell r="D427">
            <v>14343.0096117556</v>
          </cell>
        </row>
        <row r="428">
          <cell r="D428">
            <v>14342.076043896401</v>
          </cell>
        </row>
        <row r="429">
          <cell r="D429">
            <v>14343.019312357799</v>
          </cell>
        </row>
        <row r="430">
          <cell r="D430">
            <v>14342.123548256601</v>
          </cell>
        </row>
        <row r="431">
          <cell r="D431">
            <v>14343.0286201452</v>
          </cell>
        </row>
        <row r="432">
          <cell r="D432">
            <v>14342.169128982199</v>
          </cell>
        </row>
        <row r="433">
          <cell r="D433">
            <v>14343.037551024499</v>
          </cell>
        </row>
        <row r="434">
          <cell r="D434">
            <v>14342.2128639688</v>
          </cell>
        </row>
        <row r="435">
          <cell r="D435">
            <v>14343.046120258001</v>
          </cell>
        </row>
        <row r="436">
          <cell r="D436">
            <v>14342.2548279573</v>
          </cell>
        </row>
        <row r="437">
          <cell r="D437">
            <v>14343.054342490301</v>
          </cell>
        </row>
        <row r="438">
          <cell r="D438">
            <v>14342.2950926622</v>
          </cell>
        </row>
        <row r="439">
          <cell r="D439">
            <v>14343.062231772799</v>
          </cell>
        </row>
        <row r="440">
          <cell r="D440">
            <v>14342.3337268943</v>
          </cell>
        </row>
        <row r="441">
          <cell r="D441">
            <v>14343.069801587801</v>
          </cell>
        </row>
        <row r="442">
          <cell r="D442">
            <v>14342.3707966774</v>
          </cell>
        </row>
        <row r="443">
          <cell r="D443">
            <v>14343.077064871901</v>
          </cell>
        </row>
        <row r="444">
          <cell r="D444">
            <v>14342.4063653623</v>
          </cell>
        </row>
        <row r="445">
          <cell r="D445">
            <v>14343.0840340376</v>
          </cell>
        </row>
        <row r="446">
          <cell r="D446">
            <v>14342.440493734201</v>
          </cell>
        </row>
        <row r="447">
          <cell r="D447">
            <v>14343.0907209949</v>
          </cell>
        </row>
        <row r="448">
          <cell r="D448">
            <v>14342.4732401168</v>
          </cell>
        </row>
        <row r="449">
          <cell r="D449">
            <v>14343.0971371716</v>
          </cell>
        </row>
        <row r="450">
          <cell r="D450">
            <v>14342.504660472299</v>
          </cell>
        </row>
        <row r="451">
          <cell r="D451">
            <v>14343.1032935326</v>
          </cell>
        </row>
        <row r="452">
          <cell r="D452">
            <v>14342.534808496601</v>
          </cell>
        </row>
        <row r="453">
          <cell r="D453">
            <v>14343.109200598899</v>
          </cell>
        </row>
        <row r="454">
          <cell r="D454">
            <v>14342.563735711299</v>
          </cell>
        </row>
        <row r="455">
          <cell r="D455">
            <v>14343.1148684652</v>
          </cell>
        </row>
        <row r="456">
          <cell r="D456">
            <v>14342.591491551701</v>
          </cell>
        </row>
        <row r="457">
          <cell r="D457">
            <v>14343.1203068178</v>
          </cell>
        </row>
        <row r="458">
          <cell r="D458">
            <v>14342.618123451201</v>
          </cell>
        </row>
        <row r="459">
          <cell r="D459">
            <v>14343.125524950599</v>
          </cell>
        </row>
        <row r="460">
          <cell r="D460">
            <v>14342.6436769225</v>
          </cell>
        </row>
        <row r="461">
          <cell r="D461">
            <v>14343.1305317811</v>
          </cell>
        </row>
        <row r="462">
          <cell r="D462">
            <v>14342.6681956353</v>
          </cell>
        </row>
        <row r="463">
          <cell r="D463">
            <v>14343.1353358658</v>
          </cell>
        </row>
        <row r="464">
          <cell r="D464">
            <v>14342.691721491101</v>
          </cell>
        </row>
        <row r="465">
          <cell r="D465">
            <v>14343.139945414499</v>
          </cell>
        </row>
        <row r="466">
          <cell r="D466">
            <v>14342.7142946943</v>
          </cell>
        </row>
        <row r="467">
          <cell r="D467">
            <v>14343.1443683049</v>
          </cell>
        </row>
        <row r="468">
          <cell r="D468">
            <v>14342.735953821601</v>
          </cell>
        </row>
        <row r="469">
          <cell r="D469">
            <v>14343.1486120954</v>
          </cell>
        </row>
      </sheetData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2013"/>
      <sheetName val="Sheet2"/>
      <sheetName val="DATA_2014"/>
      <sheetName val="Sheet3"/>
    </sheetNames>
    <sheetDataSet>
      <sheetData sheetId="0"/>
      <sheetData sheetId="1"/>
      <sheetData sheetId="2">
        <row r="122">
          <cell r="J122">
            <v>443187.109</v>
          </cell>
          <cell r="K122">
            <v>1940722.4709999999</v>
          </cell>
          <cell r="L122">
            <v>1190236.2509999999</v>
          </cell>
        </row>
        <row r="123">
          <cell r="J123">
            <v>387237.05099999998</v>
          </cell>
          <cell r="K123">
            <v>1725394.21</v>
          </cell>
          <cell r="L123">
            <v>1075515.6229999999</v>
          </cell>
        </row>
        <row r="124">
          <cell r="J124">
            <v>371891.23100000003</v>
          </cell>
          <cell r="K124">
            <v>1648087.5449999999</v>
          </cell>
          <cell r="L124">
            <v>1038141.009</v>
          </cell>
        </row>
        <row r="125">
          <cell r="J125">
            <v>388729.86700000003</v>
          </cell>
          <cell r="K125">
            <v>1756228.3559999999</v>
          </cell>
          <cell r="L125">
            <v>1086887.0209999999</v>
          </cell>
        </row>
        <row r="126">
          <cell r="J126">
            <v>453491.38299999997</v>
          </cell>
          <cell r="K126">
            <v>2008492.129</v>
          </cell>
          <cell r="L126">
            <v>1210298.1240000001</v>
          </cell>
        </row>
        <row r="127">
          <cell r="J127">
            <v>524965.92500000005</v>
          </cell>
          <cell r="K127">
            <v>2267254.8089999999</v>
          </cell>
          <cell r="L127">
            <v>1344422.9439999999</v>
          </cell>
        </row>
        <row r="128">
          <cell r="J128">
            <v>547704.446</v>
          </cell>
          <cell r="K128">
            <v>2329971.8769999999</v>
          </cell>
          <cell r="L128">
            <v>1348414.8940000001</v>
          </cell>
        </row>
        <row r="129">
          <cell r="J129">
            <v>540237.45299999998</v>
          </cell>
          <cell r="K129">
            <v>2296729.9750000001</v>
          </cell>
          <cell r="L129">
            <v>1331990.0630000001</v>
          </cell>
        </row>
        <row r="130">
          <cell r="J130">
            <v>535403.84400000004</v>
          </cell>
          <cell r="K130">
            <v>2303519.8339999998</v>
          </cell>
          <cell r="L130">
            <v>1363807.1740000001</v>
          </cell>
        </row>
        <row r="131">
          <cell r="J131">
            <v>482514.07699999999</v>
          </cell>
          <cell r="K131">
            <v>2107285.3820000002</v>
          </cell>
          <cell r="L131">
            <v>1290183.9410000001</v>
          </cell>
        </row>
        <row r="132">
          <cell r="J132">
            <v>442647.435</v>
          </cell>
          <cell r="K132">
            <v>1956001.5020000001</v>
          </cell>
          <cell r="L132">
            <v>1196237.341</v>
          </cell>
        </row>
        <row r="133">
          <cell r="J133">
            <v>423893.022</v>
          </cell>
          <cell r="K133">
            <v>1861336.3030000001</v>
          </cell>
          <cell r="L133">
            <v>1158000.753</v>
          </cell>
        </row>
        <row r="134">
          <cell r="J134">
            <v>419062.33399999997</v>
          </cell>
          <cell r="K134">
            <v>1811578.0649999999</v>
          </cell>
          <cell r="L134">
            <v>1146671.682</v>
          </cell>
        </row>
        <row r="135">
          <cell r="J135">
            <v>381111.24300000002</v>
          </cell>
          <cell r="K135">
            <v>1670817.3419999999</v>
          </cell>
          <cell r="L135">
            <v>1087570.6100000001</v>
          </cell>
        </row>
        <row r="136">
          <cell r="J136">
            <v>405625.554</v>
          </cell>
          <cell r="K136">
            <v>1773394.76</v>
          </cell>
          <cell r="L136">
            <v>1115424.7720000001</v>
          </cell>
        </row>
        <row r="137">
          <cell r="J137">
            <v>464704.68300000002</v>
          </cell>
          <cell r="K137">
            <v>2000760.838</v>
          </cell>
          <cell r="L137">
            <v>1253955.6259999999</v>
          </cell>
        </row>
        <row r="138">
          <cell r="J138">
            <v>480655.897</v>
          </cell>
          <cell r="K138">
            <v>2050514.1429999999</v>
          </cell>
          <cell r="L138">
            <v>1255537.9709999999</v>
          </cell>
        </row>
        <row r="139">
          <cell r="J139">
            <v>530207.69299999997</v>
          </cell>
          <cell r="K139">
            <v>2235952.301</v>
          </cell>
          <cell r="L139">
            <v>1344068.382</v>
          </cell>
        </row>
        <row r="140">
          <cell r="J140">
            <v>530461.82799999998</v>
          </cell>
          <cell r="K140">
            <v>2226995.8629999999</v>
          </cell>
          <cell r="L140">
            <v>1312713.0859999999</v>
          </cell>
        </row>
        <row r="141">
          <cell r="J141">
            <v>545125.75199999998</v>
          </cell>
          <cell r="K141">
            <v>2259666.2990000001</v>
          </cell>
          <cell r="L141">
            <v>1346323.0319999999</v>
          </cell>
        </row>
        <row r="142">
          <cell r="J142">
            <v>565641.53599999996</v>
          </cell>
          <cell r="K142">
            <v>2388994.5830000001</v>
          </cell>
          <cell r="L142">
            <v>1432741.068</v>
          </cell>
        </row>
        <row r="143">
          <cell r="J143">
            <v>492945.33</v>
          </cell>
          <cell r="K143">
            <v>2103088.9350000001</v>
          </cell>
          <cell r="L143">
            <v>1286943.5859999999</v>
          </cell>
        </row>
        <row r="144">
          <cell r="J144">
            <v>426622.73200000002</v>
          </cell>
          <cell r="K144">
            <v>1871850.449</v>
          </cell>
          <cell r="L144">
            <v>1165764.7720000001</v>
          </cell>
        </row>
        <row r="145">
          <cell r="J145">
            <v>432211.614</v>
          </cell>
          <cell r="K145">
            <v>1900274.9280000001</v>
          </cell>
          <cell r="L145">
            <v>1169301.389</v>
          </cell>
        </row>
        <row r="146">
          <cell r="J146">
            <v>441420.00099999999</v>
          </cell>
          <cell r="K146">
            <v>1919176.155</v>
          </cell>
          <cell r="L146">
            <v>1171930.014</v>
          </cell>
        </row>
        <row r="147">
          <cell r="J147">
            <v>405204.13199999998</v>
          </cell>
          <cell r="K147">
            <v>1765499.227</v>
          </cell>
          <cell r="L147">
            <v>1097765.7479999999</v>
          </cell>
        </row>
        <row r="148">
          <cell r="J148">
            <v>438220.86599999998</v>
          </cell>
          <cell r="K148">
            <v>1883833.5149999999</v>
          </cell>
          <cell r="L148">
            <v>1139870.122</v>
          </cell>
        </row>
        <row r="149">
          <cell r="J149">
            <v>469557.90600000002</v>
          </cell>
          <cell r="K149">
            <v>1986918.835</v>
          </cell>
          <cell r="L149">
            <v>1200258.0989999999</v>
          </cell>
        </row>
        <row r="150">
          <cell r="J150">
            <v>471378.70400000003</v>
          </cell>
          <cell r="K150">
            <v>1994967.548</v>
          </cell>
          <cell r="L150">
            <v>1235811.06</v>
          </cell>
        </row>
        <row r="151">
          <cell r="J151">
            <v>530876.66500000004</v>
          </cell>
          <cell r="K151">
            <v>2209106.1159999999</v>
          </cell>
          <cell r="L151">
            <v>1306982.3929999999</v>
          </cell>
        </row>
        <row r="152">
          <cell r="J152">
            <v>541393.60400000005</v>
          </cell>
          <cell r="K152">
            <v>2241375.9440000001</v>
          </cell>
          <cell r="L152">
            <v>1342816.9850000001</v>
          </cell>
        </row>
        <row r="153">
          <cell r="J153">
            <v>557661.46200000006</v>
          </cell>
          <cell r="K153">
            <v>2277432.267</v>
          </cell>
          <cell r="L153">
            <v>1335833.878</v>
          </cell>
        </row>
        <row r="154">
          <cell r="J154">
            <v>537502.30700000003</v>
          </cell>
          <cell r="K154">
            <v>2257796.7609999999</v>
          </cell>
          <cell r="L154">
            <v>1337985.2220000001</v>
          </cell>
        </row>
        <row r="155">
          <cell r="J155">
            <v>513587.43400000001</v>
          </cell>
          <cell r="K155">
            <v>2189313.1639999999</v>
          </cell>
          <cell r="L155">
            <v>1316916.798</v>
          </cell>
        </row>
        <row r="156">
          <cell r="J156">
            <v>441098.31199999998</v>
          </cell>
          <cell r="K156">
            <v>1924466.75</v>
          </cell>
          <cell r="L156">
            <v>1157122.7080000001</v>
          </cell>
        </row>
        <row r="157">
          <cell r="J157">
            <v>421129.56800000003</v>
          </cell>
          <cell r="K157">
            <v>1857222.3119999999</v>
          </cell>
          <cell r="L157">
            <v>1133644.693</v>
          </cell>
        </row>
        <row r="158">
          <cell r="J158">
            <v>436704.28600000002</v>
          </cell>
          <cell r="K158">
            <v>1916584.794</v>
          </cell>
          <cell r="L158">
            <v>1167695.638</v>
          </cell>
        </row>
        <row r="159">
          <cell r="J159">
            <v>417321.658</v>
          </cell>
          <cell r="K159">
            <v>1812622.4080000001</v>
          </cell>
          <cell r="L159">
            <v>1102833.973</v>
          </cell>
        </row>
        <row r="160">
          <cell r="J160">
            <v>398998.326</v>
          </cell>
          <cell r="K160">
            <v>1726944.4539999999</v>
          </cell>
          <cell r="L160">
            <v>1053803.129</v>
          </cell>
        </row>
        <row r="161">
          <cell r="J161">
            <v>439655.57500000001</v>
          </cell>
          <cell r="K161">
            <v>1903686.442</v>
          </cell>
          <cell r="L161">
            <v>1141367.6810000001</v>
          </cell>
        </row>
        <row r="162">
          <cell r="J162">
            <v>491631.08399999997</v>
          </cell>
          <cell r="K162">
            <v>2102638.6069999998</v>
          </cell>
          <cell r="L162">
            <v>1255413.6240000001</v>
          </cell>
        </row>
        <row r="163">
          <cell r="J163">
            <v>508131.853</v>
          </cell>
          <cell r="K163">
            <v>2146905.6869999999</v>
          </cell>
          <cell r="L163">
            <v>1255679.946</v>
          </cell>
        </row>
        <row r="164">
          <cell r="J164">
            <v>533410.63300000003</v>
          </cell>
          <cell r="K164">
            <v>2218917.3569999998</v>
          </cell>
          <cell r="L164">
            <v>1265588.7</v>
          </cell>
        </row>
        <row r="165">
          <cell r="J165">
            <v>562486.01699999999</v>
          </cell>
          <cell r="K165">
            <v>2326227.1490000002</v>
          </cell>
          <cell r="L165">
            <v>1331440.858</v>
          </cell>
        </row>
        <row r="166">
          <cell r="J166">
            <v>571604.11</v>
          </cell>
          <cell r="K166">
            <v>2389024.0440000002</v>
          </cell>
          <cell r="L166">
            <v>1385413.16</v>
          </cell>
        </row>
        <row r="167">
          <cell r="J167">
            <v>511375.90700000001</v>
          </cell>
          <cell r="K167">
            <v>2147756.446</v>
          </cell>
          <cell r="L167">
            <v>1254152.645</v>
          </cell>
        </row>
        <row r="168">
          <cell r="J168">
            <v>479045.62300000002</v>
          </cell>
          <cell r="K168">
            <v>2035490.551</v>
          </cell>
          <cell r="L168">
            <v>1193871.1869999999</v>
          </cell>
        </row>
        <row r="169">
          <cell r="J169">
            <v>461505.81699999998</v>
          </cell>
          <cell r="K169">
            <v>2023194.7139999999</v>
          </cell>
          <cell r="L169">
            <v>1204120.111</v>
          </cell>
        </row>
        <row r="170">
          <cell r="J170">
            <v>457667.78700000001</v>
          </cell>
          <cell r="K170">
            <v>1994903.4950000001</v>
          </cell>
          <cell r="L170">
            <v>1179470.737</v>
          </cell>
        </row>
        <row r="171">
          <cell r="J171">
            <v>423420.03200000001</v>
          </cell>
          <cell r="K171">
            <v>1833260.064</v>
          </cell>
          <cell r="L171">
            <v>1098323.665</v>
          </cell>
        </row>
        <row r="172">
          <cell r="J172">
            <v>426460.33799999999</v>
          </cell>
          <cell r="K172">
            <v>1834076.0109999999</v>
          </cell>
          <cell r="L172">
            <v>1097824.456</v>
          </cell>
        </row>
        <row r="173">
          <cell r="J173">
            <v>450017.68400000001</v>
          </cell>
          <cell r="K173">
            <v>1918733.997</v>
          </cell>
          <cell r="L173">
            <v>1126278.371</v>
          </cell>
        </row>
        <row r="174">
          <cell r="J174">
            <v>515542.52799999999</v>
          </cell>
          <cell r="K174">
            <v>2156836.3289999999</v>
          </cell>
          <cell r="L174">
            <v>1248656.875</v>
          </cell>
        </row>
        <row r="175">
          <cell r="J175">
            <v>528635.67599999998</v>
          </cell>
          <cell r="K175">
            <v>2200295.6940000001</v>
          </cell>
          <cell r="L175">
            <v>1244085.811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YHat"/>
      <sheetName val="BX"/>
      <sheetName val="Elas"/>
    </sheetNames>
    <sheetDataSet>
      <sheetData sheetId="0"/>
      <sheetData sheetId="1"/>
      <sheetData sheetId="2"/>
      <sheetData sheetId="3"/>
      <sheetData sheetId="4"/>
      <sheetData sheetId="5">
        <row r="62">
          <cell r="D62">
            <v>1092.16854229355</v>
          </cell>
        </row>
        <row r="63">
          <cell r="D63">
            <v>1035.4273633129201</v>
          </cell>
        </row>
        <row r="64">
          <cell r="D64">
            <v>1017.27724670074</v>
          </cell>
        </row>
        <row r="65">
          <cell r="D65">
            <v>1030.9245859340499</v>
          </cell>
        </row>
        <row r="66">
          <cell r="D66">
            <v>1184.70307600966</v>
          </cell>
        </row>
        <row r="67">
          <cell r="D67">
            <v>1359.9248534067401</v>
          </cell>
        </row>
        <row r="68">
          <cell r="D68">
            <v>1418.5595674436599</v>
          </cell>
        </row>
        <row r="69">
          <cell r="D69">
            <v>1419.8272841723899</v>
          </cell>
        </row>
        <row r="70">
          <cell r="D70">
            <v>1395.0419015290599</v>
          </cell>
        </row>
        <row r="71">
          <cell r="D71">
            <v>1265.5440016203399</v>
          </cell>
        </row>
        <row r="72">
          <cell r="D72">
            <v>1128.3536966283</v>
          </cell>
        </row>
        <row r="73">
          <cell r="D73">
            <v>1119.82555979476</v>
          </cell>
        </row>
        <row r="74">
          <cell r="D74">
            <v>1014.44761715714</v>
          </cell>
        </row>
        <row r="75">
          <cell r="D75">
            <v>1030.2030055396899</v>
          </cell>
        </row>
        <row r="76">
          <cell r="D76">
            <v>1032.7282212554401</v>
          </cell>
        </row>
        <row r="77">
          <cell r="D77">
            <v>1146.9103443435999</v>
          </cell>
        </row>
        <row r="78">
          <cell r="D78">
            <v>1238.7417967454001</v>
          </cell>
        </row>
        <row r="79">
          <cell r="D79">
            <v>1312.8035954227801</v>
          </cell>
        </row>
        <row r="80">
          <cell r="D80">
            <v>1408.3837375471401</v>
          </cell>
        </row>
        <row r="81">
          <cell r="D81">
            <v>1391.3491614581801</v>
          </cell>
        </row>
        <row r="82">
          <cell r="D82">
            <v>1353.97510719106</v>
          </cell>
        </row>
        <row r="83">
          <cell r="D83">
            <v>1248.47410304391</v>
          </cell>
        </row>
        <row r="84">
          <cell r="D84">
            <v>1104.4122404058</v>
          </cell>
        </row>
        <row r="85">
          <cell r="D85">
            <v>1062.96976991425</v>
          </cell>
        </row>
        <row r="86">
          <cell r="D86">
            <v>1039.9905230957499</v>
          </cell>
        </row>
        <row r="87">
          <cell r="D87">
            <v>1037.8656904107099</v>
          </cell>
        </row>
        <row r="88">
          <cell r="D88">
            <v>1053.3669660169601</v>
          </cell>
        </row>
        <row r="89">
          <cell r="D89">
            <v>1099.21039189303</v>
          </cell>
        </row>
        <row r="90">
          <cell r="D90">
            <v>1182.56250105155</v>
          </cell>
        </row>
        <row r="91">
          <cell r="D91">
            <v>1268.43121880434</v>
          </cell>
        </row>
        <row r="92">
          <cell r="D92">
            <v>1355.23786544719</v>
          </cell>
        </row>
        <row r="93">
          <cell r="D93">
            <v>1371.03170612548</v>
          </cell>
        </row>
        <row r="94">
          <cell r="D94">
            <v>1346.8565513710901</v>
          </cell>
        </row>
        <row r="95">
          <cell r="D95">
            <v>1265.33463536818</v>
          </cell>
        </row>
        <row r="96">
          <cell r="D96">
            <v>1117.9860683470799</v>
          </cell>
        </row>
        <row r="97">
          <cell r="D97">
            <v>1059.15708188747</v>
          </cell>
        </row>
        <row r="98">
          <cell r="D98">
            <v>1030.5462899455899</v>
          </cell>
        </row>
        <row r="99">
          <cell r="D99">
            <v>1049.53948088369</v>
          </cell>
        </row>
        <row r="100">
          <cell r="D100">
            <v>1039.2206577652801</v>
          </cell>
        </row>
        <row r="101">
          <cell r="D101">
            <v>1075.19573290685</v>
          </cell>
        </row>
        <row r="102">
          <cell r="D102">
            <v>1166.3937151912701</v>
          </cell>
        </row>
        <row r="103">
          <cell r="D103">
            <v>1270.3744687266801</v>
          </cell>
        </row>
        <row r="104">
          <cell r="D104">
            <v>1327.7643984030401</v>
          </cell>
        </row>
        <row r="105">
          <cell r="D105">
            <v>1372.8034562124001</v>
          </cell>
        </row>
        <row r="106">
          <cell r="D106">
            <v>1351.02401862958</v>
          </cell>
        </row>
        <row r="107">
          <cell r="D107">
            <v>1283.5541700430399</v>
          </cell>
        </row>
        <row r="108">
          <cell r="D108">
            <v>1163.7638897049201</v>
          </cell>
        </row>
        <row r="109">
          <cell r="D109">
            <v>1119.45969337259</v>
          </cell>
        </row>
        <row r="110">
          <cell r="D110">
            <v>1071.4057330534399</v>
          </cell>
        </row>
        <row r="111">
          <cell r="D111">
            <v>1050.6926626965101</v>
          </cell>
        </row>
        <row r="112">
          <cell r="D112">
            <v>1055.61997414454</v>
          </cell>
        </row>
        <row r="113">
          <cell r="D113">
            <v>1107.9216100056999</v>
          </cell>
        </row>
        <row r="114">
          <cell r="D114">
            <v>1207.5165857382899</v>
          </cell>
        </row>
        <row r="115">
          <cell r="D115">
            <v>1281.7334859094401</v>
          </cell>
        </row>
        <row r="116">
          <cell r="D116">
            <v>1341.8887936257299</v>
          </cell>
        </row>
        <row r="117">
          <cell r="D117">
            <v>1384.3255019206599</v>
          </cell>
        </row>
        <row r="118">
          <cell r="D118">
            <v>1351.09965351083</v>
          </cell>
        </row>
        <row r="119">
          <cell r="D119">
            <v>1269.6600768989299</v>
          </cell>
        </row>
        <row r="120">
          <cell r="D120">
            <v>1146.6564017895801</v>
          </cell>
        </row>
        <row r="121">
          <cell r="D121">
            <v>1099.02453853115</v>
          </cell>
        </row>
        <row r="122">
          <cell r="D122">
            <v>1057.9706953223399</v>
          </cell>
        </row>
        <row r="123">
          <cell r="D123">
            <v>1045.15777006965</v>
          </cell>
        </row>
        <row r="124">
          <cell r="D124">
            <v>1064.6238218887499</v>
          </cell>
        </row>
        <row r="125">
          <cell r="D125">
            <v>1108.78266368614</v>
          </cell>
        </row>
        <row r="126">
          <cell r="D126">
            <v>1203.4155646699301</v>
          </cell>
        </row>
        <row r="127">
          <cell r="D127">
            <v>1299.8977694718501</v>
          </cell>
        </row>
        <row r="128">
          <cell r="D128">
            <v>1371.49149634846</v>
          </cell>
        </row>
        <row r="129">
          <cell r="D129">
            <v>1402.106173376</v>
          </cell>
        </row>
        <row r="130">
          <cell r="D130">
            <v>1369.6419658519301</v>
          </cell>
        </row>
        <row r="131">
          <cell r="D131">
            <v>1288.4783641776801</v>
          </cell>
        </row>
        <row r="132">
          <cell r="D132">
            <v>1165.4176994848499</v>
          </cell>
        </row>
        <row r="133">
          <cell r="D133">
            <v>1117.54891136571</v>
          </cell>
        </row>
        <row r="134">
          <cell r="D134">
            <v>1076.2343040532801</v>
          </cell>
        </row>
        <row r="135">
          <cell r="D135">
            <v>1063.27911451864</v>
          </cell>
        </row>
        <row r="136">
          <cell r="D136">
            <v>1082.77950247122</v>
          </cell>
        </row>
        <row r="137">
          <cell r="D137">
            <v>1127.0030609038399</v>
          </cell>
        </row>
        <row r="138">
          <cell r="D138">
            <v>1221.7875638453399</v>
          </cell>
        </row>
        <row r="139">
          <cell r="D139">
            <v>1318.4302063519599</v>
          </cell>
        </row>
        <row r="140">
          <cell r="D140">
            <v>1390.1200345306199</v>
          </cell>
        </row>
        <row r="141">
          <cell r="D141">
            <v>1420.7314286409201</v>
          </cell>
        </row>
        <row r="142">
          <cell r="D142">
            <v>1388.19057741544</v>
          </cell>
        </row>
        <row r="143">
          <cell r="D143">
            <v>1306.92883420095</v>
          </cell>
        </row>
        <row r="144">
          <cell r="D144">
            <v>1183.78588509987</v>
          </cell>
        </row>
        <row r="145">
          <cell r="D145">
            <v>1135.8716782210299</v>
          </cell>
        </row>
        <row r="146">
          <cell r="D146">
            <v>1094.5619224962199</v>
          </cell>
        </row>
        <row r="147">
          <cell r="D147">
            <v>1081.6628378898199</v>
          </cell>
        </row>
        <row r="148">
          <cell r="D148">
            <v>1101.1396529911599</v>
          </cell>
        </row>
        <row r="149">
          <cell r="D149">
            <v>1145.3282701273099</v>
          </cell>
        </row>
        <row r="150">
          <cell r="D150">
            <v>1239.9523662935401</v>
          </cell>
        </row>
        <row r="151">
          <cell r="D151">
            <v>1336.2739897484801</v>
          </cell>
        </row>
        <row r="152">
          <cell r="D152">
            <v>1407.5093007281901</v>
          </cell>
        </row>
        <row r="153">
          <cell r="D153">
            <v>1437.5080155590299</v>
          </cell>
        </row>
        <row r="154">
          <cell r="D154">
            <v>1404.2017552503401</v>
          </cell>
        </row>
        <row r="155">
          <cell r="D155">
            <v>1322.0448214103101</v>
          </cell>
        </row>
        <row r="156">
          <cell r="D156">
            <v>1197.82982401608</v>
          </cell>
        </row>
        <row r="157">
          <cell r="D157">
            <v>1148.82186356744</v>
          </cell>
        </row>
        <row r="158">
          <cell r="D158">
            <v>1106.43381183059</v>
          </cell>
        </row>
        <row r="159">
          <cell r="D159">
            <v>1092.5906891120201</v>
          </cell>
        </row>
        <row r="160">
          <cell r="D160">
            <v>1111.3024029046501</v>
          </cell>
        </row>
        <row r="161">
          <cell r="D161">
            <v>1154.68451867309</v>
          </cell>
        </row>
        <row r="162">
          <cell r="D162">
            <v>1248.5124553155899</v>
          </cell>
        </row>
        <row r="163">
          <cell r="D163">
            <v>1343.9911104273899</v>
          </cell>
        </row>
        <row r="164">
          <cell r="D164">
            <v>1414.3879812752</v>
          </cell>
        </row>
        <row r="165">
          <cell r="D165">
            <v>1443.5176523694799</v>
          </cell>
        </row>
        <row r="166">
          <cell r="D166">
            <v>1409.44956713539</v>
          </cell>
        </row>
        <row r="167">
          <cell r="D167">
            <v>1326.7830180737999</v>
          </cell>
        </row>
        <row r="168">
          <cell r="D168">
            <v>1202.3618480053201</v>
          </cell>
        </row>
        <row r="169">
          <cell r="D169">
            <v>1153.37487692932</v>
          </cell>
        </row>
        <row r="170">
          <cell r="D170">
            <v>1111.1001826551701</v>
          </cell>
        </row>
        <row r="171">
          <cell r="D171">
            <v>1097.34715227077</v>
          </cell>
        </row>
        <row r="172">
          <cell r="D172">
            <v>1116.0981681434801</v>
          </cell>
        </row>
        <row r="173">
          <cell r="D173">
            <v>1159.4774998677501</v>
          </cell>
        </row>
        <row r="174">
          <cell r="D174">
            <v>1253.2755093603801</v>
          </cell>
        </row>
        <row r="175">
          <cell r="D175">
            <v>1348.7166268118301</v>
          </cell>
        </row>
        <row r="176">
          <cell r="D176">
            <v>1419.1136993119001</v>
          </cell>
        </row>
        <row r="177">
          <cell r="D177">
            <v>1448.2735453663599</v>
          </cell>
        </row>
        <row r="178">
          <cell r="D178">
            <v>1414.0535554697899</v>
          </cell>
        </row>
        <row r="179">
          <cell r="D179">
            <v>1330.8172830196399</v>
          </cell>
        </row>
        <row r="180">
          <cell r="D180">
            <v>1205.25514231428</v>
          </cell>
        </row>
        <row r="181">
          <cell r="D181">
            <v>1155.05296768515</v>
          </cell>
        </row>
        <row r="182">
          <cell r="D182">
            <v>1111.9841345805801</v>
          </cell>
        </row>
        <row r="183">
          <cell r="D183">
            <v>1098.2849080379201</v>
          </cell>
        </row>
        <row r="184">
          <cell r="D184">
            <v>1117.50135946263</v>
          </cell>
        </row>
        <row r="185">
          <cell r="D185">
            <v>1161.1082535675901</v>
          </cell>
        </row>
        <row r="186">
          <cell r="D186">
            <v>1254.4574503214899</v>
          </cell>
        </row>
        <row r="187">
          <cell r="D187">
            <v>1348.9671853064499</v>
          </cell>
        </row>
        <row r="188">
          <cell r="D188">
            <v>1418.3930833128099</v>
          </cell>
        </row>
        <row r="189">
          <cell r="D189">
            <v>1446.80845745689</v>
          </cell>
        </row>
        <row r="190">
          <cell r="D190">
            <v>1412.17825080788</v>
          </cell>
        </row>
        <row r="191">
          <cell r="D191">
            <v>1328.87013502733</v>
          </cell>
        </row>
        <row r="192">
          <cell r="D192">
            <v>1203.51327298402</v>
          </cell>
        </row>
        <row r="193">
          <cell r="D193">
            <v>1153.49430574346</v>
          </cell>
        </row>
        <row r="194">
          <cell r="D194">
            <v>1110.2396124531599</v>
          </cell>
        </row>
        <row r="195">
          <cell r="D195">
            <v>1095.7535339107501</v>
          </cell>
        </row>
        <row r="196">
          <cell r="D196">
            <v>1113.98118643459</v>
          </cell>
        </row>
        <row r="197">
          <cell r="D197">
            <v>1156.7857496526799</v>
          </cell>
        </row>
        <row r="198">
          <cell r="D198">
            <v>1249.92388889259</v>
          </cell>
        </row>
        <row r="199">
          <cell r="D199">
            <v>1344.6131088995401</v>
          </cell>
        </row>
        <row r="200">
          <cell r="D200">
            <v>1414.28614040602</v>
          </cell>
        </row>
        <row r="201">
          <cell r="D201">
            <v>1442.7945609682299</v>
          </cell>
        </row>
        <row r="202">
          <cell r="D202">
            <v>1408.20216981362</v>
          </cell>
        </row>
        <row r="203">
          <cell r="D203">
            <v>1325.0625914510099</v>
          </cell>
        </row>
        <row r="204">
          <cell r="D204">
            <v>1200.1337199586101</v>
          </cell>
        </row>
        <row r="205">
          <cell r="D205">
            <v>1150.6194936583399</v>
          </cell>
        </row>
        <row r="206">
          <cell r="D206">
            <v>1107.74820612554</v>
          </cell>
        </row>
        <row r="207">
          <cell r="D207">
            <v>1093.3482453685999</v>
          </cell>
        </row>
        <row r="208">
          <cell r="D208">
            <v>1111.52277225377</v>
          </cell>
        </row>
        <row r="209">
          <cell r="D209">
            <v>1154.33270507202</v>
          </cell>
        </row>
        <row r="210">
          <cell r="D210">
            <v>1247.6893427902701</v>
          </cell>
        </row>
        <row r="211">
          <cell r="D211">
            <v>1342.73532793968</v>
          </cell>
        </row>
        <row r="212">
          <cell r="D212">
            <v>1412.7312931676499</v>
          </cell>
        </row>
        <row r="213">
          <cell r="D213">
            <v>1441.42440149187</v>
          </cell>
        </row>
        <row r="214">
          <cell r="D214">
            <v>1406.8592763445399</v>
          </cell>
        </row>
        <row r="215">
          <cell r="D215">
            <v>1323.61814637558</v>
          </cell>
        </row>
        <row r="216">
          <cell r="D216">
            <v>1198.48972924451</v>
          </cell>
        </row>
        <row r="217">
          <cell r="D217">
            <v>1148.7858576532401</v>
          </cell>
        </row>
        <row r="218">
          <cell r="D218">
            <v>1105.8356113930099</v>
          </cell>
        </row>
        <row r="219">
          <cell r="D219">
            <v>1091.5477028569301</v>
          </cell>
        </row>
        <row r="220">
          <cell r="D220">
            <v>1109.90362362414</v>
          </cell>
        </row>
        <row r="221">
          <cell r="D221">
            <v>1152.8661227878999</v>
          </cell>
        </row>
        <row r="222">
          <cell r="D222">
            <v>1246.22113204174</v>
          </cell>
        </row>
        <row r="223">
          <cell r="D223">
            <v>1341.1568744807701</v>
          </cell>
        </row>
        <row r="224">
          <cell r="D224">
            <v>1411.02002374122</v>
          </cell>
        </row>
        <row r="225">
          <cell r="D225">
            <v>1439.6082103716101</v>
          </cell>
        </row>
        <row r="226">
          <cell r="D226">
            <v>1404.9414453355801</v>
          </cell>
        </row>
        <row r="227">
          <cell r="D227">
            <v>1321.55619850844</v>
          </cell>
        </row>
        <row r="228">
          <cell r="D228">
            <v>1196.1878978550301</v>
          </cell>
        </row>
        <row r="229">
          <cell r="D229">
            <v>1146.15041895935</v>
          </cell>
        </row>
        <row r="230">
          <cell r="D230">
            <v>1102.74354197717</v>
          </cell>
        </row>
        <row r="231">
          <cell r="D231">
            <v>1087.8999643587199</v>
          </cell>
        </row>
        <row r="232">
          <cell r="D232">
            <v>1105.75872919268</v>
          </cell>
        </row>
        <row r="233">
          <cell r="D233">
            <v>1148.26807065049</v>
          </cell>
        </row>
        <row r="234">
          <cell r="D234">
            <v>1241.3655792279601</v>
          </cell>
        </row>
        <row r="235">
          <cell r="D235">
            <v>1336.1738388598301</v>
          </cell>
        </row>
        <row r="236">
          <cell r="D236">
            <v>1405.96629951919</v>
          </cell>
        </row>
        <row r="237">
          <cell r="D237">
            <v>1434.47870843285</v>
          </cell>
        </row>
        <row r="238">
          <cell r="D238">
            <v>1399.7890136778999</v>
          </cell>
        </row>
        <row r="239">
          <cell r="D239">
            <v>1316.5107640179399</v>
          </cell>
        </row>
        <row r="240">
          <cell r="D240">
            <v>1191.4309629192301</v>
          </cell>
        </row>
        <row r="241">
          <cell r="D241">
            <v>1141.7514262750001</v>
          </cell>
        </row>
        <row r="242">
          <cell r="D242">
            <v>1098.6627954575599</v>
          </cell>
        </row>
        <row r="243">
          <cell r="D243">
            <v>1083.98574164775</v>
          </cell>
        </row>
        <row r="244">
          <cell r="D244">
            <v>1101.8905635947101</v>
          </cell>
        </row>
        <row r="245">
          <cell r="D245">
            <v>1144.42247613983</v>
          </cell>
        </row>
        <row r="246">
          <cell r="D246">
            <v>1237.5737220665301</v>
          </cell>
        </row>
        <row r="247">
          <cell r="D247">
            <v>1332.4674265316601</v>
          </cell>
        </row>
        <row r="248">
          <cell r="D248">
            <v>1402.3665677783999</v>
          </cell>
        </row>
        <row r="249">
          <cell r="D249">
            <v>1430.9990409904599</v>
          </cell>
        </row>
        <row r="250">
          <cell r="D250">
            <v>1396.3937194355201</v>
          </cell>
        </row>
        <row r="251">
          <cell r="D251">
            <v>1313.1124594523901</v>
          </cell>
        </row>
        <row r="252">
          <cell r="D252">
            <v>1187.92450981856</v>
          </cell>
        </row>
        <row r="253">
          <cell r="D253">
            <v>1138.1573206775399</v>
          </cell>
        </row>
        <row r="254">
          <cell r="D254">
            <v>1095.1516561533499</v>
          </cell>
        </row>
        <row r="255">
          <cell r="D255">
            <v>1080.84202146437</v>
          </cell>
        </row>
        <row r="256">
          <cell r="D256">
            <v>1099.24526392814</v>
          </cell>
        </row>
        <row r="257">
          <cell r="D257">
            <v>1142.37425530877</v>
          </cell>
        </row>
        <row r="258">
          <cell r="D258">
            <v>1236.0359776186499</v>
          </cell>
        </row>
        <row r="259">
          <cell r="D259">
            <v>1331.3516215848699</v>
          </cell>
        </row>
        <row r="260">
          <cell r="D260">
            <v>1401.54574904387</v>
          </cell>
        </row>
        <row r="261">
          <cell r="D261">
            <v>1430.37404067174</v>
          </cell>
        </row>
        <row r="262">
          <cell r="D262">
            <v>1395.94766503798</v>
          </cell>
        </row>
        <row r="263">
          <cell r="D263">
            <v>1312.93231724565</v>
          </cell>
        </row>
        <row r="264">
          <cell r="D264">
            <v>1188.1730239374899</v>
          </cell>
        </row>
        <row r="265">
          <cell r="D265">
            <v>1138.8269498639399</v>
          </cell>
        </row>
        <row r="266">
          <cell r="D266">
            <v>1096.0618642009099</v>
          </cell>
        </row>
        <row r="267">
          <cell r="D267">
            <v>1081.65788976661</v>
          </cell>
        </row>
        <row r="268">
          <cell r="D268">
            <v>1099.79213459677</v>
          </cell>
        </row>
        <row r="269">
          <cell r="D269">
            <v>1142.59566669059</v>
          </cell>
        </row>
        <row r="270">
          <cell r="D270">
            <v>1236.0461163888299</v>
          </cell>
        </row>
        <row r="271">
          <cell r="D271">
            <v>1331.20884362315</v>
          </cell>
        </row>
        <row r="272">
          <cell r="D272">
            <v>1401.23094569658</v>
          </cell>
        </row>
        <row r="273">
          <cell r="D273">
            <v>1429.7944386419399</v>
          </cell>
        </row>
        <row r="274">
          <cell r="D274">
            <v>1395.0716931422201</v>
          </cell>
        </row>
        <row r="275">
          <cell r="D275">
            <v>1311.8209636359099</v>
          </cell>
        </row>
        <row r="276">
          <cell r="D276">
            <v>1186.9415664542601</v>
          </cell>
        </row>
        <row r="277">
          <cell r="D277">
            <v>1137.6161659086199</v>
          </cell>
        </row>
        <row r="278">
          <cell r="D278">
            <v>1095.01840963516</v>
          </cell>
        </row>
        <row r="279">
          <cell r="D279">
            <v>1080.91568671614</v>
          </cell>
        </row>
        <row r="280">
          <cell r="D280">
            <v>1099.3879596152201</v>
          </cell>
        </row>
        <row r="281">
          <cell r="D281">
            <v>1142.4729497974899</v>
          </cell>
        </row>
        <row r="282">
          <cell r="D282">
            <v>1236.0620015044001</v>
          </cell>
        </row>
        <row r="283">
          <cell r="D283">
            <v>1331.28942595081</v>
          </cell>
        </row>
        <row r="284">
          <cell r="D284">
            <v>1401.3864384343301</v>
          </cell>
        </row>
        <row r="285">
          <cell r="D285">
            <v>1430.1061048285801</v>
          </cell>
        </row>
        <row r="286">
          <cell r="D286">
            <v>1395.58536834861</v>
          </cell>
        </row>
        <row r="287">
          <cell r="D287">
            <v>1312.5179550052401</v>
          </cell>
        </row>
        <row r="288">
          <cell r="D288">
            <v>1187.77181370576</v>
          </cell>
        </row>
        <row r="289">
          <cell r="D289">
            <v>1138.5336004578201</v>
          </cell>
        </row>
        <row r="290">
          <cell r="D290">
            <v>1096.00901949285</v>
          </cell>
        </row>
        <row r="291">
          <cell r="D291">
            <v>1081.9713738959399</v>
          </cell>
        </row>
        <row r="292">
          <cell r="D292">
            <v>1100.41735177547</v>
          </cell>
        </row>
        <row r="293">
          <cell r="D293">
            <v>1143.36455835774</v>
          </cell>
        </row>
        <row r="294">
          <cell r="D294">
            <v>1236.64243369625</v>
          </cell>
        </row>
        <row r="295">
          <cell r="D295">
            <v>1331.49462828129</v>
          </cell>
        </row>
        <row r="296">
          <cell r="D296">
            <v>1401.33936442407</v>
          </cell>
        </row>
        <row r="297">
          <cell r="D297">
            <v>1430.0184416353</v>
          </cell>
        </row>
        <row r="298">
          <cell r="D298">
            <v>1395.53282926872</v>
          </cell>
        </row>
        <row r="299">
          <cell r="D299">
            <v>1312.3721308003801</v>
          </cell>
        </row>
        <row r="300">
          <cell r="D300">
            <v>1187.28243819975</v>
          </cell>
        </row>
        <row r="301">
          <cell r="D301">
            <v>1137.7004376346899</v>
          </cell>
        </row>
        <row r="302">
          <cell r="D302">
            <v>1095.1332077909201</v>
          </cell>
        </row>
        <row r="303">
          <cell r="D303">
            <v>1081.58948532046</v>
          </cell>
        </row>
        <row r="304">
          <cell r="D304">
            <v>1100.7593467347899</v>
          </cell>
        </row>
        <row r="305">
          <cell r="D305">
            <v>1144.5049295214801</v>
          </cell>
        </row>
        <row r="306">
          <cell r="D306">
            <v>1238.3127376918201</v>
          </cell>
        </row>
        <row r="307">
          <cell r="D307">
            <v>1333.39012546409</v>
          </cell>
        </row>
        <row r="308">
          <cell r="D308">
            <v>1403.14448596177</v>
          </cell>
        </row>
        <row r="309">
          <cell r="D309">
            <v>1431.46571655709</v>
          </cell>
        </row>
        <row r="310">
          <cell r="D310">
            <v>1396.6169823044099</v>
          </cell>
        </row>
        <row r="311">
          <cell r="D311">
            <v>1313.3979809408399</v>
          </cell>
        </row>
        <row r="312">
          <cell r="D312">
            <v>1188.7342060681599</v>
          </cell>
        </row>
        <row r="313">
          <cell r="D313">
            <v>1139.75290051917</v>
          </cell>
        </row>
        <row r="314">
          <cell r="D314">
            <v>1097.5868202002</v>
          </cell>
        </row>
        <row r="315">
          <cell r="D315">
            <v>1083.9295872400701</v>
          </cell>
        </row>
        <row r="316">
          <cell r="D316">
            <v>1102.7351777184099</v>
          </cell>
        </row>
        <row r="317">
          <cell r="D317">
            <v>1146.1059924537501</v>
          </cell>
        </row>
        <row r="318">
          <cell r="D318">
            <v>1239.8232121926001</v>
          </cell>
        </row>
        <row r="319">
          <cell r="D319">
            <v>1335.0442916181901</v>
          </cell>
        </row>
        <row r="320">
          <cell r="D320">
            <v>1405.04494924398</v>
          </cell>
        </row>
        <row r="321">
          <cell r="D321">
            <v>1433.63806326894</v>
          </cell>
        </row>
        <row r="322">
          <cell r="D322">
            <v>1399.1292313879701</v>
          </cell>
        </row>
        <row r="323">
          <cell r="D323">
            <v>1316.3851505125399</v>
          </cell>
        </row>
        <row r="324">
          <cell r="D324">
            <v>1192.40007723351</v>
          </cell>
        </row>
        <row r="325">
          <cell r="D325">
            <v>1144.12147734367</v>
          </cell>
        </row>
        <row r="326">
          <cell r="D326">
            <v>1102.54073327794</v>
          </cell>
        </row>
        <row r="327">
          <cell r="D327">
            <v>1089.1874753366701</v>
          </cell>
        </row>
        <row r="328">
          <cell r="D328">
            <v>1108.12341689087</v>
          </cell>
        </row>
        <row r="329">
          <cell r="D329">
            <v>1151.5004951230201</v>
          </cell>
        </row>
        <row r="330">
          <cell r="D330">
            <v>1245.22881896684</v>
          </cell>
        </row>
        <row r="331">
          <cell r="D331">
            <v>1340.4719357337899</v>
          </cell>
        </row>
        <row r="332">
          <cell r="D332">
            <v>1410.4837855237599</v>
          </cell>
        </row>
        <row r="333">
          <cell r="D333">
            <v>1439.04805636889</v>
          </cell>
        </row>
        <row r="334">
          <cell r="D334">
            <v>1404.4081905626599</v>
          </cell>
        </row>
        <row r="335">
          <cell r="D335">
            <v>1321.3745798970599</v>
          </cell>
        </row>
        <row r="336">
          <cell r="D336">
            <v>1196.88080974216</v>
          </cell>
        </row>
        <row r="337">
          <cell r="D337">
            <v>1147.9693224360501</v>
          </cell>
        </row>
        <row r="338">
          <cell r="D338">
            <v>1105.6796244688701</v>
          </cell>
        </row>
        <row r="339">
          <cell r="D339">
            <v>1091.6437950378699</v>
          </cell>
        </row>
        <row r="340">
          <cell r="D340">
            <v>1109.9814049486399</v>
          </cell>
        </row>
        <row r="341">
          <cell r="D341">
            <v>1152.83304109192</v>
          </cell>
        </row>
        <row r="342">
          <cell r="D342">
            <v>1246.1482527421499</v>
          </cell>
        </row>
        <row r="343">
          <cell r="D343">
            <v>1341.0215047005199</v>
          </cell>
        </row>
        <row r="344">
          <cell r="D344">
            <v>1410.67459907033</v>
          </cell>
        </row>
        <row r="345">
          <cell r="D345">
            <v>1438.83669235553</v>
          </cell>
        </row>
        <row r="346">
          <cell r="D346">
            <v>1403.8458525046699</v>
          </cell>
        </row>
        <row r="347">
          <cell r="D347">
            <v>1320.6263892321899</v>
          </cell>
        </row>
        <row r="348">
          <cell r="D348">
            <v>1196.1558749041601</v>
          </cell>
        </row>
        <row r="349">
          <cell r="D349">
            <v>1147.3380758675701</v>
          </cell>
        </row>
        <row r="350">
          <cell r="D350">
            <v>1105.0252943252699</v>
          </cell>
        </row>
        <row r="351">
          <cell r="D351">
            <v>1090.71079766152</v>
          </cell>
        </row>
        <row r="352">
          <cell r="D352">
            <v>1108.67133483579</v>
          </cell>
        </row>
        <row r="353">
          <cell r="D353">
            <v>1151.12859311542</v>
          </cell>
        </row>
        <row r="354">
          <cell r="D354">
            <v>1244.2120809793901</v>
          </cell>
        </row>
        <row r="355">
          <cell r="D355">
            <v>1339.00129019052</v>
          </cell>
        </row>
        <row r="356">
          <cell r="D356">
            <v>1408.6868094423601</v>
          </cell>
        </row>
        <row r="357">
          <cell r="D357">
            <v>1436.9502549103399</v>
          </cell>
        </row>
        <row r="358">
          <cell r="D358">
            <v>1402.03730456976</v>
          </cell>
        </row>
        <row r="359">
          <cell r="D359">
            <v>1318.77322837621</v>
          </cell>
        </row>
        <row r="360">
          <cell r="D360">
            <v>1194.0791825767301</v>
          </cell>
        </row>
        <row r="361">
          <cell r="D361">
            <v>1145.0020196737401</v>
          </cell>
        </row>
        <row r="362">
          <cell r="D362">
            <v>1102.5566737229001</v>
          </cell>
        </row>
        <row r="363">
          <cell r="D363">
            <v>1088.3706890205899</v>
          </cell>
        </row>
        <row r="364">
          <cell r="D364">
            <v>1106.57644553615</v>
          </cell>
        </row>
        <row r="365">
          <cell r="D365">
            <v>1149.28322669663</v>
          </cell>
        </row>
        <row r="366">
          <cell r="D366">
            <v>1242.4630132991099</v>
          </cell>
        </row>
        <row r="367">
          <cell r="D367">
            <v>1337.2300317720201</v>
          </cell>
        </row>
        <row r="368">
          <cell r="D368">
            <v>1406.8446563062701</v>
          </cell>
        </row>
        <row r="369">
          <cell r="D369">
            <v>1435.05583690194</v>
          </cell>
        </row>
        <row r="370">
          <cell r="D370">
            <v>1400.1903978226801</v>
          </cell>
        </row>
        <row r="371">
          <cell r="D371">
            <v>1317.1430876570801</v>
          </cell>
        </row>
        <row r="372">
          <cell r="D372">
            <v>1192.8757587948801</v>
          </cell>
        </row>
        <row r="373">
          <cell r="D373">
            <v>1144.2400499268199</v>
          </cell>
        </row>
        <row r="374">
          <cell r="D374">
            <v>1102.0546049404199</v>
          </cell>
        </row>
        <row r="375">
          <cell r="D375">
            <v>1087.78495038952</v>
          </cell>
        </row>
        <row r="376">
          <cell r="D376">
            <v>1105.7880813885999</v>
          </cell>
        </row>
        <row r="377">
          <cell r="D377">
            <v>1148.3777628643199</v>
          </cell>
        </row>
        <row r="378">
          <cell r="D378">
            <v>1241.74903114831</v>
          </cell>
        </row>
        <row r="379">
          <cell r="D379">
            <v>1336.9201808933401</v>
          </cell>
        </row>
        <row r="380">
          <cell r="D380">
            <v>1406.94155779274</v>
          </cell>
        </row>
        <row r="381">
          <cell r="D381">
            <v>1435.4120148981899</v>
          </cell>
        </row>
        <row r="382">
          <cell r="D382">
            <v>1400.52292499845</v>
          </cell>
        </row>
        <row r="383">
          <cell r="D383">
            <v>1317.08373511329</v>
          </cell>
        </row>
        <row r="384">
          <cell r="D384">
            <v>1192.0116667858199</v>
          </cell>
        </row>
        <row r="385">
          <cell r="D385">
            <v>1142.50879135016</v>
          </cell>
        </row>
        <row r="386">
          <cell r="D386">
            <v>1099.7293017232601</v>
          </cell>
        </row>
        <row r="387">
          <cell r="D387">
            <v>1085.43842785982</v>
          </cell>
        </row>
        <row r="388">
          <cell r="D388">
            <v>1103.6859170345199</v>
          </cell>
        </row>
        <row r="389">
          <cell r="D389">
            <v>1146.47369041615</v>
          </cell>
        </row>
        <row r="390">
          <cell r="D390">
            <v>1239.69138418032</v>
          </cell>
        </row>
        <row r="391">
          <cell r="D391">
            <v>1334.5278786628101</v>
          </cell>
        </row>
        <row r="392">
          <cell r="D392">
            <v>1404.3490749283301</v>
          </cell>
        </row>
        <row r="393">
          <cell r="D393">
            <v>1432.9603517877199</v>
          </cell>
        </row>
        <row r="394">
          <cell r="D394">
            <v>1398.4452279114601</v>
          </cell>
        </row>
        <row r="395">
          <cell r="D395">
            <v>1315.39662017963</v>
          </cell>
        </row>
        <row r="396">
          <cell r="D396">
            <v>1190.59184053181</v>
          </cell>
        </row>
        <row r="397">
          <cell r="D397">
            <v>1141.1862044485799</v>
          </cell>
        </row>
        <row r="398">
          <cell r="D398">
            <v>1098.3416331875601</v>
          </cell>
        </row>
        <row r="399">
          <cell r="D399">
            <v>1083.8479915299099</v>
          </cell>
        </row>
        <row r="400">
          <cell r="D400">
            <v>1101.9141556473701</v>
          </cell>
        </row>
        <row r="401">
          <cell r="D401">
            <v>1144.6512322164299</v>
          </cell>
        </row>
        <row r="402">
          <cell r="D402">
            <v>1238.0902072261099</v>
          </cell>
        </row>
        <row r="403">
          <cell r="D403">
            <v>1333.2576936348801</v>
          </cell>
        </row>
        <row r="404">
          <cell r="D404">
            <v>1403.27657648318</v>
          </cell>
        </row>
        <row r="405">
          <cell r="D405">
            <v>1431.8131732184499</v>
          </cell>
        </row>
        <row r="406">
          <cell r="D406">
            <v>1397.10604772795</v>
          </cell>
        </row>
        <row r="407">
          <cell r="D407">
            <v>1313.9915430011999</v>
          </cell>
        </row>
        <row r="408">
          <cell r="D408">
            <v>1189.40616168924</v>
          </cell>
        </row>
        <row r="409">
          <cell r="D409">
            <v>1140.3679200434101</v>
          </cell>
        </row>
        <row r="410">
          <cell r="D410">
            <v>1097.86154567423</v>
          </cell>
        </row>
        <row r="411">
          <cell r="D411">
            <v>1083.49403228081</v>
          </cell>
        </row>
        <row r="412">
          <cell r="D412">
            <v>1101.4645541622599</v>
          </cell>
        </row>
        <row r="413">
          <cell r="D413">
            <v>1143.88585962042</v>
          </cell>
        </row>
        <row r="414">
          <cell r="D414">
            <v>1236.8112990637901</v>
          </cell>
        </row>
        <row r="415">
          <cell r="D415">
            <v>1331.44178458286</v>
          </cell>
        </row>
        <row r="416">
          <cell r="D416">
            <v>1401.1578228789499</v>
          </cell>
        </row>
        <row r="417">
          <cell r="D417">
            <v>1429.74827801896</v>
          </cell>
        </row>
        <row r="418">
          <cell r="D418">
            <v>1395.26193472009</v>
          </cell>
        </row>
        <row r="419">
          <cell r="D419">
            <v>1312.24328527801</v>
          </cell>
        </row>
        <row r="420">
          <cell r="D420">
            <v>1187.4606976625</v>
          </cell>
        </row>
        <row r="421">
          <cell r="D421">
            <v>1138.2013801753999</v>
          </cell>
        </row>
        <row r="422">
          <cell r="D422">
            <v>1095.81017922775</v>
          </cell>
        </row>
        <row r="423">
          <cell r="D423">
            <v>1082.1478796352401</v>
          </cell>
        </row>
        <row r="424">
          <cell r="D424">
            <v>1101.0308629629501</v>
          </cell>
        </row>
        <row r="425">
          <cell r="D425">
            <v>1144.2262333829501</v>
          </cell>
        </row>
        <row r="426">
          <cell r="D426">
            <v>1237.39261558871</v>
          </cell>
        </row>
        <row r="427">
          <cell r="D427">
            <v>1331.86340626526</v>
          </cell>
        </row>
        <row r="428">
          <cell r="D428">
            <v>1401.2461342404899</v>
          </cell>
        </row>
        <row r="429">
          <cell r="D429">
            <v>1429.5181315735599</v>
          </cell>
        </row>
        <row r="430">
          <cell r="D430">
            <v>1394.8853259825</v>
          </cell>
        </row>
        <row r="431">
          <cell r="D431">
            <v>1312.0119079946301</v>
          </cell>
        </row>
        <row r="432">
          <cell r="D432">
            <v>1187.7115521078599</v>
          </cell>
        </row>
        <row r="433">
          <cell r="D433">
            <v>1138.92777672081</v>
          </cell>
        </row>
      </sheetData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Customers Var"/>
      <sheetName val="Data"/>
      <sheetName val="DStat"/>
      <sheetName val="Corr"/>
      <sheetName val="Coef"/>
      <sheetName val="MStat"/>
      <sheetName val="Err"/>
      <sheetName val="SMALL Annual Customers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>
        <row r="122">
          <cell r="C122">
            <v>388623</v>
          </cell>
          <cell r="E122">
            <v>390498.453039026</v>
          </cell>
        </row>
        <row r="123">
          <cell r="E123">
            <v>388883.34804332</v>
          </cell>
        </row>
        <row r="124">
          <cell r="E124">
            <v>389030.50353824202</v>
          </cell>
        </row>
        <row r="125">
          <cell r="E125">
            <v>390100.15763413702</v>
          </cell>
        </row>
        <row r="126">
          <cell r="E126">
            <v>390208.44521563803</v>
          </cell>
        </row>
        <row r="127">
          <cell r="E127">
            <v>390542.97691235802</v>
          </cell>
        </row>
        <row r="128">
          <cell r="E128">
            <v>390806.703828433</v>
          </cell>
        </row>
        <row r="129">
          <cell r="E129">
            <v>391546.68061508797</v>
          </cell>
        </row>
        <row r="130">
          <cell r="E130">
            <v>392286.26195148699</v>
          </cell>
        </row>
        <row r="131">
          <cell r="E131">
            <v>392412.74941056699</v>
          </cell>
        </row>
        <row r="132">
          <cell r="E132">
            <v>392676.230968413</v>
          </cell>
        </row>
        <row r="133">
          <cell r="E133">
            <v>392926.01296627498</v>
          </cell>
        </row>
        <row r="134">
          <cell r="E134">
            <v>392405.49254906102</v>
          </cell>
        </row>
        <row r="135">
          <cell r="E135">
            <v>393935.26957570401</v>
          </cell>
        </row>
        <row r="136">
          <cell r="E136">
            <v>394248.25576915703</v>
          </cell>
        </row>
        <row r="137">
          <cell r="E137">
            <v>395295.36907017598</v>
          </cell>
        </row>
        <row r="138">
          <cell r="E138">
            <v>395645.79913438798</v>
          </cell>
        </row>
        <row r="139">
          <cell r="E139">
            <v>396165.46877037198</v>
          </cell>
        </row>
        <row r="140">
          <cell r="E140">
            <v>396758.79755136301</v>
          </cell>
        </row>
        <row r="141">
          <cell r="E141">
            <v>397155.241408573</v>
          </cell>
        </row>
        <row r="142">
          <cell r="E142">
            <v>397713.80123854103</v>
          </cell>
        </row>
        <row r="143">
          <cell r="E143">
            <v>397477.39999990299</v>
          </cell>
        </row>
        <row r="144">
          <cell r="E144">
            <v>397861.31918308599</v>
          </cell>
        </row>
        <row r="145">
          <cell r="E145">
            <v>398240.05205973401</v>
          </cell>
        </row>
        <row r="146">
          <cell r="E146">
            <v>398742.62730439397</v>
          </cell>
        </row>
        <row r="147">
          <cell r="E147">
            <v>400024.77468828601</v>
          </cell>
        </row>
        <row r="148">
          <cell r="E148">
            <v>400389.79367837199</v>
          </cell>
        </row>
        <row r="149">
          <cell r="E149">
            <v>400735.04623997502</v>
          </cell>
        </row>
        <row r="150">
          <cell r="E150">
            <v>401218.27411363699</v>
          </cell>
        </row>
        <row r="151">
          <cell r="E151">
            <v>401742.20956490998</v>
          </cell>
        </row>
        <row r="152">
          <cell r="E152">
            <v>401228.34581983398</v>
          </cell>
        </row>
        <row r="153">
          <cell r="E153">
            <v>401605.388994904</v>
          </cell>
        </row>
        <row r="154">
          <cell r="E154">
            <v>401743.68366249598</v>
          </cell>
        </row>
        <row r="155">
          <cell r="E155">
            <v>401935.83908606501</v>
          </cell>
        </row>
        <row r="156">
          <cell r="E156">
            <v>402059.18033642799</v>
          </cell>
        </row>
        <row r="157">
          <cell r="E157">
            <v>402362.75873676001</v>
          </cell>
        </row>
        <row r="158">
          <cell r="E158">
            <v>402615.554814042</v>
          </cell>
        </row>
        <row r="159">
          <cell r="E159">
            <v>403505.29596193699</v>
          </cell>
        </row>
        <row r="160">
          <cell r="E160">
            <v>403720.69907037501</v>
          </cell>
        </row>
        <row r="161">
          <cell r="E161">
            <v>403936.29864389502</v>
          </cell>
        </row>
        <row r="162">
          <cell r="E162">
            <v>404169.44061069802</v>
          </cell>
        </row>
        <row r="163">
          <cell r="E163">
            <v>404625.38937992399</v>
          </cell>
        </row>
        <row r="164">
          <cell r="E164">
            <v>405041.85500776197</v>
          </cell>
        </row>
        <row r="165">
          <cell r="E165">
            <v>405543.24676838802</v>
          </cell>
        </row>
        <row r="166">
          <cell r="E166">
            <v>406148.70225791301</v>
          </cell>
        </row>
        <row r="167">
          <cell r="E167">
            <v>407553.76967588998</v>
          </cell>
        </row>
        <row r="168">
          <cell r="E168">
            <v>408188.38014282001</v>
          </cell>
        </row>
        <row r="169">
          <cell r="E169">
            <v>409031.08264250099</v>
          </cell>
        </row>
        <row r="170">
          <cell r="E170">
            <v>411165.64796952601</v>
          </cell>
        </row>
        <row r="171">
          <cell r="E171">
            <v>411327.53718871</v>
          </cell>
        </row>
        <row r="172">
          <cell r="E172">
            <v>411607.58721633902</v>
          </cell>
        </row>
        <row r="173">
          <cell r="E173">
            <v>412736.09646755701</v>
          </cell>
        </row>
        <row r="174">
          <cell r="E174">
            <v>413962.867360426</v>
          </cell>
        </row>
        <row r="175">
          <cell r="E175">
            <v>414313.26559175103</v>
          </cell>
        </row>
        <row r="176">
          <cell r="E176">
            <v>414254.22831637698</v>
          </cell>
        </row>
        <row r="177">
          <cell r="E177">
            <v>414774.83413195802</v>
          </cell>
        </row>
        <row r="178">
          <cell r="E178">
            <v>415302.757980455</v>
          </cell>
        </row>
        <row r="179">
          <cell r="E179">
            <v>415819.14978413697</v>
          </cell>
        </row>
        <row r="180">
          <cell r="E180">
            <v>416324.07973209303</v>
          </cell>
        </row>
        <row r="181">
          <cell r="E181">
            <v>416811.17030078301</v>
          </cell>
        </row>
        <row r="182">
          <cell r="E182">
            <v>417295.09875599598</v>
          </cell>
        </row>
        <row r="183">
          <cell r="E183">
            <v>417777.814955051</v>
          </cell>
        </row>
        <row r="184">
          <cell r="E184">
            <v>418252.41025851999</v>
          </cell>
        </row>
        <row r="185">
          <cell r="E185">
            <v>418749.70415277203</v>
          </cell>
        </row>
        <row r="186">
          <cell r="E186">
            <v>419256.21573777602</v>
          </cell>
        </row>
        <row r="187">
          <cell r="E187">
            <v>419777.80474471301</v>
          </cell>
        </row>
        <row r="188">
          <cell r="E188">
            <v>420297.56804988498</v>
          </cell>
        </row>
        <row r="189">
          <cell r="E189">
            <v>420820.63718628901</v>
          </cell>
        </row>
        <row r="190">
          <cell r="E190">
            <v>421336.73424643301</v>
          </cell>
        </row>
        <row r="191">
          <cell r="E191">
            <v>421836.659697044</v>
          </cell>
        </row>
        <row r="192">
          <cell r="E192">
            <v>422327.82215695299</v>
          </cell>
        </row>
        <row r="193">
          <cell r="E193">
            <v>422804.763132861</v>
          </cell>
        </row>
        <row r="194">
          <cell r="E194">
            <v>423281.60182337702</v>
          </cell>
        </row>
        <row r="195">
          <cell r="E195">
            <v>423758.49831969599</v>
          </cell>
        </row>
        <row r="196">
          <cell r="E196">
            <v>424227.222053634</v>
          </cell>
        </row>
        <row r="197">
          <cell r="E197">
            <v>424704.276054952</v>
          </cell>
        </row>
        <row r="198">
          <cell r="E198">
            <v>425177.02176710399</v>
          </cell>
        </row>
        <row r="199">
          <cell r="E199">
            <v>425658.20881563</v>
          </cell>
        </row>
        <row r="200">
          <cell r="E200">
            <v>426143.63096500101</v>
          </cell>
        </row>
        <row r="201">
          <cell r="E201">
            <v>426644.70990504097</v>
          </cell>
        </row>
        <row r="202">
          <cell r="E202">
            <v>427145.548655016</v>
          </cell>
        </row>
        <row r="203">
          <cell r="E203">
            <v>427627.17402778799</v>
          </cell>
        </row>
        <row r="204">
          <cell r="E204">
            <v>428089.73630326602</v>
          </cell>
        </row>
        <row r="205">
          <cell r="E205">
            <v>428533.43381803</v>
          </cell>
        </row>
        <row r="206">
          <cell r="E206">
            <v>428978.64356182597</v>
          </cell>
        </row>
        <row r="207">
          <cell r="E207">
            <v>429431.598935624</v>
          </cell>
        </row>
        <row r="208">
          <cell r="E208">
            <v>429876.28189668799</v>
          </cell>
        </row>
        <row r="209">
          <cell r="E209">
            <v>430329.91817209101</v>
          </cell>
        </row>
        <row r="210">
          <cell r="E210">
            <v>430771.72274940601</v>
          </cell>
        </row>
        <row r="211">
          <cell r="E211">
            <v>431212.61737888103</v>
          </cell>
        </row>
        <row r="212">
          <cell r="E212">
            <v>431650.859660352</v>
          </cell>
        </row>
        <row r="213">
          <cell r="E213">
            <v>432096.81245132303</v>
          </cell>
        </row>
        <row r="214">
          <cell r="E214">
            <v>432539.36510279402</v>
          </cell>
        </row>
        <row r="215">
          <cell r="E215">
            <v>432965.29324853199</v>
          </cell>
        </row>
        <row r="216">
          <cell r="E216">
            <v>433375.08421526698</v>
          </cell>
        </row>
        <row r="217">
          <cell r="E217">
            <v>433771.01959617302</v>
          </cell>
        </row>
        <row r="218">
          <cell r="E218">
            <v>434169.573246738</v>
          </cell>
        </row>
        <row r="219">
          <cell r="E219">
            <v>434577.19528086402</v>
          </cell>
        </row>
        <row r="220">
          <cell r="E220">
            <v>434981.78167051403</v>
          </cell>
        </row>
        <row r="221">
          <cell r="E221">
            <v>435395.919637118</v>
          </cell>
        </row>
        <row r="222">
          <cell r="E222">
            <v>435803.071519677</v>
          </cell>
        </row>
        <row r="223">
          <cell r="E223">
            <v>436208.24459925003</v>
          </cell>
        </row>
        <row r="224">
          <cell r="E224">
            <v>436605.88630136498</v>
          </cell>
        </row>
        <row r="225">
          <cell r="E225">
            <v>437001.66026008403</v>
          </cell>
        </row>
        <row r="226">
          <cell r="E226">
            <v>437393.71532561898</v>
          </cell>
        </row>
        <row r="227">
          <cell r="E227">
            <v>437780.70146469102</v>
          </cell>
        </row>
        <row r="228">
          <cell r="E228">
            <v>438168.51707498502</v>
          </cell>
        </row>
        <row r="229">
          <cell r="E229">
            <v>438553.20678560599</v>
          </cell>
        </row>
        <row r="230">
          <cell r="E230">
            <v>438940.517556281</v>
          </cell>
        </row>
        <row r="231">
          <cell r="E231">
            <v>439328.30153608997</v>
          </cell>
        </row>
        <row r="232">
          <cell r="E232">
            <v>439706.91517726</v>
          </cell>
        </row>
        <row r="233">
          <cell r="E233">
            <v>440088.50013553101</v>
          </cell>
        </row>
        <row r="234">
          <cell r="E234">
            <v>440461.63823235699</v>
          </cell>
        </row>
        <row r="235">
          <cell r="E235">
            <v>440833.78011197801</v>
          </cell>
        </row>
        <row r="236">
          <cell r="E236">
            <v>441204.78963298898</v>
          </cell>
        </row>
        <row r="237">
          <cell r="E237">
            <v>441580.784746502</v>
          </cell>
        </row>
        <row r="238">
          <cell r="E238">
            <v>441951.31418914202</v>
          </cell>
        </row>
        <row r="239">
          <cell r="E239">
            <v>442304.20183186699</v>
          </cell>
        </row>
        <row r="240">
          <cell r="E240">
            <v>442638.95651520102</v>
          </cell>
        </row>
        <row r="241">
          <cell r="E241">
            <v>442974.88862628501</v>
          </cell>
        </row>
        <row r="242">
          <cell r="E242">
            <v>443343.11093817902</v>
          </cell>
        </row>
        <row r="243">
          <cell r="E243">
            <v>443759.749664856</v>
          </cell>
        </row>
        <row r="244">
          <cell r="E244">
            <v>444183.71718621399</v>
          </cell>
        </row>
        <row r="245">
          <cell r="E245">
            <v>444589.46680112201</v>
          </cell>
        </row>
        <row r="246">
          <cell r="E246">
            <v>444935.29853601003</v>
          </cell>
        </row>
        <row r="247">
          <cell r="E247">
            <v>445243.40749603597</v>
          </cell>
        </row>
        <row r="248">
          <cell r="E248">
            <v>445543.52971358999</v>
          </cell>
        </row>
        <row r="249">
          <cell r="E249">
            <v>445860.72942643298</v>
          </cell>
        </row>
        <row r="250">
          <cell r="E250">
            <v>446191.58485358802</v>
          </cell>
        </row>
        <row r="251">
          <cell r="E251">
            <v>446524.27267215302</v>
          </cell>
        </row>
        <row r="252">
          <cell r="E252">
            <v>446854.82080835302</v>
          </cell>
        </row>
        <row r="253">
          <cell r="E253">
            <v>447187.49585969298</v>
          </cell>
        </row>
        <row r="254">
          <cell r="E254">
            <v>447535.60066748498</v>
          </cell>
        </row>
        <row r="255">
          <cell r="E255">
            <v>447904.11444751901</v>
          </cell>
        </row>
        <row r="256">
          <cell r="E256">
            <v>448272.68718078802</v>
          </cell>
        </row>
        <row r="257">
          <cell r="E257">
            <v>448643.74119028001</v>
          </cell>
        </row>
        <row r="258">
          <cell r="E258">
            <v>448995.07002718397</v>
          </cell>
        </row>
        <row r="259">
          <cell r="E259">
            <v>449336.38373327098</v>
          </cell>
        </row>
        <row r="260">
          <cell r="E260">
            <v>449673.34876910201</v>
          </cell>
        </row>
        <row r="261">
          <cell r="E261">
            <v>450017.17591395503</v>
          </cell>
        </row>
        <row r="262">
          <cell r="E262">
            <v>450366.008385355</v>
          </cell>
        </row>
        <row r="263">
          <cell r="E263">
            <v>450715.40930176101</v>
          </cell>
        </row>
        <row r="264">
          <cell r="E264">
            <v>451068.028680499</v>
          </cell>
        </row>
        <row r="265">
          <cell r="E265">
            <v>451418.25076753902</v>
          </cell>
        </row>
        <row r="266">
          <cell r="E266">
            <v>451769.939145057</v>
          </cell>
        </row>
        <row r="267">
          <cell r="E267">
            <v>452119.90137423598</v>
          </cell>
        </row>
        <row r="268">
          <cell r="E268">
            <v>452460.56209594099</v>
          </cell>
        </row>
        <row r="269">
          <cell r="E269">
            <v>452804.60966178001</v>
          </cell>
        </row>
        <row r="270">
          <cell r="E270">
            <v>453142.711321223</v>
          </cell>
        </row>
        <row r="271">
          <cell r="E271">
            <v>453480.61069099698</v>
          </cell>
        </row>
        <row r="272">
          <cell r="E272">
            <v>453816.26129620901</v>
          </cell>
        </row>
        <row r="273">
          <cell r="E273">
            <v>454154.92966676498</v>
          </cell>
        </row>
        <row r="274">
          <cell r="E274">
            <v>454492.05057181499</v>
          </cell>
        </row>
        <row r="275">
          <cell r="E275">
            <v>454822.30031253799</v>
          </cell>
        </row>
        <row r="276">
          <cell r="E276">
            <v>455147.95444161003</v>
          </cell>
        </row>
        <row r="277">
          <cell r="E277">
            <v>455470.449013173</v>
          </cell>
        </row>
        <row r="278">
          <cell r="E278">
            <v>455800.13419542601</v>
          </cell>
        </row>
        <row r="279">
          <cell r="E279">
            <v>456139.53798154503</v>
          </cell>
        </row>
        <row r="280">
          <cell r="E280">
            <v>456474.63713208499</v>
          </cell>
        </row>
        <row r="281">
          <cell r="E281">
            <v>456810.95143598103</v>
          </cell>
        </row>
        <row r="282">
          <cell r="E282">
            <v>457132.770153641</v>
          </cell>
        </row>
        <row r="283">
          <cell r="E283">
            <v>457448.30152638099</v>
          </cell>
        </row>
        <row r="284">
          <cell r="E284">
            <v>457761.35217831598</v>
          </cell>
        </row>
        <row r="285">
          <cell r="E285">
            <v>458079.53652530903</v>
          </cell>
        </row>
        <row r="286">
          <cell r="E286">
            <v>458393.86583680799</v>
          </cell>
        </row>
        <row r="287">
          <cell r="E287">
            <v>458693.02901149599</v>
          </cell>
        </row>
        <row r="288">
          <cell r="E288">
            <v>458973.65320746199</v>
          </cell>
        </row>
        <row r="289">
          <cell r="E289">
            <v>459244.82827933202</v>
          </cell>
        </row>
        <row r="290">
          <cell r="E290">
            <v>459522.11693150102</v>
          </cell>
        </row>
        <row r="291">
          <cell r="E291">
            <v>459816.29333352501</v>
          </cell>
        </row>
        <row r="292">
          <cell r="E292">
            <v>460118.979430117</v>
          </cell>
        </row>
        <row r="293">
          <cell r="E293">
            <v>460427.644155494</v>
          </cell>
        </row>
        <row r="294">
          <cell r="E294">
            <v>460730.76611950202</v>
          </cell>
        </row>
        <row r="295">
          <cell r="E295">
            <v>461031.63788878202</v>
          </cell>
        </row>
        <row r="296">
          <cell r="E296">
            <v>461329.33764870098</v>
          </cell>
        </row>
        <row r="297">
          <cell r="E297">
            <v>461628.00856838003</v>
          </cell>
        </row>
        <row r="298">
          <cell r="E298">
            <v>461924.49321640399</v>
          </cell>
        </row>
        <row r="299">
          <cell r="E299">
            <v>462215.11657126999</v>
          </cell>
        </row>
        <row r="300">
          <cell r="E300">
            <v>462501.53000873502</v>
          </cell>
        </row>
        <row r="301">
          <cell r="E301">
            <v>462786.50925325602</v>
          </cell>
        </row>
        <row r="302">
          <cell r="E302">
            <v>463079.00152377703</v>
          </cell>
        </row>
        <row r="303">
          <cell r="E303">
            <v>463382.53598140302</v>
          </cell>
        </row>
        <row r="304">
          <cell r="E304">
            <v>463686.58685707999</v>
          </cell>
        </row>
        <row r="305">
          <cell r="E305">
            <v>463996.729141057</v>
          </cell>
        </row>
        <row r="306">
          <cell r="E306">
            <v>464300.429157304</v>
          </cell>
        </row>
        <row r="307">
          <cell r="E307">
            <v>464602.94514973299</v>
          </cell>
        </row>
        <row r="308">
          <cell r="E308">
            <v>464903.728101046</v>
          </cell>
        </row>
        <row r="309">
          <cell r="E309">
            <v>465208.18424253899</v>
          </cell>
        </row>
        <row r="310">
          <cell r="E310">
            <v>465510.653518559</v>
          </cell>
        </row>
        <row r="311">
          <cell r="E311">
            <v>465804.34244632401</v>
          </cell>
        </row>
        <row r="312">
          <cell r="E312">
            <v>466090.23154570803</v>
          </cell>
        </row>
        <row r="313">
          <cell r="E313">
            <v>466373.77939580398</v>
          </cell>
        </row>
        <row r="314">
          <cell r="E314">
            <v>466668.97679688601</v>
          </cell>
        </row>
        <row r="315">
          <cell r="E315">
            <v>466982.52299380099</v>
          </cell>
        </row>
        <row r="316">
          <cell r="E316">
            <v>467299.70422699198</v>
          </cell>
        </row>
        <row r="317">
          <cell r="E317">
            <v>467628.109913947</v>
          </cell>
        </row>
        <row r="318">
          <cell r="E318">
            <v>467949.38541899499</v>
          </cell>
        </row>
        <row r="319">
          <cell r="E319">
            <v>468268.03089026298</v>
          </cell>
        </row>
        <row r="320">
          <cell r="E320">
            <v>468579.55136193999</v>
          </cell>
        </row>
        <row r="321">
          <cell r="E321">
            <v>468889.52160201903</v>
          </cell>
        </row>
        <row r="322">
          <cell r="E322">
            <v>469195.62057583698</v>
          </cell>
        </row>
        <row r="323">
          <cell r="E323">
            <v>469495.83323297102</v>
          </cell>
        </row>
        <row r="324">
          <cell r="E324">
            <v>469794.85255575</v>
          </cell>
        </row>
        <row r="325">
          <cell r="E325">
            <v>470089.81633966701</v>
          </cell>
        </row>
        <row r="326">
          <cell r="E326">
            <v>470386.40577504103</v>
          </cell>
        </row>
        <row r="327">
          <cell r="E327">
            <v>470684.22052880097</v>
          </cell>
        </row>
        <row r="328">
          <cell r="E328">
            <v>470978.05071834801</v>
          </cell>
        </row>
        <row r="329">
          <cell r="E329">
            <v>471282.75921149098</v>
          </cell>
        </row>
        <row r="330">
          <cell r="E330">
            <v>471589.67181055399</v>
          </cell>
        </row>
        <row r="331">
          <cell r="E331">
            <v>471899.27705295099</v>
          </cell>
        </row>
        <row r="332">
          <cell r="E332">
            <v>472200.755772668</v>
          </cell>
        </row>
        <row r="333">
          <cell r="E333">
            <v>472495.28778937802</v>
          </cell>
        </row>
        <row r="334">
          <cell r="E334">
            <v>472785.53568036901</v>
          </cell>
        </row>
        <row r="335">
          <cell r="E335">
            <v>473076.66528599401</v>
          </cell>
        </row>
        <row r="336">
          <cell r="E336">
            <v>473378.57263736398</v>
          </cell>
        </row>
        <row r="337">
          <cell r="E337">
            <v>473685.64054219099</v>
          </cell>
        </row>
        <row r="338">
          <cell r="E338">
            <v>474000.990629512</v>
          </cell>
        </row>
        <row r="339">
          <cell r="E339">
            <v>474319.43777589401</v>
          </cell>
        </row>
        <row r="340">
          <cell r="E340">
            <v>474631.48578798701</v>
          </cell>
        </row>
        <row r="341">
          <cell r="E341">
            <v>474945.87528415298</v>
          </cell>
        </row>
        <row r="342">
          <cell r="E342">
            <v>475250.94722169702</v>
          </cell>
        </row>
        <row r="343">
          <cell r="E343">
            <v>475552.578082825</v>
          </cell>
        </row>
        <row r="344">
          <cell r="E344">
            <v>475846.70550333301</v>
          </cell>
        </row>
        <row r="345">
          <cell r="E345">
            <v>476139.86880961899</v>
          </cell>
        </row>
        <row r="346">
          <cell r="E346">
            <v>476433.21750658797</v>
          </cell>
        </row>
        <row r="347">
          <cell r="E347">
            <v>476728.24044863798</v>
          </cell>
        </row>
        <row r="348">
          <cell r="E348">
            <v>477033.16230458498</v>
          </cell>
        </row>
        <row r="349">
          <cell r="E349">
            <v>477342.05689406098</v>
          </cell>
        </row>
        <row r="350">
          <cell r="E350">
            <v>477659.821933406</v>
          </cell>
        </row>
        <row r="351">
          <cell r="E351">
            <v>477980.93574526801</v>
          </cell>
        </row>
        <row r="352">
          <cell r="E352">
            <v>478288.01021631103</v>
          </cell>
        </row>
        <row r="353">
          <cell r="E353">
            <v>478591.95894003398</v>
          </cell>
        </row>
        <row r="354">
          <cell r="E354">
            <v>478874.75091179</v>
          </cell>
        </row>
        <row r="355">
          <cell r="E355">
            <v>479149.13541848998</v>
          </cell>
        </row>
        <row r="356">
          <cell r="E356">
            <v>479422.46107841498</v>
          </cell>
        </row>
        <row r="357">
          <cell r="E357">
            <v>479706.81514053699</v>
          </cell>
        </row>
        <row r="358">
          <cell r="E358">
            <v>479993.841850581</v>
          </cell>
        </row>
        <row r="359">
          <cell r="E359">
            <v>480271.40343303903</v>
          </cell>
        </row>
        <row r="360">
          <cell r="E360">
            <v>480539.98665387998</v>
          </cell>
        </row>
        <row r="361">
          <cell r="E361">
            <v>480814.14009211399</v>
          </cell>
        </row>
        <row r="362">
          <cell r="E362">
            <v>481122.87758004799</v>
          </cell>
        </row>
        <row r="363">
          <cell r="E363">
            <v>481478.762574633</v>
          </cell>
        </row>
        <row r="364">
          <cell r="E364">
            <v>481836.659553112</v>
          </cell>
        </row>
        <row r="365">
          <cell r="E365">
            <v>482191.51016118901</v>
          </cell>
        </row>
        <row r="366">
          <cell r="E366">
            <v>482494.76718742203</v>
          </cell>
        </row>
        <row r="367">
          <cell r="E367">
            <v>482762.08603198902</v>
          </cell>
        </row>
        <row r="368">
          <cell r="E368">
            <v>483007.93682260002</v>
          </cell>
        </row>
        <row r="369">
          <cell r="E369">
            <v>483252.69984255498</v>
          </cell>
        </row>
        <row r="370">
          <cell r="E370">
            <v>483506.79979664198</v>
          </cell>
        </row>
        <row r="371">
          <cell r="E371">
            <v>483777.97667790297</v>
          </cell>
        </row>
        <row r="372">
          <cell r="E372">
            <v>484077.59498518298</v>
          </cell>
        </row>
        <row r="373">
          <cell r="E373">
            <v>484393.72087196697</v>
          </cell>
        </row>
        <row r="374">
          <cell r="E374">
            <v>484724.86371708597</v>
          </cell>
        </row>
        <row r="375">
          <cell r="E375">
            <v>485058.52842894598</v>
          </cell>
        </row>
        <row r="376">
          <cell r="E376">
            <v>485375.037198668</v>
          </cell>
        </row>
        <row r="377">
          <cell r="E377">
            <v>485692.43378268101</v>
          </cell>
        </row>
        <row r="378">
          <cell r="E378">
            <v>485989.30898651102</v>
          </cell>
        </row>
        <row r="379">
          <cell r="E379">
            <v>486273.15573711798</v>
          </cell>
        </row>
        <row r="380">
          <cell r="E380">
            <v>486541.05418938299</v>
          </cell>
        </row>
        <row r="381">
          <cell r="E381">
            <v>486803.28862826602</v>
          </cell>
        </row>
        <row r="382">
          <cell r="E382">
            <v>487074.86153817503</v>
          </cell>
        </row>
        <row r="383">
          <cell r="E383">
            <v>487372.18137604999</v>
          </cell>
        </row>
        <row r="384">
          <cell r="E384">
            <v>487714.13908230799</v>
          </cell>
        </row>
        <row r="385">
          <cell r="E385">
            <v>488073.99930257403</v>
          </cell>
        </row>
        <row r="386">
          <cell r="E386">
            <v>488437.30104345898</v>
          </cell>
        </row>
        <row r="387">
          <cell r="E387">
            <v>488778.061482244</v>
          </cell>
        </row>
        <row r="388">
          <cell r="E388">
            <v>489089.47818338103</v>
          </cell>
        </row>
        <row r="389">
          <cell r="E389">
            <v>489393.64957962098</v>
          </cell>
        </row>
        <row r="390">
          <cell r="E390">
            <v>489683.50066873198</v>
          </cell>
        </row>
        <row r="391">
          <cell r="E391">
            <v>489964.77235848299</v>
          </cell>
        </row>
        <row r="392">
          <cell r="E392">
            <v>490229.62425110198</v>
          </cell>
        </row>
        <row r="393">
          <cell r="E393">
            <v>490483.84475011198</v>
          </cell>
        </row>
        <row r="394">
          <cell r="E394">
            <v>490737.69567968999</v>
          </cell>
        </row>
        <row r="395">
          <cell r="E395">
            <v>491004.16183937399</v>
          </cell>
        </row>
        <row r="396">
          <cell r="E396">
            <v>491298.35270173103</v>
          </cell>
        </row>
        <row r="397">
          <cell r="E397">
            <v>491602.23062817799</v>
          </cell>
        </row>
        <row r="398">
          <cell r="E398">
            <v>491906.47016029397</v>
          </cell>
        </row>
        <row r="399">
          <cell r="E399">
            <v>492193.698431467</v>
          </cell>
        </row>
        <row r="400">
          <cell r="E400">
            <v>492457.83747057099</v>
          </cell>
        </row>
        <row r="401">
          <cell r="E401">
            <v>492720.57693422999</v>
          </cell>
        </row>
        <row r="402">
          <cell r="E402">
            <v>492974.64749318198</v>
          </cell>
        </row>
        <row r="403">
          <cell r="E403">
            <v>493221.90656744398</v>
          </cell>
        </row>
        <row r="404">
          <cell r="E404">
            <v>493454.13901980902</v>
          </cell>
        </row>
        <row r="405">
          <cell r="E405">
            <v>493674.40482082102</v>
          </cell>
        </row>
        <row r="406">
          <cell r="E406">
            <v>493897.64360351802</v>
          </cell>
        </row>
        <row r="407">
          <cell r="E407">
            <v>494142.19973780902</v>
          </cell>
        </row>
        <row r="408">
          <cell r="E408">
            <v>494424.34563768201</v>
          </cell>
        </row>
        <row r="409">
          <cell r="E409">
            <v>494718.29997919902</v>
          </cell>
        </row>
        <row r="410">
          <cell r="E410">
            <v>495003.48459287599</v>
          </cell>
        </row>
        <row r="411">
          <cell r="E411">
            <v>495255.31861319399</v>
          </cell>
        </row>
        <row r="412">
          <cell r="E412">
            <v>495480.09894218598</v>
          </cell>
        </row>
        <row r="413">
          <cell r="E413">
            <v>495704.42349491798</v>
          </cell>
        </row>
        <row r="414">
          <cell r="E414">
            <v>495934.71160292701</v>
          </cell>
        </row>
        <row r="415">
          <cell r="E415">
            <v>496170.126734461</v>
          </cell>
        </row>
        <row r="416">
          <cell r="E416">
            <v>496398.516454831</v>
          </cell>
        </row>
        <row r="417">
          <cell r="E417">
            <v>496618.376434926</v>
          </cell>
        </row>
        <row r="418">
          <cell r="E418">
            <v>496838.70677073102</v>
          </cell>
        </row>
        <row r="419">
          <cell r="E419">
            <v>497071.98758240102</v>
          </cell>
        </row>
        <row r="420">
          <cell r="E420">
            <v>497331.34716624301</v>
          </cell>
        </row>
        <row r="421">
          <cell r="E421">
            <v>497601.43394904502</v>
          </cell>
        </row>
        <row r="422">
          <cell r="E422">
            <v>497873.37110742199</v>
          </cell>
        </row>
        <row r="423">
          <cell r="E423">
            <v>498131.79206493101</v>
          </cell>
        </row>
        <row r="424">
          <cell r="E424">
            <v>498370.84098389698</v>
          </cell>
        </row>
        <row r="425">
          <cell r="E425">
            <v>498608.15551749797</v>
          </cell>
        </row>
        <row r="426">
          <cell r="E426">
            <v>498837.62346636801</v>
          </cell>
        </row>
        <row r="427">
          <cell r="E427">
            <v>499063.57777245803</v>
          </cell>
        </row>
        <row r="428">
          <cell r="E428">
            <v>499282.41261161899</v>
          </cell>
        </row>
        <row r="429">
          <cell r="E429">
            <v>499499.467980118</v>
          </cell>
        </row>
        <row r="430">
          <cell r="E430">
            <v>499724.57598626002</v>
          </cell>
        </row>
        <row r="431">
          <cell r="E431">
            <v>499968.58069439698</v>
          </cell>
        </row>
        <row r="432">
          <cell r="E432">
            <v>500243.60689881002</v>
          </cell>
        </row>
        <row r="433">
          <cell r="E433">
            <v>500526.428659297</v>
          </cell>
        </row>
        <row r="434">
          <cell r="E434">
            <v>500801.55788798397</v>
          </cell>
        </row>
        <row r="435">
          <cell r="E435">
            <v>501048.70994001598</v>
          </cell>
        </row>
        <row r="436">
          <cell r="E436">
            <v>501275.87289991201</v>
          </cell>
        </row>
        <row r="437">
          <cell r="E437">
            <v>501509.40377437201</v>
          </cell>
        </row>
        <row r="438">
          <cell r="E438">
            <v>501755.48249465699</v>
          </cell>
        </row>
        <row r="439">
          <cell r="E439">
            <v>502010.52093142702</v>
          </cell>
        </row>
        <row r="440">
          <cell r="E440">
            <v>502254.817574638</v>
          </cell>
        </row>
        <row r="441">
          <cell r="E441">
            <v>502483.76738166402</v>
          </cell>
        </row>
        <row r="442">
          <cell r="E442">
            <v>502703.17453686398</v>
          </cell>
        </row>
        <row r="443">
          <cell r="E443">
            <v>502924.281701739</v>
          </cell>
        </row>
        <row r="444">
          <cell r="E444">
            <v>503160.58318510401</v>
          </cell>
        </row>
        <row r="445">
          <cell r="E445">
            <v>503404.31829586101</v>
          </cell>
        </row>
        <row r="446">
          <cell r="E446">
            <v>503654.52921542502</v>
          </cell>
        </row>
        <row r="447">
          <cell r="E447">
            <v>503902.67441867501</v>
          </cell>
        </row>
        <row r="448">
          <cell r="E448">
            <v>504137.37718576897</v>
          </cell>
        </row>
        <row r="449">
          <cell r="E449">
            <v>504371.18538404</v>
          </cell>
        </row>
        <row r="450">
          <cell r="E450">
            <v>504592.49991800002</v>
          </cell>
        </row>
        <row r="451">
          <cell r="E451">
            <v>504811.01928091497</v>
          </cell>
        </row>
        <row r="452">
          <cell r="E452">
            <v>505030.15602874302</v>
          </cell>
        </row>
        <row r="453">
          <cell r="E453">
            <v>505259.25796104502</v>
          </cell>
        </row>
        <row r="454">
          <cell r="E454">
            <v>505493.54292330798</v>
          </cell>
        </row>
        <row r="455">
          <cell r="E455">
            <v>505725.58357024501</v>
          </cell>
        </row>
        <row r="456">
          <cell r="E456">
            <v>505956.52083390602</v>
          </cell>
        </row>
        <row r="457">
          <cell r="E457">
            <v>506182.08975491102</v>
          </cell>
        </row>
        <row r="458">
          <cell r="E458">
            <v>506408.35791085998</v>
          </cell>
        </row>
        <row r="459">
          <cell r="E459">
            <v>506634.68589265301</v>
          </cell>
        </row>
        <row r="460">
          <cell r="E460">
            <v>506856.00128189003</v>
          </cell>
        </row>
        <row r="461">
          <cell r="E461">
            <v>507088.40999163402</v>
          </cell>
        </row>
        <row r="462">
          <cell r="E462">
            <v>507323.20389909</v>
          </cell>
        </row>
        <row r="463">
          <cell r="E463">
            <v>507561.13062090101</v>
          </cell>
        </row>
        <row r="464">
          <cell r="E464">
            <v>507791.08367730101</v>
          </cell>
        </row>
        <row r="465">
          <cell r="E465">
            <v>508014.81563921599</v>
          </cell>
        </row>
        <row r="466">
          <cell r="E466">
            <v>508236.86703697901</v>
          </cell>
        </row>
        <row r="467">
          <cell r="E467">
            <v>508464.35027707898</v>
          </cell>
        </row>
        <row r="468">
          <cell r="E468">
            <v>508708.037803263</v>
          </cell>
        </row>
        <row r="469">
          <cell r="E469">
            <v>508953.36929824803</v>
          </cell>
        </row>
        <row r="470">
          <cell r="E470">
            <v>509193.94035740098</v>
          </cell>
        </row>
        <row r="471">
          <cell r="E471">
            <v>509416.978889141</v>
          </cell>
        </row>
        <row r="472">
          <cell r="E472">
            <v>509620.820224286</v>
          </cell>
        </row>
        <row r="473">
          <cell r="E473">
            <v>509823.335596825</v>
          </cell>
        </row>
        <row r="474">
          <cell r="E474">
            <v>510023.24201883603</v>
          </cell>
        </row>
        <row r="475">
          <cell r="E475">
            <v>510229.676256306</v>
          </cell>
        </row>
        <row r="476">
          <cell r="E476">
            <v>510444.25982733001</v>
          </cell>
        </row>
        <row r="477">
          <cell r="E477">
            <v>510674.092075427</v>
          </cell>
        </row>
        <row r="478">
          <cell r="E478">
            <v>510908.550009784</v>
          </cell>
        </row>
        <row r="479">
          <cell r="E479">
            <v>511133.76119586203</v>
          </cell>
        </row>
        <row r="480">
          <cell r="E480">
            <v>511349.31867911702</v>
          </cell>
        </row>
        <row r="481">
          <cell r="E481">
            <v>511566.22295400698</v>
          </cell>
        </row>
        <row r="482">
          <cell r="E482">
            <v>511810.594161043</v>
          </cell>
        </row>
        <row r="483">
          <cell r="E483">
            <v>512092.07946130697</v>
          </cell>
        </row>
        <row r="484">
          <cell r="E484">
            <v>512372.92384463199</v>
          </cell>
        </row>
        <row r="485">
          <cell r="E485">
            <v>512634.83002271201</v>
          </cell>
        </row>
        <row r="486">
          <cell r="E486">
            <v>512839.998086109</v>
          </cell>
        </row>
        <row r="487">
          <cell r="E487">
            <v>513012.84107188397</v>
          </cell>
        </row>
        <row r="488">
          <cell r="E488">
            <v>513182.50642147899</v>
          </cell>
        </row>
        <row r="489">
          <cell r="E489">
            <v>513376.397355252</v>
          </cell>
        </row>
        <row r="490">
          <cell r="E490">
            <v>513593.23484402802</v>
          </cell>
        </row>
        <row r="491">
          <cell r="E491">
            <v>513822.61322157702</v>
          </cell>
        </row>
        <row r="492">
          <cell r="E492">
            <v>514063.31362652901</v>
          </cell>
        </row>
        <row r="493">
          <cell r="E493">
            <v>514302.46443757397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22">
          <cell r="C122">
            <v>19199.2963307381</v>
          </cell>
        </row>
        <row r="123">
          <cell r="C123">
            <v>17075.841077560999</v>
          </cell>
        </row>
        <row r="124">
          <cell r="C124">
            <v>16345.210205296</v>
          </cell>
        </row>
        <row r="125">
          <cell r="C125">
            <v>17431.200929013801</v>
          </cell>
        </row>
        <row r="126">
          <cell r="C126">
            <v>19912.084397430299</v>
          </cell>
        </row>
        <row r="127">
          <cell r="C127">
            <v>22427.860135917101</v>
          </cell>
        </row>
        <row r="128">
          <cell r="C128">
            <v>23019.798026003798</v>
          </cell>
        </row>
        <row r="129">
          <cell r="C129">
            <v>22673.675650328201</v>
          </cell>
        </row>
        <row r="130">
          <cell r="C130">
            <v>22769.253459592001</v>
          </cell>
        </row>
        <row r="131">
          <cell r="C131">
            <v>20871.444381716399</v>
          </cell>
        </row>
        <row r="132">
          <cell r="C132">
            <v>19412.287512033399</v>
          </cell>
        </row>
        <row r="133">
          <cell r="C133">
            <v>18440.209463141098</v>
          </cell>
        </row>
        <row r="134">
          <cell r="C134">
            <v>18013.1059461072</v>
          </cell>
        </row>
        <row r="135">
          <cell r="C135">
            <v>16697.987647534999</v>
          </cell>
        </row>
        <row r="136">
          <cell r="C136">
            <v>17764.680497260299</v>
          </cell>
        </row>
        <row r="137">
          <cell r="C137">
            <v>20006.007899368102</v>
          </cell>
        </row>
        <row r="138">
          <cell r="C138">
            <v>20465.438479350101</v>
          </cell>
        </row>
        <row r="139">
          <cell r="C139">
            <v>22291.089365647498</v>
          </cell>
        </row>
        <row r="140">
          <cell r="C140">
            <v>22201.135111155399</v>
          </cell>
        </row>
        <row r="141">
          <cell r="C141">
            <v>22544.3600746269</v>
          </cell>
        </row>
        <row r="142">
          <cell r="C142">
            <v>23879.438876894201</v>
          </cell>
        </row>
        <row r="143">
          <cell r="C143">
            <v>21035.727567340498</v>
          </cell>
        </row>
        <row r="144">
          <cell r="C144">
            <v>18731.804070890299</v>
          </cell>
        </row>
        <row r="145">
          <cell r="C145">
            <v>19083.664015425398</v>
          </cell>
        </row>
        <row r="146">
          <cell r="C146">
            <v>19395.021373999502</v>
          </cell>
        </row>
        <row r="147">
          <cell r="C147">
            <v>17891.5181398083</v>
          </cell>
        </row>
        <row r="148">
          <cell r="C148">
            <v>19092.649237848102</v>
          </cell>
        </row>
        <row r="149">
          <cell r="C149">
            <v>20138.031064713901</v>
          </cell>
        </row>
        <row r="150">
          <cell r="C150">
            <v>20212.027598224999</v>
          </cell>
        </row>
        <row r="151">
          <cell r="C151">
            <v>22295.285979572898</v>
          </cell>
        </row>
        <row r="152">
          <cell r="C152">
            <v>22559.266710281299</v>
          </cell>
        </row>
        <row r="153">
          <cell r="C153">
            <v>22861.4246980998</v>
          </cell>
        </row>
        <row r="154">
          <cell r="C154">
            <v>22638.639162956701</v>
          </cell>
        </row>
        <row r="155">
          <cell r="C155">
            <v>21955.7054003911</v>
          </cell>
        </row>
        <row r="156">
          <cell r="C156">
            <v>19318.6579599867</v>
          </cell>
        </row>
        <row r="157">
          <cell r="C157">
            <v>18643.0667737402</v>
          </cell>
        </row>
        <row r="158">
          <cell r="C158">
            <v>19313.0130998206</v>
          </cell>
        </row>
        <row r="159">
          <cell r="C159">
            <v>18320.9760554696</v>
          </cell>
        </row>
        <row r="160">
          <cell r="C160">
            <v>17410.2938169794</v>
          </cell>
        </row>
        <row r="161">
          <cell r="C161">
            <v>19166.043553550899</v>
          </cell>
        </row>
        <row r="162">
          <cell r="C162">
            <v>21137.144708271298</v>
          </cell>
        </row>
        <row r="163">
          <cell r="C163">
            <v>21564.154792635502</v>
          </cell>
        </row>
        <row r="164">
          <cell r="C164">
            <v>22263.757156474199</v>
          </cell>
        </row>
        <row r="165">
          <cell r="C165">
            <v>23326.886966898299</v>
          </cell>
        </row>
        <row r="166">
          <cell r="C166">
            <v>23995.0990227293</v>
          </cell>
        </row>
        <row r="167">
          <cell r="C167">
            <v>21605.9035269501</v>
          </cell>
        </row>
        <row r="168">
          <cell r="C168">
            <v>20498.807136095402</v>
          </cell>
        </row>
        <row r="169">
          <cell r="C169">
            <v>20374.363943968299</v>
          </cell>
        </row>
        <row r="170">
          <cell r="C170">
            <v>20024.326417329201</v>
          </cell>
        </row>
        <row r="171">
          <cell r="C171">
            <v>18357.566931026198</v>
          </cell>
        </row>
        <row r="172">
          <cell r="C172">
            <v>18414.787555974999</v>
          </cell>
        </row>
        <row r="173">
          <cell r="C173">
            <v>19285.115505613499</v>
          </cell>
        </row>
        <row r="174">
          <cell r="C174">
            <v>21626.5386790466</v>
          </cell>
        </row>
      </sheetData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19">
          <cell r="D119">
            <v>19797.135089520099</v>
          </cell>
        </row>
        <row r="120">
          <cell r="D120">
            <v>17419.640362892202</v>
          </cell>
        </row>
        <row r="121">
          <cell r="D121">
            <v>17478.948310238298</v>
          </cell>
        </row>
        <row r="122">
          <cell r="D122">
            <v>17914.3779270142</v>
          </cell>
        </row>
        <row r="123">
          <cell r="D123">
            <v>19952.143039963001</v>
          </cell>
        </row>
        <row r="124">
          <cell r="D124">
            <v>22374.028423921602</v>
          </cell>
        </row>
        <row r="125">
          <cell r="D125">
            <v>23320.118540115502</v>
          </cell>
        </row>
        <row r="126">
          <cell r="D126">
            <v>23241.6034413005</v>
          </cell>
        </row>
        <row r="127">
          <cell r="D127">
            <v>22971.394910087201</v>
          </cell>
        </row>
        <row r="128">
          <cell r="D128">
            <v>21481.522732713802</v>
          </cell>
        </row>
        <row r="129">
          <cell r="D129">
            <v>19411.578457812298</v>
          </cell>
        </row>
        <row r="130">
          <cell r="D130">
            <v>19196.840899675699</v>
          </cell>
        </row>
        <row r="131">
          <cell r="D131">
            <v>18228.625431844601</v>
          </cell>
        </row>
        <row r="132">
          <cell r="D132">
            <v>17770.386968572198</v>
          </cell>
        </row>
        <row r="133">
          <cell r="D133">
            <v>18031.687682883901</v>
          </cell>
        </row>
        <row r="134">
          <cell r="D134">
            <v>19593.5098651927</v>
          </cell>
        </row>
        <row r="135">
          <cell r="D135">
            <v>21005.647604710601</v>
          </cell>
        </row>
        <row r="136">
          <cell r="D136">
            <v>21822.178078940298</v>
          </cell>
        </row>
        <row r="137">
          <cell r="D137">
            <v>23258.312618499302</v>
          </cell>
        </row>
        <row r="138">
          <cell r="D138">
            <v>23024.236586820101</v>
          </cell>
        </row>
        <row r="139">
          <cell r="D139">
            <v>22563.351917972999</v>
          </cell>
        </row>
        <row r="140">
          <cell r="D140">
            <v>21485.8826819727</v>
          </cell>
        </row>
        <row r="141">
          <cell r="D141">
            <v>19264.836954791499</v>
          </cell>
        </row>
        <row r="142">
          <cell r="D142">
            <v>19314.993432599498</v>
          </cell>
        </row>
        <row r="143">
          <cell r="D143">
            <v>18516.244508732401</v>
          </cell>
        </row>
        <row r="144">
          <cell r="D144">
            <v>18311.7309858927</v>
          </cell>
        </row>
        <row r="145">
          <cell r="D145">
            <v>18507.384975868001</v>
          </cell>
        </row>
        <row r="146">
          <cell r="D146">
            <v>19220.174777448901</v>
          </cell>
        </row>
        <row r="147">
          <cell r="D147">
            <v>20257.395383511601</v>
          </cell>
        </row>
        <row r="148">
          <cell r="D148">
            <v>21405.483215776901</v>
          </cell>
        </row>
        <row r="149">
          <cell r="D149">
            <v>22638.2480189499</v>
          </cell>
        </row>
        <row r="150">
          <cell r="D150">
            <v>22800.1867506333</v>
          </cell>
        </row>
        <row r="151">
          <cell r="D151">
            <v>22478.076253436098</v>
          </cell>
        </row>
        <row r="152">
          <cell r="D152">
            <v>21493.293705948901</v>
          </cell>
        </row>
        <row r="153">
          <cell r="D153">
            <v>19568.239117235</v>
          </cell>
        </row>
        <row r="154">
          <cell r="D154">
            <v>19174.7313619427</v>
          </cell>
        </row>
        <row r="155">
          <cell r="D155">
            <v>18249.273835859301</v>
          </cell>
        </row>
        <row r="156">
          <cell r="D156">
            <v>18530.545589057801</v>
          </cell>
        </row>
        <row r="157">
          <cell r="D157">
            <v>18044.635434292199</v>
          </cell>
        </row>
        <row r="158">
          <cell r="D158">
            <v>18762.0045663577</v>
          </cell>
        </row>
        <row r="159">
          <cell r="D159">
            <v>20135.782151215499</v>
          </cell>
        </row>
        <row r="160">
          <cell r="D160">
            <v>21464.860507654699</v>
          </cell>
        </row>
        <row r="161">
          <cell r="D161">
            <v>22282.455979971299</v>
          </cell>
        </row>
        <row r="162">
          <cell r="D162">
            <v>22805.732643617401</v>
          </cell>
        </row>
        <row r="163">
          <cell r="D163">
            <v>22716.956821636501</v>
          </cell>
        </row>
        <row r="164">
          <cell r="D164">
            <v>21893.8124024629</v>
          </cell>
        </row>
        <row r="165">
          <cell r="D165">
            <v>20159.742183859398</v>
          </cell>
        </row>
        <row r="166">
          <cell r="D166">
            <v>20219.5212212843</v>
          </cell>
        </row>
        <row r="167">
          <cell r="D167">
            <v>19325.0047362021</v>
          </cell>
        </row>
        <row r="168">
          <cell r="D168">
            <v>18503.067135475299</v>
          </cell>
        </row>
        <row r="169">
          <cell r="D169">
            <v>18580.4123442153</v>
          </cell>
        </row>
        <row r="170">
          <cell r="D170">
            <v>19269.693051466002</v>
          </cell>
        </row>
        <row r="171">
          <cell r="D171">
            <v>20633.548625806299</v>
          </cell>
        </row>
        <row r="172">
          <cell r="D172">
            <v>21775.774467741801</v>
          </cell>
        </row>
        <row r="173">
          <cell r="D173">
            <v>22443.3703707774</v>
          </cell>
        </row>
        <row r="174">
          <cell r="D174">
            <v>23017.446223713101</v>
          </cell>
        </row>
        <row r="175">
          <cell r="D175">
            <v>22641.768798652702</v>
          </cell>
        </row>
        <row r="176">
          <cell r="D176">
            <v>21588.8135550156</v>
          </cell>
        </row>
        <row r="177">
          <cell r="D177">
            <v>19936.265795892799</v>
          </cell>
        </row>
        <row r="178">
          <cell r="D178">
            <v>19671.952941835101</v>
          </cell>
        </row>
        <row r="179">
          <cell r="D179">
            <v>19029.4579429228</v>
          </cell>
        </row>
        <row r="180">
          <cell r="D180">
            <v>18242.967354500299</v>
          </cell>
        </row>
        <row r="181">
          <cell r="D181">
            <v>18578.898326098501</v>
          </cell>
        </row>
        <row r="182">
          <cell r="D182">
            <v>19251.629944677399</v>
          </cell>
        </row>
        <row r="183">
          <cell r="D183">
            <v>20471.771700960599</v>
          </cell>
        </row>
        <row r="184">
          <cell r="D184">
            <v>21779.1763786466</v>
          </cell>
        </row>
        <row r="185">
          <cell r="D185">
            <v>22731.2029866792</v>
          </cell>
        </row>
        <row r="186">
          <cell r="D186">
            <v>23182.8343885141</v>
          </cell>
        </row>
        <row r="187">
          <cell r="D187">
            <v>22810.9371308931</v>
          </cell>
        </row>
        <row r="188">
          <cell r="D188">
            <v>21758.9712433842</v>
          </cell>
        </row>
        <row r="189">
          <cell r="D189">
            <v>20106.228435513302</v>
          </cell>
        </row>
        <row r="190">
          <cell r="D190">
            <v>19841.4423447718</v>
          </cell>
        </row>
        <row r="191">
          <cell r="D191">
            <v>19199.028575058201</v>
          </cell>
        </row>
        <row r="192">
          <cell r="D192">
            <v>18413.772576875199</v>
          </cell>
        </row>
        <row r="193">
          <cell r="D193">
            <v>18751.993904541399</v>
          </cell>
        </row>
        <row r="194">
          <cell r="D194">
            <v>19426.736515320299</v>
          </cell>
        </row>
        <row r="195">
          <cell r="D195">
            <v>20648.6723869241</v>
          </cell>
        </row>
        <row r="196">
          <cell r="D196">
            <v>21957.7637286428</v>
          </cell>
        </row>
        <row r="197">
          <cell r="D197">
            <v>22911.627951653201</v>
          </cell>
        </row>
        <row r="198">
          <cell r="D198">
            <v>23365.592026144499</v>
          </cell>
        </row>
        <row r="199">
          <cell r="D199">
            <v>22995.881734619201</v>
          </cell>
        </row>
        <row r="200">
          <cell r="D200">
            <v>21945.147772206001</v>
          </cell>
        </row>
        <row r="201">
          <cell r="D201">
            <v>20292.315394433001</v>
          </cell>
        </row>
        <row r="202">
          <cell r="D202">
            <v>20026.7967813582</v>
          </cell>
        </row>
        <row r="203">
          <cell r="D203">
            <v>19383.991249741201</v>
          </cell>
        </row>
        <row r="204">
          <cell r="D204">
            <v>18599.4053619021</v>
          </cell>
        </row>
        <row r="205">
          <cell r="D205">
            <v>18938.001745195401</v>
          </cell>
        </row>
        <row r="206">
          <cell r="D206">
            <v>19613.322481537602</v>
          </cell>
        </row>
        <row r="207">
          <cell r="D207">
            <v>20834.650073385499</v>
          </cell>
        </row>
        <row r="208">
          <cell r="D208">
            <v>22141.605432702701</v>
          </cell>
        </row>
        <row r="209">
          <cell r="D209">
            <v>23091.9323620594</v>
          </cell>
        </row>
        <row r="210">
          <cell r="D210">
            <v>23540.804885634701</v>
          </cell>
        </row>
        <row r="211">
          <cell r="D211">
            <v>23164.9374372284</v>
          </cell>
        </row>
        <row r="212">
          <cell r="D212">
            <v>22107.683693042101</v>
          </cell>
        </row>
        <row r="213">
          <cell r="D213">
            <v>20447.9614426794</v>
          </cell>
        </row>
        <row r="214">
          <cell r="D214">
            <v>20175.824033673998</v>
          </cell>
        </row>
        <row r="215">
          <cell r="D215">
            <v>19526.391890041599</v>
          </cell>
        </row>
        <row r="216">
          <cell r="D216">
            <v>18735.523244387001</v>
          </cell>
        </row>
        <row r="217">
          <cell r="D217">
            <v>19068.751518776699</v>
          </cell>
        </row>
        <row r="218">
          <cell r="D218">
            <v>19738.469778994</v>
          </cell>
        </row>
        <row r="219">
          <cell r="D219">
            <v>20954.600162558399</v>
          </cell>
        </row>
        <row r="220">
          <cell r="D220">
            <v>22256.219417966</v>
          </cell>
        </row>
        <row r="221">
          <cell r="D221">
            <v>23201.112113902698</v>
          </cell>
        </row>
        <row r="222">
          <cell r="D222">
            <v>23644.026623476198</v>
          </cell>
        </row>
        <row r="223">
          <cell r="D223">
            <v>23262.749141218199</v>
          </cell>
        </row>
        <row r="224">
          <cell r="D224">
            <v>22201.858879385501</v>
          </cell>
        </row>
        <row r="225">
          <cell r="D225">
            <v>20540.769628832099</v>
          </cell>
        </row>
        <row r="226">
          <cell r="D226">
            <v>20268.894795182601</v>
          </cell>
        </row>
        <row r="227">
          <cell r="D227">
            <v>19620.253511544099</v>
          </cell>
        </row>
        <row r="228">
          <cell r="D228">
            <v>18829.758150642399</v>
          </cell>
        </row>
        <row r="229">
          <cell r="D229">
            <v>19162.825400773101</v>
          </cell>
        </row>
        <row r="230">
          <cell r="D230">
            <v>19831.869949895001</v>
          </cell>
        </row>
        <row r="231">
          <cell r="D231">
            <v>21047.057143609902</v>
          </cell>
        </row>
        <row r="232">
          <cell r="D232">
            <v>22347.6698617744</v>
          </cell>
        </row>
        <row r="233">
          <cell r="D233">
            <v>23291.990589737001</v>
          </cell>
        </row>
        <row r="234">
          <cell r="D234">
            <v>23734.7680899031</v>
          </cell>
        </row>
        <row r="235">
          <cell r="D235">
            <v>23352.2432234427</v>
          </cell>
        </row>
        <row r="236">
          <cell r="D236">
            <v>22287.222159385699</v>
          </cell>
        </row>
        <row r="237">
          <cell r="D237">
            <v>20617.960296400099</v>
          </cell>
        </row>
        <row r="238">
          <cell r="D238">
            <v>20337.4787130355</v>
          </cell>
        </row>
        <row r="239">
          <cell r="D239">
            <v>19683.425906036598</v>
          </cell>
        </row>
        <row r="240">
          <cell r="D240">
            <v>18893.810770545399</v>
          </cell>
        </row>
        <row r="241">
          <cell r="D241">
            <v>19230.9193796166</v>
          </cell>
        </row>
        <row r="242">
          <cell r="D242">
            <v>19902.167201721601</v>
          </cell>
        </row>
        <row r="243">
          <cell r="D243">
            <v>21114.578896494299</v>
          </cell>
        </row>
        <row r="244">
          <cell r="D244">
            <v>22408.9342221238</v>
          </cell>
        </row>
        <row r="245">
          <cell r="D245">
            <v>23346.7800476476</v>
          </cell>
        </row>
        <row r="246">
          <cell r="D246">
            <v>23784.870529153199</v>
          </cell>
        </row>
        <row r="247">
          <cell r="D247">
            <v>23400.0304068775</v>
          </cell>
        </row>
        <row r="248">
          <cell r="D248">
            <v>22334.8572753058</v>
          </cell>
        </row>
        <row r="249">
          <cell r="D249">
            <v>20667.067886918201</v>
          </cell>
        </row>
        <row r="250">
          <cell r="D250">
            <v>20387.803596188201</v>
          </cell>
        </row>
        <row r="251">
          <cell r="D251">
            <v>19732.5931117049</v>
          </cell>
        </row>
        <row r="252">
          <cell r="D252">
            <v>18938.0534751786</v>
          </cell>
        </row>
        <row r="253">
          <cell r="D253">
            <v>19268.858413658501</v>
          </cell>
        </row>
        <row r="254">
          <cell r="D254">
            <v>19935.442671179298</v>
          </cell>
        </row>
        <row r="255">
          <cell r="D255">
            <v>21147.1961706193</v>
          </cell>
        </row>
        <row r="256">
          <cell r="D256">
            <v>22443.529449672002</v>
          </cell>
        </row>
        <row r="257">
          <cell r="D257">
            <v>23383.706457330602</v>
          </cell>
        </row>
        <row r="258">
          <cell r="D258">
            <v>23822.980611031999</v>
          </cell>
        </row>
        <row r="259">
          <cell r="D259">
            <v>23438.8072069179</v>
          </cell>
        </row>
        <row r="260">
          <cell r="D260">
            <v>22375.0288593777</v>
          </cell>
        </row>
        <row r="261">
          <cell r="D261">
            <v>20710.2374792013</v>
          </cell>
        </row>
        <row r="262">
          <cell r="D262">
            <v>20434.300900096801</v>
          </cell>
        </row>
        <row r="263">
          <cell r="D263">
            <v>19781.3638360847</v>
          </cell>
        </row>
        <row r="264">
          <cell r="D264">
            <v>18986.860058355302</v>
          </cell>
        </row>
        <row r="265">
          <cell r="D265">
            <v>19316.776085985501</v>
          </cell>
        </row>
        <row r="266">
          <cell r="D266">
            <v>19982.988949401701</v>
          </cell>
        </row>
        <row r="267">
          <cell r="D267">
            <v>21196.155687019102</v>
          </cell>
        </row>
        <row r="268">
          <cell r="D268">
            <v>22495.059938595401</v>
          </cell>
        </row>
        <row r="269">
          <cell r="D269">
            <v>23437.610235557899</v>
          </cell>
        </row>
        <row r="270">
          <cell r="D270">
            <v>23878.2261553916</v>
          </cell>
        </row>
        <row r="271">
          <cell r="D271">
            <v>23494.279959121399</v>
          </cell>
        </row>
        <row r="272">
          <cell r="D272">
            <v>22429.905655469101</v>
          </cell>
        </row>
        <row r="273">
          <cell r="D273">
            <v>20763.982092050599</v>
          </cell>
        </row>
        <row r="274">
          <cell r="D274">
            <v>20487.060884113202</v>
          </cell>
        </row>
        <row r="275">
          <cell r="D275">
            <v>19833.928670661498</v>
          </cell>
        </row>
        <row r="276">
          <cell r="D276">
            <v>19040.496312817399</v>
          </cell>
        </row>
        <row r="277">
          <cell r="D277">
            <v>19371.863980247101</v>
          </cell>
        </row>
        <row r="278">
          <cell r="D278">
            <v>20039.254118896199</v>
          </cell>
        </row>
        <row r="279">
          <cell r="D279">
            <v>21252.421323034599</v>
          </cell>
        </row>
        <row r="280">
          <cell r="D280">
            <v>22550.488627172599</v>
          </cell>
        </row>
        <row r="281">
          <cell r="D281">
            <v>23491.9939792113</v>
          </cell>
        </row>
        <row r="282">
          <cell r="D282">
            <v>23931.721830992301</v>
          </cell>
        </row>
        <row r="283">
          <cell r="D283">
            <v>23546.877296595201</v>
          </cell>
        </row>
        <row r="284">
          <cell r="D284">
            <v>22481.279339404799</v>
          </cell>
        </row>
        <row r="285">
          <cell r="D285">
            <v>20813.4249635448</v>
          </cell>
        </row>
        <row r="286">
          <cell r="D286">
            <v>20533.9323278021</v>
          </cell>
        </row>
        <row r="287">
          <cell r="D287">
            <v>19877.4125640493</v>
          </cell>
        </row>
        <row r="288">
          <cell r="D288">
            <v>19079.9782848635</v>
          </cell>
        </row>
        <row r="289">
          <cell r="D289">
            <v>19407.970387444198</v>
          </cell>
        </row>
        <row r="290">
          <cell r="D290">
            <v>20072.039657017402</v>
          </cell>
        </row>
        <row r="291">
          <cell r="D291">
            <v>21283.149314824801</v>
          </cell>
        </row>
        <row r="292">
          <cell r="D292">
            <v>22579.9690422819</v>
          </cell>
        </row>
        <row r="293">
          <cell r="D293">
            <v>23520.588462628901</v>
          </cell>
        </row>
        <row r="294">
          <cell r="D294">
            <v>23959.385923742801</v>
          </cell>
        </row>
        <row r="295">
          <cell r="D295">
            <v>23574.0800039442</v>
          </cell>
        </row>
        <row r="296">
          <cell r="D296">
            <v>22509.133727812699</v>
          </cell>
        </row>
        <row r="297">
          <cell r="D297">
            <v>20843.456592979401</v>
          </cell>
        </row>
        <row r="298">
          <cell r="D298">
            <v>20566.761102102198</v>
          </cell>
        </row>
        <row r="299">
          <cell r="D299">
            <v>19912.755188448398</v>
          </cell>
        </row>
        <row r="300">
          <cell r="D300">
            <v>19116.641121881301</v>
          </cell>
        </row>
        <row r="301">
          <cell r="D301">
            <v>19444.845519320999</v>
          </cell>
        </row>
        <row r="302">
          <cell r="D302">
            <v>20109.189820253301</v>
          </cell>
        </row>
        <row r="303">
          <cell r="D303">
            <v>21320.9016305078</v>
          </cell>
        </row>
        <row r="304">
          <cell r="D304">
            <v>22618.669754202601</v>
          </cell>
        </row>
        <row r="305">
          <cell r="D305">
            <v>23560.4729674519</v>
          </cell>
        </row>
        <row r="306">
          <cell r="D306">
            <v>24000.6194017751</v>
          </cell>
        </row>
        <row r="307">
          <cell r="D307">
            <v>23616.314502111101</v>
          </cell>
        </row>
        <row r="308">
          <cell r="D308">
            <v>22551.476979518</v>
          </cell>
        </row>
        <row r="309">
          <cell r="D309">
            <v>20884.802227337699</v>
          </cell>
        </row>
        <row r="310">
          <cell r="D310">
            <v>20607.108455281501</v>
          </cell>
        </row>
        <row r="311">
          <cell r="D311">
            <v>19953.425519484499</v>
          </cell>
        </row>
        <row r="312">
          <cell r="D312">
            <v>19159.9925006757</v>
          </cell>
        </row>
        <row r="313">
          <cell r="D313">
            <v>19492.035294170299</v>
          </cell>
        </row>
        <row r="314">
          <cell r="D314">
            <v>20161.0775367366</v>
          </cell>
        </row>
        <row r="315">
          <cell r="D315">
            <v>21376.8713778608</v>
          </cell>
        </row>
        <row r="316">
          <cell r="D316">
            <v>22678.0703017878</v>
          </cell>
        </row>
        <row r="317">
          <cell r="D317">
            <v>23622.320131597298</v>
          </cell>
        </row>
        <row r="318">
          <cell r="D318">
            <v>24064.131357686299</v>
          </cell>
        </row>
        <row r="319">
          <cell r="D319">
            <v>23681.324059813</v>
          </cell>
        </row>
        <row r="320">
          <cell r="D320">
            <v>22618.6047741849</v>
          </cell>
        </row>
        <row r="321">
          <cell r="D321">
            <v>20955.2499107152</v>
          </cell>
        </row>
        <row r="322">
          <cell r="D322">
            <v>20680.767399532</v>
          </cell>
        </row>
        <row r="323">
          <cell r="D323">
            <v>20028.8580210164</v>
          </cell>
        </row>
        <row r="324">
          <cell r="D324">
            <v>19234.577470677101</v>
          </cell>
        </row>
        <row r="325">
          <cell r="D325">
            <v>19564.4078446645</v>
          </cell>
        </row>
        <row r="326">
          <cell r="D326">
            <v>20230.758625580998</v>
          </cell>
        </row>
        <row r="327">
          <cell r="D327">
            <v>21444.7304783074</v>
          </cell>
        </row>
        <row r="328">
          <cell r="D328">
            <v>22744.5804265275</v>
          </cell>
        </row>
        <row r="329">
          <cell r="D329">
            <v>23687.422002051699</v>
          </cell>
        </row>
        <row r="330">
          <cell r="D330">
            <v>24127.230029647399</v>
          </cell>
        </row>
        <row r="331">
          <cell r="D331">
            <v>23742.264016288598</v>
          </cell>
        </row>
        <row r="332">
          <cell r="D332">
            <v>22677.8832165768</v>
          </cell>
        </row>
        <row r="333">
          <cell r="D333">
            <v>21013.7403176603</v>
          </cell>
        </row>
        <row r="334">
          <cell r="D334">
            <v>20739.486471313699</v>
          </cell>
        </row>
        <row r="335">
          <cell r="D335">
            <v>20088.8278874674</v>
          </cell>
        </row>
        <row r="336">
          <cell r="D336">
            <v>19296.6961170713</v>
          </cell>
        </row>
        <row r="337">
          <cell r="D337">
            <v>19629.091169490799</v>
          </cell>
        </row>
        <row r="338">
          <cell r="D338">
            <v>20297.4036977818</v>
          </cell>
        </row>
        <row r="339">
          <cell r="D339">
            <v>21512.3296511931</v>
          </cell>
        </row>
        <row r="340">
          <cell r="D340">
            <v>22812.593455243801</v>
          </cell>
        </row>
        <row r="341">
          <cell r="D341">
            <v>23755.879650873401</v>
          </cell>
        </row>
        <row r="342">
          <cell r="D342">
            <v>24196.644388831101</v>
          </cell>
        </row>
        <row r="343">
          <cell r="D343">
            <v>23812.932866443301</v>
          </cell>
        </row>
        <row r="344">
          <cell r="D344">
            <v>22749.699019552801</v>
          </cell>
        </row>
        <row r="345">
          <cell r="D345">
            <v>21086.403556749799</v>
          </cell>
        </row>
        <row r="346">
          <cell r="D346">
            <v>20812.7490548327</v>
          </cell>
        </row>
        <row r="347">
          <cell r="D347">
            <v>20162.679536652999</v>
          </cell>
        </row>
        <row r="348">
          <cell r="D348">
            <v>19371.167765908802</v>
          </cell>
        </row>
        <row r="349">
          <cell r="D349">
            <v>19703.355433558099</v>
          </cell>
        </row>
        <row r="350">
          <cell r="D350">
            <v>20370.831009385402</v>
          </cell>
        </row>
        <row r="351">
          <cell r="D351">
            <v>21583.5907304172</v>
          </cell>
        </row>
        <row r="352">
          <cell r="D352">
            <v>22881.179967752101</v>
          </cell>
        </row>
        <row r="353">
          <cell r="D353">
            <v>23822.673772483799</v>
          </cell>
        </row>
        <row r="354">
          <cell r="D354">
            <v>24263.201978221401</v>
          </cell>
        </row>
        <row r="355">
          <cell r="D355">
            <v>23879.806224019601</v>
          </cell>
        </row>
        <row r="356">
          <cell r="D356">
            <v>22815.932022919598</v>
          </cell>
        </row>
        <row r="357">
          <cell r="D357">
            <v>21150.139186075299</v>
          </cell>
        </row>
        <row r="358">
          <cell r="D358">
            <v>20873.952469044099</v>
          </cell>
        </row>
        <row r="359">
          <cell r="D359">
            <v>20223.5147959274</v>
          </cell>
        </row>
        <row r="360">
          <cell r="D360">
            <v>19435.520080013401</v>
          </cell>
        </row>
        <row r="361">
          <cell r="D361">
            <v>19772.892679641001</v>
          </cell>
        </row>
        <row r="362">
          <cell r="D362">
            <v>20446.0752028057</v>
          </cell>
        </row>
        <row r="363">
          <cell r="D363">
            <v>21662.5893470581</v>
          </cell>
        </row>
        <row r="364">
          <cell r="D364">
            <v>22961.730825294799</v>
          </cell>
        </row>
        <row r="365">
          <cell r="D365">
            <v>23902.527874244901</v>
          </cell>
        </row>
        <row r="366">
          <cell r="D366">
            <v>24340.484373247</v>
          </cell>
        </row>
        <row r="367">
          <cell r="D367">
            <v>23954.576852222999</v>
          </cell>
        </row>
        <row r="368">
          <cell r="D368">
            <v>22890.521026576102</v>
          </cell>
        </row>
        <row r="369">
          <cell r="D369">
            <v>21228.206395673798</v>
          </cell>
        </row>
        <row r="370">
          <cell r="D370">
            <v>20956.8329396279</v>
          </cell>
        </row>
        <row r="371">
          <cell r="D371">
            <v>20309.783722043401</v>
          </cell>
        </row>
        <row r="372">
          <cell r="D372">
            <v>19521.3964865544</v>
          </cell>
        </row>
        <row r="373">
          <cell r="D373">
            <v>19856.497022143001</v>
          </cell>
        </row>
        <row r="374">
          <cell r="D374">
            <v>20527.393812231501</v>
          </cell>
        </row>
        <row r="375">
          <cell r="D375">
            <v>21743.720369025301</v>
          </cell>
        </row>
        <row r="376">
          <cell r="D376">
            <v>23044.4061973436</v>
          </cell>
        </row>
        <row r="377">
          <cell r="D377">
            <v>23987.441076906602</v>
          </cell>
        </row>
        <row r="378">
          <cell r="D378">
            <v>24427.757284208899</v>
          </cell>
        </row>
        <row r="379">
          <cell r="D379">
            <v>24044.620788048898</v>
          </cell>
        </row>
        <row r="380">
          <cell r="D380">
            <v>22984.234981375899</v>
          </cell>
        </row>
        <row r="381">
          <cell r="D381">
            <v>21327.013329132002</v>
          </cell>
        </row>
        <row r="382">
          <cell r="D382">
            <v>21060.859564266</v>
          </cell>
        </row>
        <row r="383">
          <cell r="D383">
            <v>20418.160964988401</v>
          </cell>
        </row>
        <row r="384">
          <cell r="D384">
            <v>19632.082446836299</v>
          </cell>
        </row>
        <row r="385">
          <cell r="D385">
            <v>19968.442251196499</v>
          </cell>
        </row>
        <row r="386">
          <cell r="D386">
            <v>20639.539496674101</v>
          </cell>
        </row>
        <row r="387">
          <cell r="D387">
            <v>21856.1406871529</v>
          </cell>
        </row>
        <row r="388">
          <cell r="D388">
            <v>23157.216742779099</v>
          </cell>
        </row>
        <row r="389">
          <cell r="D389">
            <v>24100.562678837301</v>
          </cell>
        </row>
        <row r="390">
          <cell r="D390">
            <v>24540.901696549299</v>
          </cell>
        </row>
        <row r="391">
          <cell r="D391">
            <v>24157.069445248799</v>
          </cell>
        </row>
        <row r="392">
          <cell r="D392">
            <v>23094.887902420101</v>
          </cell>
        </row>
        <row r="393">
          <cell r="D393">
            <v>21434.372475269101</v>
          </cell>
        </row>
        <row r="394">
          <cell r="D394">
            <v>21164.052834420101</v>
          </cell>
        </row>
        <row r="395">
          <cell r="D395">
            <v>20516.639689123502</v>
          </cell>
        </row>
        <row r="396">
          <cell r="D396">
            <v>19725.983004650199</v>
          </cell>
        </row>
        <row r="397">
          <cell r="D397">
            <v>20058.086276541599</v>
          </cell>
        </row>
        <row r="398">
          <cell r="D398">
            <v>20725.645555744599</v>
          </cell>
        </row>
        <row r="399">
          <cell r="D399">
            <v>21939.4789911855</v>
          </cell>
        </row>
        <row r="400">
          <cell r="D400">
            <v>23238.0862831786</v>
          </cell>
        </row>
        <row r="401">
          <cell r="D401">
            <v>24179.030075710401</v>
          </cell>
        </row>
        <row r="402">
          <cell r="D402">
            <v>24616.655472871302</v>
          </cell>
        </row>
        <row r="403">
          <cell r="D403">
            <v>24230.438449368001</v>
          </cell>
        </row>
        <row r="404">
          <cell r="D404">
            <v>23166.976717373302</v>
          </cell>
        </row>
        <row r="405">
          <cell r="D405">
            <v>21506.576015084898</v>
          </cell>
        </row>
        <row r="406">
          <cell r="D406">
            <v>21236.790880388999</v>
          </cell>
        </row>
        <row r="407">
          <cell r="D407">
            <v>20589.0077515757</v>
          </cell>
        </row>
        <row r="408">
          <cell r="D408">
            <v>19796.1169975263</v>
          </cell>
        </row>
        <row r="409">
          <cell r="D409">
            <v>20125.318329523601</v>
          </cell>
        </row>
        <row r="410">
          <cell r="D410">
            <v>20789.897069864299</v>
          </cell>
        </row>
        <row r="411">
          <cell r="D411">
            <v>22002.023609865399</v>
          </cell>
        </row>
        <row r="412">
          <cell r="D412">
            <v>23300.0671711717</v>
          </cell>
        </row>
        <row r="413">
          <cell r="D413">
            <v>24241.329623533598</v>
          </cell>
        </row>
        <row r="414">
          <cell r="D414">
            <v>24679.789453994501</v>
          </cell>
        </row>
        <row r="415">
          <cell r="D415">
            <v>24294.2442832872</v>
          </cell>
        </row>
        <row r="416">
          <cell r="D416">
            <v>23230.5693134512</v>
          </cell>
        </row>
        <row r="417">
          <cell r="D417">
            <v>21568.671094511501</v>
          </cell>
        </row>
        <row r="418">
          <cell r="D418">
            <v>21297.148169839798</v>
          </cell>
        </row>
        <row r="419">
          <cell r="D419">
            <v>20648.5938610841</v>
          </cell>
        </row>
        <row r="420">
          <cell r="D420">
            <v>19856.8777402265</v>
          </cell>
        </row>
        <row r="421">
          <cell r="D421">
            <v>20188.1004974889</v>
          </cell>
        </row>
        <row r="422">
          <cell r="D422">
            <v>20854.752205771401</v>
          </cell>
        </row>
        <row r="423">
          <cell r="D423">
            <v>22067.8047106741</v>
          </cell>
        </row>
        <row r="424">
          <cell r="D424">
            <v>23365.9133960615</v>
          </cell>
        </row>
        <row r="425">
          <cell r="D425">
            <v>24306.900579224101</v>
          </cell>
        </row>
        <row r="426">
          <cell r="D426">
            <v>24745.267329509901</v>
          </cell>
        </row>
        <row r="427">
          <cell r="D427">
            <v>24360.364286840399</v>
          </cell>
        </row>
        <row r="428">
          <cell r="D428">
            <v>23298.522869185399</v>
          </cell>
        </row>
        <row r="429">
          <cell r="D429">
            <v>21639.934376293899</v>
          </cell>
        </row>
        <row r="430">
          <cell r="D430">
            <v>21371.782019647399</v>
          </cell>
        </row>
        <row r="431">
          <cell r="D431">
            <v>20725.271940648901</v>
          </cell>
        </row>
        <row r="432">
          <cell r="D432">
            <v>19933.109845851999</v>
          </cell>
        </row>
        <row r="433">
          <cell r="D433">
            <v>20263.218916639998</v>
          </cell>
        </row>
        <row r="434">
          <cell r="D434">
            <v>20929.1338868286</v>
          </cell>
        </row>
        <row r="435">
          <cell r="D435">
            <v>22143.6337950897</v>
          </cell>
        </row>
        <row r="436">
          <cell r="D436">
            <v>23444.701085271801</v>
          </cell>
        </row>
        <row r="437">
          <cell r="D437">
            <v>24388.659105653202</v>
          </cell>
        </row>
        <row r="438">
          <cell r="D438">
            <v>24828.943365217401</v>
          </cell>
        </row>
        <row r="439">
          <cell r="D439">
            <v>24443.921745998599</v>
          </cell>
        </row>
        <row r="440">
          <cell r="D440">
            <v>23379.2995854857</v>
          </cell>
        </row>
        <row r="441">
          <cell r="D441">
            <v>21714.9527641737</v>
          </cell>
        </row>
        <row r="442">
          <cell r="D442">
            <v>21440.639873040302</v>
          </cell>
        </row>
        <row r="443">
          <cell r="D443">
            <v>20790.0588689914</v>
          </cell>
        </row>
        <row r="444">
          <cell r="D444">
            <v>19998.111770185002</v>
          </cell>
        </row>
        <row r="445">
          <cell r="D445">
            <v>20330.154250067899</v>
          </cell>
        </row>
        <row r="446">
          <cell r="D446">
            <v>20997.892141701599</v>
          </cell>
        </row>
        <row r="447">
          <cell r="D447">
            <v>22211.547057922799</v>
          </cell>
        </row>
        <row r="448">
          <cell r="D448">
            <v>23510.3919166622</v>
          </cell>
        </row>
        <row r="449">
          <cell r="D449">
            <v>24453.086737515601</v>
          </cell>
        </row>
        <row r="450">
          <cell r="D450">
            <v>24894.626777499499</v>
          </cell>
        </row>
        <row r="451">
          <cell r="D451">
            <v>24512.5842261902</v>
          </cell>
        </row>
        <row r="452">
          <cell r="D452">
            <v>23451.063115212499</v>
          </cell>
        </row>
        <row r="453">
          <cell r="D453">
            <v>21788.924810702501</v>
          </cell>
        </row>
        <row r="454">
          <cell r="D454">
            <v>21515.5688628096</v>
          </cell>
        </row>
        <row r="455">
          <cell r="D455">
            <v>20864.7669765594</v>
          </cell>
        </row>
        <row r="456">
          <cell r="D456">
            <v>20071.5964392608</v>
          </cell>
        </row>
        <row r="457">
          <cell r="D457">
            <v>20402.561538875099</v>
          </cell>
        </row>
        <row r="458">
          <cell r="D458">
            <v>21070.2328897273</v>
          </cell>
        </row>
        <row r="459">
          <cell r="D459">
            <v>22285.838255790099</v>
          </cell>
        </row>
        <row r="460">
          <cell r="D460">
            <v>23587.462797796699</v>
          </cell>
        </row>
        <row r="461">
          <cell r="D461">
            <v>24531.9377364957</v>
          </cell>
        </row>
        <row r="462">
          <cell r="D462">
            <v>24973.240927946201</v>
          </cell>
        </row>
        <row r="463">
          <cell r="D463">
            <v>24590.071760668201</v>
          </cell>
        </row>
        <row r="464">
          <cell r="D464">
            <v>23528.318312457101</v>
          </cell>
        </row>
        <row r="465">
          <cell r="D465">
            <v>21868.031020184699</v>
          </cell>
        </row>
        <row r="466">
          <cell r="D466">
            <v>21597.5848917248</v>
          </cell>
        </row>
        <row r="467">
          <cell r="D467">
            <v>20949.462583795601</v>
          </cell>
        </row>
        <row r="468">
          <cell r="D468">
            <v>20157.3890786501</v>
          </cell>
        </row>
        <row r="469">
          <cell r="D469">
            <v>20487.782897090601</v>
          </cell>
        </row>
        <row r="470">
          <cell r="D470">
            <v>21153.254087872901</v>
          </cell>
        </row>
        <row r="471">
          <cell r="D471">
            <v>22365.176559732299</v>
          </cell>
        </row>
        <row r="472">
          <cell r="D472">
            <v>23662.938023261599</v>
          </cell>
        </row>
        <row r="473">
          <cell r="D473">
            <v>24605.275121251401</v>
          </cell>
        </row>
        <row r="474">
          <cell r="D474">
            <v>25047.085338617399</v>
          </cell>
        </row>
        <row r="475">
          <cell r="D475">
            <v>24665.664114953801</v>
          </cell>
        </row>
        <row r="476">
          <cell r="D476">
            <v>23604.739029301501</v>
          </cell>
        </row>
        <row r="477">
          <cell r="D477">
            <v>21943.123880478601</v>
          </cell>
        </row>
        <row r="478">
          <cell r="D478">
            <v>21671.163270403398</v>
          </cell>
        </row>
        <row r="479">
          <cell r="D479">
            <v>21023.994817536</v>
          </cell>
        </row>
        <row r="480">
          <cell r="D480">
            <v>20237.2043822454</v>
          </cell>
        </row>
        <row r="481">
          <cell r="D481">
            <v>20574.6336201513</v>
          </cell>
        </row>
        <row r="482">
          <cell r="D482">
            <v>21245.857037763399</v>
          </cell>
        </row>
        <row r="483">
          <cell r="D483">
            <v>22459.5867292861</v>
          </cell>
        </row>
        <row r="484">
          <cell r="D484">
            <v>23756.213680088302</v>
          </cell>
        </row>
        <row r="485">
          <cell r="D485">
            <v>24696.1731727675</v>
          </cell>
        </row>
        <row r="486">
          <cell r="D486">
            <v>25135.7751905613</v>
          </cell>
        </row>
        <row r="487">
          <cell r="D487">
            <v>24753.445349149501</v>
          </cell>
        </row>
        <row r="488">
          <cell r="D488">
            <v>23693.7511126461</v>
          </cell>
        </row>
        <row r="489">
          <cell r="D489">
            <v>22035.825996294101</v>
          </cell>
        </row>
        <row r="490">
          <cell r="D490">
            <v>21767.491862308601</v>
          </cell>
        </row>
      </sheetData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YTD Customers Var"/>
      <sheetName val="MStat"/>
      <sheetName val="Err"/>
      <sheetName val="BX"/>
      <sheetName val="YHat"/>
    </sheetNames>
    <sheetDataSet>
      <sheetData sheetId="0"/>
      <sheetData sheetId="1"/>
      <sheetData sheetId="2"/>
      <sheetData sheetId="3"/>
      <sheetData sheetId="4">
        <row r="86">
          <cell r="C86">
            <v>101083</v>
          </cell>
          <cell r="E86">
            <v>99578.370097158695</v>
          </cell>
        </row>
        <row r="87">
          <cell r="E87">
            <v>101486.89706935101</v>
          </cell>
        </row>
        <row r="88">
          <cell r="E88">
            <v>101097.702159138</v>
          </cell>
        </row>
        <row r="89">
          <cell r="E89">
            <v>100946.433361299</v>
          </cell>
        </row>
        <row r="90">
          <cell r="E90">
            <v>100985.895190664</v>
          </cell>
        </row>
        <row r="91">
          <cell r="E91">
            <v>101227.584184397</v>
          </cell>
        </row>
        <row r="92">
          <cell r="E92">
            <v>101408.073437518</v>
          </cell>
        </row>
        <row r="93">
          <cell r="E93">
            <v>101325.694715964</v>
          </cell>
        </row>
        <row r="94">
          <cell r="E94">
            <v>101360.49022717599</v>
          </cell>
        </row>
        <row r="95">
          <cell r="E95">
            <v>101122.46251722101</v>
          </cell>
        </row>
        <row r="96">
          <cell r="E96">
            <v>100855.419239214</v>
          </cell>
        </row>
        <row r="97">
          <cell r="E97">
            <v>100625.92148243501</v>
          </cell>
        </row>
        <row r="98">
          <cell r="E98">
            <v>100941.838783367</v>
          </cell>
        </row>
        <row r="99">
          <cell r="E99">
            <v>100521.200627489</v>
          </cell>
        </row>
        <row r="100">
          <cell r="E100">
            <v>100007.573542988</v>
          </cell>
        </row>
        <row r="101">
          <cell r="E101">
            <v>99862.055646603199</v>
          </cell>
        </row>
        <row r="102">
          <cell r="E102">
            <v>100229.39610069399</v>
          </cell>
        </row>
        <row r="103">
          <cell r="E103">
            <v>100493.71142524001</v>
          </cell>
        </row>
        <row r="104">
          <cell r="E104">
            <v>100534.86670500701</v>
          </cell>
        </row>
        <row r="105">
          <cell r="E105">
            <v>100330.42603710201</v>
          </cell>
        </row>
        <row r="106">
          <cell r="E106">
            <v>100202.985793998</v>
          </cell>
        </row>
        <row r="107">
          <cell r="E107">
            <v>99924.254251588005</v>
          </cell>
        </row>
        <row r="108">
          <cell r="E108">
            <v>99840.497076868807</v>
          </cell>
        </row>
        <row r="109">
          <cell r="E109">
            <v>99766.4208570685</v>
          </cell>
        </row>
        <row r="110">
          <cell r="E110">
            <v>99401.829159229907</v>
          </cell>
        </row>
        <row r="111">
          <cell r="E111">
            <v>98798.165903835499</v>
          </cell>
        </row>
        <row r="112">
          <cell r="E112">
            <v>98616.596917129602</v>
          </cell>
        </row>
        <row r="113">
          <cell r="E113">
            <v>98684.472186451894</v>
          </cell>
        </row>
        <row r="114">
          <cell r="E114">
            <v>98784.010857835703</v>
          </cell>
        </row>
        <row r="115">
          <cell r="E115">
            <v>98918.351613924198</v>
          </cell>
        </row>
        <row r="116">
          <cell r="E116">
            <v>99327.909262074201</v>
          </cell>
        </row>
        <row r="117">
          <cell r="E117">
            <v>99384.513359583405</v>
          </cell>
        </row>
        <row r="118">
          <cell r="E118">
            <v>99636.722008787707</v>
          </cell>
        </row>
        <row r="119">
          <cell r="E119">
            <v>99652.834052149905</v>
          </cell>
        </row>
        <row r="120">
          <cell r="E120">
            <v>99572.701917337399</v>
          </cell>
        </row>
        <row r="121">
          <cell r="E121">
            <v>99440.257563687701</v>
          </cell>
        </row>
        <row r="122">
          <cell r="E122">
            <v>99534.593706979998</v>
          </cell>
        </row>
        <row r="123">
          <cell r="E123">
            <v>99128.432899306397</v>
          </cell>
        </row>
        <row r="124">
          <cell r="E124">
            <v>98872.949624228597</v>
          </cell>
        </row>
        <row r="125">
          <cell r="E125">
            <v>99291.524562681501</v>
          </cell>
        </row>
        <row r="126">
          <cell r="E126">
            <v>99489.587586593596</v>
          </cell>
        </row>
        <row r="127">
          <cell r="E127">
            <v>99740.097449913301</v>
          </cell>
        </row>
        <row r="128">
          <cell r="E128">
            <v>99752.431905307996</v>
          </cell>
        </row>
        <row r="129">
          <cell r="E129">
            <v>99679.011193562794</v>
          </cell>
        </row>
        <row r="130">
          <cell r="E130">
            <v>99704.547579672304</v>
          </cell>
        </row>
        <row r="131">
          <cell r="E131">
            <v>99424.174197289001</v>
          </cell>
        </row>
        <row r="132">
          <cell r="E132">
            <v>99231.552628120495</v>
          </cell>
        </row>
        <row r="133">
          <cell r="E133">
            <v>99108.9476718566</v>
          </cell>
        </row>
        <row r="134">
          <cell r="E134">
            <v>99210.843560053399</v>
          </cell>
        </row>
        <row r="135">
          <cell r="E135">
            <v>99680.048198799399</v>
          </cell>
        </row>
        <row r="136">
          <cell r="E136">
            <v>99912.035367728095</v>
          </cell>
        </row>
        <row r="137">
          <cell r="E137">
            <v>99584.292910985503</v>
          </cell>
        </row>
        <row r="138">
          <cell r="E138">
            <v>99634.893687756397</v>
          </cell>
        </row>
        <row r="139">
          <cell r="E139">
            <v>100029.3785411</v>
          </cell>
        </row>
        <row r="140">
          <cell r="E140">
            <v>100198.108920275</v>
          </cell>
        </row>
        <row r="141">
          <cell r="E141">
            <v>100248.019931401</v>
          </cell>
        </row>
        <row r="142">
          <cell r="E142">
            <v>100240.831885053</v>
          </cell>
        </row>
        <row r="143">
          <cell r="E143">
            <v>100153.315436045</v>
          </cell>
        </row>
        <row r="144">
          <cell r="E144">
            <v>100006.17389093401</v>
          </cell>
        </row>
        <row r="145">
          <cell r="E145">
            <v>99822.874677358297</v>
          </cell>
        </row>
        <row r="146">
          <cell r="E146">
            <v>99701.958566709203</v>
          </cell>
        </row>
        <row r="147">
          <cell r="E147">
            <v>99667.451600978398</v>
          </cell>
        </row>
        <row r="148">
          <cell r="E148">
            <v>99665.535729305906</v>
          </cell>
        </row>
        <row r="149">
          <cell r="E149">
            <v>99709.1014508886</v>
          </cell>
        </row>
        <row r="150">
          <cell r="E150">
            <v>99868.844844704799</v>
          </cell>
        </row>
        <row r="151">
          <cell r="E151">
            <v>100146.993389793</v>
          </cell>
        </row>
        <row r="152">
          <cell r="E152">
            <v>100391.456647331</v>
          </cell>
        </row>
        <row r="153">
          <cell r="E153">
            <v>100441.43286778301</v>
          </cell>
        </row>
        <row r="154">
          <cell r="E154">
            <v>100434.19986377101</v>
          </cell>
        </row>
        <row r="155">
          <cell r="E155">
            <v>100346.48354022999</v>
          </cell>
        </row>
        <row r="156">
          <cell r="E156">
            <v>100199.02720295401</v>
          </cell>
        </row>
        <row r="157">
          <cell r="E157">
            <v>100015.343582619</v>
          </cell>
        </row>
        <row r="158">
          <cell r="E158">
            <v>99894.163450520398</v>
          </cell>
        </row>
        <row r="159">
          <cell r="E159">
            <v>99859.559100470899</v>
          </cell>
        </row>
        <row r="160">
          <cell r="E160">
            <v>99857.608684509498</v>
          </cell>
        </row>
        <row r="161">
          <cell r="E161">
            <v>99901.227509824195</v>
          </cell>
        </row>
        <row r="162">
          <cell r="E162">
            <v>100061.247813166</v>
          </cell>
        </row>
        <row r="163">
          <cell r="E163">
            <v>100339.901256474</v>
          </cell>
        </row>
        <row r="164">
          <cell r="E164">
            <v>100584.804374386</v>
          </cell>
        </row>
        <row r="165">
          <cell r="E165">
            <v>100634.84580416601</v>
          </cell>
        </row>
        <row r="166">
          <cell r="E166">
            <v>100627.56784248901</v>
          </cell>
        </row>
        <row r="167">
          <cell r="E167">
            <v>100539.65164441599</v>
          </cell>
        </row>
        <row r="168">
          <cell r="E168">
            <v>100391.880514975</v>
          </cell>
        </row>
        <row r="169">
          <cell r="E169">
            <v>100207.81248788</v>
          </cell>
        </row>
        <row r="170">
          <cell r="E170">
            <v>100086.368334332</v>
          </cell>
        </row>
        <row r="171">
          <cell r="E171">
            <v>100051.66659996301</v>
          </cell>
        </row>
        <row r="172">
          <cell r="E172">
            <v>100049.681639713</v>
          </cell>
        </row>
        <row r="173">
          <cell r="E173">
            <v>100093.35356875999</v>
          </cell>
        </row>
        <row r="174">
          <cell r="E174">
            <v>100253.65078162801</v>
          </cell>
        </row>
        <row r="175">
          <cell r="E175">
            <v>100532.809123154</v>
          </cell>
        </row>
        <row r="176">
          <cell r="E176">
            <v>100778.152101441</v>
          </cell>
        </row>
        <row r="177">
          <cell r="E177">
            <v>100828.258740548</v>
          </cell>
        </row>
        <row r="178">
          <cell r="E178">
            <v>100820.935821206</v>
          </cell>
        </row>
        <row r="179">
          <cell r="E179">
            <v>100732.81974860201</v>
          </cell>
        </row>
        <row r="180">
          <cell r="E180">
            <v>100584.733826995</v>
          </cell>
        </row>
        <row r="181">
          <cell r="E181">
            <v>100400.28139314101</v>
          </cell>
        </row>
        <row r="182">
          <cell r="E182">
            <v>100278.57321814301</v>
          </cell>
        </row>
        <row r="183">
          <cell r="E183">
            <v>100243.774099456</v>
          </cell>
        </row>
        <row r="184">
          <cell r="E184">
            <v>100241.754594917</v>
          </cell>
        </row>
        <row r="185">
          <cell r="E185">
            <v>100285.47962769499</v>
          </cell>
        </row>
        <row r="186">
          <cell r="E186">
            <v>100446.05375009</v>
          </cell>
        </row>
        <row r="187">
          <cell r="E187">
            <v>100725.716989835</v>
          </cell>
        </row>
        <row r="188">
          <cell r="E188">
            <v>100971.49982849701</v>
          </cell>
        </row>
        <row r="189">
          <cell r="E189">
            <v>101021.67167693</v>
          </cell>
        </row>
        <row r="190">
          <cell r="E190">
            <v>101014.303799924</v>
          </cell>
        </row>
        <row r="191">
          <cell r="E191">
            <v>100925.98785278801</v>
          </cell>
        </row>
        <row r="192">
          <cell r="E192">
            <v>100777.587139016</v>
          </cell>
        </row>
        <row r="193">
          <cell r="E193">
            <v>100592.750298402</v>
          </cell>
        </row>
        <row r="194">
          <cell r="E194">
            <v>100470.778101954</v>
          </cell>
        </row>
        <row r="195">
          <cell r="E195">
            <v>100435.881598949</v>
          </cell>
        </row>
        <row r="196">
          <cell r="E196">
            <v>100433.82755012</v>
          </cell>
        </row>
        <row r="197">
          <cell r="E197">
            <v>100477.605686631</v>
          </cell>
        </row>
        <row r="198">
          <cell r="E198">
            <v>100638.45671855099</v>
          </cell>
        </row>
        <row r="199">
          <cell r="E199">
            <v>100918.62485651601</v>
          </cell>
        </row>
        <row r="200">
          <cell r="E200">
            <v>101164.847555552</v>
          </cell>
        </row>
        <row r="201">
          <cell r="E201">
            <v>101215.084613313</v>
          </cell>
        </row>
        <row r="202">
          <cell r="E202">
            <v>101207.671778642</v>
          </cell>
        </row>
        <row r="203">
          <cell r="E203">
            <v>101119.15595697401</v>
          </cell>
        </row>
        <row r="204">
          <cell r="E204">
            <v>100970.440451036</v>
          </cell>
        </row>
        <row r="205">
          <cell r="E205">
            <v>100785.219203663</v>
          </cell>
        </row>
        <row r="206">
          <cell r="E206">
            <v>100662.982985765</v>
          </cell>
        </row>
        <row r="207">
          <cell r="E207">
            <v>100627.989098441</v>
          </cell>
        </row>
        <row r="208">
          <cell r="E208">
            <v>100625.900505324</v>
          </cell>
        </row>
        <row r="209">
          <cell r="E209">
            <v>100669.731745567</v>
          </cell>
        </row>
        <row r="210">
          <cell r="E210">
            <v>100830.859687013</v>
          </cell>
        </row>
        <row r="211">
          <cell r="E211">
            <v>101111.532723196</v>
          </cell>
        </row>
        <row r="212">
          <cell r="E212">
            <v>101358.195282607</v>
          </cell>
        </row>
        <row r="213">
          <cell r="E213">
            <v>101408.49754969501</v>
          </cell>
        </row>
        <row r="214">
          <cell r="E214">
            <v>101401.039757359</v>
          </cell>
        </row>
        <row r="215">
          <cell r="E215">
            <v>101312.32406116</v>
          </cell>
        </row>
        <row r="216">
          <cell r="E216">
            <v>101163.29376305699</v>
          </cell>
        </row>
        <row r="217">
          <cell r="E217">
            <v>100977.688108923</v>
          </cell>
        </row>
        <row r="218">
          <cell r="E218">
            <v>100855.187869577</v>
          </cell>
        </row>
        <row r="219">
          <cell r="E219">
            <v>100820.096597934</v>
          </cell>
        </row>
        <row r="220">
          <cell r="E220">
            <v>100817.973460528</v>
          </cell>
        </row>
        <row r="221">
          <cell r="E221">
            <v>100861.857804502</v>
          </cell>
        </row>
        <row r="222">
          <cell r="E222">
            <v>101023.262655475</v>
          </cell>
        </row>
        <row r="223">
          <cell r="E223">
            <v>101304.44058987701</v>
          </cell>
        </row>
        <row r="224">
          <cell r="E224">
            <v>101551.543009662</v>
          </cell>
        </row>
        <row r="225">
          <cell r="E225">
            <v>101601.910486077</v>
          </cell>
        </row>
        <row r="226">
          <cell r="E226">
            <v>101594.407736077</v>
          </cell>
        </row>
        <row r="227">
          <cell r="E227">
            <v>101505.492165346</v>
          </cell>
        </row>
        <row r="228">
          <cell r="E228">
            <v>101356.14707507699</v>
          </cell>
        </row>
        <row r="229">
          <cell r="E229">
            <v>101170.15701418401</v>
          </cell>
        </row>
        <row r="230">
          <cell r="E230">
            <v>101047.39275338801</v>
          </cell>
        </row>
        <row r="231">
          <cell r="E231">
            <v>101012.204097426</v>
          </cell>
        </row>
        <row r="232">
          <cell r="E232">
            <v>101010.04641573101</v>
          </cell>
        </row>
        <row r="233">
          <cell r="E233">
            <v>101053.983863438</v>
          </cell>
        </row>
        <row r="234">
          <cell r="E234">
            <v>101215.665623936</v>
          </cell>
        </row>
        <row r="235">
          <cell r="E235">
            <v>101497.348456558</v>
          </cell>
        </row>
        <row r="236">
          <cell r="E236">
            <v>101744.89073671801</v>
          </cell>
        </row>
        <row r="237">
          <cell r="E237">
            <v>101795.32342246</v>
          </cell>
        </row>
        <row r="238">
          <cell r="E238">
            <v>101787.775714795</v>
          </cell>
        </row>
        <row r="239">
          <cell r="E239">
            <v>101698.660269532</v>
          </cell>
        </row>
        <row r="240">
          <cell r="E240">
            <v>101549.000387098</v>
          </cell>
        </row>
        <row r="241">
          <cell r="E241">
            <v>101362.625919445</v>
          </cell>
        </row>
        <row r="242">
          <cell r="E242">
            <v>101239.597637199</v>
          </cell>
        </row>
        <row r="243">
          <cell r="E243">
            <v>101204.311596919</v>
          </cell>
        </row>
        <row r="244">
          <cell r="E244">
            <v>101202.119370935</v>
          </cell>
        </row>
        <row r="245">
          <cell r="E245">
            <v>101246.109922373</v>
          </cell>
        </row>
        <row r="246">
          <cell r="E246">
            <v>101408.06859239801</v>
          </cell>
        </row>
        <row r="247">
          <cell r="E247">
            <v>101690.25632323801</v>
          </cell>
        </row>
        <row r="248">
          <cell r="E248">
            <v>101938.238463773</v>
          </cell>
        </row>
        <row r="249">
          <cell r="E249">
            <v>101988.736358842</v>
          </cell>
        </row>
        <row r="250">
          <cell r="E250">
            <v>101981.143693512</v>
          </cell>
        </row>
        <row r="251">
          <cell r="E251">
            <v>101891.828373718</v>
          </cell>
        </row>
        <row r="252">
          <cell r="E252">
            <v>101741.853699118</v>
          </cell>
        </row>
        <row r="253">
          <cell r="E253">
            <v>101555.094824706</v>
          </cell>
        </row>
        <row r="254">
          <cell r="E254">
            <v>101431.80252101</v>
          </cell>
        </row>
        <row r="255">
          <cell r="E255">
            <v>101396.419096411</v>
          </cell>
        </row>
        <row r="256">
          <cell r="E256">
            <v>101394.192326139</v>
          </cell>
        </row>
        <row r="257">
          <cell r="E257">
            <v>101438.235981309</v>
          </cell>
        </row>
        <row r="258">
          <cell r="E258">
            <v>101600.47156085999</v>
          </cell>
        </row>
        <row r="259">
          <cell r="E259">
            <v>101883.164189919</v>
          </cell>
        </row>
        <row r="260">
          <cell r="E260">
            <v>102131.58619082801</v>
          </cell>
        </row>
        <row r="261">
          <cell r="E261">
            <v>102182.149295225</v>
          </cell>
        </row>
        <row r="262">
          <cell r="E262">
            <v>102174.51167223</v>
          </cell>
        </row>
        <row r="263">
          <cell r="E263">
            <v>102084.996477904</v>
          </cell>
        </row>
        <row r="264">
          <cell r="E264">
            <v>101934.70701113901</v>
          </cell>
        </row>
        <row r="265">
          <cell r="E265">
            <v>101747.56372996701</v>
          </cell>
        </row>
        <row r="266">
          <cell r="E266">
            <v>101624.007404822</v>
          </cell>
        </row>
        <row r="267">
          <cell r="E267">
            <v>101588.526595904</v>
          </cell>
        </row>
        <row r="268">
          <cell r="E268">
            <v>101586.265281342</v>
          </cell>
        </row>
        <row r="269">
          <cell r="E269">
            <v>101630.362040245</v>
          </cell>
        </row>
        <row r="270">
          <cell r="E270">
            <v>101792.87452932099</v>
          </cell>
        </row>
        <row r="271">
          <cell r="E271">
            <v>102076.07205659999</v>
          </cell>
        </row>
        <row r="272">
          <cell r="E272">
            <v>102324.933917884</v>
          </cell>
        </row>
        <row r="273">
          <cell r="E273">
            <v>102375.56223160699</v>
          </cell>
        </row>
        <row r="274">
          <cell r="E274">
            <v>102367.879650948</v>
          </cell>
        </row>
        <row r="275">
          <cell r="E275">
            <v>102278.164582089</v>
          </cell>
        </row>
        <row r="276">
          <cell r="E276">
            <v>102127.56032315901</v>
          </cell>
        </row>
        <row r="277">
          <cell r="E277">
            <v>101940.032635228</v>
          </cell>
        </row>
        <row r="278">
          <cell r="E278">
            <v>101816.212288633</v>
          </cell>
        </row>
        <row r="279">
          <cell r="E279">
            <v>101780.63409539701</v>
          </cell>
        </row>
        <row r="280">
          <cell r="E280">
            <v>101778.338236546</v>
          </cell>
        </row>
        <row r="281">
          <cell r="E281">
            <v>101822.48809918</v>
          </cell>
        </row>
        <row r="282">
          <cell r="E282">
            <v>101985.277497783</v>
          </cell>
        </row>
        <row r="283">
          <cell r="E283">
            <v>102268.97992328</v>
          </cell>
        </row>
        <row r="284">
          <cell r="E284">
            <v>102518.28164493899</v>
          </cell>
        </row>
        <row r="285">
          <cell r="E285">
            <v>102568.975167989</v>
          </cell>
        </row>
        <row r="286">
          <cell r="E286">
            <v>102561.247629665</v>
          </cell>
        </row>
        <row r="287">
          <cell r="E287">
            <v>102471.332686275</v>
          </cell>
        </row>
        <row r="288">
          <cell r="E288">
            <v>102320.41363518</v>
          </cell>
        </row>
        <row r="289">
          <cell r="E289">
            <v>102132.501540489</v>
          </cell>
        </row>
        <row r="290">
          <cell r="E290">
            <v>102008.41717244399</v>
          </cell>
        </row>
        <row r="291">
          <cell r="E291">
            <v>101972.741594889</v>
          </cell>
        </row>
        <row r="292">
          <cell r="E292">
            <v>101970.41119175</v>
          </cell>
        </row>
        <row r="293">
          <cell r="E293">
            <v>102014.614158116</v>
          </cell>
        </row>
        <row r="294">
          <cell r="E294">
            <v>102177.680466245</v>
          </cell>
        </row>
        <row r="295">
          <cell r="E295">
            <v>102461.88778996099</v>
          </cell>
        </row>
        <row r="296">
          <cell r="E296">
            <v>102711.629371994</v>
          </cell>
        </row>
        <row r="297">
          <cell r="E297">
            <v>102762.388104372</v>
          </cell>
        </row>
        <row r="298">
          <cell r="E298">
            <v>102754.615608383</v>
          </cell>
        </row>
        <row r="299">
          <cell r="E299">
            <v>102664.500790461</v>
          </cell>
        </row>
        <row r="300">
          <cell r="E300">
            <v>102513.2669472</v>
          </cell>
        </row>
        <row r="301">
          <cell r="E301">
            <v>102324.97044575</v>
          </cell>
        </row>
        <row r="302">
          <cell r="E302">
            <v>102200.622056255</v>
          </cell>
        </row>
        <row r="303">
          <cell r="E303">
            <v>102164.84909438201</v>
          </cell>
        </row>
        <row r="304">
          <cell r="E304">
            <v>102162.48414695299</v>
          </cell>
        </row>
        <row r="305">
          <cell r="E305">
            <v>102206.74021705201</v>
          </cell>
        </row>
        <row r="306">
          <cell r="E306">
            <v>102370.083434706</v>
          </cell>
        </row>
        <row r="307">
          <cell r="E307">
            <v>102654.795656642</v>
          </cell>
        </row>
        <row r="308">
          <cell r="E308">
            <v>102904.97709905</v>
          </cell>
        </row>
        <row r="309">
          <cell r="E309">
            <v>102955.801040754</v>
          </cell>
        </row>
        <row r="310">
          <cell r="E310">
            <v>102947.983587101</v>
          </cell>
        </row>
        <row r="311">
          <cell r="E311">
            <v>102857.66889464699</v>
          </cell>
        </row>
        <row r="312">
          <cell r="E312">
            <v>102706.120259221</v>
          </cell>
        </row>
        <row r="313">
          <cell r="E313">
            <v>102517.43935101001</v>
          </cell>
        </row>
        <row r="314">
          <cell r="E314">
            <v>102392.826940067</v>
          </cell>
        </row>
        <row r="315">
          <cell r="E315">
            <v>102356.956593874</v>
          </cell>
        </row>
        <row r="316">
          <cell r="E316">
            <v>102354.55710215701</v>
          </cell>
        </row>
        <row r="317">
          <cell r="E317">
            <v>102398.86627598701</v>
          </cell>
        </row>
        <row r="318">
          <cell r="E318">
            <v>102562.486403168</v>
          </cell>
        </row>
        <row r="319">
          <cell r="E319">
            <v>102847.70352332199</v>
          </cell>
        </row>
        <row r="320">
          <cell r="E320">
            <v>103098.324826105</v>
          </cell>
        </row>
        <row r="321">
          <cell r="E321">
            <v>103149.21397713599</v>
          </cell>
        </row>
        <row r="322">
          <cell r="E322">
            <v>103141.351565818</v>
          </cell>
        </row>
        <row r="323">
          <cell r="E323">
            <v>103050.83699883299</v>
          </cell>
        </row>
        <row r="324">
          <cell r="E324">
            <v>102898.973571241</v>
          </cell>
        </row>
        <row r="325">
          <cell r="E325">
            <v>102709.908256271</v>
          </cell>
        </row>
        <row r="326">
          <cell r="E326">
            <v>102585.031823878</v>
          </cell>
        </row>
        <row r="327">
          <cell r="E327">
            <v>102549.06409336699</v>
          </cell>
        </row>
        <row r="328">
          <cell r="E328">
            <v>102546.63005736</v>
          </cell>
        </row>
        <row r="329">
          <cell r="E329">
            <v>102590.99233492299</v>
          </cell>
        </row>
        <row r="330">
          <cell r="E330">
            <v>102754.889371629</v>
          </cell>
        </row>
        <row r="331">
          <cell r="E331">
            <v>103040.611390003</v>
          </cell>
        </row>
        <row r="332">
          <cell r="E332">
            <v>103291.67255316</v>
          </cell>
        </row>
        <row r="333">
          <cell r="E333">
            <v>103342.62691351899</v>
          </cell>
        </row>
        <row r="334">
          <cell r="E334">
            <v>103334.719544536</v>
          </cell>
        </row>
        <row r="335">
          <cell r="E335">
            <v>103244.00510301899</v>
          </cell>
        </row>
        <row r="336">
          <cell r="E336">
            <v>103091.82688326199</v>
          </cell>
        </row>
        <row r="337">
          <cell r="E337">
            <v>102902.377161532</v>
          </cell>
        </row>
        <row r="338">
          <cell r="E338">
            <v>102777.23670768899</v>
          </cell>
        </row>
        <row r="339">
          <cell r="E339">
            <v>102741.171592859</v>
          </cell>
        </row>
        <row r="340">
          <cell r="E340">
            <v>102738.703012564</v>
          </cell>
        </row>
        <row r="341">
          <cell r="E341">
            <v>102783.11839385801</v>
          </cell>
        </row>
        <row r="342">
          <cell r="E342">
            <v>102947.29234009099</v>
          </cell>
        </row>
        <row r="343">
          <cell r="E343">
            <v>103233.519256684</v>
          </cell>
        </row>
        <row r="344">
          <cell r="E344">
            <v>103485.02028021601</v>
          </cell>
        </row>
        <row r="345">
          <cell r="E345">
            <v>103536.039849901</v>
          </cell>
        </row>
        <row r="346">
          <cell r="E346">
            <v>103528.087523254</v>
          </cell>
        </row>
        <row r="347">
          <cell r="E347">
            <v>103437.17320720501</v>
          </cell>
        </row>
        <row r="348">
          <cell r="E348">
            <v>103284.680195282</v>
          </cell>
        </row>
        <row r="349">
          <cell r="E349">
            <v>103094.846066793</v>
          </cell>
        </row>
        <row r="350">
          <cell r="E350">
            <v>102969.441591501</v>
          </cell>
        </row>
        <row r="351">
          <cell r="E351">
            <v>102933.27909235199</v>
          </cell>
        </row>
        <row r="352">
          <cell r="E352">
            <v>102930.775967768</v>
          </cell>
        </row>
        <row r="353">
          <cell r="E353">
            <v>102975.244452794</v>
          </cell>
        </row>
        <row r="354">
          <cell r="E354">
            <v>103139.695308553</v>
          </cell>
        </row>
        <row r="355">
          <cell r="E355">
            <v>103426.42712336501</v>
          </cell>
        </row>
        <row r="356">
          <cell r="E356">
            <v>103678.368007271</v>
          </cell>
        </row>
        <row r="357">
          <cell r="E357">
            <v>103729.452786283</v>
          </cell>
        </row>
        <row r="358">
          <cell r="E358">
            <v>103721.455501972</v>
          </cell>
        </row>
        <row r="359">
          <cell r="E359">
            <v>103630.34131139101</v>
          </cell>
        </row>
        <row r="360">
          <cell r="E360">
            <v>103477.533507303</v>
          </cell>
        </row>
        <row r="361">
          <cell r="E361">
            <v>103287.314972054</v>
          </cell>
        </row>
        <row r="362">
          <cell r="E362">
            <v>103161.64647531199</v>
          </cell>
        </row>
        <row r="363">
          <cell r="E363">
            <v>103125.386591845</v>
          </cell>
        </row>
        <row r="364">
          <cell r="E364">
            <v>103122.848922971</v>
          </cell>
        </row>
        <row r="365">
          <cell r="E365">
            <v>103167.37051173</v>
          </cell>
        </row>
        <row r="366">
          <cell r="E366">
            <v>103332.098277014</v>
          </cell>
        </row>
        <row r="367">
          <cell r="E367">
            <v>103619.334990045</v>
          </cell>
        </row>
        <row r="368">
          <cell r="E368">
            <v>103871.715734326</v>
          </cell>
        </row>
        <row r="369">
          <cell r="E369">
            <v>103922.865722666</v>
          </cell>
        </row>
        <row r="370">
          <cell r="E370">
            <v>103914.823480689</v>
          </cell>
        </row>
        <row r="371">
          <cell r="E371">
            <v>103823.50941557701</v>
          </cell>
        </row>
        <row r="372">
          <cell r="E372">
            <v>103670.386819323</v>
          </cell>
        </row>
        <row r="373">
          <cell r="E373">
            <v>103479.783877315</v>
          </cell>
        </row>
        <row r="374">
          <cell r="E374">
            <v>103353.851359123</v>
          </cell>
        </row>
        <row r="375">
          <cell r="E375">
            <v>103317.49409133699</v>
          </cell>
        </row>
        <row r="376">
          <cell r="E376">
            <v>103314.921878175</v>
          </cell>
        </row>
        <row r="377">
          <cell r="E377">
            <v>103359.496570665</v>
          </cell>
        </row>
        <row r="378">
          <cell r="E378">
            <v>103524.501245476</v>
          </cell>
        </row>
        <row r="379">
          <cell r="E379">
            <v>103812.24285672601</v>
          </cell>
        </row>
        <row r="380">
          <cell r="E380">
            <v>104065.063461382</v>
          </cell>
        </row>
        <row r="381">
          <cell r="E381">
            <v>104116.278659048</v>
          </cell>
        </row>
        <row r="382">
          <cell r="E382">
            <v>104108.191459407</v>
          </cell>
        </row>
        <row r="383">
          <cell r="E383">
            <v>104016.677519763</v>
          </cell>
        </row>
        <row r="384">
          <cell r="E384">
            <v>103863.24013134401</v>
          </cell>
        </row>
        <row r="385">
          <cell r="E385">
            <v>103672.252782576</v>
          </cell>
        </row>
        <row r="386">
          <cell r="E386">
            <v>103546.05624293401</v>
          </cell>
        </row>
        <row r="387">
          <cell r="E387">
            <v>103509.60159083</v>
          </cell>
        </row>
        <row r="388">
          <cell r="E388">
            <v>103506.99483337899</v>
          </cell>
        </row>
        <row r="389">
          <cell r="E389">
            <v>103551.622629601</v>
          </cell>
        </row>
        <row r="390">
          <cell r="E390">
            <v>103716.904213938</v>
          </cell>
        </row>
        <row r="391">
          <cell r="E391">
            <v>104005.150723407</v>
          </cell>
        </row>
        <row r="392">
          <cell r="E392">
            <v>104258.41118843701</v>
          </cell>
        </row>
        <row r="393">
          <cell r="E393">
            <v>104309.69159543001</v>
          </cell>
        </row>
        <row r="394">
          <cell r="E394">
            <v>104301.559438125</v>
          </cell>
        </row>
        <row r="395">
          <cell r="E395">
            <v>104209.845623948</v>
          </cell>
        </row>
        <row r="396">
          <cell r="E396">
            <v>104056.09344336401</v>
          </cell>
        </row>
        <row r="397">
          <cell r="E397">
            <v>103864.72168783601</v>
          </cell>
        </row>
        <row r="398">
          <cell r="E398">
            <v>103738.261126746</v>
          </cell>
        </row>
        <row r="399">
          <cell r="E399">
            <v>103701.70909032199</v>
          </cell>
        </row>
        <row r="400">
          <cell r="E400">
            <v>103699.067788582</v>
          </cell>
        </row>
        <row r="401">
          <cell r="E401">
            <v>103743.748688537</v>
          </cell>
        </row>
        <row r="402">
          <cell r="E402">
            <v>103909.307182399</v>
          </cell>
        </row>
        <row r="403">
          <cell r="E403">
            <v>104198.05859008701</v>
          </cell>
        </row>
        <row r="404">
          <cell r="E404">
            <v>104451.758915492</v>
          </cell>
        </row>
        <row r="405">
          <cell r="E405">
            <v>104503.10453181301</v>
          </cell>
        </row>
        <row r="406">
          <cell r="E406">
            <v>104494.92741684199</v>
          </cell>
        </row>
        <row r="407">
          <cell r="E407">
            <v>104403.013728134</v>
          </cell>
        </row>
        <row r="408">
          <cell r="E408">
            <v>104248.946755385</v>
          </cell>
        </row>
        <row r="409">
          <cell r="E409">
            <v>104057.190593097</v>
          </cell>
        </row>
        <row r="410">
          <cell r="E410">
            <v>103930.46601055699</v>
          </cell>
        </row>
        <row r="411">
          <cell r="E411">
            <v>103893.816589815</v>
          </cell>
        </row>
        <row r="412">
          <cell r="E412">
            <v>103891.140743786</v>
          </cell>
        </row>
        <row r="413">
          <cell r="E413">
            <v>103935.874747472</v>
          </cell>
        </row>
        <row r="414">
          <cell r="E414">
            <v>104101.71015086101</v>
          </cell>
        </row>
        <row r="415">
          <cell r="E415">
            <v>104390.966456768</v>
          </cell>
        </row>
        <row r="416">
          <cell r="E416">
            <v>104645.10664254799</v>
          </cell>
        </row>
        <row r="417">
          <cell r="E417">
            <v>104696.517468195</v>
          </cell>
        </row>
        <row r="418">
          <cell r="E418">
            <v>104688.29539556</v>
          </cell>
        </row>
        <row r="419">
          <cell r="E419">
            <v>104596.18183232</v>
          </cell>
        </row>
        <row r="420">
          <cell r="E420">
            <v>104441.800067405</v>
          </cell>
        </row>
        <row r="421">
          <cell r="E421">
            <v>104249.659498358</v>
          </cell>
        </row>
        <row r="422">
          <cell r="E422">
            <v>104122.670894368</v>
          </cell>
        </row>
        <row r="423">
          <cell r="E423">
            <v>104085.92408930699</v>
          </cell>
        </row>
        <row r="424">
          <cell r="E424">
            <v>104083.213698989</v>
          </cell>
        </row>
        <row r="425">
          <cell r="E425">
            <v>104128.000806408</v>
          </cell>
        </row>
        <row r="426">
          <cell r="E426">
            <v>104294.113119323</v>
          </cell>
        </row>
        <row r="427">
          <cell r="E427">
            <v>104583.874323449</v>
          </cell>
        </row>
        <row r="428">
          <cell r="E428">
            <v>104838.454369603</v>
          </cell>
        </row>
        <row r="429">
          <cell r="E429">
            <v>104889.930404577</v>
          </cell>
        </row>
        <row r="430">
          <cell r="E430">
            <v>104881.663374278</v>
          </cell>
        </row>
        <row r="431">
          <cell r="E431">
            <v>104789.349936506</v>
          </cell>
        </row>
        <row r="432">
          <cell r="E432">
            <v>104634.653379426</v>
          </cell>
        </row>
        <row r="433">
          <cell r="E433">
            <v>104442.128403619</v>
          </cell>
        </row>
        <row r="434">
          <cell r="E434">
            <v>104314.875778179</v>
          </cell>
        </row>
        <row r="435">
          <cell r="E435">
            <v>104278.0315888</v>
          </cell>
        </row>
        <row r="436">
          <cell r="E436">
            <v>104275.286654193</v>
          </cell>
        </row>
        <row r="437">
          <cell r="E437">
            <v>104320.126865343</v>
          </cell>
        </row>
        <row r="438">
          <cell r="E438">
            <v>104486.516087784</v>
          </cell>
        </row>
        <row r="439">
          <cell r="E439">
            <v>104776.782190129</v>
          </cell>
        </row>
        <row r="440">
          <cell r="E440">
            <v>105031.80209665799</v>
          </cell>
        </row>
        <row r="441">
          <cell r="E441">
            <v>105083.34334096</v>
          </cell>
        </row>
        <row r="442">
          <cell r="E442">
            <v>105075.03135299501</v>
          </cell>
        </row>
        <row r="443">
          <cell r="E443">
            <v>104982.518040692</v>
          </cell>
        </row>
        <row r="444">
          <cell r="E444">
            <v>104827.506691446</v>
          </cell>
        </row>
        <row r="445">
          <cell r="E445">
            <v>104634.59730887999</v>
          </cell>
        </row>
        <row r="446">
          <cell r="E446">
            <v>104507.080661991</v>
          </cell>
        </row>
        <row r="447">
          <cell r="E447">
            <v>104470.13908829199</v>
          </cell>
        </row>
        <row r="448">
          <cell r="E448">
            <v>104467.359609397</v>
          </cell>
        </row>
        <row r="449">
          <cell r="E449">
            <v>104512.252924279</v>
          </cell>
        </row>
        <row r="450">
          <cell r="E450">
            <v>104678.919056246</v>
          </cell>
        </row>
        <row r="451">
          <cell r="E451">
            <v>104969.69005681</v>
          </cell>
        </row>
        <row r="452">
          <cell r="E452">
            <v>105225.149823713</v>
          </cell>
        </row>
        <row r="453">
          <cell r="E453">
            <v>105276.75627734201</v>
          </cell>
        </row>
        <row r="454">
          <cell r="E454">
            <v>105268.39933171299</v>
          </cell>
        </row>
        <row r="455">
          <cell r="E455">
            <v>105175.686144878</v>
          </cell>
        </row>
        <row r="456">
          <cell r="E456">
            <v>105020.36000346699</v>
          </cell>
        </row>
        <row r="457">
          <cell r="E457">
            <v>104827.066214141</v>
          </cell>
        </row>
      </sheetData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22">
          <cell r="E122">
            <v>348368.951460918</v>
          </cell>
        </row>
        <row r="123">
          <cell r="E123">
            <v>333293.37351420999</v>
          </cell>
        </row>
        <row r="124">
          <cell r="E124">
            <v>327359.07230111503</v>
          </cell>
        </row>
        <row r="125">
          <cell r="E125">
            <v>327456.26359805802</v>
          </cell>
        </row>
        <row r="126">
          <cell r="E126">
            <v>353576.93337192398</v>
          </cell>
        </row>
        <row r="127">
          <cell r="E127">
            <v>386561.51646700001</v>
          </cell>
        </row>
        <row r="128">
          <cell r="E128">
            <v>403002.19722612598</v>
          </cell>
        </row>
        <row r="129">
          <cell r="E129">
            <v>398652.41146483098</v>
          </cell>
        </row>
        <row r="130">
          <cell r="E130">
            <v>397315.27829694498</v>
          </cell>
        </row>
        <row r="131">
          <cell r="E131">
            <v>382547.02977174998</v>
          </cell>
        </row>
        <row r="132">
          <cell r="E132">
            <v>356102.82466631499</v>
          </cell>
        </row>
        <row r="133">
          <cell r="E133">
            <v>358676.578696376</v>
          </cell>
        </row>
        <row r="134">
          <cell r="E134">
            <v>327056.223380665</v>
          </cell>
        </row>
        <row r="135">
          <cell r="E135">
            <v>334976.77284123801</v>
          </cell>
        </row>
        <row r="136">
          <cell r="E136">
            <v>331220.665564186</v>
          </cell>
        </row>
        <row r="137">
          <cell r="E137">
            <v>349215.57078543201</v>
          </cell>
        </row>
        <row r="138">
          <cell r="E138">
            <v>373492.40774819499</v>
          </cell>
        </row>
        <row r="139">
          <cell r="E139">
            <v>378638.99430658401</v>
          </cell>
        </row>
        <row r="140">
          <cell r="E140">
            <v>401627.455881481</v>
          </cell>
        </row>
        <row r="141">
          <cell r="E141">
            <v>396144.78324498498</v>
          </cell>
        </row>
        <row r="142">
          <cell r="E142">
            <v>392948.40617655002</v>
          </cell>
        </row>
        <row r="143">
          <cell r="E143">
            <v>384359.01211159601</v>
          </cell>
        </row>
        <row r="144">
          <cell r="E144">
            <v>351626.18792300503</v>
          </cell>
        </row>
        <row r="145">
          <cell r="E145">
            <v>351169.93441090902</v>
          </cell>
        </row>
        <row r="146">
          <cell r="E146">
            <v>337825.01283629</v>
          </cell>
        </row>
        <row r="147">
          <cell r="E147">
            <v>339745.83740709902</v>
          </cell>
        </row>
        <row r="148">
          <cell r="E148">
            <v>338076.67666490498</v>
          </cell>
        </row>
        <row r="149">
          <cell r="E149">
            <v>348130.79809486301</v>
          </cell>
        </row>
        <row r="150">
          <cell r="E150">
            <v>359949.12610907399</v>
          </cell>
        </row>
        <row r="151">
          <cell r="E151">
            <v>377359.43768343102</v>
          </cell>
        </row>
        <row r="152">
          <cell r="E152">
            <v>391841.48990109499</v>
          </cell>
        </row>
        <row r="153">
          <cell r="E153">
            <v>396271.16880762699</v>
          </cell>
        </row>
        <row r="154">
          <cell r="E154">
            <v>391900.62836799602</v>
          </cell>
        </row>
        <row r="155">
          <cell r="E155">
            <v>382734.15982534603</v>
          </cell>
        </row>
        <row r="156">
          <cell r="E156">
            <v>361873.27307006798</v>
          </cell>
        </row>
        <row r="157">
          <cell r="E157">
            <v>347280.91101743601</v>
          </cell>
        </row>
        <row r="158">
          <cell r="E158">
            <v>336752.89512159902</v>
          </cell>
        </row>
        <row r="159">
          <cell r="E159">
            <v>343729.69601141801</v>
          </cell>
        </row>
        <row r="160">
          <cell r="E160">
            <v>336761.39466010698</v>
          </cell>
        </row>
        <row r="161">
          <cell r="E161">
            <v>337861.56869443803</v>
          </cell>
        </row>
        <row r="162">
          <cell r="E162">
            <v>361616.34758452798</v>
          </cell>
        </row>
        <row r="163">
          <cell r="E163">
            <v>378323.46145092201</v>
          </cell>
        </row>
        <row r="164">
          <cell r="E164">
            <v>388781.77035742899</v>
          </cell>
        </row>
        <row r="165">
          <cell r="E165">
            <v>393604.560170185</v>
          </cell>
        </row>
        <row r="166">
          <cell r="E166">
            <v>398040.56362396298</v>
          </cell>
        </row>
        <row r="167">
          <cell r="E167">
            <v>388254.62879082997</v>
          </cell>
        </row>
        <row r="168">
          <cell r="E168">
            <v>364183.75343675399</v>
          </cell>
        </row>
        <row r="169">
          <cell r="E169">
            <v>363234.41915987898</v>
          </cell>
        </row>
        <row r="170">
          <cell r="E170">
            <v>348484.31518601702</v>
          </cell>
        </row>
        <row r="171">
          <cell r="E171">
            <v>343202.567253388</v>
          </cell>
        </row>
        <row r="172">
          <cell r="E172">
            <v>341424.378009142</v>
          </cell>
        </row>
        <row r="173">
          <cell r="E173">
            <v>348361.63528694003</v>
          </cell>
        </row>
        <row r="174">
          <cell r="E174">
            <v>365741.56930846302</v>
          </cell>
        </row>
        <row r="175">
          <cell r="E175">
            <v>384435.15711661999</v>
          </cell>
        </row>
        <row r="176">
          <cell r="E176">
            <v>387949.73199423699</v>
          </cell>
        </row>
        <row r="177">
          <cell r="E177">
            <v>398887.51576857001</v>
          </cell>
        </row>
        <row r="178">
          <cell r="E178">
            <v>395284.14394690999</v>
          </cell>
        </row>
        <row r="179">
          <cell r="E179">
            <v>382665.56894841703</v>
          </cell>
        </row>
        <row r="180">
          <cell r="E180">
            <v>363341.000914698</v>
          </cell>
        </row>
        <row r="181">
          <cell r="E181">
            <v>359960.91581797099</v>
          </cell>
        </row>
        <row r="182">
          <cell r="E182">
            <v>343939.26111641998</v>
          </cell>
        </row>
        <row r="183">
          <cell r="E183">
            <v>341142.79259875597</v>
          </cell>
        </row>
        <row r="184">
          <cell r="E184">
            <v>343884.103941223</v>
          </cell>
        </row>
        <row r="185">
          <cell r="E185">
            <v>350844.31339635199</v>
          </cell>
        </row>
        <row r="186">
          <cell r="E186">
            <v>365280.436858506</v>
          </cell>
        </row>
        <row r="187">
          <cell r="E187">
            <v>382847.13086001301</v>
          </cell>
        </row>
        <row r="188">
          <cell r="E188">
            <v>395472.50400318397</v>
          </cell>
        </row>
        <row r="189">
          <cell r="E189">
            <v>402406.27530491998</v>
          </cell>
        </row>
        <row r="190">
          <cell r="E190">
            <v>398887.27825505001</v>
          </cell>
        </row>
        <row r="191">
          <cell r="E191">
            <v>386294.064179337</v>
          </cell>
        </row>
        <row r="192">
          <cell r="E192">
            <v>366972.26696232997</v>
          </cell>
        </row>
        <row r="193">
          <cell r="E193">
            <v>363593.74385981698</v>
          </cell>
        </row>
        <row r="194">
          <cell r="E194">
            <v>347592.10048235499</v>
          </cell>
        </row>
        <row r="195">
          <cell r="E195">
            <v>344848.67495165899</v>
          </cell>
        </row>
        <row r="196">
          <cell r="E196">
            <v>347669.77758929098</v>
          </cell>
        </row>
        <row r="197">
          <cell r="E197">
            <v>354720.45855537202</v>
          </cell>
        </row>
        <row r="198">
          <cell r="E198">
            <v>369247.91120432602</v>
          </cell>
        </row>
        <row r="199">
          <cell r="E199">
            <v>386911.693029519</v>
          </cell>
        </row>
        <row r="200">
          <cell r="E200">
            <v>399634.81047724898</v>
          </cell>
        </row>
        <row r="201">
          <cell r="E201">
            <v>406671.77543073101</v>
          </cell>
        </row>
        <row r="202">
          <cell r="E202">
            <v>403244.796158585</v>
          </cell>
        </row>
        <row r="203">
          <cell r="E203">
            <v>390714.56742666999</v>
          </cell>
        </row>
        <row r="204">
          <cell r="E204">
            <v>371421.87539364502</v>
          </cell>
        </row>
        <row r="205">
          <cell r="E205">
            <v>368053.716815372</v>
          </cell>
        </row>
        <row r="206">
          <cell r="E206">
            <v>352068.69009045803</v>
          </cell>
        </row>
        <row r="207">
          <cell r="E207">
            <v>349365.139548045</v>
          </cell>
        </row>
        <row r="208">
          <cell r="E208">
            <v>352222.586334122</v>
          </cell>
        </row>
        <row r="209">
          <cell r="E209">
            <v>359316.770418339</v>
          </cell>
        </row>
        <row r="210">
          <cell r="E210">
            <v>373862.84122926299</v>
          </cell>
        </row>
        <row r="211">
          <cell r="E211">
            <v>391516.64503838198</v>
          </cell>
        </row>
        <row r="212">
          <cell r="E212">
            <v>404199.90486929001</v>
          </cell>
        </row>
        <row r="213">
          <cell r="E213">
            <v>411164.80265023501</v>
          </cell>
        </row>
        <row r="214">
          <cell r="E214">
            <v>407643.98686781299</v>
          </cell>
        </row>
        <row r="215">
          <cell r="E215">
            <v>395013.50003462902</v>
          </cell>
        </row>
        <row r="216">
          <cell r="E216">
            <v>375616.956776042</v>
          </cell>
        </row>
        <row r="217">
          <cell r="E217">
            <v>372149.176085371</v>
          </cell>
        </row>
        <row r="218">
          <cell r="E218">
            <v>356061.25878059899</v>
          </cell>
        </row>
        <row r="219">
          <cell r="E219">
            <v>353254.51435267</v>
          </cell>
        </row>
        <row r="220">
          <cell r="E220">
            <v>356019.88367312</v>
          </cell>
        </row>
        <row r="221">
          <cell r="E221">
            <v>363015.40428479499</v>
          </cell>
        </row>
        <row r="222">
          <cell r="E222">
            <v>377470.67238504899</v>
          </cell>
        </row>
        <row r="223">
          <cell r="E223">
            <v>395034.36619039398</v>
          </cell>
        </row>
        <row r="224">
          <cell r="E224">
            <v>407632.310957674</v>
          </cell>
        </row>
        <row r="225">
          <cell r="E225">
            <v>414511.59685062501</v>
          </cell>
        </row>
        <row r="226">
          <cell r="E226">
            <v>410917.82025947998</v>
          </cell>
        </row>
        <row r="227">
          <cell r="E227">
            <v>398240.51274662098</v>
          </cell>
        </row>
        <row r="228">
          <cell r="E228">
            <v>378828.11934445199</v>
          </cell>
        </row>
        <row r="229">
          <cell r="E229">
            <v>375368.51456322602</v>
          </cell>
        </row>
        <row r="230">
          <cell r="E230">
            <v>359301.06288906903</v>
          </cell>
        </row>
        <row r="231">
          <cell r="E231">
            <v>356516.095497676</v>
          </cell>
        </row>
        <row r="232">
          <cell r="E232">
            <v>359298.29277193302</v>
          </cell>
        </row>
        <row r="233">
          <cell r="E233">
            <v>366306.40769639099</v>
          </cell>
        </row>
        <row r="234">
          <cell r="E234">
            <v>380766.33259644097</v>
          </cell>
        </row>
        <row r="235">
          <cell r="E235">
            <v>398331.310029794</v>
          </cell>
        </row>
        <row r="236">
          <cell r="E236">
            <v>410932.59992482502</v>
          </cell>
        </row>
        <row r="237">
          <cell r="E237">
            <v>417817.02080663602</v>
          </cell>
        </row>
        <row r="238">
          <cell r="E238">
            <v>414204.75271295803</v>
          </cell>
        </row>
        <row r="239">
          <cell r="E239">
            <v>401457.26249838498</v>
          </cell>
        </row>
        <row r="240">
          <cell r="E240">
            <v>381903.29739561502</v>
          </cell>
        </row>
        <row r="241">
          <cell r="E241">
            <v>378284.24054148502</v>
          </cell>
        </row>
        <row r="242">
          <cell r="E242">
            <v>362090.112046947</v>
          </cell>
        </row>
        <row r="243">
          <cell r="E243">
            <v>359260.10256745602</v>
          </cell>
        </row>
        <row r="244">
          <cell r="E244">
            <v>362053.00269821298</v>
          </cell>
        </row>
        <row r="245">
          <cell r="E245">
            <v>369059.99935786799</v>
          </cell>
        </row>
        <row r="246">
          <cell r="E246">
            <v>383479.90257922298</v>
          </cell>
        </row>
        <row r="247">
          <cell r="E247">
            <v>400979.32563493203</v>
          </cell>
        </row>
        <row r="248">
          <cell r="E248">
            <v>413522.53442026</v>
          </cell>
        </row>
        <row r="249">
          <cell r="E249">
            <v>420376.04126709799</v>
          </cell>
        </row>
        <row r="250">
          <cell r="E250">
            <v>416760.61752156698</v>
          </cell>
        </row>
        <row r="251">
          <cell r="E251">
            <v>404028.88039930898</v>
          </cell>
        </row>
        <row r="252">
          <cell r="E252">
            <v>384500.562210868</v>
          </cell>
        </row>
        <row r="253">
          <cell r="E253">
            <v>380897.60235533299</v>
          </cell>
        </row>
        <row r="254">
          <cell r="E254">
            <v>364690.43808294798</v>
          </cell>
        </row>
        <row r="255">
          <cell r="E255">
            <v>361804.80836784898</v>
          </cell>
        </row>
        <row r="256">
          <cell r="E256">
            <v>364519.73599078401</v>
          </cell>
        </row>
        <row r="257">
          <cell r="E257">
            <v>371458.30169436702</v>
          </cell>
        </row>
        <row r="258">
          <cell r="E258">
            <v>385840.10815806501</v>
          </cell>
        </row>
        <row r="259">
          <cell r="E259">
            <v>403318.96875400899</v>
          </cell>
        </row>
        <row r="260">
          <cell r="E260">
            <v>415842.81724862597</v>
          </cell>
        </row>
        <row r="261">
          <cell r="E261">
            <v>422664.68550319999</v>
          </cell>
        </row>
        <row r="262">
          <cell r="E262">
            <v>419018.23710071202</v>
          </cell>
        </row>
        <row r="263">
          <cell r="E263">
            <v>406274.57471834403</v>
          </cell>
        </row>
        <row r="264">
          <cell r="E264">
            <v>386764.01279073901</v>
          </cell>
        </row>
        <row r="265">
          <cell r="E265">
            <v>383193.191503838</v>
          </cell>
        </row>
        <row r="266">
          <cell r="E266">
            <v>367013.54124513298</v>
          </cell>
        </row>
        <row r="267">
          <cell r="E267">
            <v>364135.30294926302</v>
          </cell>
        </row>
        <row r="268">
          <cell r="E268">
            <v>366851.12732127</v>
          </cell>
        </row>
        <row r="269">
          <cell r="E269">
            <v>373803.85377601697</v>
          </cell>
        </row>
        <row r="270">
          <cell r="E270">
            <v>388225.49029759102</v>
          </cell>
        </row>
        <row r="271">
          <cell r="E271">
            <v>405758.96222692</v>
          </cell>
        </row>
        <row r="272">
          <cell r="E272">
            <v>418328.94730718201</v>
          </cell>
        </row>
        <row r="273">
          <cell r="E273">
            <v>425176.20996986999</v>
          </cell>
        </row>
        <row r="274">
          <cell r="E274">
            <v>421537.82845357899</v>
          </cell>
        </row>
        <row r="275">
          <cell r="E275">
            <v>408795.31535646698</v>
          </cell>
        </row>
        <row r="276">
          <cell r="E276">
            <v>389288.08327855601</v>
          </cell>
        </row>
        <row r="277">
          <cell r="E277">
            <v>385726.91824549099</v>
          </cell>
        </row>
        <row r="278">
          <cell r="E278">
            <v>369567.36374132999</v>
          </cell>
        </row>
        <row r="279">
          <cell r="E279">
            <v>366720.58470963</v>
          </cell>
        </row>
        <row r="280">
          <cell r="E280">
            <v>369467.45019744401</v>
          </cell>
        </row>
        <row r="281">
          <cell r="E281">
            <v>376447.21747537702</v>
          </cell>
        </row>
        <row r="282">
          <cell r="E282">
            <v>390880.21573712799</v>
          </cell>
        </row>
        <row r="283">
          <cell r="E283">
            <v>408413.457521067</v>
          </cell>
        </row>
        <row r="284">
          <cell r="E284">
            <v>420977.620496171</v>
          </cell>
        </row>
        <row r="285">
          <cell r="E285">
            <v>427818.80703924998</v>
          </cell>
        </row>
        <row r="286">
          <cell r="E286">
            <v>424178.01986493898</v>
          </cell>
        </row>
        <row r="287">
          <cell r="E287">
            <v>411439.74912350898</v>
          </cell>
        </row>
        <row r="288">
          <cell r="E288">
            <v>391943.839246622</v>
          </cell>
        </row>
        <row r="289">
          <cell r="E289">
            <v>388389.20055934199</v>
          </cell>
        </row>
        <row r="290">
          <cell r="E290">
            <v>372217.30027981702</v>
          </cell>
        </row>
        <row r="291">
          <cell r="E291">
            <v>369329.50362027198</v>
          </cell>
        </row>
        <row r="292">
          <cell r="E292">
            <v>372030.54457648401</v>
          </cell>
        </row>
        <row r="293">
          <cell r="E293">
            <v>378954.124196394</v>
          </cell>
        </row>
        <row r="294">
          <cell r="E294">
            <v>393346.968571531</v>
          </cell>
        </row>
        <row r="295">
          <cell r="E295">
            <v>410852.80742167099</v>
          </cell>
        </row>
        <row r="296">
          <cell r="E296">
            <v>423399.92720191501</v>
          </cell>
        </row>
        <row r="297">
          <cell r="E297">
            <v>430230.525046953</v>
          </cell>
        </row>
        <row r="298">
          <cell r="E298">
            <v>426589.72473803197</v>
          </cell>
        </row>
        <row r="299">
          <cell r="E299">
            <v>413866.21224295802</v>
          </cell>
        </row>
        <row r="300">
          <cell r="E300">
            <v>394402.14172643202</v>
          </cell>
        </row>
        <row r="301">
          <cell r="E301">
            <v>390882.47502947098</v>
          </cell>
        </row>
        <row r="302">
          <cell r="E302">
            <v>374735.24035198399</v>
          </cell>
        </row>
        <row r="303">
          <cell r="E303">
            <v>371849.49137477</v>
          </cell>
        </row>
        <row r="304">
          <cell r="E304">
            <v>374534.784072935</v>
          </cell>
        </row>
        <row r="305">
          <cell r="E305">
            <v>381446.83037329902</v>
          </cell>
        </row>
        <row r="306">
          <cell r="E306">
            <v>395837.93269765697</v>
          </cell>
        </row>
        <row r="307">
          <cell r="E307">
            <v>413350.83600703301</v>
          </cell>
        </row>
        <row r="308">
          <cell r="E308">
            <v>425909.62949475902</v>
          </cell>
        </row>
        <row r="309">
          <cell r="E309">
            <v>432752.07069208199</v>
          </cell>
        </row>
        <row r="310">
          <cell r="E310">
            <v>429112.39355960098</v>
          </cell>
        </row>
        <row r="311">
          <cell r="E311">
            <v>416368.57982927602</v>
          </cell>
        </row>
        <row r="312">
          <cell r="E312">
            <v>396857.32036781701</v>
          </cell>
        </row>
        <row r="313">
          <cell r="E313">
            <v>393290.42663742998</v>
          </cell>
        </row>
        <row r="314">
          <cell r="E314">
            <v>377124.695430147</v>
          </cell>
        </row>
        <row r="315">
          <cell r="E315">
            <v>374273.550802354</v>
          </cell>
        </row>
        <row r="316">
          <cell r="E316">
            <v>377021.12257442699</v>
          </cell>
        </row>
        <row r="317">
          <cell r="E317">
            <v>384010.63393132301</v>
          </cell>
        </row>
        <row r="318">
          <cell r="E318">
            <v>398464.04054527503</v>
          </cell>
        </row>
        <row r="319">
          <cell r="E319">
            <v>416024.33430991601</v>
          </cell>
        </row>
        <row r="320">
          <cell r="E320">
            <v>428613.43491437699</v>
          </cell>
        </row>
        <row r="321">
          <cell r="E321">
            <v>435474.221931646</v>
          </cell>
        </row>
        <row r="322">
          <cell r="E322">
            <v>431851.48333980399</v>
          </cell>
        </row>
        <row r="323">
          <cell r="E323">
            <v>419135.90528212901</v>
          </cell>
        </row>
        <row r="324">
          <cell r="E324">
            <v>399673.17974650202</v>
          </cell>
        </row>
        <row r="325">
          <cell r="E325">
            <v>396154.56405835698</v>
          </cell>
        </row>
        <row r="326">
          <cell r="E326">
            <v>380015.71378193202</v>
          </cell>
        </row>
        <row r="327">
          <cell r="E327">
            <v>377150.79109349899</v>
          </cell>
        </row>
        <row r="328">
          <cell r="E328">
            <v>379861.06934223801</v>
          </cell>
        </row>
        <row r="329">
          <cell r="E329">
            <v>386800.08220157598</v>
          </cell>
        </row>
        <row r="330">
          <cell r="E330">
            <v>401209.77858621598</v>
          </cell>
        </row>
        <row r="331">
          <cell r="E331">
            <v>418729.63452270703</v>
          </cell>
        </row>
        <row r="332">
          <cell r="E332">
            <v>431279.65774995799</v>
          </cell>
        </row>
        <row r="333">
          <cell r="E333">
            <v>438096.57803138299</v>
          </cell>
        </row>
        <row r="334">
          <cell r="E334">
            <v>434427.50025996403</v>
          </cell>
        </row>
        <row r="335">
          <cell r="E335">
            <v>421666.81178479502</v>
          </cell>
        </row>
        <row r="336">
          <cell r="E336">
            <v>402160.15107698098</v>
          </cell>
        </row>
        <row r="337">
          <cell r="E337">
            <v>398607.40443154302</v>
          </cell>
        </row>
        <row r="338">
          <cell r="E338">
            <v>382448.75925596198</v>
          </cell>
        </row>
        <row r="339">
          <cell r="E339">
            <v>379583.84259863</v>
          </cell>
        </row>
        <row r="340">
          <cell r="E340">
            <v>382311.81918042601</v>
          </cell>
        </row>
        <row r="341">
          <cell r="E341">
            <v>389266.286710891</v>
          </cell>
        </row>
        <row r="342">
          <cell r="E342">
            <v>403687.21216188499</v>
          </cell>
        </row>
        <row r="343">
          <cell r="E343">
            <v>421215.44151115703</v>
          </cell>
        </row>
        <row r="344">
          <cell r="E344">
            <v>433773.09995056101</v>
          </cell>
        </row>
        <row r="345">
          <cell r="E345">
            <v>440599.196441326</v>
          </cell>
        </row>
        <row r="346">
          <cell r="E346">
            <v>436938.40962545201</v>
          </cell>
        </row>
        <row r="347">
          <cell r="E347">
            <v>424181.90192114201</v>
          </cell>
        </row>
        <row r="348">
          <cell r="E348">
            <v>404673.60257244902</v>
          </cell>
        </row>
        <row r="349">
          <cell r="E349">
            <v>401115.744096321</v>
          </cell>
        </row>
        <row r="350">
          <cell r="E350">
            <v>384951.56650914898</v>
          </cell>
        </row>
        <row r="351">
          <cell r="E351">
            <v>382082.54749851697</v>
          </cell>
        </row>
        <row r="352">
          <cell r="E352">
            <v>384797.04691013799</v>
          </cell>
        </row>
        <row r="353">
          <cell r="E353">
            <v>391733.682077287</v>
          </cell>
        </row>
        <row r="354">
          <cell r="E354">
            <v>406123.61360115098</v>
          </cell>
        </row>
        <row r="355">
          <cell r="E355">
            <v>423616.28634582099</v>
          </cell>
        </row>
        <row r="356">
          <cell r="E356">
            <v>436149.80485340301</v>
          </cell>
        </row>
        <row r="357">
          <cell r="E357">
            <v>442970.92249801999</v>
          </cell>
        </row>
        <row r="358">
          <cell r="E358">
            <v>439315.34618789301</v>
          </cell>
        </row>
        <row r="359">
          <cell r="E359">
            <v>426559.48235035501</v>
          </cell>
        </row>
        <row r="360">
          <cell r="E360">
            <v>407037.62440167001</v>
          </cell>
        </row>
        <row r="361">
          <cell r="E361">
            <v>403461.84234591399</v>
          </cell>
        </row>
        <row r="362">
          <cell r="E362">
            <v>387288.17585132102</v>
          </cell>
        </row>
        <row r="363">
          <cell r="E363">
            <v>384429.65653338598</v>
          </cell>
        </row>
        <row r="364">
          <cell r="E364">
            <v>387168.66963960702</v>
          </cell>
        </row>
        <row r="365">
          <cell r="E365">
            <v>394143.45419816498</v>
          </cell>
        </row>
        <row r="366">
          <cell r="E366">
            <v>408574.66760904301</v>
          </cell>
        </row>
        <row r="367">
          <cell r="E367">
            <v>426102.78590861702</v>
          </cell>
        </row>
        <row r="368">
          <cell r="E368">
            <v>438651.26616161002</v>
          </cell>
        </row>
        <row r="369">
          <cell r="E369">
            <v>445461.01549838902</v>
          </cell>
        </row>
        <row r="370">
          <cell r="E370">
            <v>441783.92482752202</v>
          </cell>
        </row>
        <row r="371">
          <cell r="E371">
            <v>429019.38392869901</v>
          </cell>
        </row>
        <row r="372">
          <cell r="E372">
            <v>409516.64533562597</v>
          </cell>
        </row>
        <row r="373">
          <cell r="E373">
            <v>405975.36016006698</v>
          </cell>
        </row>
        <row r="374">
          <cell r="E374">
            <v>389835.56164423598</v>
          </cell>
        </row>
        <row r="375">
          <cell r="E375">
            <v>386994.69933966902</v>
          </cell>
        </row>
        <row r="376">
          <cell r="E376">
            <v>389737.447105798</v>
          </cell>
        </row>
        <row r="377">
          <cell r="E377">
            <v>396708.748534118</v>
          </cell>
        </row>
        <row r="378">
          <cell r="E378">
            <v>411134.59381419502</v>
          </cell>
        </row>
        <row r="379">
          <cell r="E379">
            <v>428660.18170024001</v>
          </cell>
        </row>
        <row r="380">
          <cell r="E380">
            <v>441213.76644313999</v>
          </cell>
        </row>
        <row r="381">
          <cell r="E381">
            <v>448040.143454584</v>
          </cell>
        </row>
        <row r="382">
          <cell r="E382">
            <v>444389.69600545702</v>
          </cell>
        </row>
        <row r="383">
          <cell r="E383">
            <v>431657.852434589</v>
          </cell>
        </row>
        <row r="384">
          <cell r="E384">
            <v>412193.18601194897</v>
          </cell>
        </row>
        <row r="385">
          <cell r="E385">
            <v>408689.59920262801</v>
          </cell>
        </row>
        <row r="386">
          <cell r="E386">
            <v>392586.05779656401</v>
          </cell>
        </row>
        <row r="387">
          <cell r="E387">
            <v>389775.48473464901</v>
          </cell>
        </row>
        <row r="388">
          <cell r="E388">
            <v>392547.03185390198</v>
          </cell>
        </row>
        <row r="389">
          <cell r="E389">
            <v>399532.728892788</v>
          </cell>
        </row>
        <row r="390">
          <cell r="E390">
            <v>413964.25549410202</v>
          </cell>
        </row>
        <row r="391">
          <cell r="E391">
            <v>431490.600040288</v>
          </cell>
        </row>
        <row r="392">
          <cell r="E392">
            <v>444044.13802877098</v>
          </cell>
        </row>
        <row r="393">
          <cell r="E393">
            <v>450872.65218653798</v>
          </cell>
        </row>
        <row r="394">
          <cell r="E394">
            <v>447224.18347013101</v>
          </cell>
        </row>
        <row r="395">
          <cell r="E395">
            <v>434490.60016785702</v>
          </cell>
        </row>
        <row r="396">
          <cell r="E396">
            <v>415017.31177413301</v>
          </cell>
        </row>
        <row r="397">
          <cell r="E397">
            <v>411497.99408958701</v>
          </cell>
        </row>
        <row r="398">
          <cell r="E398">
            <v>395370.28860998299</v>
          </cell>
        </row>
        <row r="399">
          <cell r="E399">
            <v>392528.444619457</v>
          </cell>
        </row>
        <row r="400">
          <cell r="E400">
            <v>395262.48669597699</v>
          </cell>
        </row>
        <row r="401">
          <cell r="E401">
            <v>402220.82492525998</v>
          </cell>
        </row>
        <row r="402">
          <cell r="E402">
            <v>416634.87706999201</v>
          </cell>
        </row>
        <row r="403">
          <cell r="E403">
            <v>434148.298010559</v>
          </cell>
        </row>
        <row r="404">
          <cell r="E404">
            <v>446688.13729443803</v>
          </cell>
        </row>
        <row r="405">
          <cell r="E405">
            <v>453497.51522248302</v>
          </cell>
        </row>
        <row r="406">
          <cell r="E406">
            <v>449831.69230708899</v>
          </cell>
        </row>
        <row r="407">
          <cell r="E407">
            <v>437091.962505212</v>
          </cell>
        </row>
        <row r="408">
          <cell r="E408">
            <v>417628.636346685</v>
          </cell>
        </row>
        <row r="409">
          <cell r="E409">
            <v>414125.15323696501</v>
          </cell>
        </row>
        <row r="410">
          <cell r="E410">
            <v>398006.45866345201</v>
          </cell>
        </row>
        <row r="411">
          <cell r="E411">
            <v>395156.24757455802</v>
          </cell>
        </row>
        <row r="412">
          <cell r="E412">
            <v>397872.86172304698</v>
          </cell>
        </row>
        <row r="413">
          <cell r="E413">
            <v>404810.45975949202</v>
          </cell>
        </row>
        <row r="414">
          <cell r="E414">
            <v>419210.83764931298</v>
          </cell>
        </row>
        <row r="415">
          <cell r="E415">
            <v>436718.53637267498</v>
          </cell>
        </row>
        <row r="416">
          <cell r="E416">
            <v>449261.06874882901</v>
          </cell>
        </row>
        <row r="417">
          <cell r="E417">
            <v>456080.47152882803</v>
          </cell>
        </row>
        <row r="418">
          <cell r="E418">
            <v>452425.34945334401</v>
          </cell>
        </row>
        <row r="419">
          <cell r="E419">
            <v>439689.02033925097</v>
          </cell>
        </row>
        <row r="420">
          <cell r="E420">
            <v>420217.30414210301</v>
          </cell>
        </row>
        <row r="421">
          <cell r="E421">
            <v>416701.34683548001</v>
          </cell>
        </row>
        <row r="422">
          <cell r="E422">
            <v>400575.71565893397</v>
          </cell>
        </row>
        <row r="423">
          <cell r="E423">
            <v>397732.25237824401</v>
          </cell>
        </row>
        <row r="424">
          <cell r="E424">
            <v>400463.29914764903</v>
          </cell>
        </row>
        <row r="425">
          <cell r="E425">
            <v>407419.46964819299</v>
          </cell>
        </row>
        <row r="426">
          <cell r="E426">
            <v>421834.59075668</v>
          </cell>
        </row>
        <row r="427">
          <cell r="E427">
            <v>439351.13595869701</v>
          </cell>
        </row>
        <row r="428">
          <cell r="E428">
            <v>451893.91161686199</v>
          </cell>
        </row>
        <row r="429">
          <cell r="E429">
            <v>458705.73936571099</v>
          </cell>
        </row>
        <row r="430">
          <cell r="E430">
            <v>455047.76973744901</v>
          </cell>
        </row>
        <row r="431">
          <cell r="E431">
            <v>442327.98004416202</v>
          </cell>
        </row>
        <row r="432">
          <cell r="E432">
            <v>422901.39346713998</v>
          </cell>
        </row>
        <row r="433">
          <cell r="E433">
            <v>419437.21879581298</v>
          </cell>
        </row>
        <row r="434">
          <cell r="E434">
            <v>403346.79536561802</v>
          </cell>
        </row>
        <row r="435">
          <cell r="E435">
            <v>400501.251750266</v>
          </cell>
        </row>
        <row r="436">
          <cell r="E436">
            <v>403216.29448509298</v>
          </cell>
        </row>
        <row r="437">
          <cell r="E437">
            <v>410147.64219107898</v>
          </cell>
        </row>
        <row r="438">
          <cell r="E438">
            <v>424555.67535808601</v>
          </cell>
        </row>
        <row r="439">
          <cell r="E439">
            <v>442080.199520975</v>
          </cell>
        </row>
        <row r="440">
          <cell r="E440">
            <v>454638.51029307401</v>
          </cell>
        </row>
        <row r="441">
          <cell r="E441">
            <v>461465.086690336</v>
          </cell>
        </row>
        <row r="442">
          <cell r="E442">
            <v>457802.797150795</v>
          </cell>
        </row>
        <row r="443">
          <cell r="E443">
            <v>445041.90173435298</v>
          </cell>
        </row>
        <row r="444">
          <cell r="E444">
            <v>425526.27044342598</v>
          </cell>
        </row>
        <row r="445">
          <cell r="E445">
            <v>421963.72811499902</v>
          </cell>
        </row>
        <row r="446">
          <cell r="E446">
            <v>405803.794563403</v>
          </cell>
        </row>
        <row r="447">
          <cell r="E447">
            <v>402952.94775848498</v>
          </cell>
        </row>
        <row r="448">
          <cell r="E448">
            <v>405693.18335900398</v>
          </cell>
        </row>
        <row r="449">
          <cell r="E449">
            <v>412663.79292635003</v>
          </cell>
        </row>
        <row r="450">
          <cell r="E450">
            <v>427087.78434464202</v>
          </cell>
        </row>
        <row r="451">
          <cell r="E451">
            <v>444614.35874695698</v>
          </cell>
        </row>
        <row r="452">
          <cell r="E452">
            <v>457177.54119008401</v>
          </cell>
        </row>
        <row r="453">
          <cell r="E453">
            <v>464026.08321901399</v>
          </cell>
        </row>
        <row r="454">
          <cell r="E454">
            <v>460402.59512466099</v>
          </cell>
        </row>
        <row r="455">
          <cell r="E455">
            <v>447691.60007536499</v>
          </cell>
        </row>
        <row r="456">
          <cell r="E456">
            <v>428234.53826043999</v>
          </cell>
        </row>
        <row r="457">
          <cell r="E457">
            <v>424722.66230810701</v>
          </cell>
        </row>
        <row r="458">
          <cell r="E458">
            <v>408593.65397738502</v>
          </cell>
        </row>
        <row r="459">
          <cell r="E459">
            <v>405742.93036830798</v>
          </cell>
        </row>
        <row r="460">
          <cell r="E460">
            <v>408470.42263629899</v>
          </cell>
        </row>
        <row r="461">
          <cell r="E461">
            <v>415433.90408813203</v>
          </cell>
        </row>
        <row r="462">
          <cell r="E462">
            <v>429872.48736493802</v>
          </cell>
        </row>
        <row r="463">
          <cell r="E463">
            <v>447424.14801097801</v>
          </cell>
        </row>
        <row r="464">
          <cell r="E464">
            <v>460002.76931922598</v>
          </cell>
        </row>
        <row r="465">
          <cell r="E465">
            <v>466845.16673134902</v>
          </cell>
        </row>
        <row r="466">
          <cell r="E466">
            <v>463205.22923563601</v>
          </cell>
        </row>
        <row r="467">
          <cell r="E467">
            <v>450485.86508862098</v>
          </cell>
        </row>
        <row r="468">
          <cell r="E468">
            <v>431040.95768392697</v>
          </cell>
        </row>
        <row r="469">
          <cell r="E469">
            <v>427555.01663274103</v>
          </cell>
        </row>
        <row r="470">
          <cell r="E470">
            <v>411456.55142837099</v>
          </cell>
        </row>
        <row r="471">
          <cell r="E471">
            <v>408629.45497230598</v>
          </cell>
        </row>
        <row r="472">
          <cell r="E472">
            <v>411364.50971021299</v>
          </cell>
        </row>
        <row r="473">
          <cell r="E473">
            <v>418312.77791715402</v>
          </cell>
        </row>
        <row r="474">
          <cell r="E474">
            <v>432709.71921803302</v>
          </cell>
        </row>
        <row r="475">
          <cell r="E475">
            <v>450208.01601478801</v>
          </cell>
        </row>
        <row r="476">
          <cell r="E476">
            <v>462746.92896175</v>
          </cell>
        </row>
        <row r="477">
          <cell r="E477">
            <v>469577.10343970498</v>
          </cell>
        </row>
        <row r="478">
          <cell r="E478">
            <v>465945.43230284599</v>
          </cell>
        </row>
        <row r="479">
          <cell r="E479">
            <v>453239.37073346501</v>
          </cell>
        </row>
        <row r="480">
          <cell r="E480">
            <v>433802.33164647699</v>
          </cell>
        </row>
        <row r="481">
          <cell r="E481">
            <v>430319.82415412198</v>
          </cell>
        </row>
        <row r="482">
          <cell r="E482">
            <v>414225.30633486703</v>
          </cell>
        </row>
        <row r="483">
          <cell r="E483">
            <v>411406.71572802501</v>
          </cell>
        </row>
        <row r="484">
          <cell r="E484">
            <v>414162.06395156198</v>
          </cell>
        </row>
        <row r="485">
          <cell r="E485">
            <v>421131.19678924099</v>
          </cell>
        </row>
        <row r="486">
          <cell r="E486">
            <v>435555.05115774798</v>
          </cell>
        </row>
        <row r="487">
          <cell r="E487">
            <v>453080.89054326201</v>
          </cell>
        </row>
        <row r="488">
          <cell r="E488">
            <v>465637.67839599802</v>
          </cell>
        </row>
        <row r="489">
          <cell r="E489">
            <v>472472.51227143599</v>
          </cell>
        </row>
        <row r="490">
          <cell r="E490">
            <v>468843.15529708797</v>
          </cell>
        </row>
        <row r="491">
          <cell r="E491">
            <v>456152.00475760503</v>
          </cell>
        </row>
        <row r="492">
          <cell r="E492">
            <v>436752.27469268802</v>
          </cell>
        </row>
        <row r="493">
          <cell r="E493">
            <v>433310.92462734802</v>
          </cell>
        </row>
      </sheetData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YTD Customers Var"/>
      <sheetName val="MStat"/>
      <sheetName val="Err"/>
      <sheetName val="BX"/>
      <sheetName val="YHat"/>
    </sheetNames>
    <sheetDataSet>
      <sheetData sheetId="0"/>
      <sheetData sheetId="1"/>
      <sheetData sheetId="2"/>
      <sheetData sheetId="3"/>
      <sheetData sheetId="4">
        <row r="94">
          <cell r="C94">
            <v>3417</v>
          </cell>
          <cell r="E94">
            <v>3390.5692717433799</v>
          </cell>
        </row>
        <row r="95">
          <cell r="E95">
            <v>3432.6511074575401</v>
          </cell>
        </row>
        <row r="96">
          <cell r="E96">
            <v>3407.9711430838202</v>
          </cell>
        </row>
        <row r="97">
          <cell r="E97">
            <v>3419.6321334498598</v>
          </cell>
        </row>
        <row r="98">
          <cell r="E98">
            <v>3411.3344248960502</v>
          </cell>
        </row>
        <row r="99">
          <cell r="E99">
            <v>3458.53874526748</v>
          </cell>
        </row>
        <row r="100">
          <cell r="E100">
            <v>3467.9139759978102</v>
          </cell>
        </row>
        <row r="101">
          <cell r="E101">
            <v>3427.6315420380101</v>
          </cell>
        </row>
        <row r="102">
          <cell r="E102">
            <v>3415.9902344140401</v>
          </cell>
        </row>
        <row r="103">
          <cell r="E103">
            <v>3423.70763758256</v>
          </cell>
        </row>
        <row r="104">
          <cell r="E104">
            <v>3390.2561263335101</v>
          </cell>
        </row>
        <row r="105">
          <cell r="E105">
            <v>3450.5183936266899</v>
          </cell>
        </row>
        <row r="106">
          <cell r="E106">
            <v>3475.6786063679201</v>
          </cell>
        </row>
        <row r="107">
          <cell r="E107">
            <v>3478.85963493913</v>
          </cell>
        </row>
        <row r="108">
          <cell r="E108">
            <v>3495.98017025944</v>
          </cell>
        </row>
        <row r="109">
          <cell r="E109">
            <v>3496.0373285195901</v>
          </cell>
        </row>
        <row r="110">
          <cell r="E110">
            <v>3494.19547252449</v>
          </cell>
        </row>
        <row r="111">
          <cell r="E111">
            <v>3515.2002320167699</v>
          </cell>
        </row>
        <row r="112">
          <cell r="E112">
            <v>3485.7992039412802</v>
          </cell>
        </row>
        <row r="113">
          <cell r="E113">
            <v>3453.2980295018001</v>
          </cell>
        </row>
        <row r="114">
          <cell r="E114">
            <v>3462.0779644796498</v>
          </cell>
        </row>
        <row r="115">
          <cell r="E115">
            <v>3427.4295539075401</v>
          </cell>
        </row>
        <row r="116">
          <cell r="E116">
            <v>3402.97024049631</v>
          </cell>
        </row>
        <row r="117">
          <cell r="E117">
            <v>3409.9143968775902</v>
          </cell>
        </row>
        <row r="118">
          <cell r="E118">
            <v>3358.11402519686</v>
          </cell>
        </row>
        <row r="119">
          <cell r="E119">
            <v>3346.8817682804201</v>
          </cell>
        </row>
        <row r="120">
          <cell r="E120">
            <v>3335.3494250035001</v>
          </cell>
        </row>
        <row r="121">
          <cell r="E121">
            <v>3361.5575443441098</v>
          </cell>
        </row>
        <row r="122">
          <cell r="E122">
            <v>3372.8293520307502</v>
          </cell>
        </row>
        <row r="123">
          <cell r="E123">
            <v>3413.2697919371499</v>
          </cell>
        </row>
        <row r="124">
          <cell r="E124">
            <v>3420.5778819223101</v>
          </cell>
        </row>
        <row r="125">
          <cell r="E125">
            <v>3446.6983660875399</v>
          </cell>
        </row>
        <row r="126">
          <cell r="E126">
            <v>3409.45729667358</v>
          </cell>
        </row>
        <row r="127">
          <cell r="E127">
            <v>3367.76633737874</v>
          </cell>
        </row>
        <row r="128">
          <cell r="E128">
            <v>3345.5584604721498</v>
          </cell>
        </row>
        <row r="129">
          <cell r="E129">
            <v>3321.8074787784899</v>
          </cell>
        </row>
        <row r="130">
          <cell r="E130">
            <v>3329.60122127249</v>
          </cell>
        </row>
        <row r="131">
          <cell r="E131">
            <v>3330.4947857714401</v>
          </cell>
        </row>
        <row r="132">
          <cell r="E132">
            <v>3312.0384520315101</v>
          </cell>
        </row>
        <row r="133">
          <cell r="E133">
            <v>3327.07820475784</v>
          </cell>
        </row>
        <row r="134">
          <cell r="E134">
            <v>3313.7269550288202</v>
          </cell>
        </row>
        <row r="135">
          <cell r="E135">
            <v>3332.3390628847001</v>
          </cell>
        </row>
        <row r="136">
          <cell r="E136">
            <v>3333.1264506940001</v>
          </cell>
        </row>
        <row r="137">
          <cell r="E137">
            <v>3295.2286186381598</v>
          </cell>
        </row>
        <row r="138">
          <cell r="E138">
            <v>3287.3066986305398</v>
          </cell>
        </row>
        <row r="139">
          <cell r="E139">
            <v>3280.7871919682598</v>
          </cell>
        </row>
        <row r="140">
          <cell r="E140">
            <v>3262.5626319643302</v>
          </cell>
        </row>
        <row r="141">
          <cell r="E141">
            <v>3254.98674486971</v>
          </cell>
        </row>
        <row r="142">
          <cell r="E142">
            <v>3250.4630480857199</v>
          </cell>
        </row>
        <row r="143">
          <cell r="E143">
            <v>3262.3959074058398</v>
          </cell>
        </row>
        <row r="144">
          <cell r="E144">
            <v>3255.1941567108302</v>
          </cell>
        </row>
        <row r="145">
          <cell r="E145">
            <v>3262.29745139433</v>
          </cell>
        </row>
        <row r="146">
          <cell r="E146">
            <v>3242.2941598367802</v>
          </cell>
        </row>
        <row r="147">
          <cell r="E147">
            <v>3275.1567660363999</v>
          </cell>
        </row>
        <row r="148">
          <cell r="E148">
            <v>3291.37573132743</v>
          </cell>
        </row>
        <row r="149">
          <cell r="E149">
            <v>3296.5866385617901</v>
          </cell>
        </row>
        <row r="150">
          <cell r="E150">
            <v>3293.14237808097</v>
          </cell>
        </row>
        <row r="151">
          <cell r="E151">
            <v>3277.7228565472101</v>
          </cell>
        </row>
        <row r="152">
          <cell r="E152">
            <v>3271.4800959905001</v>
          </cell>
        </row>
        <row r="153">
          <cell r="E153">
            <v>3270.3440180412599</v>
          </cell>
        </row>
        <row r="154">
          <cell r="E154">
            <v>3268.8331507477001</v>
          </cell>
        </row>
        <row r="155">
          <cell r="E155">
            <v>3270.8917671968602</v>
          </cell>
        </row>
        <row r="156">
          <cell r="E156">
            <v>3265.7620170036698</v>
          </cell>
        </row>
        <row r="157">
          <cell r="E157">
            <v>3263.8507240601102</v>
          </cell>
        </row>
        <row r="158">
          <cell r="E158">
            <v>3253.7884977815702</v>
          </cell>
        </row>
        <row r="159">
          <cell r="E159">
            <v>3265.4888603285699</v>
          </cell>
        </row>
        <row r="160">
          <cell r="E160">
            <v>3288.58949412943</v>
          </cell>
        </row>
        <row r="161">
          <cell r="E161">
            <v>3293.7957933149901</v>
          </cell>
        </row>
        <row r="162">
          <cell r="E162">
            <v>3290.3542519989601</v>
          </cell>
        </row>
        <row r="163">
          <cell r="E163">
            <v>3274.9475895369001</v>
          </cell>
        </row>
        <row r="164">
          <cell r="E164">
            <v>3268.7099193014801</v>
          </cell>
        </row>
        <row r="165">
          <cell r="E165">
            <v>3267.5746079238302</v>
          </cell>
        </row>
        <row r="166">
          <cell r="E166">
            <v>3266.06482471357</v>
          </cell>
        </row>
        <row r="167">
          <cell r="E167">
            <v>3268.1215022431602</v>
          </cell>
        </row>
        <row r="168">
          <cell r="E168">
            <v>3262.99590143656</v>
          </cell>
        </row>
        <row r="169">
          <cell r="E169">
            <v>3261.0860322247499</v>
          </cell>
        </row>
        <row r="170">
          <cell r="E170">
            <v>3251.03213473203</v>
          </cell>
        </row>
        <row r="171">
          <cell r="E171">
            <v>3262.7223903232002</v>
          </cell>
        </row>
        <row r="172">
          <cell r="E172">
            <v>3285.80325693144</v>
          </cell>
        </row>
        <row r="173">
          <cell r="E173">
            <v>3291.0049480682001</v>
          </cell>
        </row>
        <row r="174">
          <cell r="E174">
            <v>3287.5661259169501</v>
          </cell>
        </row>
        <row r="175">
          <cell r="E175">
            <v>3272.1723225265901</v>
          </cell>
        </row>
        <row r="176">
          <cell r="E176">
            <v>3265.9397426124601</v>
          </cell>
        </row>
        <row r="177">
          <cell r="E177">
            <v>3264.8051978064</v>
          </cell>
        </row>
        <row r="178">
          <cell r="E178">
            <v>3263.29649867944</v>
          </cell>
        </row>
        <row r="179">
          <cell r="E179">
            <v>3265.3512372894602</v>
          </cell>
        </row>
        <row r="180">
          <cell r="E180">
            <v>3260.2297858694501</v>
          </cell>
        </row>
        <row r="181">
          <cell r="E181">
            <v>3258.3213403893901</v>
          </cell>
        </row>
        <row r="182">
          <cell r="E182">
            <v>3248.2757716824899</v>
          </cell>
        </row>
        <row r="183">
          <cell r="E183">
            <v>3259.9559203178301</v>
          </cell>
        </row>
        <row r="184">
          <cell r="E184">
            <v>3283.0170197334401</v>
          </cell>
        </row>
        <row r="185">
          <cell r="E185">
            <v>3288.2141028214101</v>
          </cell>
        </row>
        <row r="186">
          <cell r="E186">
            <v>3284.7779998349401</v>
          </cell>
        </row>
        <row r="187">
          <cell r="E187">
            <v>3269.39705551628</v>
          </cell>
        </row>
        <row r="188">
          <cell r="E188">
            <v>3263.1695659234401</v>
          </cell>
        </row>
        <row r="189">
          <cell r="E189">
            <v>3262.0357876889698</v>
          </cell>
        </row>
        <row r="190">
          <cell r="E190">
            <v>3260.5281726452999</v>
          </cell>
        </row>
        <row r="191">
          <cell r="E191">
            <v>3262.5809723357602</v>
          </cell>
        </row>
        <row r="192">
          <cell r="E192">
            <v>3257.4636703023398</v>
          </cell>
        </row>
        <row r="193">
          <cell r="E193">
            <v>3255.5566485540298</v>
          </cell>
        </row>
        <row r="194">
          <cell r="E194">
            <v>3245.5194086329502</v>
          </cell>
        </row>
        <row r="195">
          <cell r="E195">
            <v>3257.1894503124499</v>
          </cell>
        </row>
        <row r="196">
          <cell r="E196">
            <v>3280.2307825354401</v>
          </cell>
        </row>
        <row r="197">
          <cell r="E197">
            <v>3285.42325757461</v>
          </cell>
        </row>
        <row r="198">
          <cell r="E198">
            <v>3281.9898737529302</v>
          </cell>
        </row>
        <row r="199">
          <cell r="E199">
            <v>3266.62178850597</v>
          </cell>
        </row>
        <row r="200">
          <cell r="E200">
            <v>3260.3993892344101</v>
          </cell>
        </row>
        <row r="201">
          <cell r="E201">
            <v>3259.26637757154</v>
          </cell>
        </row>
        <row r="202">
          <cell r="E202">
            <v>3257.7598466111699</v>
          </cell>
        </row>
        <row r="203">
          <cell r="E203">
            <v>3259.8107073820602</v>
          </cell>
        </row>
        <row r="204">
          <cell r="E204">
            <v>3254.6975547352199</v>
          </cell>
        </row>
        <row r="205">
          <cell r="E205">
            <v>3252.79195671866</v>
          </cell>
        </row>
        <row r="206">
          <cell r="E206">
            <v>3242.7630455834101</v>
          </cell>
        </row>
        <row r="207">
          <cell r="E207">
            <v>3254.4229803070798</v>
          </cell>
        </row>
        <row r="208">
          <cell r="E208">
            <v>3277.4445453374401</v>
          </cell>
        </row>
        <row r="209">
          <cell r="E209">
            <v>3282.63241232782</v>
          </cell>
        </row>
        <row r="210">
          <cell r="E210">
            <v>3279.2017476709202</v>
          </cell>
        </row>
        <row r="211">
          <cell r="E211">
            <v>3263.84652149566</v>
          </cell>
        </row>
        <row r="212">
          <cell r="E212">
            <v>3257.6292125453901</v>
          </cell>
        </row>
        <row r="213">
          <cell r="E213">
            <v>3256.4969674541098</v>
          </cell>
        </row>
        <row r="214">
          <cell r="E214">
            <v>3254.9915205770399</v>
          </cell>
        </row>
        <row r="215">
          <cell r="E215">
            <v>3257.0404424283502</v>
          </cell>
        </row>
        <row r="216">
          <cell r="E216">
            <v>3251.93143916811</v>
          </cell>
        </row>
        <row r="217">
          <cell r="E217">
            <v>3250.0272648833002</v>
          </cell>
        </row>
        <row r="218">
          <cell r="E218">
            <v>3240.0066825338599</v>
          </cell>
        </row>
        <row r="219">
          <cell r="E219">
            <v>3251.6565103017101</v>
          </cell>
        </row>
        <row r="220">
          <cell r="E220">
            <v>3274.6583081394401</v>
          </cell>
        </row>
        <row r="221">
          <cell r="E221">
            <v>3279.84156708103</v>
          </cell>
        </row>
        <row r="222">
          <cell r="E222">
            <v>3276.4136215888998</v>
          </cell>
        </row>
        <row r="223">
          <cell r="E223">
            <v>3261.07125448535</v>
          </cell>
        </row>
        <row r="224">
          <cell r="E224">
            <v>3254.8590358563702</v>
          </cell>
        </row>
        <row r="225">
          <cell r="E225">
            <v>3253.7275573366801</v>
          </cell>
        </row>
        <row r="226">
          <cell r="E226">
            <v>3252.2231945428998</v>
          </cell>
        </row>
        <row r="227">
          <cell r="E227">
            <v>3254.2701774746502</v>
          </cell>
        </row>
        <row r="228">
          <cell r="E228">
            <v>3249.1653236009902</v>
          </cell>
        </row>
        <row r="229">
          <cell r="E229">
            <v>3247.2625730479399</v>
          </cell>
        </row>
        <row r="230">
          <cell r="E230">
            <v>3237.2503194843198</v>
          </cell>
        </row>
        <row r="231">
          <cell r="E231">
            <v>3248.89004029634</v>
          </cell>
        </row>
        <row r="232">
          <cell r="E232">
            <v>3271.8720709414501</v>
          </cell>
        </row>
        <row r="233">
          <cell r="E233">
            <v>3277.05072183423</v>
          </cell>
        </row>
        <row r="234">
          <cell r="E234">
            <v>3273.6254955068898</v>
          </cell>
        </row>
        <row r="235">
          <cell r="E235">
            <v>3258.29598747504</v>
          </cell>
        </row>
        <row r="236">
          <cell r="E236">
            <v>3252.0888591673502</v>
          </cell>
        </row>
        <row r="237">
          <cell r="E237">
            <v>3250.9581472192499</v>
          </cell>
        </row>
        <row r="238">
          <cell r="E238">
            <v>3249.4548685087698</v>
          </cell>
        </row>
        <row r="239">
          <cell r="E239">
            <v>3251.4999125209501</v>
          </cell>
        </row>
        <row r="240">
          <cell r="E240">
            <v>3246.3992080338799</v>
          </cell>
        </row>
        <row r="241">
          <cell r="E241">
            <v>3244.4978812125801</v>
          </cell>
        </row>
        <row r="242">
          <cell r="E242">
            <v>3234.4939564347801</v>
          </cell>
        </row>
        <row r="243">
          <cell r="E243">
            <v>3246.1235702909698</v>
          </cell>
        </row>
        <row r="244">
          <cell r="E244">
            <v>3269.0858337434502</v>
          </cell>
        </row>
        <row r="245">
          <cell r="E245">
            <v>3274.25987658744</v>
          </cell>
        </row>
        <row r="246">
          <cell r="E246">
            <v>3270.8373694248799</v>
          </cell>
        </row>
        <row r="247">
          <cell r="E247">
            <v>3255.52072046474</v>
          </cell>
        </row>
        <row r="248">
          <cell r="E248">
            <v>3249.3186824783302</v>
          </cell>
        </row>
        <row r="249">
          <cell r="E249">
            <v>3248.1887371018202</v>
          </cell>
        </row>
        <row r="250">
          <cell r="E250">
            <v>3246.6865424746402</v>
          </cell>
        </row>
        <row r="251">
          <cell r="E251">
            <v>3248.7296475672501</v>
          </cell>
        </row>
        <row r="252">
          <cell r="E252">
            <v>3243.63309246677</v>
          </cell>
        </row>
        <row r="253">
          <cell r="E253">
            <v>3241.7331893772098</v>
          </cell>
        </row>
        <row r="254">
          <cell r="E254">
            <v>3231.73759338524</v>
          </cell>
        </row>
        <row r="255">
          <cell r="E255">
            <v>3243.3571002855901</v>
          </cell>
        </row>
        <row r="256">
          <cell r="E256">
            <v>3266.2995965454502</v>
          </cell>
        </row>
        <row r="257">
          <cell r="E257">
            <v>3271.46903134065</v>
          </cell>
        </row>
        <row r="258">
          <cell r="E258">
            <v>3268.0492433428699</v>
          </cell>
        </row>
        <row r="259">
          <cell r="E259">
            <v>3252.7454534544299</v>
          </cell>
        </row>
        <row r="260">
          <cell r="E260">
            <v>3246.5485057893002</v>
          </cell>
        </row>
        <row r="261">
          <cell r="E261">
            <v>3245.41932698439</v>
          </cell>
        </row>
        <row r="262">
          <cell r="E262">
            <v>3243.9182164405102</v>
          </cell>
        </row>
        <row r="263">
          <cell r="E263">
            <v>3245.9593826135501</v>
          </cell>
        </row>
        <row r="264">
          <cell r="E264">
            <v>3240.8669768996601</v>
          </cell>
        </row>
        <row r="265">
          <cell r="E265">
            <v>3238.96849754185</v>
          </cell>
        </row>
        <row r="266">
          <cell r="E266">
            <v>3228.9812303356998</v>
          </cell>
        </row>
        <row r="267">
          <cell r="E267">
            <v>3240.59063028022</v>
          </cell>
        </row>
        <row r="268">
          <cell r="E268">
            <v>3263.5133593474602</v>
          </cell>
        </row>
        <row r="269">
          <cell r="E269">
            <v>3268.6781860938499</v>
          </cell>
        </row>
        <row r="270">
          <cell r="E270">
            <v>3265.2611172608599</v>
          </cell>
        </row>
        <row r="271">
          <cell r="E271">
            <v>3249.9701864441199</v>
          </cell>
        </row>
        <row r="272">
          <cell r="E272">
            <v>3243.7783291002802</v>
          </cell>
        </row>
        <row r="273">
          <cell r="E273">
            <v>3242.6499168669602</v>
          </cell>
        </row>
        <row r="274">
          <cell r="E274">
            <v>3241.1498904063701</v>
          </cell>
        </row>
        <row r="275">
          <cell r="E275">
            <v>3243.1891176598501</v>
          </cell>
        </row>
        <row r="276">
          <cell r="E276">
            <v>3238.1008613325498</v>
          </cell>
        </row>
        <row r="277">
          <cell r="E277">
            <v>3236.2038057064901</v>
          </cell>
        </row>
        <row r="278">
          <cell r="E278">
            <v>3226.2248672861601</v>
          </cell>
        </row>
        <row r="279">
          <cell r="E279">
            <v>3237.8241602748499</v>
          </cell>
        </row>
        <row r="280">
          <cell r="E280">
            <v>3260.7271221494598</v>
          </cell>
        </row>
        <row r="281">
          <cell r="E281">
            <v>3265.8873408470599</v>
          </cell>
        </row>
        <row r="282">
          <cell r="E282">
            <v>3262.47299117885</v>
          </cell>
        </row>
        <row r="283">
          <cell r="E283">
            <v>3247.1949194338099</v>
          </cell>
        </row>
        <row r="284">
          <cell r="E284">
            <v>3241.0081524112602</v>
          </cell>
        </row>
        <row r="285">
          <cell r="E285">
            <v>3239.88050674953</v>
          </cell>
        </row>
        <row r="286">
          <cell r="E286">
            <v>3238.3815643722401</v>
          </cell>
        </row>
        <row r="287">
          <cell r="E287">
            <v>3240.4188527061501</v>
          </cell>
        </row>
        <row r="288">
          <cell r="E288">
            <v>3235.3347457654299</v>
          </cell>
        </row>
        <row r="289">
          <cell r="E289">
            <v>3233.4391138711198</v>
          </cell>
        </row>
        <row r="290">
          <cell r="E290">
            <v>3223.46850423662</v>
          </cell>
        </row>
        <row r="291">
          <cell r="E291">
            <v>3235.0576902694802</v>
          </cell>
        </row>
        <row r="292">
          <cell r="E292">
            <v>3257.9408849514598</v>
          </cell>
        </row>
        <row r="293">
          <cell r="E293">
            <v>3263.0964956002699</v>
          </cell>
        </row>
        <row r="294">
          <cell r="E294">
            <v>3259.68486509684</v>
          </cell>
        </row>
        <row r="295">
          <cell r="E295">
            <v>3244.4196524234999</v>
          </cell>
        </row>
        <row r="296">
          <cell r="E296">
            <v>3238.2379757222402</v>
          </cell>
        </row>
        <row r="297">
          <cell r="E297">
            <v>3237.1110966320998</v>
          </cell>
        </row>
        <row r="298">
          <cell r="E298">
            <v>3235.61323833811</v>
          </cell>
        </row>
        <row r="299">
          <cell r="E299">
            <v>3237.6485877524501</v>
          </cell>
        </row>
        <row r="300">
          <cell r="E300">
            <v>3232.5686301983201</v>
          </cell>
        </row>
        <row r="301">
          <cell r="E301">
            <v>3230.67442203576</v>
          </cell>
        </row>
        <row r="302">
          <cell r="E302">
            <v>3220.7121411870799</v>
          </cell>
        </row>
        <row r="303">
          <cell r="E303">
            <v>3232.2912202641101</v>
          </cell>
        </row>
        <row r="304">
          <cell r="E304">
            <v>3255.1546477534698</v>
          </cell>
        </row>
        <row r="305">
          <cell r="E305">
            <v>3260.3056503534799</v>
          </cell>
        </row>
        <row r="306">
          <cell r="E306">
            <v>3256.89673901483</v>
          </cell>
        </row>
        <row r="307">
          <cell r="E307">
            <v>3241.6443854131999</v>
          </cell>
        </row>
        <row r="308">
          <cell r="E308">
            <v>3235.4677990332202</v>
          </cell>
        </row>
        <row r="309">
          <cell r="E309">
            <v>3234.3416865146701</v>
          </cell>
        </row>
        <row r="310">
          <cell r="E310">
            <v>3232.84491230398</v>
          </cell>
        </row>
        <row r="311">
          <cell r="E311">
            <v>3234.8783227987501</v>
          </cell>
        </row>
        <row r="312">
          <cell r="E312">
            <v>3229.8025146312102</v>
          </cell>
        </row>
        <row r="313">
          <cell r="E313">
            <v>3227.9097302004002</v>
          </cell>
        </row>
        <row r="314">
          <cell r="E314">
            <v>3217.9557781375402</v>
          </cell>
        </row>
        <row r="315">
          <cell r="E315">
            <v>3229.5247502587399</v>
          </cell>
        </row>
        <row r="316">
          <cell r="E316">
            <v>3252.3684105554698</v>
          </cell>
        </row>
        <row r="317">
          <cell r="E317">
            <v>3257.5148051066799</v>
          </cell>
        </row>
        <row r="318">
          <cell r="E318">
            <v>3254.1086129328201</v>
          </cell>
        </row>
        <row r="319">
          <cell r="E319">
            <v>3238.8691184028899</v>
          </cell>
        </row>
        <row r="320">
          <cell r="E320">
            <v>3232.6976223441902</v>
          </cell>
        </row>
        <row r="321">
          <cell r="E321">
            <v>3231.5722763972399</v>
          </cell>
        </row>
        <row r="322">
          <cell r="E322">
            <v>3230.0765862698399</v>
          </cell>
        </row>
        <row r="323">
          <cell r="E323">
            <v>3232.1080578450501</v>
          </cell>
        </row>
        <row r="324">
          <cell r="E324">
            <v>3227.0363990640999</v>
          </cell>
        </row>
        <row r="325">
          <cell r="E325">
            <v>3225.1450383650399</v>
          </cell>
        </row>
        <row r="326">
          <cell r="E326">
            <v>3215.199415088</v>
          </cell>
        </row>
        <row r="327">
          <cell r="E327">
            <v>3226.7582802533602</v>
          </cell>
        </row>
        <row r="328">
          <cell r="E328">
            <v>3249.5821733574699</v>
          </cell>
        </row>
        <row r="329">
          <cell r="E329">
            <v>3254.7239598598899</v>
          </cell>
        </row>
        <row r="330">
          <cell r="E330">
            <v>3251.3204868508101</v>
          </cell>
        </row>
        <row r="331">
          <cell r="E331">
            <v>3236.0938513925798</v>
          </cell>
        </row>
        <row r="332">
          <cell r="E332">
            <v>3229.9274456551698</v>
          </cell>
        </row>
        <row r="333">
          <cell r="E333">
            <v>3228.8028662798101</v>
          </cell>
        </row>
        <row r="334">
          <cell r="E334">
            <v>3227.3082602357099</v>
          </cell>
        </row>
        <row r="335">
          <cell r="E335">
            <v>3229.3377928913501</v>
          </cell>
        </row>
        <row r="336">
          <cell r="E336">
            <v>3224.27028349699</v>
          </cell>
        </row>
        <row r="337">
          <cell r="E337">
            <v>3222.3803465296701</v>
          </cell>
        </row>
        <row r="338">
          <cell r="E338">
            <v>3212.4430520384599</v>
          </cell>
        </row>
        <row r="339">
          <cell r="E339">
            <v>3223.9918102479901</v>
          </cell>
        </row>
        <row r="340">
          <cell r="E340">
            <v>3246.7959361594699</v>
          </cell>
        </row>
        <row r="341">
          <cell r="E341">
            <v>3251.9331146130999</v>
          </cell>
        </row>
        <row r="342">
          <cell r="E342">
            <v>3248.5323607688001</v>
          </cell>
        </row>
        <row r="343">
          <cell r="E343">
            <v>3233.3185843822698</v>
          </cell>
        </row>
        <row r="344">
          <cell r="E344">
            <v>3227.1572689661498</v>
          </cell>
        </row>
        <row r="345">
          <cell r="E345">
            <v>3226.0334561623799</v>
          </cell>
        </row>
        <row r="346">
          <cell r="E346">
            <v>3224.5399342015799</v>
          </cell>
        </row>
        <row r="347">
          <cell r="E347">
            <v>3226.5675279376501</v>
          </cell>
        </row>
        <row r="348">
          <cell r="E348">
            <v>3221.5041679298702</v>
          </cell>
        </row>
        <row r="349">
          <cell r="E349">
            <v>3219.6156546943098</v>
          </cell>
        </row>
        <row r="350">
          <cell r="E350">
            <v>3209.6866889889202</v>
          </cell>
        </row>
        <row r="351">
          <cell r="E351">
            <v>3221.22534024262</v>
          </cell>
        </row>
        <row r="352">
          <cell r="E352">
            <v>3244.0096989614799</v>
          </cell>
        </row>
        <row r="353">
          <cell r="E353">
            <v>3249.1422693662998</v>
          </cell>
        </row>
        <row r="354">
          <cell r="E354">
            <v>3245.7442346867902</v>
          </cell>
        </row>
        <row r="355">
          <cell r="E355">
            <v>3230.5433173719598</v>
          </cell>
        </row>
        <row r="356">
          <cell r="E356">
            <v>3224.3870922771298</v>
          </cell>
        </row>
        <row r="357">
          <cell r="E357">
            <v>3223.2640460449502</v>
          </cell>
        </row>
        <row r="358">
          <cell r="E358">
            <v>3221.7716081674398</v>
          </cell>
        </row>
        <row r="359">
          <cell r="E359">
            <v>3223.7972629839501</v>
          </cell>
        </row>
        <row r="360">
          <cell r="E360">
            <v>3218.7380523627598</v>
          </cell>
        </row>
        <row r="361">
          <cell r="E361">
            <v>3216.85096285895</v>
          </cell>
        </row>
        <row r="362">
          <cell r="E362">
            <v>3206.9303259393801</v>
          </cell>
        </row>
        <row r="363">
          <cell r="E363">
            <v>3218.4588702372498</v>
          </cell>
        </row>
        <row r="364">
          <cell r="E364">
            <v>3241.2234617634799</v>
          </cell>
        </row>
        <row r="365">
          <cell r="E365">
            <v>3246.3514241195098</v>
          </cell>
        </row>
        <row r="366">
          <cell r="E366">
            <v>3242.9561086047802</v>
          </cell>
        </row>
        <row r="367">
          <cell r="E367">
            <v>3227.7680503616498</v>
          </cell>
        </row>
        <row r="368">
          <cell r="E368">
            <v>3221.6169155881098</v>
          </cell>
        </row>
        <row r="369">
          <cell r="E369">
            <v>3220.49463592752</v>
          </cell>
        </row>
        <row r="370">
          <cell r="E370">
            <v>3219.0032821333102</v>
          </cell>
        </row>
        <row r="371">
          <cell r="E371">
            <v>3221.0269980302501</v>
          </cell>
        </row>
        <row r="372">
          <cell r="E372">
            <v>3215.97193679565</v>
          </cell>
        </row>
        <row r="373">
          <cell r="E373">
            <v>3214.0862710235901</v>
          </cell>
        </row>
        <row r="374">
          <cell r="E374">
            <v>3204.1739628898399</v>
          </cell>
        </row>
        <row r="375">
          <cell r="E375">
            <v>3215.6924002318701</v>
          </cell>
        </row>
        <row r="376">
          <cell r="E376">
            <v>3238.4372245654799</v>
          </cell>
        </row>
        <row r="377">
          <cell r="E377">
            <v>3243.5605788727198</v>
          </cell>
        </row>
        <row r="378">
          <cell r="E378">
            <v>3240.1679825227602</v>
          </cell>
        </row>
        <row r="379">
          <cell r="E379">
            <v>3224.9927833513402</v>
          </cell>
        </row>
        <row r="380">
          <cell r="E380">
            <v>3218.8467388990898</v>
          </cell>
        </row>
        <row r="381">
          <cell r="E381">
            <v>3217.7252258100898</v>
          </cell>
        </row>
        <row r="382">
          <cell r="E382">
            <v>3216.2349560991802</v>
          </cell>
        </row>
        <row r="383">
          <cell r="E383">
            <v>3218.2567330765501</v>
          </cell>
        </row>
        <row r="384">
          <cell r="E384">
            <v>3213.2058212285401</v>
          </cell>
        </row>
        <row r="385">
          <cell r="E385">
            <v>3211.3215791882199</v>
          </cell>
        </row>
        <row r="386">
          <cell r="E386">
            <v>3201.4175998403002</v>
          </cell>
        </row>
        <row r="387">
          <cell r="E387">
            <v>3212.9259302265</v>
          </cell>
        </row>
        <row r="388">
          <cell r="E388">
            <v>3235.65098736748</v>
          </cell>
        </row>
        <row r="389">
          <cell r="E389">
            <v>3240.7697336259198</v>
          </cell>
        </row>
        <row r="390">
          <cell r="E390">
            <v>3237.3798564407598</v>
          </cell>
        </row>
        <row r="391">
          <cell r="E391">
            <v>3222.2175163410402</v>
          </cell>
        </row>
        <row r="392">
          <cell r="E392">
            <v>3216.0765622100598</v>
          </cell>
        </row>
        <row r="393">
          <cell r="E393">
            <v>3214.9558156926601</v>
          </cell>
        </row>
        <row r="394">
          <cell r="E394">
            <v>3213.4666300650501</v>
          </cell>
        </row>
        <row r="395">
          <cell r="E395">
            <v>3215.4864681228501</v>
          </cell>
        </row>
        <row r="396">
          <cell r="E396">
            <v>3210.4397056614198</v>
          </cell>
        </row>
        <row r="397">
          <cell r="E397">
            <v>3208.55688735286</v>
          </cell>
        </row>
        <row r="398">
          <cell r="E398">
            <v>3198.6612367907601</v>
          </cell>
        </row>
        <row r="399">
          <cell r="E399">
            <v>3210.1594602211298</v>
          </cell>
        </row>
        <row r="400">
          <cell r="E400">
            <v>3232.86475016949</v>
          </cell>
        </row>
        <row r="401">
          <cell r="E401">
            <v>3237.9788883791298</v>
          </cell>
        </row>
        <row r="402">
          <cell r="E402">
            <v>3234.5917303587398</v>
          </cell>
        </row>
        <row r="403">
          <cell r="E403">
            <v>3219.4422493307302</v>
          </cell>
        </row>
        <row r="404">
          <cell r="E404">
            <v>3213.3063855210398</v>
          </cell>
        </row>
        <row r="405">
          <cell r="E405">
            <v>3212.1864055752299</v>
          </cell>
        </row>
        <row r="406">
          <cell r="E406">
            <v>3210.6983040309101</v>
          </cell>
        </row>
        <row r="407">
          <cell r="E407">
            <v>3212.71620316915</v>
          </cell>
        </row>
        <row r="408">
          <cell r="E408">
            <v>3207.6735900943099</v>
          </cell>
        </row>
        <row r="409">
          <cell r="E409">
            <v>3205.7921955175002</v>
          </cell>
        </row>
        <row r="410">
          <cell r="E410">
            <v>3195.9048737412199</v>
          </cell>
        </row>
        <row r="411">
          <cell r="E411">
            <v>3207.3929902157602</v>
          </cell>
        </row>
        <row r="412">
          <cell r="E412">
            <v>3230.07851297149</v>
          </cell>
        </row>
        <row r="413">
          <cell r="E413">
            <v>3235.1880431323402</v>
          </cell>
        </row>
        <row r="414">
          <cell r="E414">
            <v>3231.8036042767299</v>
          </cell>
        </row>
        <row r="415">
          <cell r="E415">
            <v>3216.6669823204202</v>
          </cell>
        </row>
        <row r="416">
          <cell r="E416">
            <v>3210.5362088320198</v>
          </cell>
        </row>
        <row r="417">
          <cell r="E417">
            <v>3209.4169954578001</v>
          </cell>
        </row>
        <row r="418">
          <cell r="E418">
            <v>3207.9299779967801</v>
          </cell>
        </row>
        <row r="419">
          <cell r="E419">
            <v>3209.94593821545</v>
          </cell>
        </row>
        <row r="420">
          <cell r="E420">
            <v>3204.9074745272001</v>
          </cell>
        </row>
        <row r="421">
          <cell r="E421">
            <v>3203.0275036821299</v>
          </cell>
        </row>
        <row r="422">
          <cell r="E422">
            <v>3193.1485106916798</v>
          </cell>
        </row>
        <row r="423">
          <cell r="E423">
            <v>3204.62652021039</v>
          </cell>
        </row>
        <row r="424">
          <cell r="E424">
            <v>3227.29227577349</v>
          </cell>
        </row>
        <row r="425">
          <cell r="E425">
            <v>3232.3971978855402</v>
          </cell>
        </row>
        <row r="426">
          <cell r="E426">
            <v>3229.0154781947199</v>
          </cell>
        </row>
        <row r="427">
          <cell r="E427">
            <v>3213.8917153101102</v>
          </cell>
        </row>
        <row r="428">
          <cell r="E428">
            <v>3207.7660321429998</v>
          </cell>
        </row>
        <row r="429">
          <cell r="E429">
            <v>3206.6475853403699</v>
          </cell>
        </row>
        <row r="430">
          <cell r="E430">
            <v>3205.16165196265</v>
          </cell>
        </row>
        <row r="431">
          <cell r="E431">
            <v>3207.17567326175</v>
          </cell>
        </row>
        <row r="432">
          <cell r="E432">
            <v>3202.1413589600902</v>
          </cell>
        </row>
        <row r="433">
          <cell r="E433">
            <v>3200.2628118467701</v>
          </cell>
        </row>
        <row r="434">
          <cell r="E434">
            <v>3190.3921476421401</v>
          </cell>
        </row>
        <row r="435">
          <cell r="E435">
            <v>3201.8600502050099</v>
          </cell>
        </row>
        <row r="436">
          <cell r="E436">
            <v>3224.50603857549</v>
          </cell>
        </row>
        <row r="437">
          <cell r="E437">
            <v>3229.6063526387502</v>
          </cell>
        </row>
        <row r="438">
          <cell r="E438">
            <v>3226.2273521127099</v>
          </cell>
        </row>
        <row r="439">
          <cell r="E439">
            <v>3211.1164482998001</v>
          </cell>
        </row>
        <row r="440">
          <cell r="E440">
            <v>3204.9958554539699</v>
          </cell>
        </row>
        <row r="441">
          <cell r="E441">
            <v>3203.8781752229402</v>
          </cell>
        </row>
        <row r="442">
          <cell r="E442">
            <v>3202.39332592851</v>
          </cell>
        </row>
        <row r="443">
          <cell r="E443">
            <v>3204.40540830804</v>
          </cell>
        </row>
        <row r="444">
          <cell r="E444">
            <v>3199.3752433929699</v>
          </cell>
        </row>
        <row r="445">
          <cell r="E445">
            <v>3197.4981200114098</v>
          </cell>
        </row>
        <row r="446">
          <cell r="E446">
            <v>3187.63578459259</v>
          </cell>
        </row>
        <row r="447">
          <cell r="E447">
            <v>3199.0935801996402</v>
          </cell>
        </row>
        <row r="448">
          <cell r="E448">
            <v>3221.7198013774901</v>
          </cell>
        </row>
        <row r="449">
          <cell r="E449">
            <v>3226.8155073919502</v>
          </cell>
        </row>
        <row r="450">
          <cell r="E450">
            <v>3223.4392260307</v>
          </cell>
        </row>
        <row r="451">
          <cell r="E451">
            <v>3208.3411812894901</v>
          </cell>
        </row>
        <row r="452">
          <cell r="E452">
            <v>3202.2256787649499</v>
          </cell>
        </row>
        <row r="453">
          <cell r="E453">
            <v>3201.10876510551</v>
          </cell>
        </row>
        <row r="454">
          <cell r="E454">
            <v>3199.6249998943799</v>
          </cell>
        </row>
        <row r="455">
          <cell r="E455">
            <v>3201.63514335434</v>
          </cell>
        </row>
        <row r="456">
          <cell r="E456">
            <v>3196.60912782586</v>
          </cell>
        </row>
        <row r="457">
          <cell r="E457">
            <v>3194.73342817605</v>
          </cell>
        </row>
        <row r="458">
          <cell r="E458">
            <v>3184.8794215430498</v>
          </cell>
        </row>
        <row r="459">
          <cell r="E459">
            <v>3196.3271101942701</v>
          </cell>
        </row>
        <row r="460">
          <cell r="E460">
            <v>3218.9335641794901</v>
          </cell>
        </row>
        <row r="461">
          <cell r="E461">
            <v>3224.0246621451602</v>
          </cell>
        </row>
        <row r="462">
          <cell r="E462">
            <v>3220.65109994869</v>
          </cell>
        </row>
        <row r="463">
          <cell r="E463">
            <v>3205.5659142791801</v>
          </cell>
        </row>
        <row r="464">
          <cell r="E464">
            <v>3199.4555020759299</v>
          </cell>
        </row>
        <row r="465">
          <cell r="E465">
            <v>3198.3393549880798</v>
          </cell>
        </row>
      </sheetData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</sheetNames>
    <sheetDataSet>
      <sheetData sheetId="0">
        <row r="87">
          <cell r="G87">
            <v>19874.998893405311</v>
          </cell>
        </row>
      </sheetData>
      <sheetData sheetId="1">
        <row r="17">
          <cell r="K17">
            <v>-0.30068998864773139</v>
          </cell>
        </row>
      </sheetData>
      <sheetData sheetId="2">
        <row r="32">
          <cell r="O32">
            <v>170.73317105502471</v>
          </cell>
        </row>
      </sheetData>
      <sheetData sheetId="3">
        <row r="6">
          <cell r="B6">
            <v>-0.80234173695957955</v>
          </cell>
        </row>
      </sheetData>
      <sheetData sheetId="4">
        <row r="24">
          <cell r="O24">
            <v>150.43646860393159</v>
          </cell>
        </row>
      </sheetData>
      <sheetData sheetId="5">
        <row r="70">
          <cell r="W70">
            <v>30893.391043452379</v>
          </cell>
        </row>
      </sheetData>
      <sheetData sheetId="6">
        <row r="3">
          <cell r="M3" t="str">
            <v>W/N Retail Delivered</v>
          </cell>
        </row>
      </sheetData>
      <sheetData sheetId="7">
        <row r="1">
          <cell r="A1" t="str">
            <v>Estimated : September 2003 - August 2013</v>
          </cell>
        </row>
      </sheetData>
      <sheetData sheetId="8"/>
      <sheetData sheetId="9"/>
      <sheetData sheetId="10">
        <row r="89">
          <cell r="G89">
            <v>4631352.8342661448</v>
          </cell>
        </row>
      </sheetData>
      <sheetData sheetId="11">
        <row r="122">
          <cell r="L122">
            <v>4465732</v>
          </cell>
        </row>
      </sheetData>
      <sheetData sheetId="12"/>
      <sheetData sheetId="13">
        <row r="7">
          <cell r="D7">
            <v>4234067.5429999996</v>
          </cell>
        </row>
      </sheetData>
      <sheetData sheetId="14">
        <row r="128">
          <cell r="C128">
            <v>8703173.5608691033</v>
          </cell>
        </row>
      </sheetData>
      <sheetData sheetId="15"/>
      <sheetData sheetId="16">
        <row r="190">
          <cell r="G190">
            <v>8839621.3279999997</v>
          </cell>
        </row>
      </sheetData>
      <sheetData sheetId="17">
        <row r="83">
          <cell r="R83">
            <v>5693226.6185006415</v>
          </cell>
        </row>
      </sheetData>
      <sheetData sheetId="18"/>
      <sheetData sheetId="19"/>
      <sheetData sheetId="20"/>
      <sheetData sheetId="21">
        <row r="4">
          <cell r="B4">
            <v>34812.967619543298</v>
          </cell>
        </row>
      </sheetData>
      <sheetData sheetId="22">
        <row r="17">
          <cell r="J17">
            <v>20696.737854645846</v>
          </cell>
        </row>
      </sheetData>
      <sheetData sheetId="23"/>
      <sheetData sheetId="24"/>
      <sheetData sheetId="25">
        <row r="50">
          <cell r="Q50">
            <v>3588072.0110000004</v>
          </cell>
        </row>
        <row r="51">
          <cell r="Q51">
            <v>3201547.929</v>
          </cell>
        </row>
        <row r="52">
          <cell r="Q52">
            <v>3072576.7620000001</v>
          </cell>
        </row>
        <row r="53">
          <cell r="Q53">
            <v>3245212.0120000001</v>
          </cell>
        </row>
        <row r="54">
          <cell r="Q54">
            <v>3686740.9049999993</v>
          </cell>
        </row>
        <row r="55">
          <cell r="Q55">
            <v>4150599.8140000002</v>
          </cell>
        </row>
        <row r="56">
          <cell r="Q56">
            <v>4239946.3930000002</v>
          </cell>
        </row>
        <row r="57">
          <cell r="Q57">
            <v>4182914.2820000001</v>
          </cell>
        </row>
        <row r="58">
          <cell r="Q58">
            <v>4216695.9620000003</v>
          </cell>
        </row>
        <row r="59">
          <cell r="Q59">
            <v>3893832.5959999999</v>
          </cell>
        </row>
        <row r="60">
          <cell r="Q60">
            <v>3608841.5649999999</v>
          </cell>
        </row>
        <row r="61">
          <cell r="Q61">
            <v>3457175.7659999998</v>
          </cell>
        </row>
        <row r="62">
          <cell r="Q62">
            <v>3391263.1809999999</v>
          </cell>
        </row>
        <row r="63">
          <cell r="Q63">
            <v>3153069.6579999998</v>
          </cell>
        </row>
        <row r="64">
          <cell r="Q64">
            <v>3308624.53</v>
          </cell>
        </row>
        <row r="65">
          <cell r="Q65">
            <v>3733380.5020000003</v>
          </cell>
        </row>
        <row r="66">
          <cell r="Q66">
            <v>3800633.9669999997</v>
          </cell>
        </row>
        <row r="67">
          <cell r="Q67">
            <v>4124100.2539999997</v>
          </cell>
        </row>
        <row r="68">
          <cell r="Q68">
            <v>4084168.5460000001</v>
          </cell>
        </row>
        <row r="69">
          <cell r="Q69">
            <v>4165023.1719999993</v>
          </cell>
        </row>
        <row r="70">
          <cell r="Q70">
            <v>4401250.5339999991</v>
          </cell>
        </row>
        <row r="71">
          <cell r="Q71">
            <v>3896890.9369999999</v>
          </cell>
        </row>
        <row r="72">
          <cell r="Q72">
            <v>3478005.8690000004</v>
          </cell>
        </row>
        <row r="73">
          <cell r="Q73">
            <v>3515879.8470000001</v>
          </cell>
        </row>
        <row r="74">
          <cell r="Q74">
            <v>3546422.6980000003</v>
          </cell>
        </row>
        <row r="75">
          <cell r="Q75">
            <v>3282168.5829999996</v>
          </cell>
        </row>
        <row r="76">
          <cell r="Q76">
            <v>3475976.682</v>
          </cell>
        </row>
        <row r="77">
          <cell r="Q77">
            <v>3670592.2630000003</v>
          </cell>
        </row>
        <row r="78">
          <cell r="Q78">
            <v>3715830.8440000005</v>
          </cell>
        </row>
        <row r="79">
          <cell r="Q79">
            <v>4061134.4630000005</v>
          </cell>
        </row>
        <row r="80">
          <cell r="Q80">
            <v>4139492.0020000003</v>
          </cell>
        </row>
        <row r="81">
          <cell r="Q81">
            <v>4184881.2320000003</v>
          </cell>
        </row>
        <row r="82">
          <cell r="Q82">
            <v>4147214.2620000001</v>
          </cell>
        </row>
        <row r="83">
          <cell r="Q83">
            <v>4033820.1740000001</v>
          </cell>
        </row>
        <row r="84">
          <cell r="Q84">
            <v>3536667.7380000004</v>
          </cell>
        </row>
        <row r="85">
          <cell r="Q85">
            <v>3426057.7950000004</v>
          </cell>
        </row>
        <row r="86">
          <cell r="Q86">
            <v>3534822.719</v>
          </cell>
        </row>
        <row r="87">
          <cell r="Q87">
            <v>3346761.4930000002</v>
          </cell>
        </row>
        <row r="88">
          <cell r="Q88">
            <v>3193801.7309999997</v>
          </cell>
        </row>
        <row r="89">
          <cell r="Q89">
            <v>3498692.5439999998</v>
          </cell>
        </row>
        <row r="90">
          <cell r="Q90">
            <v>3863495.466</v>
          </cell>
        </row>
        <row r="91">
          <cell r="Q91">
            <v>3924772.2429999998</v>
          </cell>
        </row>
        <row r="92">
          <cell r="Q92">
            <v>4141932.00116379</v>
          </cell>
        </row>
        <row r="93">
          <cell r="Q93">
            <v>4226948.3477720302</v>
          </cell>
        </row>
        <row r="94">
          <cell r="Q94">
            <v>4247879.1663949536</v>
          </cell>
        </row>
        <row r="95">
          <cell r="Q95">
            <v>4051820.9694528566</v>
          </cell>
        </row>
        <row r="96">
          <cell r="Q96">
            <v>3769769.7335160379</v>
          </cell>
        </row>
        <row r="97">
          <cell r="Q97">
            <v>3727708.2095422763</v>
          </cell>
        </row>
        <row r="98">
          <cell r="Q98">
            <v>3532472.7919999361</v>
          </cell>
        </row>
        <row r="99">
          <cell r="Q99">
            <v>3505611.8879569098</v>
          </cell>
        </row>
        <row r="100">
          <cell r="Q100">
            <v>3559115.9547086894</v>
          </cell>
        </row>
        <row r="101">
          <cell r="Q101">
            <v>3660425.299344623</v>
          </cell>
        </row>
        <row r="102">
          <cell r="Q102">
            <v>3884377.6865764735</v>
          </cell>
        </row>
        <row r="103">
          <cell r="Q103">
            <v>4145540.5987963048</v>
          </cell>
        </row>
        <row r="104">
          <cell r="Q104">
            <v>4326386.7248503976</v>
          </cell>
        </row>
        <row r="105">
          <cell r="Q105">
            <v>4434795.0135637932</v>
          </cell>
        </row>
        <row r="106">
          <cell r="Q106">
            <v>4360220.8123631012</v>
          </cell>
        </row>
        <row r="107">
          <cell r="Q107">
            <v>4173749.586740932</v>
          </cell>
        </row>
        <row r="108">
          <cell r="Q108">
            <v>3886542.5843844991</v>
          </cell>
        </row>
        <row r="109">
          <cell r="Q109">
            <v>3843891.2958338982</v>
          </cell>
        </row>
        <row r="110">
          <cell r="Q110">
            <v>3644878.7827890115</v>
          </cell>
        </row>
        <row r="111">
          <cell r="Q111">
            <v>3617713.7741944729</v>
          </cell>
        </row>
        <row r="112">
          <cell r="Q112">
            <v>3671416.2262215666</v>
          </cell>
        </row>
        <row r="113">
          <cell r="Q113">
            <v>3774619.2176568913</v>
          </cell>
        </row>
        <row r="114">
          <cell r="Q114">
            <v>4002354.9968262957</v>
          </cell>
        </row>
        <row r="115">
          <cell r="Q115">
            <v>4267706.4600723973</v>
          </cell>
        </row>
        <row r="116">
          <cell r="Q116">
            <v>4450173.8027574392</v>
          </cell>
        </row>
        <row r="117">
          <cell r="Q117">
            <v>4556922.2060265411</v>
          </cell>
        </row>
        <row r="118">
          <cell r="Q118">
            <v>4481785.9611908663</v>
          </cell>
        </row>
        <row r="119">
          <cell r="Q119">
            <v>4291759.6674634982</v>
          </cell>
        </row>
        <row r="120">
          <cell r="Q120">
            <v>3998741.3125304496</v>
          </cell>
        </row>
        <row r="121">
          <cell r="Q121">
            <v>3954028.7589366981</v>
          </cell>
        </row>
        <row r="122">
          <cell r="Q122">
            <v>3750160.7044105693</v>
          </cell>
        </row>
        <row r="123">
          <cell r="Q123">
            <v>3720930.1894573225</v>
          </cell>
        </row>
        <row r="124">
          <cell r="Q124">
            <v>3773359.7007780364</v>
          </cell>
        </row>
        <row r="125">
          <cell r="Q125">
            <v>3876663.8521406432</v>
          </cell>
        </row>
        <row r="126">
          <cell r="Q126">
            <v>4106435.5221148245</v>
          </cell>
        </row>
        <row r="127">
          <cell r="Q127">
            <v>4374526.7686742544</v>
          </cell>
        </row>
        <row r="128">
          <cell r="Q128">
            <v>4557208.8276208062</v>
          </cell>
        </row>
        <row r="129">
          <cell r="Q129">
            <v>4662914.3862450337</v>
          </cell>
        </row>
        <row r="130">
          <cell r="Q130">
            <v>4587026.7144850595</v>
          </cell>
        </row>
        <row r="131">
          <cell r="Q131">
            <v>4394355.4324265746</v>
          </cell>
        </row>
        <row r="132">
          <cell r="Q132">
            <v>4095446.8122900394</v>
          </cell>
        </row>
        <row r="133">
          <cell r="Q133">
            <v>4048461.2561078216</v>
          </cell>
        </row>
        <row r="134">
          <cell r="Q134">
            <v>3839346.4629214555</v>
          </cell>
        </row>
        <row r="135">
          <cell r="Q135">
            <v>3808883.4102280084</v>
          </cell>
        </row>
        <row r="136">
          <cell r="Q136">
            <v>3861478.9500957849</v>
          </cell>
        </row>
        <row r="137">
          <cell r="Q137">
            <v>3966477.0786282416</v>
          </cell>
        </row>
        <row r="138">
          <cell r="Q138">
            <v>4199538.4911151817</v>
          </cell>
        </row>
        <row r="139">
          <cell r="Q139">
            <v>4471089.637144478</v>
          </cell>
        </row>
        <row r="140">
          <cell r="Q140">
            <v>4655945.8312839735</v>
          </cell>
        </row>
        <row r="141">
          <cell r="Q141">
            <v>4760677.822934485</v>
          </cell>
        </row>
        <row r="142">
          <cell r="Q142">
            <v>4682928.2190597542</v>
          </cell>
        </row>
        <row r="143">
          <cell r="Q143">
            <v>4486343.9433501801</v>
          </cell>
        </row>
        <row r="144">
          <cell r="Q144">
            <v>4181050.7631956795</v>
          </cell>
        </row>
        <row r="145">
          <cell r="Q145">
            <v>4131372.7787373527</v>
          </cell>
        </row>
        <row r="146">
          <cell r="Q146">
            <v>3916722.3209657944</v>
          </cell>
        </row>
        <row r="147">
          <cell r="Q147">
            <v>3884284.601746032</v>
          </cell>
        </row>
        <row r="148">
          <cell r="Q148">
            <v>3936234.2639914136</v>
          </cell>
        </row>
        <row r="149">
          <cell r="Q149">
            <v>4041519.5642974214</v>
          </cell>
        </row>
        <row r="150">
          <cell r="Q150">
            <v>4277159.886439709</v>
          </cell>
        </row>
        <row r="151">
          <cell r="Q151">
            <v>4551724.886297673</v>
          </cell>
        </row>
        <row r="152">
          <cell r="Q152">
            <v>4738220.6320249913</v>
          </cell>
        </row>
        <row r="153">
          <cell r="Q153">
            <v>4842393.180706284</v>
          </cell>
        </row>
        <row r="154">
          <cell r="Q154">
            <v>4763109.3608284798</v>
          </cell>
        </row>
        <row r="155">
          <cell r="Q155">
            <v>4562006.4840999413</v>
          </cell>
        </row>
        <row r="156">
          <cell r="Q156">
            <v>4252475.8127703024</v>
          </cell>
        </row>
        <row r="157">
          <cell r="Q157">
            <v>4202478.3299714485</v>
          </cell>
        </row>
        <row r="158">
          <cell r="Q158">
            <v>3985195.5039800657</v>
          </cell>
        </row>
        <row r="159">
          <cell r="Q159">
            <v>3952273.8457720294</v>
          </cell>
        </row>
        <row r="160">
          <cell r="Q160">
            <v>4004587.7083739592</v>
          </cell>
        </row>
        <row r="161">
          <cell r="Q161">
            <v>4111319.9403385795</v>
          </cell>
        </row>
        <row r="162">
          <cell r="Q162">
            <v>4350079.7445466537</v>
          </cell>
        </row>
        <row r="163">
          <cell r="Q163">
            <v>4628224.0870845001</v>
          </cell>
        </row>
        <row r="164">
          <cell r="Q164">
            <v>4817121.6055439198</v>
          </cell>
        </row>
        <row r="165">
          <cell r="Q165">
            <v>4921716.7418874055</v>
          </cell>
        </row>
        <row r="166">
          <cell r="Q166">
            <v>4841148.2798418123</v>
          </cell>
        </row>
        <row r="167">
          <cell r="Q167">
            <v>4637375.2552320864</v>
          </cell>
        </row>
        <row r="168">
          <cell r="Q168">
            <v>4322005.7100894451</v>
          </cell>
        </row>
        <row r="169">
          <cell r="Q169">
            <v>4269766.3818287915</v>
          </cell>
        </row>
        <row r="170">
          <cell r="Q170">
            <v>4046858.7206798312</v>
          </cell>
        </row>
        <row r="171">
          <cell r="Q171">
            <v>4013426.71364237</v>
          </cell>
        </row>
        <row r="172">
          <cell r="Q172">
            <v>4066754.146460434</v>
          </cell>
        </row>
        <row r="173">
          <cell r="Q173">
            <v>4176307.5717765959</v>
          </cell>
        </row>
        <row r="174">
          <cell r="Q174">
            <v>4417232.5301015563</v>
          </cell>
        </row>
        <row r="175">
          <cell r="Q175">
            <v>4697300.3969672956</v>
          </cell>
        </row>
        <row r="176">
          <cell r="Q176">
            <v>4886892.1550970618</v>
          </cell>
        </row>
        <row r="177">
          <cell r="Q177">
            <v>4990661.6326726396</v>
          </cell>
        </row>
        <row r="178">
          <cell r="Q178">
            <v>4908003.3671813402</v>
          </cell>
        </row>
        <row r="179">
          <cell r="Q179">
            <v>4699430.2766992105</v>
          </cell>
        </row>
        <row r="180">
          <cell r="Q180">
            <v>4379414.8322770717</v>
          </cell>
        </row>
        <row r="181">
          <cell r="Q181">
            <v>4326157.3194188001</v>
          </cell>
        </row>
        <row r="182">
          <cell r="Q182">
            <v>4100427.8297667527</v>
          </cell>
        </row>
        <row r="183">
          <cell r="Q183">
            <v>4065448.1301965793</v>
          </cell>
        </row>
        <row r="184">
          <cell r="Q184">
            <v>4118196.7034531538</v>
          </cell>
        </row>
        <row r="185">
          <cell r="Q185">
            <v>4227391.7234606696</v>
          </cell>
        </row>
        <row r="186">
          <cell r="Q186">
            <v>4471764.6982824579</v>
          </cell>
        </row>
        <row r="187">
          <cell r="Q187">
            <v>4756142.6097830208</v>
          </cell>
        </row>
        <row r="188">
          <cell r="Q188">
            <v>4949036.5596660012</v>
          </cell>
        </row>
        <row r="189">
          <cell r="Q189">
            <v>5054215.7741827983</v>
          </cell>
        </row>
        <row r="190">
          <cell r="Q190">
            <v>4970931.5335132945</v>
          </cell>
        </row>
        <row r="191">
          <cell r="Q191">
            <v>4759759.4129705084</v>
          </cell>
        </row>
        <row r="192">
          <cell r="Q192">
            <v>4435911.5904199677</v>
          </cell>
        </row>
        <row r="193">
          <cell r="Q193">
            <v>4382388.0343447169</v>
          </cell>
        </row>
        <row r="194">
          <cell r="Q194">
            <v>4154581.7768493993</v>
          </cell>
        </row>
        <row r="195">
          <cell r="Q195">
            <v>4118865.0095962165</v>
          </cell>
        </row>
        <row r="196">
          <cell r="Q196">
            <v>4171847.410721078</v>
          </cell>
        </row>
        <row r="197">
          <cell r="Q197">
            <v>4281817.1492107725</v>
          </cell>
        </row>
        <row r="198">
          <cell r="Q198">
            <v>4529549.5454023648</v>
          </cell>
        </row>
        <row r="199">
          <cell r="Q199">
            <v>4817999.887841953</v>
          </cell>
        </row>
        <row r="200">
          <cell r="Q200">
            <v>5013725.3387192935</v>
          </cell>
        </row>
        <row r="201">
          <cell r="Q201">
            <v>5120470.503689222</v>
          </cell>
        </row>
        <row r="202">
          <cell r="Q202">
            <v>5036620.2747659069</v>
          </cell>
        </row>
        <row r="203">
          <cell r="Q203">
            <v>4823373.0102331555</v>
          </cell>
        </row>
        <row r="204">
          <cell r="Q204">
            <v>4495018.0142132053</v>
          </cell>
        </row>
        <row r="205">
          <cell r="Q205">
            <v>4440490.1191701964</v>
          </cell>
        </row>
        <row r="206">
          <cell r="Q206">
            <v>4209066.6979715489</v>
          </cell>
        </row>
        <row r="207">
          <cell r="Q207">
            <v>4173104.275276131</v>
          </cell>
        </row>
        <row r="208">
          <cell r="Q208">
            <v>4227160.2231520414</v>
          </cell>
        </row>
        <row r="209">
          <cell r="Q209">
            <v>4339362.378907539</v>
          </cell>
        </row>
        <row r="210">
          <cell r="Q210">
            <v>4590310.7996465974</v>
          </cell>
        </row>
        <row r="211">
          <cell r="Q211">
            <v>4882149.6129618371</v>
          </cell>
        </row>
        <row r="212">
          <cell r="Q212">
            <v>5080251.4919984965</v>
          </cell>
        </row>
        <row r="213">
          <cell r="Q213">
            <v>5187809.7772213174</v>
          </cell>
        </row>
        <row r="214">
          <cell r="Q214">
            <v>5102853.7734227637</v>
          </cell>
        </row>
        <row r="215">
          <cell r="Q215">
            <v>4886406.0947256172</v>
          </cell>
        </row>
        <row r="216">
          <cell r="Q216">
            <v>4553921.1313475035</v>
          </cell>
        </row>
        <row r="217">
          <cell r="Q217">
            <v>4498831.9117789948</v>
          </cell>
        </row>
        <row r="218">
          <cell r="Q218">
            <v>4274235.7133012526</v>
          </cell>
        </row>
        <row r="219">
          <cell r="Q219">
            <v>4237545.6790443556</v>
          </cell>
        </row>
        <row r="220">
          <cell r="Q220">
            <v>4291938.6499128267</v>
          </cell>
        </row>
        <row r="221">
          <cell r="Q221">
            <v>4405015.2385673393</v>
          </cell>
        </row>
        <row r="222">
          <cell r="Q222">
            <v>4659051.8342490448</v>
          </cell>
        </row>
        <row r="223">
          <cell r="Q223">
            <v>4954603.9215713665</v>
          </cell>
        </row>
        <row r="224">
          <cell r="Q224">
            <v>5155345.2193667935</v>
          </cell>
        </row>
        <row r="225">
          <cell r="Q225">
            <v>5264045.1244587582</v>
          </cell>
        </row>
        <row r="226">
          <cell r="Q226">
            <v>5177813.7871799907</v>
          </cell>
        </row>
        <row r="227">
          <cell r="Q227">
            <v>4958023.2059357231</v>
          </cell>
        </row>
        <row r="228">
          <cell r="Q228">
            <v>4621705.5373790953</v>
          </cell>
        </row>
        <row r="229">
          <cell r="Q229">
            <v>4566497.4142117668</v>
          </cell>
        </row>
        <row r="230">
          <cell r="Q230">
            <v>4339683.1238491237</v>
          </cell>
        </row>
        <row r="231">
          <cell r="Q231">
            <v>4302979.7825906854</v>
          </cell>
        </row>
        <row r="232">
          <cell r="Q232">
            <v>4358400.2151244041</v>
          </cell>
        </row>
        <row r="233">
          <cell r="Q233">
            <v>4473300.2045939164</v>
          </cell>
        </row>
        <row r="234">
          <cell r="Q234">
            <v>4730862.3433770053</v>
          </cell>
        </row>
        <row r="235">
          <cell r="Q235">
            <v>5030556.9999545505</v>
          </cell>
        </row>
        <row r="236">
          <cell r="Q236">
            <v>5233985.3337077722</v>
          </cell>
        </row>
        <row r="237">
          <cell r="Q237">
            <v>5344850.4734122874</v>
          </cell>
        </row>
        <row r="238">
          <cell r="Q238">
            <v>5258303.1157160774</v>
          </cell>
        </row>
        <row r="239">
          <cell r="Q239">
            <v>5037135.1462099077</v>
          </cell>
        </row>
        <row r="240">
          <cell r="Q240">
            <v>4696449.861485756</v>
          </cell>
        </row>
        <row r="241">
          <cell r="Q241">
            <v>4640219.216264098</v>
          </cell>
        </row>
        <row r="242">
          <cell r="Q242">
            <v>4409793.2885498879</v>
          </cell>
        </row>
        <row r="243">
          <cell r="Q243">
            <v>4372946.9909845488</v>
          </cell>
        </row>
        <row r="244">
          <cell r="Q244">
            <v>4429750.8633933738</v>
          </cell>
        </row>
        <row r="245">
          <cell r="Q245">
            <v>4546643.5772153949</v>
          </cell>
        </row>
        <row r="246">
          <cell r="Q246">
            <v>4808137.6026827451</v>
          </cell>
        </row>
        <row r="247">
          <cell r="Q247">
            <v>5112182.9115226939</v>
          </cell>
        </row>
        <row r="248">
          <cell r="Q248">
            <v>5318998.7089467226</v>
          </cell>
        </row>
        <row r="249">
          <cell r="Q249">
            <v>5431532.3277810095</v>
          </cell>
        </row>
        <row r="250">
          <cell r="Q250">
            <v>5344140.0997522539</v>
          </cell>
        </row>
        <row r="251">
          <cell r="Q251">
            <v>5120259.8376805158</v>
          </cell>
        </row>
        <row r="252">
          <cell r="Q252">
            <v>4775848.0820902595</v>
          </cell>
        </row>
        <row r="253">
          <cell r="Q253">
            <v>4719451.7875362337</v>
          </cell>
        </row>
        <row r="254">
          <cell r="Q254">
            <v>4487375.8771101674</v>
          </cell>
        </row>
        <row r="255">
          <cell r="Q255">
            <v>4449674.8367422521</v>
          </cell>
        </row>
        <row r="256">
          <cell r="Q256">
            <v>4506478.5423426824</v>
          </cell>
        </row>
        <row r="257">
          <cell r="Q257">
            <v>4624018.6478076084</v>
          </cell>
        </row>
        <row r="258">
          <cell r="Q258">
            <v>4888333.673719286</v>
          </cell>
        </row>
        <row r="259">
          <cell r="Q259">
            <v>5195880.8395957304</v>
          </cell>
        </row>
        <row r="260">
          <cell r="Q260">
            <v>5405117.5377953704</v>
          </cell>
        </row>
        <row r="261">
          <cell r="Q261">
            <v>5518466.2683960591</v>
          </cell>
        </row>
        <row r="262">
          <cell r="Q262">
            <v>5429309.2306321496</v>
          </cell>
        </row>
        <row r="263">
          <cell r="Q263">
            <v>5201690.1068710294</v>
          </cell>
        </row>
        <row r="264">
          <cell r="Q264">
            <v>4852697.7075780481</v>
          </cell>
        </row>
        <row r="265">
          <cell r="Q265">
            <v>4795558.928774897</v>
          </cell>
        </row>
        <row r="266">
          <cell r="Q266">
            <v>4560202.6027354812</v>
          </cell>
        </row>
        <row r="267">
          <cell r="Q267">
            <v>4522393.3384084972</v>
          </cell>
        </row>
        <row r="268">
          <cell r="Q268">
            <v>4580309.7486307183</v>
          </cell>
        </row>
        <row r="269">
          <cell r="Q269">
            <v>4699960.1643936122</v>
          </cell>
        </row>
        <row r="270">
          <cell r="Q270">
            <v>4967622.3844482452</v>
          </cell>
        </row>
        <row r="271">
          <cell r="Q271">
            <v>5278907.0182842687</v>
          </cell>
        </row>
        <row r="272">
          <cell r="Q272">
            <v>5490600.8249440631</v>
          </cell>
        </row>
        <row r="273">
          <cell r="Q273">
            <v>5605368.9521642569</v>
          </cell>
        </row>
        <row r="274">
          <cell r="Q274">
            <v>5515243.6580945607</v>
          </cell>
        </row>
        <row r="275">
          <cell r="Q275">
            <v>5284768.4687089296</v>
          </cell>
        </row>
        <row r="276">
          <cell r="Q276">
            <v>4931764.6022123666</v>
          </cell>
        </row>
        <row r="277">
          <cell r="Q277">
            <v>4874280.1613109177</v>
          </cell>
        </row>
        <row r="278">
          <cell r="Q278">
            <v>4636407.8099262575</v>
          </cell>
        </row>
        <row r="279">
          <cell r="Q279">
            <v>4598455.2333565261</v>
          </cell>
        </row>
        <row r="280">
          <cell r="Q280">
            <v>4657328.6894710166</v>
          </cell>
        </row>
        <row r="281">
          <cell r="Q281">
            <v>4778967.8429830167</v>
          </cell>
        </row>
        <row r="282">
          <cell r="Q282">
            <v>5049860.6380271362</v>
          </cell>
        </row>
        <row r="283">
          <cell r="Q283">
            <v>5364833.1611680929</v>
          </cell>
        </row>
        <row r="284">
          <cell r="Q284">
            <v>5578916.4990591891</v>
          </cell>
        </row>
        <row r="285">
          <cell r="Q285">
            <v>5695098.5833144151</v>
          </cell>
        </row>
        <row r="286">
          <cell r="Q286">
            <v>5603800.5528017133</v>
          </cell>
        </row>
        <row r="287">
          <cell r="Q287">
            <v>5370833.1019069655</v>
          </cell>
        </row>
        <row r="288">
          <cell r="Q288">
            <v>5012773.6481121136</v>
          </cell>
        </row>
        <row r="289">
          <cell r="Q289">
            <v>4953881.226171772</v>
          </cell>
        </row>
        <row r="290">
          <cell r="Q290">
            <v>4711537.3301800815</v>
          </cell>
        </row>
        <row r="291">
          <cell r="Q291">
            <v>4673604.0126232281</v>
          </cell>
        </row>
        <row r="292">
          <cell r="Q292">
            <v>4734099.2336215526</v>
          </cell>
        </row>
        <row r="293">
          <cell r="Q293">
            <v>4858475.8360156864</v>
          </cell>
        </row>
        <row r="294">
          <cell r="Q294">
            <v>5133142.0986012192</v>
          </cell>
        </row>
        <row r="295">
          <cell r="Q295">
            <v>5451950.2392280018</v>
          </cell>
        </row>
        <row r="296">
          <cell r="Q296">
            <v>5669092.7267732285</v>
          </cell>
        </row>
        <row r="297">
          <cell r="Q297">
            <v>5786050.9540057974</v>
          </cell>
        </row>
        <row r="298">
          <cell r="Q298">
            <v>5693158.3926255507</v>
          </cell>
        </row>
        <row r="299">
          <cell r="Q299">
            <v>5455808.3270162772</v>
          </cell>
        </row>
        <row r="300">
          <cell r="Q300">
            <v>5094386.8017506702</v>
          </cell>
        </row>
        <row r="301">
          <cell r="Q301">
            <v>5036119.1495847227</v>
          </cell>
        </row>
        <row r="302">
          <cell r="Q302">
            <v>4792788.4801906552</v>
          </cell>
        </row>
        <row r="303">
          <cell r="Q303">
            <v>4754751.1159700165</v>
          </cell>
        </row>
        <row r="304">
          <cell r="Q304">
            <v>4815892.1609176649</v>
          </cell>
        </row>
        <row r="305">
          <cell r="Q305">
            <v>4941586.9838083982</v>
          </cell>
        </row>
        <row r="306">
          <cell r="Q306">
            <v>5219705.7605134901</v>
          </cell>
        </row>
        <row r="307">
          <cell r="Q307">
            <v>5542767.8430309212</v>
          </cell>
        </row>
        <row r="308">
          <cell r="Q308">
            <v>5762748.4293672154</v>
          </cell>
        </row>
        <row r="309">
          <cell r="Q309">
            <v>5881620.0793252084</v>
          </cell>
        </row>
        <row r="310">
          <cell r="Q310">
            <v>5788179.6631737789</v>
          </cell>
        </row>
        <row r="311">
          <cell r="Q311">
            <v>5548159.110658519</v>
          </cell>
        </row>
        <row r="312">
          <cell r="Q312">
            <v>5183443.0434714397</v>
          </cell>
        </row>
        <row r="313">
          <cell r="Q313">
            <v>5125597.0404784903</v>
          </cell>
        </row>
        <row r="314">
          <cell r="Q314">
            <v>4881046.9819653612</v>
          </cell>
        </row>
        <row r="315">
          <cell r="Q315">
            <v>4842843.6198961986</v>
          </cell>
        </row>
        <row r="316">
          <cell r="Q316">
            <v>4904673.1802386474</v>
          </cell>
        </row>
        <row r="317">
          <cell r="Q317">
            <v>5031968.6539860945</v>
          </cell>
        </row>
        <row r="318">
          <cell r="Q318">
            <v>5313404.7670596177</v>
          </cell>
        </row>
        <row r="319">
          <cell r="Q319">
            <v>5640410.3878599247</v>
          </cell>
        </row>
        <row r="320">
          <cell r="Q320">
            <v>5863147.5961809661</v>
          </cell>
        </row>
        <row r="321">
          <cell r="Q321">
            <v>5983400.1378871603</v>
          </cell>
        </row>
        <row r="322">
          <cell r="Q322">
            <v>5888569.5625177221</v>
          </cell>
        </row>
        <row r="323">
          <cell r="Q323">
            <v>5645948.4945479259</v>
          </cell>
        </row>
        <row r="324">
          <cell r="Q324">
            <v>5275909.1859131427</v>
          </cell>
        </row>
        <row r="325">
          <cell r="Q325">
            <v>5216239.6336886352</v>
          </cell>
        </row>
        <row r="326">
          <cell r="Q326">
            <v>4967744.8266453147</v>
          </cell>
        </row>
        <row r="327">
          <cell r="Q327">
            <v>4927898.4966978235</v>
          </cell>
        </row>
        <row r="328">
          <cell r="Q328">
            <v>4989357.4384670854</v>
          </cell>
        </row>
        <row r="329">
          <cell r="Q329">
            <v>5116814.8520794073</v>
          </cell>
        </row>
        <row r="330">
          <cell r="Q330">
            <v>5400713.5688277939</v>
          </cell>
        </row>
        <row r="331">
          <cell r="Q331">
            <v>5730765.7322619036</v>
          </cell>
        </row>
        <row r="332">
          <cell r="Q332">
            <v>5955294.8646806302</v>
          </cell>
        </row>
        <row r="333">
          <cell r="Q333">
            <v>6076053.9984242851</v>
          </cell>
        </row>
        <row r="334">
          <cell r="Q334">
            <v>5979287.5918769455</v>
          </cell>
        </row>
        <row r="335">
          <cell r="Q335">
            <v>5732628.4772126237</v>
          </cell>
        </row>
        <row r="336">
          <cell r="Q336">
            <v>5358062.2861206057</v>
          </cell>
        </row>
        <row r="337">
          <cell r="Q337">
            <v>5297554.9215053041</v>
          </cell>
        </row>
        <row r="338">
          <cell r="Q338">
            <v>5046406.6638521217</v>
          </cell>
        </row>
        <row r="339">
          <cell r="Q339">
            <v>5005413.5839756588</v>
          </cell>
        </row>
        <row r="340">
          <cell r="Q340">
            <v>5066715.0334715582</v>
          </cell>
        </row>
        <row r="341">
          <cell r="Q341">
            <v>5194400.6317923907</v>
          </cell>
        </row>
        <row r="342">
          <cell r="Q342">
            <v>5481125.9259536089</v>
          </cell>
        </row>
        <row r="343">
          <cell r="Q343">
            <v>5814846.6733568152</v>
          </cell>
        </row>
        <row r="344">
          <cell r="Q344">
            <v>6041504.4942484125</v>
          </cell>
        </row>
        <row r="345">
          <cell r="Q345">
            <v>6163924.5712647205</v>
          </cell>
        </row>
        <row r="346">
          <cell r="Q346">
            <v>6066327.7779388698</v>
          </cell>
        </row>
        <row r="347">
          <cell r="Q347">
            <v>5817515.8627457488</v>
          </cell>
        </row>
        <row r="348">
          <cell r="Q348">
            <v>5438471.3688866822</v>
          </cell>
        </row>
        <row r="349">
          <cell r="Q349">
            <v>5376935.1667298181</v>
          </cell>
        </row>
        <row r="350">
          <cell r="Q350">
            <v>5122280.7340435684</v>
          </cell>
        </row>
        <row r="351">
          <cell r="Q351">
            <v>5081006.4784821989</v>
          </cell>
        </row>
        <row r="352">
          <cell r="Q352">
            <v>5143358.0998720294</v>
          </cell>
        </row>
        <row r="353">
          <cell r="Q353">
            <v>5273056.8613422392</v>
          </cell>
        </row>
        <row r="354">
          <cell r="Q354">
            <v>5563063.5844313856</v>
          </cell>
        </row>
        <row r="355">
          <cell r="Q355">
            <v>5900373.6667112084</v>
          </cell>
        </row>
        <row r="356">
          <cell r="Q356">
            <v>6129403.2027402809</v>
          </cell>
        </row>
        <row r="357">
          <cell r="Q357">
            <v>6253056.1360395951</v>
          </cell>
        </row>
        <row r="358">
          <cell r="Q358">
            <v>6154427.9159791172</v>
          </cell>
        </row>
        <row r="359">
          <cell r="Q359">
            <v>5902521.8879224341</v>
          </cell>
        </row>
        <row r="360">
          <cell r="Q360">
            <v>5519876.1736814203</v>
          </cell>
        </row>
        <row r="361">
          <cell r="Q361">
            <v>5458278.3413492534</v>
          </cell>
        </row>
        <row r="362">
          <cell r="Q362">
            <v>5201935.7871825024</v>
          </cell>
        </row>
        <row r="363">
          <cell r="Q363">
            <v>5160104.7994228648</v>
          </cell>
        </row>
        <row r="364">
          <cell r="Q364">
            <v>5222852.8672187049</v>
          </cell>
        </row>
        <row r="365">
          <cell r="Q365">
            <v>5353223.8153667217</v>
          </cell>
        </row>
        <row r="366">
          <cell r="Q366">
            <v>5646727.4176511923</v>
          </cell>
        </row>
        <row r="367">
          <cell r="Q367">
            <v>5988369.940669992</v>
          </cell>
        </row>
        <row r="368">
          <cell r="Q368">
            <v>6220777.5709079159</v>
          </cell>
        </row>
        <row r="369">
          <cell r="Q369">
            <v>6346182.4752687551</v>
          </cell>
        </row>
        <row r="370">
          <cell r="Q370">
            <v>6246404.7731021652</v>
          </cell>
        </row>
        <row r="371">
          <cell r="Q371">
            <v>5992661.6030055843</v>
          </cell>
        </row>
        <row r="372">
          <cell r="Q372">
            <v>5604491.4102619719</v>
          </cell>
        </row>
        <row r="373">
          <cell r="Q373">
            <v>5540784.3748310497</v>
          </cell>
        </row>
        <row r="374">
          <cell r="Q374">
            <v>5279165.7999200746</v>
          </cell>
        </row>
        <row r="375">
          <cell r="Q375">
            <v>5236952.8851540023</v>
          </cell>
        </row>
        <row r="376">
          <cell r="Q376">
            <v>5300955.8726869626</v>
          </cell>
        </row>
        <row r="377">
          <cell r="Q377">
            <v>5433772.7156753214</v>
          </cell>
        </row>
        <row r="378">
          <cell r="Q378">
            <v>5730160.7433882114</v>
          </cell>
        </row>
        <row r="379">
          <cell r="Q379">
            <v>6074862.0562019991</v>
          </cell>
        </row>
        <row r="380">
          <cell r="Q380">
            <v>6308512.7479218431</v>
          </cell>
        </row>
        <row r="381">
          <cell r="Q381">
            <v>6435554.1404966088</v>
          </cell>
        </row>
        <row r="382">
          <cell r="Q382">
            <v>6335431.0315375393</v>
          </cell>
        </row>
        <row r="383">
          <cell r="Q383">
            <v>6079810.3303021789</v>
          </cell>
        </row>
        <row r="384">
          <cell r="Q384">
            <v>5687893.5101091936</v>
          </cell>
        </row>
        <row r="385">
          <cell r="Q385">
            <v>5623628.1104205633</v>
          </cell>
        </row>
        <row r="386">
          <cell r="Q386">
            <v>5359660.1913968185</v>
          </cell>
        </row>
        <row r="387">
          <cell r="Q387">
            <v>5316744.6681725653</v>
          </cell>
        </row>
        <row r="388">
          <cell r="Q388">
            <v>5381242.4731329335</v>
          </cell>
        </row>
        <row r="389">
          <cell r="Q389">
            <v>5514770.8873728374</v>
          </cell>
        </row>
        <row r="390">
          <cell r="Q390">
            <v>5814853.4252462294</v>
          </cell>
        </row>
        <row r="391">
          <cell r="Q391">
            <v>6163917.1569009405</v>
          </cell>
        </row>
        <row r="392">
          <cell r="Q392">
            <v>6401271.3147068052</v>
          </cell>
        </row>
        <row r="393">
          <cell r="Q393">
            <v>6529567.3719377499</v>
          </cell>
        </row>
        <row r="394">
          <cell r="Q394">
            <v>6428021.1521790056</v>
          </cell>
        </row>
        <row r="395">
          <cell r="Q395">
            <v>6168905.1080726692</v>
          </cell>
        </row>
        <row r="396">
          <cell r="Q396">
            <v>5773147.0957634589</v>
          </cell>
        </row>
        <row r="397">
          <cell r="Q397">
            <v>5708769.940926047</v>
          </cell>
        </row>
        <row r="398">
          <cell r="Q398">
            <v>5442980.2579601863</v>
          </cell>
        </row>
        <row r="399">
          <cell r="Q399">
            <v>5399580.0318006156</v>
          </cell>
        </row>
        <row r="400">
          <cell r="Q400">
            <v>5464345.1430919347</v>
          </cell>
        </row>
        <row r="401">
          <cell r="Q401">
            <v>5599237.1662652651</v>
          </cell>
        </row>
        <row r="402">
          <cell r="Q402">
            <v>5901696.3126941109</v>
          </cell>
        </row>
        <row r="403">
          <cell r="Q403">
            <v>6253703.3553728769</v>
          </cell>
        </row>
        <row r="404">
          <cell r="Q404">
            <v>6492362.3863702351</v>
          </cell>
        </row>
        <row r="405">
          <cell r="Q405">
            <v>6621866.2930273153</v>
          </cell>
        </row>
        <row r="406">
          <cell r="Q406">
            <v>6519194.5977582652</v>
          </cell>
        </row>
        <row r="407">
          <cell r="Q407">
            <v>6257678.3018517504</v>
          </cell>
        </row>
        <row r="408">
          <cell r="Q408">
            <v>5856974.7619675202</v>
          </cell>
        </row>
        <row r="409">
          <cell r="Q409">
            <v>5791180.4793552859</v>
          </cell>
        </row>
        <row r="410">
          <cell r="Q410">
            <v>5520679.962885499</v>
          </cell>
        </row>
        <row r="411">
          <cell r="Q411">
            <v>5477773.2422592696</v>
          </cell>
        </row>
        <row r="412">
          <cell r="Q412">
            <v>5544597.4171688138</v>
          </cell>
        </row>
        <row r="413">
          <cell r="Q413">
            <v>5683300.2976021646</v>
          </cell>
        </row>
        <row r="414">
          <cell r="Q414">
            <v>5988902.6702502687</v>
          </cell>
        </row>
        <row r="415">
          <cell r="Q415">
            <v>6343810.6102356007</v>
          </cell>
        </row>
        <row r="416">
          <cell r="Q416">
            <v>6584207.0006674426</v>
          </cell>
        </row>
        <row r="417">
          <cell r="Q417">
            <v>6714310.1310532829</v>
          </cell>
        </row>
        <row r="418">
          <cell r="Q418">
            <v>6610271.988652695</v>
          </cell>
        </row>
        <row r="419">
          <cell r="Q419">
            <v>6344888.4617197281</v>
          </cell>
        </row>
        <row r="420">
          <cell r="Q420">
            <v>5940821.3899440784</v>
          </cell>
        </row>
        <row r="421">
          <cell r="Q421">
            <v>5875149.0266781189</v>
          </cell>
        </row>
      </sheetData>
      <sheetData sheetId="26"/>
      <sheetData sheetId="27"/>
      <sheetData sheetId="28"/>
      <sheetData sheetId="29"/>
      <sheetData sheetId="30"/>
      <sheetData sheetId="31">
        <row r="52">
          <cell r="E52">
            <v>111443.40076028246</v>
          </cell>
        </row>
      </sheetData>
      <sheetData sheetId="32"/>
      <sheetData sheetId="33">
        <row r="52">
          <cell r="E52">
            <v>111504.05782132833</v>
          </cell>
        </row>
      </sheetData>
      <sheetData sheetId="34">
        <row r="53">
          <cell r="E53">
            <v>4.8649862127142907</v>
          </cell>
        </row>
      </sheetData>
      <sheetData sheetId="35">
        <row r="53">
          <cell r="E53">
            <v>19874.998893405311</v>
          </cell>
        </row>
      </sheetData>
      <sheetData sheetId="36">
        <row r="55">
          <cell r="E55">
            <v>19261633</v>
          </cell>
        </row>
      </sheetData>
      <sheetData sheetId="37">
        <row r="54">
          <cell r="E54">
            <v>19309658.791666668</v>
          </cell>
        </row>
      </sheetData>
      <sheetData sheetId="38">
        <row r="50">
          <cell r="E50">
            <v>34.984660694602745</v>
          </cell>
        </row>
      </sheetData>
      <sheetData sheetId="39">
        <row r="50">
          <cell r="E50">
            <v>13.657254347840642</v>
          </cell>
        </row>
      </sheetData>
      <sheetData sheetId="40">
        <row r="50">
          <cell r="E50">
            <v>232.75886666667498</v>
          </cell>
        </row>
      </sheetData>
      <sheetData sheetId="41">
        <row r="50">
          <cell r="E50">
            <v>237.911533333325</v>
          </cell>
        </row>
      </sheetData>
      <sheetData sheetId="42"/>
      <sheetData sheetId="43">
        <row r="53">
          <cell r="E53">
            <v>4.6466420305671488</v>
          </cell>
        </row>
      </sheetData>
      <sheetData sheetId="44"/>
      <sheetData sheetId="45">
        <row r="54">
          <cell r="E54">
            <v>4619711.970761233</v>
          </cell>
        </row>
      </sheetData>
      <sheetData sheetId="46">
        <row r="53">
          <cell r="E53">
            <v>22768.399862259186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>
        <row r="2">
          <cell r="B2">
            <v>1088.4226089318631</v>
          </cell>
        </row>
      </sheetData>
      <sheetData sheetId="4">
        <row r="6">
          <cell r="B6">
            <v>0.91918877582211056</v>
          </cell>
        </row>
        <row r="17">
          <cell r="B17">
            <v>2.6862908229704822E-2</v>
          </cell>
        </row>
        <row r="18">
          <cell r="B18">
            <v>2.1694383027728081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Sales Graph"/>
      <sheetName val="Commercial Sales Graph"/>
      <sheetName val="Industrial Sales Graph"/>
      <sheetName val="Chart1"/>
    </sheetNames>
    <sheetDataSet>
      <sheetData sheetId="0" refreshError="1"/>
      <sheetData sheetId="1">
        <row r="5">
          <cell r="AZ5">
            <v>406952</v>
          </cell>
        </row>
      </sheetData>
      <sheetData sheetId="2">
        <row r="233">
          <cell r="C233">
            <v>1373995</v>
          </cell>
        </row>
      </sheetData>
      <sheetData sheetId="3">
        <row r="29">
          <cell r="C29">
            <v>25687987.271000002</v>
          </cell>
        </row>
        <row r="30">
          <cell r="C30">
            <v>26543115.776000001</v>
          </cell>
        </row>
        <row r="31">
          <cell r="C31">
            <v>27231650.48</v>
          </cell>
        </row>
        <row r="32">
          <cell r="C32">
            <v>26990913.381000005</v>
          </cell>
        </row>
        <row r="33">
          <cell r="C33">
            <v>28508321.161000002</v>
          </cell>
        </row>
        <row r="34">
          <cell r="C34">
            <v>29946144.949000001</v>
          </cell>
        </row>
        <row r="35">
          <cell r="C35">
            <v>30718620.048</v>
          </cell>
        </row>
        <row r="36">
          <cell r="C36">
            <v>31211128.855</v>
          </cell>
        </row>
        <row r="37">
          <cell r="C37">
            <v>32941519.797999993</v>
          </cell>
        </row>
        <row r="38">
          <cell r="C38">
            <v>34618258.093999997</v>
          </cell>
        </row>
        <row r="39">
          <cell r="C39">
            <v>35520544.572999999</v>
          </cell>
        </row>
        <row r="40">
          <cell r="C40">
            <v>37001161.180999994</v>
          </cell>
        </row>
        <row r="41">
          <cell r="C41">
            <v>37960492.048</v>
          </cell>
        </row>
        <row r="42">
          <cell r="C42">
            <v>40029066.547000006</v>
          </cell>
        </row>
        <row r="43">
          <cell r="C43">
            <v>41424866.884999998</v>
          </cell>
        </row>
        <row r="44">
          <cell r="C44">
            <v>42063955.402000003</v>
          </cell>
        </row>
        <row r="45">
          <cell r="C45">
            <v>43467783.240000002</v>
          </cell>
        </row>
        <row r="46">
          <cell r="C46">
            <v>44487283.653500006</v>
          </cell>
        </row>
        <row r="47">
          <cell r="C47">
            <v>45920841.491999999</v>
          </cell>
        </row>
        <row r="48">
          <cell r="C48">
            <v>45561429.640000008</v>
          </cell>
        </row>
        <row r="49">
          <cell r="C49">
            <v>45024712.841999993</v>
          </cell>
        </row>
        <row r="50">
          <cell r="C50">
            <v>44544155.997000001</v>
          </cell>
        </row>
        <row r="51">
          <cell r="C51">
            <v>45052290.997000001</v>
          </cell>
        </row>
        <row r="52">
          <cell r="C52">
            <v>45220258.736000001</v>
          </cell>
        </row>
        <row r="53">
          <cell r="C53">
            <v>45341332.820000008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  <sheetName val="Input Check"/>
      <sheetName val="component_analysis_12"/>
      <sheetName val="component_analysis_1"/>
      <sheetName val="delta_2012 TYSP"/>
      <sheetName val="SalesbyClass(ST) Delta Sensitiv"/>
      <sheetName val="Table SumPK PER CUSTOMER no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3">
          <cell r="Q103">
            <v>4145540.5987963048</v>
          </cell>
        </row>
        <row r="104">
          <cell r="Q104">
            <v>4326386.7248503976</v>
          </cell>
        </row>
        <row r="105">
          <cell r="Q105">
            <v>4434795.0135637932</v>
          </cell>
        </row>
        <row r="106">
          <cell r="Q106">
            <v>4360220.8123631012</v>
          </cell>
        </row>
        <row r="107">
          <cell r="Q107">
            <v>4173749.586740932</v>
          </cell>
        </row>
        <row r="108">
          <cell r="Q108">
            <v>3886542.5843844991</v>
          </cell>
        </row>
        <row r="109">
          <cell r="Q109">
            <v>3843891.2958338982</v>
          </cell>
        </row>
        <row r="110">
          <cell r="Q110">
            <v>3644878.7827890115</v>
          </cell>
        </row>
        <row r="111">
          <cell r="Q111">
            <v>3617713.7741944729</v>
          </cell>
        </row>
        <row r="112">
          <cell r="Q112">
            <v>3671416.2262215666</v>
          </cell>
        </row>
        <row r="113">
          <cell r="Q113">
            <v>3774619.2176568913</v>
          </cell>
        </row>
        <row r="114">
          <cell r="Q114">
            <v>4002354.9968262957</v>
          </cell>
        </row>
        <row r="115">
          <cell r="Q115">
            <v>4267706.4600723973</v>
          </cell>
        </row>
        <row r="116">
          <cell r="Q116">
            <v>4450173.8027574392</v>
          </cell>
        </row>
        <row r="117">
          <cell r="Q117">
            <v>4556922.2060265411</v>
          </cell>
        </row>
        <row r="118">
          <cell r="Q118">
            <v>4481785.9611908663</v>
          </cell>
        </row>
        <row r="119">
          <cell r="Q119">
            <v>4291759.6674634982</v>
          </cell>
        </row>
        <row r="120">
          <cell r="Q120">
            <v>3998741.3125304496</v>
          </cell>
        </row>
        <row r="121">
          <cell r="Q121">
            <v>3954028.7589366981</v>
          </cell>
        </row>
        <row r="122">
          <cell r="Q122">
            <v>3750160.7044105693</v>
          </cell>
        </row>
        <row r="123">
          <cell r="Q123">
            <v>3720930.1894573225</v>
          </cell>
        </row>
        <row r="124">
          <cell r="Q124">
            <v>3773359.7007780364</v>
          </cell>
        </row>
        <row r="125">
          <cell r="Q125">
            <v>3876663.8521406432</v>
          </cell>
        </row>
        <row r="126">
          <cell r="Q126">
            <v>4106435.5221148245</v>
          </cell>
        </row>
        <row r="127">
          <cell r="Q127">
            <v>4374526.7686742544</v>
          </cell>
        </row>
        <row r="128">
          <cell r="Q128">
            <v>4557208.8276208062</v>
          </cell>
        </row>
        <row r="129">
          <cell r="Q129">
            <v>4662914.3862450337</v>
          </cell>
        </row>
        <row r="130">
          <cell r="Q130">
            <v>4587026.7144850595</v>
          </cell>
        </row>
        <row r="131">
          <cell r="Q131">
            <v>4394355.4324265746</v>
          </cell>
        </row>
        <row r="132">
          <cell r="Q132">
            <v>4095446.8122900394</v>
          </cell>
        </row>
        <row r="133">
          <cell r="Q133">
            <v>4048461.2561078216</v>
          </cell>
        </row>
        <row r="134">
          <cell r="Q134">
            <v>3839346.4629214555</v>
          </cell>
        </row>
        <row r="135">
          <cell r="Q135">
            <v>3808883.4102280084</v>
          </cell>
        </row>
        <row r="136">
          <cell r="Q136">
            <v>3861478.9500957849</v>
          </cell>
        </row>
        <row r="137">
          <cell r="Q137">
            <v>3966477.0786282416</v>
          </cell>
        </row>
        <row r="138">
          <cell r="Q138">
            <v>4199538.4911151817</v>
          </cell>
        </row>
        <row r="139">
          <cell r="Q139">
            <v>4471089.637144478</v>
          </cell>
        </row>
        <row r="140">
          <cell r="Q140">
            <v>4655945.8312839735</v>
          </cell>
        </row>
        <row r="141">
          <cell r="Q141">
            <v>4760677.822934485</v>
          </cell>
        </row>
        <row r="142">
          <cell r="Q142">
            <v>4682928.2190597542</v>
          </cell>
        </row>
        <row r="143">
          <cell r="Q143">
            <v>4486343.9433501801</v>
          </cell>
        </row>
        <row r="144">
          <cell r="Q144">
            <v>4181050.7631956795</v>
          </cell>
        </row>
        <row r="145">
          <cell r="Q145">
            <v>4131372.7787373527</v>
          </cell>
        </row>
        <row r="146">
          <cell r="Q146">
            <v>3916722.3209657944</v>
          </cell>
        </row>
        <row r="147">
          <cell r="Q147">
            <v>3884284.601746032</v>
          </cell>
        </row>
        <row r="148">
          <cell r="Q148">
            <v>3936234.2639914136</v>
          </cell>
        </row>
        <row r="149">
          <cell r="Q149">
            <v>4041519.5642974214</v>
          </cell>
        </row>
        <row r="150">
          <cell r="Q150">
            <v>4277159.886439709</v>
          </cell>
        </row>
        <row r="151">
          <cell r="Q151">
            <v>4551724.886297673</v>
          </cell>
        </row>
        <row r="152">
          <cell r="Q152">
            <v>4738220.6320249913</v>
          </cell>
        </row>
        <row r="153">
          <cell r="Q153">
            <v>4842393.180706284</v>
          </cell>
        </row>
        <row r="154">
          <cell r="Q154">
            <v>4763109.3608284798</v>
          </cell>
        </row>
        <row r="155">
          <cell r="Q155">
            <v>4562006.4840999413</v>
          </cell>
        </row>
        <row r="156">
          <cell r="Q156">
            <v>4252475.8127703024</v>
          </cell>
        </row>
        <row r="157">
          <cell r="Q157">
            <v>4202478.3299714485</v>
          </cell>
        </row>
        <row r="158">
          <cell r="Q158">
            <v>3985195.5039800657</v>
          </cell>
        </row>
        <row r="159">
          <cell r="Q159">
            <v>3952273.8457720294</v>
          </cell>
        </row>
        <row r="160">
          <cell r="Q160">
            <v>4004587.7083739592</v>
          </cell>
        </row>
        <row r="161">
          <cell r="Q161">
            <v>4111319.9403385795</v>
          </cell>
        </row>
        <row r="162">
          <cell r="Q162">
            <v>4350079.7445466537</v>
          </cell>
        </row>
        <row r="163">
          <cell r="Q163">
            <v>4628224.0870845001</v>
          </cell>
        </row>
        <row r="164">
          <cell r="Q164">
            <v>4817121.6055439198</v>
          </cell>
        </row>
        <row r="165">
          <cell r="Q165">
            <v>4921716.7418874055</v>
          </cell>
        </row>
        <row r="166">
          <cell r="Q166">
            <v>4841148.2798418123</v>
          </cell>
        </row>
        <row r="167">
          <cell r="Q167">
            <v>4637375.2552320864</v>
          </cell>
        </row>
        <row r="168">
          <cell r="Q168">
            <v>4322005.7100894451</v>
          </cell>
        </row>
        <row r="169">
          <cell r="Q169">
            <v>4269766.3818287915</v>
          </cell>
        </row>
        <row r="170">
          <cell r="Q170">
            <v>4046858.7206798312</v>
          </cell>
        </row>
        <row r="171">
          <cell r="Q171">
            <v>4013426.71364237</v>
          </cell>
        </row>
        <row r="172">
          <cell r="Q172">
            <v>4066754.146460434</v>
          </cell>
        </row>
        <row r="173">
          <cell r="Q173">
            <v>4176307.5717765959</v>
          </cell>
        </row>
        <row r="174">
          <cell r="Q174">
            <v>4417232.5301015563</v>
          </cell>
        </row>
        <row r="175">
          <cell r="Q175">
            <v>4697300.3969672956</v>
          </cell>
        </row>
        <row r="176">
          <cell r="Q176">
            <v>4886892.1550970618</v>
          </cell>
        </row>
        <row r="177">
          <cell r="Q177">
            <v>4990661.6326726396</v>
          </cell>
        </row>
        <row r="178">
          <cell r="Q178">
            <v>4908003.3671813402</v>
          </cell>
        </row>
        <row r="179">
          <cell r="Q179">
            <v>4699430.2766992105</v>
          </cell>
        </row>
        <row r="180">
          <cell r="Q180">
            <v>4379414.8322770717</v>
          </cell>
        </row>
        <row r="181">
          <cell r="Q181">
            <v>4326157.3194188001</v>
          </cell>
        </row>
        <row r="182">
          <cell r="Q182">
            <v>4100427.8297667527</v>
          </cell>
        </row>
        <row r="183">
          <cell r="Q183">
            <v>4065448.1301965793</v>
          </cell>
        </row>
        <row r="184">
          <cell r="Q184">
            <v>4118196.7034531538</v>
          </cell>
        </row>
        <row r="185">
          <cell r="Q185">
            <v>4227391.7234606696</v>
          </cell>
        </row>
        <row r="186">
          <cell r="Q186">
            <v>4471764.6982824579</v>
          </cell>
        </row>
        <row r="187">
          <cell r="Q187">
            <v>4756142.6097830208</v>
          </cell>
        </row>
        <row r="188">
          <cell r="Q188">
            <v>4949036.5596660012</v>
          </cell>
        </row>
        <row r="189">
          <cell r="Q189">
            <v>5054215.7741827983</v>
          </cell>
        </row>
        <row r="190">
          <cell r="Q190">
            <v>4970931.5335132945</v>
          </cell>
        </row>
        <row r="191">
          <cell r="Q191">
            <v>4759759.4129705084</v>
          </cell>
        </row>
        <row r="192">
          <cell r="Q192">
            <v>4435911.5904199677</v>
          </cell>
        </row>
        <row r="193">
          <cell r="Q193">
            <v>4382388.0343447169</v>
          </cell>
        </row>
        <row r="194">
          <cell r="Q194">
            <v>4154581.7768493993</v>
          </cell>
        </row>
        <row r="195">
          <cell r="Q195">
            <v>4118865.0095962165</v>
          </cell>
        </row>
        <row r="196">
          <cell r="Q196">
            <v>4171847.410721078</v>
          </cell>
        </row>
        <row r="197">
          <cell r="Q197">
            <v>4281817.1492107725</v>
          </cell>
        </row>
        <row r="198">
          <cell r="Q198">
            <v>4529549.5454023648</v>
          </cell>
        </row>
        <row r="199">
          <cell r="Q199">
            <v>4817999.887841953</v>
          </cell>
        </row>
        <row r="200">
          <cell r="Q200">
            <v>5013725.3387192935</v>
          </cell>
        </row>
        <row r="201">
          <cell r="Q201">
            <v>5120470.503689222</v>
          </cell>
        </row>
        <row r="202">
          <cell r="Q202">
            <v>5036620.2747659069</v>
          </cell>
        </row>
        <row r="203">
          <cell r="Q203">
            <v>4823373.0102331555</v>
          </cell>
        </row>
        <row r="204">
          <cell r="Q204">
            <v>4495018.0142132053</v>
          </cell>
        </row>
        <row r="205">
          <cell r="Q205">
            <v>4440490.1191701964</v>
          </cell>
        </row>
        <row r="206">
          <cell r="Q206">
            <v>4209066.6979715489</v>
          </cell>
        </row>
        <row r="207">
          <cell r="Q207">
            <v>4173104.275276131</v>
          </cell>
        </row>
        <row r="208">
          <cell r="Q208">
            <v>4227160.2231520414</v>
          </cell>
        </row>
        <row r="209">
          <cell r="Q209">
            <v>4339362.378907539</v>
          </cell>
        </row>
        <row r="210">
          <cell r="Q210">
            <v>4590310.7996465974</v>
          </cell>
        </row>
        <row r="211">
          <cell r="Q211">
            <v>4882149.6129618371</v>
          </cell>
        </row>
        <row r="212">
          <cell r="Q212">
            <v>5080251.4919984965</v>
          </cell>
        </row>
        <row r="213">
          <cell r="Q213">
            <v>5187809.7772213174</v>
          </cell>
        </row>
        <row r="214">
          <cell r="Q214">
            <v>5102853.7734227637</v>
          </cell>
        </row>
        <row r="215">
          <cell r="Q215">
            <v>4886406.0947256172</v>
          </cell>
        </row>
        <row r="216">
          <cell r="Q216">
            <v>4553921.1313475035</v>
          </cell>
        </row>
        <row r="217">
          <cell r="Q217">
            <v>4498831.9117789948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>
        <row r="6">
          <cell r="B6">
            <v>0.92636610795381835</v>
          </cell>
        </row>
        <row r="17">
          <cell r="B17">
            <v>2.4746704247737134E-2</v>
          </cell>
        </row>
        <row r="18">
          <cell r="B18">
            <v>2.0099258829669222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>
        <row r="2">
          <cell r="B2">
            <v>17277.650559451562</v>
          </cell>
        </row>
      </sheetData>
      <sheetData sheetId="4">
        <row r="6">
          <cell r="B6">
            <v>0.90437218470574832</v>
          </cell>
        </row>
        <row r="17">
          <cell r="B17">
            <v>2.0931410241444574E-2</v>
          </cell>
        </row>
        <row r="18">
          <cell r="B18">
            <v>2.0324602694451679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>
        <row r="6">
          <cell r="B6">
            <v>0.82012612313741418</v>
          </cell>
        </row>
        <row r="17">
          <cell r="B17">
            <v>2.2566737491178514E-2</v>
          </cell>
        </row>
        <row r="18">
          <cell r="B18">
            <v>2.0120244559964204</v>
          </cell>
        </row>
      </sheetData>
      <sheetData sheetId="5">
        <row r="122">
          <cell r="C122">
            <v>348327.84635645302</v>
          </cell>
        </row>
        <row r="123">
          <cell r="C123">
            <v>314938.68901903398</v>
          </cell>
        </row>
        <row r="124">
          <cell r="C124">
            <v>303994.43894582702</v>
          </cell>
        </row>
        <row r="125">
          <cell r="C125">
            <v>317989.18110005802</v>
          </cell>
        </row>
        <row r="126">
          <cell r="C126">
            <v>352445.58066394902</v>
          </cell>
        </row>
        <row r="127">
          <cell r="C127">
            <v>390366.708478513</v>
          </cell>
        </row>
        <row r="128">
          <cell r="C128">
            <v>393009.29583211901</v>
          </cell>
        </row>
        <row r="129">
          <cell r="C129">
            <v>389584.69230769202</v>
          </cell>
        </row>
        <row r="130">
          <cell r="C130">
            <v>397495.53308073402</v>
          </cell>
        </row>
        <row r="131">
          <cell r="C131">
            <v>379354.29020876199</v>
          </cell>
        </row>
        <row r="132">
          <cell r="C132">
            <v>348452.47334692703</v>
          </cell>
        </row>
        <row r="133">
          <cell r="C133">
            <v>334006.56273435202</v>
          </cell>
        </row>
        <row r="134">
          <cell r="C134">
            <v>330167.48689893499</v>
          </cell>
        </row>
        <row r="135">
          <cell r="C135">
            <v>311446.33734249702</v>
          </cell>
        </row>
        <row r="136">
          <cell r="C136">
            <v>319240.06067544402</v>
          </cell>
        </row>
        <row r="137">
          <cell r="C137">
            <v>358375.428979708</v>
          </cell>
        </row>
        <row r="138">
          <cell r="C138">
            <v>359032.87703746097</v>
          </cell>
        </row>
        <row r="139">
          <cell r="C139">
            <v>387116.46947004599</v>
          </cell>
        </row>
        <row r="140">
          <cell r="C140">
            <v>379945.90043415298</v>
          </cell>
        </row>
        <row r="141">
          <cell r="C141">
            <v>389110.70289017301</v>
          </cell>
        </row>
        <row r="142">
          <cell r="C142">
            <v>415769.31746952998</v>
          </cell>
        </row>
        <row r="143">
          <cell r="C143">
            <v>377181.590269637</v>
          </cell>
        </row>
        <row r="144">
          <cell r="C144">
            <v>342167.52920457901</v>
          </cell>
        </row>
        <row r="145">
          <cell r="C145">
            <v>346870.77692079498</v>
          </cell>
        </row>
        <row r="146">
          <cell r="C146">
            <v>350143.41619360598</v>
          </cell>
        </row>
        <row r="147">
          <cell r="C147">
            <v>328574.004190362</v>
          </cell>
        </row>
        <row r="148">
          <cell r="C148">
            <v>339752.64441132598</v>
          </cell>
        </row>
        <row r="149">
          <cell r="C149">
            <v>355526.68809241703</v>
          </cell>
        </row>
        <row r="150">
          <cell r="C150">
            <v>364331.09080188698</v>
          </cell>
        </row>
        <row r="151">
          <cell r="C151">
            <v>384519.68020005903</v>
          </cell>
        </row>
        <row r="152">
          <cell r="C152">
            <v>391035.81391962699</v>
          </cell>
        </row>
        <row r="153">
          <cell r="C153">
            <v>390594.70116959099</v>
          </cell>
        </row>
        <row r="154">
          <cell r="C154">
            <v>394802.36706993199</v>
          </cell>
        </row>
        <row r="155">
          <cell r="C155">
            <v>392523.63576751098</v>
          </cell>
        </row>
        <row r="156">
          <cell r="C156">
            <v>347693.12139423098</v>
          </cell>
        </row>
        <row r="157">
          <cell r="C157">
            <v>340638.42938701902</v>
          </cell>
        </row>
        <row r="158">
          <cell r="C158">
            <v>350870.08353365399</v>
          </cell>
        </row>
        <row r="159">
          <cell r="C159">
            <v>332178.90753011999</v>
          </cell>
        </row>
        <row r="160">
          <cell r="C160">
            <v>317028.61883273203</v>
          </cell>
        </row>
        <row r="161">
          <cell r="C161">
            <v>343371.74518652202</v>
          </cell>
        </row>
        <row r="162">
          <cell r="C162">
            <v>378364.56419529801</v>
          </cell>
        </row>
        <row r="163">
          <cell r="C163">
            <v>378787.314027149</v>
          </cell>
        </row>
        <row r="164">
          <cell r="C164">
            <v>383395.54680399899</v>
          </cell>
        </row>
        <row r="165">
          <cell r="C165">
            <v>404447.40522478701</v>
          </cell>
        </row>
        <row r="166">
          <cell r="C166">
            <v>420586.87310261099</v>
          </cell>
        </row>
        <row r="167">
          <cell r="C167">
            <v>383298.48563569703</v>
          </cell>
        </row>
        <row r="168">
          <cell r="C168">
            <v>366442.967157765</v>
          </cell>
        </row>
        <row r="169">
          <cell r="C169">
            <v>370156.81248078699</v>
          </cell>
        </row>
        <row r="170">
          <cell r="C170">
            <v>362022.939533456</v>
          </cell>
        </row>
        <row r="171">
          <cell r="C171">
            <v>336805.78503526503</v>
          </cell>
        </row>
        <row r="172">
          <cell r="C172">
            <v>336549.496014715</v>
          </cell>
        </row>
        <row r="173">
          <cell r="C173">
            <v>346014.860522273</v>
          </cell>
        </row>
        <row r="174">
          <cell r="C174">
            <v>383258.70933087799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>
        <row r="2">
          <cell r="B2">
            <v>258751.03917857297</v>
          </cell>
        </row>
      </sheetData>
      <sheetData sheetId="4">
        <row r="6">
          <cell r="B6">
            <v>0.82162989918612472</v>
          </cell>
        </row>
        <row r="17">
          <cell r="B17">
            <v>2.2289015821983307E-2</v>
          </cell>
        </row>
        <row r="18">
          <cell r="B18">
            <v>1.9420928999107023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/>
      <sheetData sheetId="1"/>
      <sheetData sheetId="2">
        <row r="6">
          <cell r="B6">
            <v>0.97438351743340457</v>
          </cell>
        </row>
        <row r="17">
          <cell r="B17">
            <v>1.159920683235283E-2</v>
          </cell>
        </row>
        <row r="18">
          <cell r="B18">
            <v>2.417957059025639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Wholesale"/>
      <sheetName val="Annual_Data"/>
      <sheetName val="Annual_Price"/>
      <sheetName val="Misc"/>
      <sheetName val="Population_Annual"/>
      <sheetName val="Population_Monthly"/>
      <sheetName val="GI_Data_Monthly"/>
      <sheetName val="Vero_Monthly_Data"/>
      <sheetName val="Vero_Annual_Data"/>
      <sheetName val="Sheet2"/>
    </sheetNames>
    <sheetDataSet>
      <sheetData sheetId="0">
        <row r="314">
          <cell r="J314">
            <v>4369236</v>
          </cell>
        </row>
      </sheetData>
      <sheetData sheetId="1">
        <row r="1">
          <cell r="O1" t="str">
            <v>CDH_Billed</v>
          </cell>
          <cell r="P1" t="str">
            <v>HDH_Billed</v>
          </cell>
        </row>
      </sheetData>
      <sheetData sheetId="2">
        <row r="1">
          <cell r="E1" t="str">
            <v>CPI</v>
          </cell>
          <cell r="K1" t="str">
            <v>Per_capita_Income</v>
          </cell>
          <cell r="Q1" t="str">
            <v>Wgt_Per_Capital_Income</v>
          </cell>
        </row>
      </sheetData>
      <sheetData sheetId="3"/>
      <sheetData sheetId="4">
        <row r="14">
          <cell r="K14">
            <v>0.96822776669033894</v>
          </cell>
        </row>
      </sheetData>
      <sheetData sheetId="5"/>
      <sheetData sheetId="6">
        <row r="314">
          <cell r="Y314">
            <v>1.5800553296793352E-3</v>
          </cell>
        </row>
      </sheetData>
      <sheetData sheetId="7">
        <row r="46">
          <cell r="B46">
            <v>19503841</v>
          </cell>
        </row>
      </sheetData>
      <sheetData sheetId="8">
        <row r="446">
          <cell r="C446">
            <v>18373694.75</v>
          </cell>
        </row>
      </sheetData>
      <sheetData sheetId="9">
        <row r="326">
          <cell r="C326">
            <v>2.0431699999999999</v>
          </cell>
        </row>
      </sheetData>
      <sheetData sheetId="10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 refreshError="1"/>
      <sheetData sheetId="1" refreshError="1"/>
      <sheetData sheetId="2" refreshError="1"/>
      <sheetData sheetId="3">
        <row r="122">
          <cell r="C122">
            <v>13926.18</v>
          </cell>
        </row>
        <row r="123">
          <cell r="C123">
            <v>13401.045</v>
          </cell>
        </row>
        <row r="124">
          <cell r="C124">
            <v>14456.977000000001</v>
          </cell>
        </row>
        <row r="125">
          <cell r="C125">
            <v>13366.768</v>
          </cell>
        </row>
        <row r="126">
          <cell r="C126">
            <v>14459.269</v>
          </cell>
        </row>
        <row r="127">
          <cell r="C127">
            <v>13956.136</v>
          </cell>
        </row>
        <row r="128">
          <cell r="C128">
            <v>13855.175999999999</v>
          </cell>
        </row>
        <row r="129">
          <cell r="C129">
            <v>13956.790999999999</v>
          </cell>
        </row>
        <row r="130">
          <cell r="C130">
            <v>13965.11</v>
          </cell>
        </row>
        <row r="131">
          <cell r="C131">
            <v>13849.196</v>
          </cell>
        </row>
        <row r="132">
          <cell r="C132">
            <v>13955.287</v>
          </cell>
        </row>
        <row r="133">
          <cell r="C133">
            <v>13945.688</v>
          </cell>
        </row>
        <row r="134">
          <cell r="C134">
            <v>13951.1</v>
          </cell>
        </row>
        <row r="135">
          <cell r="C135">
            <v>13570.463</v>
          </cell>
        </row>
        <row r="136">
          <cell r="C136">
            <v>14179.444</v>
          </cell>
        </row>
        <row r="137">
          <cell r="C137">
            <v>13959.355</v>
          </cell>
        </row>
        <row r="138">
          <cell r="C138">
            <v>13925.956</v>
          </cell>
        </row>
        <row r="139">
          <cell r="C139">
            <v>13871.878000000001</v>
          </cell>
        </row>
        <row r="140">
          <cell r="C140">
            <v>13997.769</v>
          </cell>
        </row>
        <row r="141">
          <cell r="C141">
            <v>13908.089</v>
          </cell>
        </row>
        <row r="142">
          <cell r="C142">
            <v>13873.347</v>
          </cell>
        </row>
        <row r="143">
          <cell r="C143">
            <v>13913.085999999999</v>
          </cell>
        </row>
        <row r="144">
          <cell r="C144">
            <v>13767.915999999999</v>
          </cell>
        </row>
        <row r="145">
          <cell r="C145">
            <v>14091.915999999999</v>
          </cell>
        </row>
        <row r="146">
          <cell r="C146">
            <v>13896.528</v>
          </cell>
        </row>
        <row r="147">
          <cell r="C147">
            <v>13699.476000000001</v>
          </cell>
        </row>
        <row r="148">
          <cell r="C148">
            <v>14052.179</v>
          </cell>
        </row>
        <row r="149">
          <cell r="C149">
            <v>13857.423000000001</v>
          </cell>
        </row>
        <row r="150">
          <cell r="C150">
            <v>13673.531999999999</v>
          </cell>
        </row>
        <row r="151">
          <cell r="C151">
            <v>14169.289000000001</v>
          </cell>
        </row>
        <row r="152">
          <cell r="C152">
            <v>13905.468999999999</v>
          </cell>
        </row>
        <row r="153">
          <cell r="C153">
            <v>13953.625</v>
          </cell>
        </row>
        <row r="154">
          <cell r="C154">
            <v>13929.972</v>
          </cell>
        </row>
        <row r="155">
          <cell r="C155">
            <v>14002.778</v>
          </cell>
        </row>
        <row r="156">
          <cell r="C156">
            <v>13979.968000000001</v>
          </cell>
        </row>
        <row r="157">
          <cell r="C157">
            <v>14061.222</v>
          </cell>
        </row>
        <row r="158">
          <cell r="C158">
            <v>13838.001</v>
          </cell>
        </row>
        <row r="159">
          <cell r="C159">
            <v>13983.454</v>
          </cell>
        </row>
        <row r="160">
          <cell r="C160">
            <v>14055.822</v>
          </cell>
        </row>
        <row r="161">
          <cell r="C161">
            <v>13982.846</v>
          </cell>
        </row>
        <row r="162">
          <cell r="C162">
            <v>13812.151</v>
          </cell>
        </row>
        <row r="163">
          <cell r="C163">
            <v>14054.757</v>
          </cell>
        </row>
        <row r="164">
          <cell r="C164">
            <v>14037.86</v>
          </cell>
        </row>
        <row r="165">
          <cell r="C165">
            <v>14151.751</v>
          </cell>
        </row>
        <row r="166">
          <cell r="C166">
            <v>14053.859</v>
          </cell>
        </row>
        <row r="167">
          <cell r="C167">
            <v>13412.516</v>
          </cell>
        </row>
        <row r="168">
          <cell r="C168">
            <v>14662.290999999999</v>
          </cell>
        </row>
        <row r="169">
          <cell r="C169">
            <v>14043.317999999999</v>
          </cell>
        </row>
        <row r="170">
          <cell r="C170">
            <v>14105.263999999999</v>
          </cell>
        </row>
        <row r="171">
          <cell r="C171">
            <v>14091.383</v>
          </cell>
        </row>
        <row r="172">
          <cell r="C172">
            <v>14072.13</v>
          </cell>
        </row>
        <row r="173">
          <cell r="C173">
            <v>14112.269</v>
          </cell>
        </row>
        <row r="174">
          <cell r="C174">
            <v>14040.314</v>
          </cell>
        </row>
        <row r="175">
          <cell r="C175">
            <v>14289.493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2014_LT_Inputs.xlsx" TargetMode="External"/><Relationship Id="rId13" Type="http://schemas.openxmlformats.org/officeDocument/2006/relationships/hyperlink" Target="Med_Sales%20OUT%20JULY21%202014.xlsx" TargetMode="External"/><Relationship Id="rId3" Type="http://schemas.openxmlformats.org/officeDocument/2006/relationships/hyperlink" Target="../../../2014_LT_Inputs.xlsx" TargetMode="External"/><Relationship Id="rId7" Type="http://schemas.openxmlformats.org/officeDocument/2006/relationships/hyperlink" Target="../../../Working_folders/Zelaya_Harvey/Comm%20Sales%20by_SIZE%20June_2014%20DRAFT.NDM" TargetMode="External"/><Relationship Id="rId12" Type="http://schemas.openxmlformats.org/officeDocument/2006/relationships/hyperlink" Target="SMALL%20Comm_UPC%20OUT%20JULY21%202014.xlsx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../../../2014_LT_Inputs.xlsx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../../../2014_LT_Inputs.xlsx" TargetMode="External"/><Relationship Id="rId6" Type="http://schemas.openxmlformats.org/officeDocument/2006/relationships/hyperlink" Target="../../../Working_folders/Zelaya_Harvey/Comm%20Sales%20by_SIZE%20June_2014%20DRAFT.NDM" TargetMode="External"/><Relationship Id="rId11" Type="http://schemas.openxmlformats.org/officeDocument/2006/relationships/hyperlink" Target="..\..\2014_LT_Inputs.xlsx" TargetMode="External"/><Relationship Id="rId5" Type="http://schemas.openxmlformats.org/officeDocument/2006/relationships/hyperlink" Target="../../../Working_folders/Zelaya_Harvey/Comm%20Sales%20by_SIZE%20June_2014%20DRAFT.NDM" TargetMode="External"/><Relationship Id="rId15" Type="http://schemas.openxmlformats.org/officeDocument/2006/relationships/hyperlink" Target="Lighting_Comm%20Sales%20OUT%20JULY21_2014.xlsx" TargetMode="External"/><Relationship Id="rId10" Type="http://schemas.openxmlformats.org/officeDocument/2006/relationships/hyperlink" Target="../../../Working_folders/Zelaya_Harvey/Comm%20Sales%20by_SIZE%20June_2014%20DRAFT.NDM" TargetMode="External"/><Relationship Id="rId4" Type="http://schemas.openxmlformats.org/officeDocument/2006/relationships/hyperlink" Target="../../../2014_LT_Inputs.xlsx" TargetMode="External"/><Relationship Id="rId9" Type="http://schemas.openxmlformats.org/officeDocument/2006/relationships/hyperlink" Target="../../../2014_LT_Inputs.xlsx" TargetMode="External"/><Relationship Id="rId14" Type="http://schemas.openxmlformats.org/officeDocument/2006/relationships/hyperlink" Target="LARGE%20Comm_UPC%20OUT%20JULY21%202014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A2"/>
    </sheetView>
  </sheetViews>
  <sheetFormatPr defaultRowHeight="14.4" x14ac:dyDescent="0.3"/>
  <cols>
    <col min="1" max="1" width="24.5546875" style="110" customWidth="1"/>
    <col min="2" max="2" width="24.88671875" customWidth="1"/>
    <col min="3" max="3" width="2.6640625" customWidth="1"/>
    <col min="4" max="4" width="24.88671875" customWidth="1"/>
  </cols>
  <sheetData>
    <row r="1" spans="1:4" s="1" customFormat="1" x14ac:dyDescent="0.3">
      <c r="A1" s="168" t="s">
        <v>91</v>
      </c>
    </row>
    <row r="2" spans="1:4" s="1" customFormat="1" x14ac:dyDescent="0.3">
      <c r="A2" s="168" t="s">
        <v>90</v>
      </c>
    </row>
    <row r="3" spans="1:4" s="1" customFormat="1" x14ac:dyDescent="0.3">
      <c r="A3" s="168"/>
    </row>
    <row r="4" spans="1:4" ht="21" customHeight="1" x14ac:dyDescent="0.3">
      <c r="A4" s="107" t="s">
        <v>31</v>
      </c>
      <c r="B4" s="108" t="s">
        <v>32</v>
      </c>
      <c r="C4" s="109"/>
      <c r="D4" s="108" t="s">
        <v>24</v>
      </c>
    </row>
    <row r="5" spans="1:4" x14ac:dyDescent="0.3">
      <c r="B5" s="111"/>
    </row>
    <row r="6" spans="1:4" x14ac:dyDescent="0.3">
      <c r="A6" s="112"/>
      <c r="B6" s="147" t="s">
        <v>66</v>
      </c>
      <c r="C6" s="114"/>
      <c r="D6" s="147" t="s">
        <v>66</v>
      </c>
    </row>
    <row r="7" spans="1:4" x14ac:dyDescent="0.3">
      <c r="A7" s="112"/>
      <c r="B7" s="114"/>
      <c r="C7" s="114"/>
      <c r="D7" s="114"/>
    </row>
    <row r="8" spans="1:4" x14ac:dyDescent="0.3">
      <c r="A8" s="113" t="s">
        <v>33</v>
      </c>
      <c r="B8" s="115" t="s">
        <v>43</v>
      </c>
      <c r="C8" s="114"/>
      <c r="D8" s="115" t="s">
        <v>43</v>
      </c>
    </row>
    <row r="9" spans="1:4" x14ac:dyDescent="0.3">
      <c r="A9" s="113"/>
      <c r="B9" s="115" t="s">
        <v>44</v>
      </c>
      <c r="C9" s="114"/>
      <c r="D9" s="115" t="s">
        <v>34</v>
      </c>
    </row>
    <row r="10" spans="1:4" x14ac:dyDescent="0.3">
      <c r="A10" s="112"/>
      <c r="B10" s="114" t="s">
        <v>34</v>
      </c>
      <c r="C10" s="114"/>
      <c r="D10" s="114" t="s">
        <v>35</v>
      </c>
    </row>
    <row r="11" spans="1:4" x14ac:dyDescent="0.3">
      <c r="A11" s="112"/>
      <c r="B11" s="114" t="s">
        <v>35</v>
      </c>
      <c r="C11" s="114"/>
      <c r="D11" s="114" t="s">
        <v>58</v>
      </c>
    </row>
    <row r="12" spans="1:4" x14ac:dyDescent="0.3">
      <c r="A12" s="112"/>
      <c r="B12" s="114" t="s">
        <v>58</v>
      </c>
      <c r="C12" s="114"/>
      <c r="D12" s="114" t="s">
        <v>64</v>
      </c>
    </row>
    <row r="13" spans="1:4" x14ac:dyDescent="0.3">
      <c r="A13" s="112"/>
      <c r="B13" s="114" t="s">
        <v>56</v>
      </c>
      <c r="C13" s="114"/>
      <c r="D13" s="114" t="s">
        <v>36</v>
      </c>
    </row>
    <row r="14" spans="1:4" x14ac:dyDescent="0.3">
      <c r="A14" s="112"/>
      <c r="B14" s="114"/>
      <c r="C14" s="114"/>
      <c r="D14" s="114"/>
    </row>
    <row r="15" spans="1:4" x14ac:dyDescent="0.3">
      <c r="A15" s="113" t="s">
        <v>37</v>
      </c>
      <c r="B15" s="116" t="s">
        <v>38</v>
      </c>
      <c r="C15" s="114"/>
      <c r="D15" s="116" t="s">
        <v>38</v>
      </c>
    </row>
    <row r="16" spans="1:4" x14ac:dyDescent="0.3">
      <c r="A16" s="112"/>
      <c r="B16" s="114"/>
      <c r="C16" s="114"/>
      <c r="D16" s="114"/>
    </row>
    <row r="17" spans="1:7" x14ac:dyDescent="0.3">
      <c r="A17" s="113" t="s">
        <v>39</v>
      </c>
      <c r="B17" s="117">
        <f>+[1]MStat!$B$6</f>
        <v>0.94420181786262602</v>
      </c>
      <c r="C17" s="114"/>
      <c r="D17" s="117">
        <f>+[2]MStat!$B$6</f>
        <v>0.91918877582211056</v>
      </c>
    </row>
    <row r="18" spans="1:7" x14ac:dyDescent="0.3">
      <c r="A18" s="113" t="s">
        <v>40</v>
      </c>
      <c r="B18" s="117">
        <f>+[1]MStat!$B$18</f>
        <v>1.9680138642393734</v>
      </c>
      <c r="C18" s="114"/>
      <c r="D18" s="117">
        <f>+[2]MStat!$B$18</f>
        <v>2.1694383027728081</v>
      </c>
    </row>
    <row r="19" spans="1:7" x14ac:dyDescent="0.3">
      <c r="A19" s="113" t="s">
        <v>41</v>
      </c>
      <c r="B19" s="118">
        <f>+[1]MStat!$B$17</f>
        <v>2.3241917738129479E-2</v>
      </c>
      <c r="C19" s="114"/>
      <c r="D19" s="118">
        <f>+[2]MStat!$B$17</f>
        <v>2.6862908229704822E-2</v>
      </c>
    </row>
    <row r="20" spans="1:7" x14ac:dyDescent="0.3">
      <c r="A20" s="112"/>
      <c r="B20" s="114"/>
      <c r="C20" s="114"/>
      <c r="D20" s="114"/>
    </row>
    <row r="21" spans="1:7" x14ac:dyDescent="0.3">
      <c r="A21" s="113" t="s">
        <v>42</v>
      </c>
      <c r="B21" s="115" t="s">
        <v>55</v>
      </c>
      <c r="C21" s="114"/>
      <c r="D21" s="115" t="s">
        <v>62</v>
      </c>
    </row>
    <row r="23" spans="1:7" x14ac:dyDescent="0.3">
      <c r="A23" s="119"/>
      <c r="B23" s="120" t="s">
        <v>67</v>
      </c>
      <c r="C23" s="121"/>
      <c r="D23" s="120" t="s">
        <v>63</v>
      </c>
    </row>
    <row r="24" spans="1:7" x14ac:dyDescent="0.3">
      <c r="A24" s="119"/>
      <c r="B24" s="121"/>
      <c r="C24" s="121"/>
      <c r="D24" s="121"/>
    </row>
    <row r="25" spans="1:7" x14ac:dyDescent="0.3">
      <c r="A25" s="122" t="s">
        <v>33</v>
      </c>
      <c r="B25" s="123" t="s">
        <v>43</v>
      </c>
      <c r="C25" s="121"/>
      <c r="D25" s="123" t="s">
        <v>43</v>
      </c>
      <c r="G25" s="2"/>
    </row>
    <row r="26" spans="1:7" x14ac:dyDescent="0.3">
      <c r="A26" s="119"/>
      <c r="B26" s="123" t="s">
        <v>44</v>
      </c>
      <c r="C26" s="121"/>
      <c r="D26" s="123" t="s">
        <v>44</v>
      </c>
      <c r="G26" s="2"/>
    </row>
    <row r="27" spans="1:7" x14ac:dyDescent="0.3">
      <c r="A27" s="119"/>
      <c r="B27" s="123" t="s">
        <v>34</v>
      </c>
      <c r="C27" s="121"/>
      <c r="D27" s="123" t="s">
        <v>34</v>
      </c>
      <c r="G27" s="2"/>
    </row>
    <row r="28" spans="1:7" x14ac:dyDescent="0.3">
      <c r="A28" s="119"/>
      <c r="B28" s="123" t="s">
        <v>35</v>
      </c>
      <c r="C28" s="121"/>
      <c r="D28" s="123" t="s">
        <v>35</v>
      </c>
    </row>
    <row r="29" spans="1:7" x14ac:dyDescent="0.3">
      <c r="A29" s="119"/>
      <c r="B29" s="123" t="s">
        <v>58</v>
      </c>
      <c r="C29" s="121"/>
      <c r="D29" s="123" t="s">
        <v>58</v>
      </c>
    </row>
    <row r="30" spans="1:7" x14ac:dyDescent="0.3">
      <c r="A30" s="119"/>
      <c r="B30" s="121" t="s">
        <v>56</v>
      </c>
      <c r="C30" s="121"/>
      <c r="D30" s="121" t="s">
        <v>56</v>
      </c>
    </row>
    <row r="31" spans="1:7" x14ac:dyDescent="0.3">
      <c r="A31" s="122" t="s">
        <v>37</v>
      </c>
      <c r="B31" s="124" t="s">
        <v>38</v>
      </c>
      <c r="C31" s="121"/>
      <c r="D31" s="124" t="s">
        <v>38</v>
      </c>
    </row>
    <row r="32" spans="1:7" x14ac:dyDescent="0.3">
      <c r="A32" s="119"/>
      <c r="B32" s="121"/>
      <c r="C32" s="121"/>
      <c r="D32" s="121"/>
    </row>
    <row r="33" spans="1:4" x14ac:dyDescent="0.3">
      <c r="A33" s="122" t="s">
        <v>39</v>
      </c>
      <c r="B33" s="125">
        <f>+[3]MStat!$B$6</f>
        <v>0.92636610795381835</v>
      </c>
      <c r="C33" s="121"/>
      <c r="D33" s="125">
        <f>+[4]MStat!$B$6</f>
        <v>0.90437218470574832</v>
      </c>
    </row>
    <row r="34" spans="1:4" x14ac:dyDescent="0.3">
      <c r="A34" s="122" t="s">
        <v>40</v>
      </c>
      <c r="B34" s="125">
        <f>+[3]MStat!$B$18</f>
        <v>2.0099258829669222</v>
      </c>
      <c r="C34" s="121"/>
      <c r="D34" s="125">
        <f>+[4]MStat!$B$18</f>
        <v>2.0324602694451679</v>
      </c>
    </row>
    <row r="35" spans="1:4" x14ac:dyDescent="0.3">
      <c r="A35" s="122" t="s">
        <v>41</v>
      </c>
      <c r="B35" s="126">
        <f>+[3]MStat!$B$17</f>
        <v>2.4746704247737134E-2</v>
      </c>
      <c r="C35" s="121"/>
      <c r="D35" s="126">
        <f>+[4]MStat!$B$17</f>
        <v>2.0931410241444574E-2</v>
      </c>
    </row>
    <row r="36" spans="1:4" x14ac:dyDescent="0.3">
      <c r="A36" s="119"/>
      <c r="B36" s="121"/>
      <c r="C36" s="121"/>
      <c r="D36" s="121"/>
    </row>
    <row r="37" spans="1:4" x14ac:dyDescent="0.3">
      <c r="A37" s="122" t="s">
        <v>42</v>
      </c>
      <c r="B37" s="123" t="s">
        <v>59</v>
      </c>
      <c r="C37" s="121"/>
      <c r="D37" s="123" t="s">
        <v>62</v>
      </c>
    </row>
    <row r="39" spans="1:4" x14ac:dyDescent="0.3">
      <c r="A39" s="112"/>
      <c r="B39" s="127" t="s">
        <v>68</v>
      </c>
      <c r="C39" s="114"/>
      <c r="D39" s="127" t="s">
        <v>45</v>
      </c>
    </row>
    <row r="40" spans="1:4" x14ac:dyDescent="0.3">
      <c r="A40" s="112"/>
      <c r="B40" s="127"/>
      <c r="C40" s="114"/>
      <c r="D40" s="127"/>
    </row>
    <row r="41" spans="1:4" x14ac:dyDescent="0.3">
      <c r="A41" s="113" t="s">
        <v>33</v>
      </c>
      <c r="B41" s="115" t="s">
        <v>60</v>
      </c>
      <c r="C41" s="114"/>
      <c r="D41" s="115" t="s">
        <v>43</v>
      </c>
    </row>
    <row r="42" spans="1:4" x14ac:dyDescent="0.3">
      <c r="A42" s="112"/>
      <c r="B42" s="115" t="s">
        <v>34</v>
      </c>
      <c r="C42" s="114"/>
      <c r="D42" s="115" t="s">
        <v>34</v>
      </c>
    </row>
    <row r="43" spans="1:4" x14ac:dyDescent="0.3">
      <c r="A43" s="112"/>
      <c r="B43" s="115" t="s">
        <v>35</v>
      </c>
      <c r="C43" s="114"/>
      <c r="D43" s="115" t="s">
        <v>35</v>
      </c>
    </row>
    <row r="44" spans="1:4" x14ac:dyDescent="0.3">
      <c r="A44" s="112"/>
      <c r="B44" s="114" t="s">
        <v>58</v>
      </c>
      <c r="C44" s="114"/>
      <c r="D44" s="114" t="s">
        <v>58</v>
      </c>
    </row>
    <row r="45" spans="1:4" x14ac:dyDescent="0.3">
      <c r="A45" s="112"/>
      <c r="B45" s="114" t="s">
        <v>56</v>
      </c>
      <c r="C45" s="114"/>
      <c r="D45" s="114" t="s">
        <v>56</v>
      </c>
    </row>
    <row r="46" spans="1:4" x14ac:dyDescent="0.3">
      <c r="A46" s="113" t="s">
        <v>37</v>
      </c>
      <c r="B46" s="116" t="s">
        <v>38</v>
      </c>
      <c r="C46" s="114"/>
      <c r="D46" s="116" t="s">
        <v>38</v>
      </c>
    </row>
    <row r="47" spans="1:4" x14ac:dyDescent="0.3">
      <c r="A47" s="112"/>
      <c r="B47" s="114"/>
      <c r="C47" s="114"/>
      <c r="D47" s="114"/>
    </row>
    <row r="48" spans="1:4" x14ac:dyDescent="0.3">
      <c r="A48" s="113" t="s">
        <v>39</v>
      </c>
      <c r="B48" s="117">
        <f>+[5]MStat!$B$6</f>
        <v>0.82012612313741418</v>
      </c>
      <c r="C48" s="114"/>
      <c r="D48" s="117">
        <f>+[6]MStat!$B$6</f>
        <v>0.82162989918612472</v>
      </c>
    </row>
    <row r="49" spans="1:4" x14ac:dyDescent="0.3">
      <c r="A49" s="113" t="s">
        <v>40</v>
      </c>
      <c r="B49" s="117">
        <f>+[5]MStat!$B$18</f>
        <v>2.0120244559964204</v>
      </c>
      <c r="C49" s="114"/>
      <c r="D49" s="117">
        <f>+[6]MStat!$B$18</f>
        <v>1.9420928999107023</v>
      </c>
    </row>
    <row r="50" spans="1:4" x14ac:dyDescent="0.3">
      <c r="A50" s="113" t="s">
        <v>41</v>
      </c>
      <c r="B50" s="118">
        <f>+[5]MStat!$B$17</f>
        <v>2.2566737491178514E-2</v>
      </c>
      <c r="C50" s="114"/>
      <c r="D50" s="118">
        <f>+[6]MStat!$B$17</f>
        <v>2.2289015821983307E-2</v>
      </c>
    </row>
    <row r="51" spans="1:4" x14ac:dyDescent="0.3">
      <c r="A51" s="112"/>
      <c r="B51" s="114"/>
      <c r="C51" s="114"/>
      <c r="D51" s="114"/>
    </row>
    <row r="52" spans="1:4" x14ac:dyDescent="0.3">
      <c r="A52" s="113" t="s">
        <v>42</v>
      </c>
      <c r="B52" s="115" t="s">
        <v>59</v>
      </c>
      <c r="C52" s="114"/>
      <c r="D52" s="115" t="s">
        <v>62</v>
      </c>
    </row>
    <row r="54" spans="1:4" ht="36" x14ac:dyDescent="0.35">
      <c r="A54" s="138" t="s">
        <v>50</v>
      </c>
      <c r="B54" s="139" t="s">
        <v>69</v>
      </c>
      <c r="C54" s="121"/>
      <c r="D54" s="121"/>
    </row>
    <row r="55" spans="1:4" ht="18" x14ac:dyDescent="0.35">
      <c r="A55" s="138"/>
      <c r="B55" s="139"/>
      <c r="C55" s="124"/>
      <c r="D55" s="124"/>
    </row>
    <row r="56" spans="1:4" x14ac:dyDescent="0.3">
      <c r="A56" s="122" t="s">
        <v>37</v>
      </c>
      <c r="B56" s="141" t="s">
        <v>70</v>
      </c>
      <c r="C56" s="121"/>
      <c r="D56" s="121"/>
    </row>
    <row r="57" spans="1:4" x14ac:dyDescent="0.3">
      <c r="A57" s="119"/>
      <c r="B57" s="141"/>
      <c r="C57" s="125"/>
      <c r="D57" s="125"/>
    </row>
    <row r="58" spans="1:4" x14ac:dyDescent="0.3">
      <c r="A58" s="122" t="s">
        <v>39</v>
      </c>
      <c r="B58" s="125">
        <f>+[7]MStat!$B$6</f>
        <v>0.97438351743340457</v>
      </c>
      <c r="C58" s="125"/>
      <c r="D58" s="125"/>
    </row>
    <row r="59" spans="1:4" x14ac:dyDescent="0.3">
      <c r="A59" s="122" t="s">
        <v>40</v>
      </c>
      <c r="B59" s="125">
        <f>+[7]MStat!$B$18</f>
        <v>2.417957059025639</v>
      </c>
      <c r="C59" s="126"/>
      <c r="D59" s="126"/>
    </row>
    <row r="60" spans="1:4" x14ac:dyDescent="0.3">
      <c r="A60" s="122" t="s">
        <v>41</v>
      </c>
      <c r="B60" s="126">
        <f>+[7]MStat!$B$17</f>
        <v>1.159920683235283E-2</v>
      </c>
      <c r="C60" s="121"/>
      <c r="D60" s="121"/>
    </row>
    <row r="61" spans="1:4" x14ac:dyDescent="0.3">
      <c r="A61" s="119"/>
      <c r="B61" s="141"/>
      <c r="C61" s="123"/>
      <c r="D61" s="123"/>
    </row>
    <row r="62" spans="1:4" ht="15" x14ac:dyDescent="0.25">
      <c r="A62" s="122" t="s">
        <v>42</v>
      </c>
      <c r="B62" s="123" t="s">
        <v>59</v>
      </c>
      <c r="C62" s="125"/>
      <c r="D62" s="123"/>
    </row>
    <row r="63" spans="1:4" ht="15" x14ac:dyDescent="0.25">
      <c r="A63" s="138"/>
      <c r="B63" s="123"/>
      <c r="C63" s="126"/>
      <c r="D63" s="123"/>
    </row>
    <row r="64" spans="1:4" ht="15" x14ac:dyDescent="0.25">
      <c r="A64" s="138"/>
      <c r="B64" s="141"/>
      <c r="C64" s="121"/>
      <c r="D64" s="141"/>
    </row>
    <row r="129" spans="1:8" x14ac:dyDescent="0.3">
      <c r="A129" s="128" t="s">
        <v>46</v>
      </c>
      <c r="B129" s="128"/>
      <c r="C129" s="129"/>
      <c r="D129" s="128"/>
      <c r="E129" s="128"/>
      <c r="F129" s="128"/>
      <c r="G129" s="128"/>
      <c r="H129" s="128"/>
    </row>
    <row r="130" spans="1:8" x14ac:dyDescent="0.3">
      <c r="A130" s="128" t="s">
        <v>47</v>
      </c>
      <c r="B130" s="128"/>
      <c r="C130" s="129"/>
      <c r="D130" s="128"/>
      <c r="E130" s="128"/>
      <c r="F130" s="128"/>
      <c r="G130" s="128"/>
      <c r="H130" s="128"/>
    </row>
    <row r="131" spans="1:8" x14ac:dyDescent="0.3">
      <c r="A131" s="128" t="s">
        <v>48</v>
      </c>
      <c r="B131" s="128"/>
      <c r="C131" s="129"/>
      <c r="D131" s="128"/>
      <c r="E131" s="128"/>
      <c r="F131" s="128"/>
      <c r="G131" s="128"/>
      <c r="H131" s="128"/>
    </row>
  </sheetData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Normal="100" workbookViewId="0">
      <pane xSplit="1" ySplit="4" topLeftCell="B5" activePane="bottomRight" state="frozen"/>
      <selection activeCell="B43" sqref="B43"/>
      <selection pane="topRight" activeCell="B43" sqref="B43"/>
      <selection pane="bottomLeft" activeCell="B43" sqref="B43"/>
      <selection pane="bottomRight" activeCell="A2" sqref="A1:A2"/>
    </sheetView>
  </sheetViews>
  <sheetFormatPr defaultRowHeight="14.4" x14ac:dyDescent="0.3"/>
  <cols>
    <col min="1" max="1" width="22.109375" customWidth="1"/>
    <col min="2" max="2" width="41.6640625" style="146" customWidth="1"/>
    <col min="3" max="3" width="40" customWidth="1"/>
  </cols>
  <sheetData>
    <row r="1" spans="1:4" x14ac:dyDescent="0.3">
      <c r="A1" s="168" t="s">
        <v>89</v>
      </c>
    </row>
    <row r="2" spans="1:4" x14ac:dyDescent="0.3">
      <c r="A2" s="168" t="s">
        <v>90</v>
      </c>
    </row>
    <row r="4" spans="1:4" ht="18" x14ac:dyDescent="0.35">
      <c r="A4" s="107" t="s">
        <v>31</v>
      </c>
      <c r="B4" s="130" t="s">
        <v>49</v>
      </c>
    </row>
    <row r="5" spans="1:4" x14ac:dyDescent="0.3">
      <c r="A5" s="110"/>
      <c r="B5" s="131"/>
    </row>
    <row r="6" spans="1:4" ht="36" customHeight="1" x14ac:dyDescent="0.3">
      <c r="A6" s="132" t="s">
        <v>50</v>
      </c>
      <c r="B6" s="133" t="s">
        <v>54</v>
      </c>
      <c r="C6" s="134" t="s">
        <v>51</v>
      </c>
      <c r="D6" s="127"/>
    </row>
    <row r="7" spans="1:4" ht="15" customHeight="1" x14ac:dyDescent="0.3">
      <c r="A7" s="112"/>
      <c r="B7" s="113"/>
      <c r="C7" s="135"/>
      <c r="D7" s="127"/>
    </row>
    <row r="8" spans="1:4" ht="28.8" x14ac:dyDescent="0.3">
      <c r="A8" s="132" t="s">
        <v>43</v>
      </c>
      <c r="B8" s="132" t="s">
        <v>76</v>
      </c>
      <c r="C8" s="136" t="str">
        <f>+[8]Economics!$Q$1</f>
        <v>Wgt_Per_Capital_Income</v>
      </c>
      <c r="D8" s="115"/>
    </row>
    <row r="9" spans="1:4" x14ac:dyDescent="0.3">
      <c r="A9" s="113" t="s">
        <v>44</v>
      </c>
      <c r="B9" s="132" t="s">
        <v>76</v>
      </c>
      <c r="C9" s="136" t="str">
        <f>+[8]Economics!$E$1</f>
        <v>CPI</v>
      </c>
      <c r="D9" s="115"/>
    </row>
    <row r="10" spans="1:4" x14ac:dyDescent="0.3">
      <c r="A10" s="113" t="s">
        <v>34</v>
      </c>
      <c r="B10" s="132" t="s">
        <v>85</v>
      </c>
      <c r="C10" s="136" t="str">
        <f>+[8]Weather!$O$1</f>
        <v>CDH_Billed</v>
      </c>
      <c r="D10" s="115"/>
    </row>
    <row r="11" spans="1:4" x14ac:dyDescent="0.3">
      <c r="A11" s="132" t="s">
        <v>35</v>
      </c>
      <c r="B11" s="132" t="s">
        <v>85</v>
      </c>
      <c r="C11" s="136" t="str">
        <f>+[8]Weather!$P$1</f>
        <v>HDH_Billed</v>
      </c>
      <c r="D11" s="127"/>
    </row>
    <row r="12" spans="1:4" x14ac:dyDescent="0.3">
      <c r="A12" s="132"/>
      <c r="B12" s="132"/>
      <c r="C12" s="136"/>
      <c r="D12" s="127"/>
    </row>
    <row r="13" spans="1:4" x14ac:dyDescent="0.3">
      <c r="A13" s="113" t="s">
        <v>52</v>
      </c>
      <c r="B13" s="148" t="s">
        <v>77</v>
      </c>
      <c r="C13" s="136" t="s">
        <v>75</v>
      </c>
      <c r="D13" s="127"/>
    </row>
    <row r="14" spans="1:4" x14ac:dyDescent="0.3">
      <c r="A14" s="132"/>
      <c r="B14" s="132"/>
      <c r="C14" s="136"/>
      <c r="D14" s="115"/>
    </row>
    <row r="15" spans="1:4" x14ac:dyDescent="0.3">
      <c r="A15" s="113" t="s">
        <v>53</v>
      </c>
      <c r="B15" s="132" t="s">
        <v>65</v>
      </c>
      <c r="C15" s="136" t="s">
        <v>61</v>
      </c>
      <c r="D15" s="115"/>
    </row>
    <row r="16" spans="1:4" x14ac:dyDescent="0.3">
      <c r="A16" s="137"/>
      <c r="B16" s="132"/>
      <c r="C16" s="137"/>
      <c r="D16" s="115"/>
    </row>
    <row r="18" spans="1:4" ht="18" x14ac:dyDescent="0.35">
      <c r="A18" s="138" t="s">
        <v>50</v>
      </c>
      <c r="B18" s="139" t="s">
        <v>57</v>
      </c>
      <c r="C18" s="140" t="s">
        <v>51</v>
      </c>
      <c r="D18" s="138"/>
    </row>
    <row r="19" spans="1:4" ht="18" x14ac:dyDescent="0.35">
      <c r="A19" s="138"/>
      <c r="B19" s="139"/>
      <c r="C19" s="121"/>
      <c r="D19" s="138"/>
    </row>
    <row r="20" spans="1:4" ht="28.8" x14ac:dyDescent="0.3">
      <c r="A20" s="141" t="s">
        <v>43</v>
      </c>
      <c r="B20" s="141" t="s">
        <v>76</v>
      </c>
      <c r="C20" s="142" t="str">
        <f>+[8]Economics!$Q$1</f>
        <v>Wgt_Per_Capital_Income</v>
      </c>
      <c r="D20" s="141"/>
    </row>
    <row r="21" spans="1:4" x14ac:dyDescent="0.3">
      <c r="A21" s="141" t="s">
        <v>44</v>
      </c>
      <c r="B21" s="141" t="s">
        <v>76</v>
      </c>
      <c r="C21" s="142" t="str">
        <f>+[8]Economics!$E$1</f>
        <v>CPI</v>
      </c>
      <c r="D21" s="141"/>
    </row>
    <row r="22" spans="1:4" x14ac:dyDescent="0.3">
      <c r="A22" s="141" t="s">
        <v>34</v>
      </c>
      <c r="B22" s="141" t="s">
        <v>85</v>
      </c>
      <c r="C22" s="143" t="str">
        <f>+[8]Weather!$O$1</f>
        <v>CDH_Billed</v>
      </c>
      <c r="D22" s="141"/>
    </row>
    <row r="23" spans="1:4" x14ac:dyDescent="0.3">
      <c r="A23" s="141" t="s">
        <v>35</v>
      </c>
      <c r="B23" s="141" t="s">
        <v>85</v>
      </c>
      <c r="C23" s="143" t="str">
        <f>+[8]Weather!$P$1</f>
        <v>HDH_Billed</v>
      </c>
      <c r="D23" s="141"/>
    </row>
    <row r="24" spans="1:4" x14ac:dyDescent="0.3">
      <c r="A24" s="138" t="s">
        <v>58</v>
      </c>
      <c r="B24" s="141" t="s">
        <v>85</v>
      </c>
      <c r="C24" s="121"/>
      <c r="D24" s="138"/>
    </row>
    <row r="25" spans="1:4" x14ac:dyDescent="0.3">
      <c r="A25" s="138"/>
      <c r="B25" s="141"/>
      <c r="C25" s="121"/>
      <c r="D25" s="138"/>
    </row>
    <row r="26" spans="1:4" x14ac:dyDescent="0.3">
      <c r="A26" s="138" t="s">
        <v>52</v>
      </c>
      <c r="B26" s="141" t="s">
        <v>78</v>
      </c>
      <c r="C26" s="142" t="s">
        <v>79</v>
      </c>
      <c r="D26" s="138"/>
    </row>
    <row r="27" spans="1:4" x14ac:dyDescent="0.3">
      <c r="A27" s="138"/>
      <c r="B27" s="123"/>
      <c r="C27" s="121"/>
      <c r="D27" s="138"/>
    </row>
    <row r="28" spans="1:4" x14ac:dyDescent="0.3">
      <c r="A28" s="138" t="s">
        <v>53</v>
      </c>
      <c r="B28" s="141" t="s">
        <v>65</v>
      </c>
      <c r="C28" s="143" t="s">
        <v>61</v>
      </c>
      <c r="D28" s="138"/>
    </row>
    <row r="30" spans="1:4" ht="18" x14ac:dyDescent="0.35">
      <c r="A30" s="134" t="s">
        <v>50</v>
      </c>
      <c r="B30" s="144" t="s">
        <v>82</v>
      </c>
      <c r="C30" s="134" t="s">
        <v>51</v>
      </c>
      <c r="D30" s="127"/>
    </row>
    <row r="31" spans="1:4" x14ac:dyDescent="0.3">
      <c r="A31" s="112"/>
      <c r="B31" s="127"/>
      <c r="C31" s="114"/>
      <c r="D31" s="127"/>
    </row>
    <row r="32" spans="1:4" x14ac:dyDescent="0.3">
      <c r="A32" s="113" t="s">
        <v>60</v>
      </c>
      <c r="B32" s="132" t="s">
        <v>76</v>
      </c>
      <c r="C32" s="136" t="str">
        <f>[8]Economics!$K$1</f>
        <v>Per_capita_Income</v>
      </c>
      <c r="D32" s="115"/>
    </row>
    <row r="33" spans="1:4" x14ac:dyDescent="0.3">
      <c r="A33" s="134" t="s">
        <v>34</v>
      </c>
      <c r="B33" s="132" t="s">
        <v>85</v>
      </c>
      <c r="C33" s="145" t="str">
        <f>+[8]Weather!$O$1</f>
        <v>CDH_Billed</v>
      </c>
      <c r="D33" s="115"/>
    </row>
    <row r="34" spans="1:4" x14ac:dyDescent="0.3">
      <c r="A34" s="134" t="s">
        <v>35</v>
      </c>
      <c r="B34" s="132" t="s">
        <v>85</v>
      </c>
      <c r="C34" s="145" t="str">
        <f>+[8]Weather!$P$1</f>
        <v>HDH_Billed</v>
      </c>
      <c r="D34" s="115"/>
    </row>
    <row r="35" spans="1:4" x14ac:dyDescent="0.3">
      <c r="A35" s="134" t="s">
        <v>58</v>
      </c>
      <c r="B35" s="132" t="s">
        <v>85</v>
      </c>
      <c r="C35" s="136"/>
      <c r="D35" s="114"/>
    </row>
    <row r="36" spans="1:4" x14ac:dyDescent="0.3">
      <c r="A36" s="112"/>
      <c r="B36" s="127"/>
      <c r="C36" s="136"/>
      <c r="D36" s="116"/>
    </row>
    <row r="37" spans="1:4" x14ac:dyDescent="0.3">
      <c r="A37" s="113" t="s">
        <v>52</v>
      </c>
      <c r="B37" s="137" t="s">
        <v>80</v>
      </c>
      <c r="C37" s="136" t="s">
        <v>81</v>
      </c>
      <c r="D37" s="114"/>
    </row>
    <row r="38" spans="1:4" x14ac:dyDescent="0.3">
      <c r="A38" s="113"/>
      <c r="B38" s="114"/>
      <c r="C38" s="114"/>
      <c r="D38" s="114"/>
    </row>
    <row r="39" spans="1:4" x14ac:dyDescent="0.3">
      <c r="A39" s="113" t="s">
        <v>53</v>
      </c>
      <c r="B39" s="149" t="s">
        <v>65</v>
      </c>
      <c r="C39" s="136" t="s">
        <v>61</v>
      </c>
      <c r="D39" s="117"/>
    </row>
    <row r="40" spans="1:4" x14ac:dyDescent="0.3">
      <c r="A40" s="113"/>
      <c r="B40" s="117"/>
      <c r="C40" s="114"/>
      <c r="D40" s="117"/>
    </row>
    <row r="41" spans="1:4" x14ac:dyDescent="0.3">
      <c r="A41" s="113"/>
      <c r="B41" s="118"/>
      <c r="C41" s="114"/>
      <c r="D41" s="118"/>
    </row>
    <row r="42" spans="1:4" x14ac:dyDescent="0.3">
      <c r="A42" s="112"/>
      <c r="B42" s="114"/>
      <c r="C42" s="114"/>
      <c r="D42" s="114"/>
    </row>
    <row r="43" spans="1:4" x14ac:dyDescent="0.3">
      <c r="A43" s="113"/>
      <c r="B43" s="115"/>
      <c r="C43" s="114"/>
      <c r="D43" s="115"/>
    </row>
    <row r="45" spans="1:4" ht="18" x14ac:dyDescent="0.35">
      <c r="A45" s="138" t="s">
        <v>50</v>
      </c>
      <c r="B45" s="139" t="s">
        <v>69</v>
      </c>
      <c r="C45" s="138" t="s">
        <v>51</v>
      </c>
    </row>
    <row r="46" spans="1:4" ht="18" x14ac:dyDescent="0.35">
      <c r="A46" s="138"/>
      <c r="B46" s="139"/>
      <c r="C46" s="138"/>
    </row>
    <row r="47" spans="1:4" x14ac:dyDescent="0.3">
      <c r="A47" s="141"/>
      <c r="B47" s="141"/>
      <c r="C47" s="141"/>
    </row>
    <row r="48" spans="1:4" x14ac:dyDescent="0.3">
      <c r="A48" s="141"/>
      <c r="B48" s="141" t="s">
        <v>71</v>
      </c>
      <c r="C48" s="141"/>
    </row>
    <row r="49" spans="1:3" x14ac:dyDescent="0.3">
      <c r="A49" s="141"/>
      <c r="B49" s="141"/>
      <c r="C49" s="141"/>
    </row>
    <row r="50" spans="1:3" x14ac:dyDescent="0.3">
      <c r="A50" s="141"/>
      <c r="B50" s="141"/>
      <c r="C50" s="141"/>
    </row>
    <row r="51" spans="1:3" x14ac:dyDescent="0.3">
      <c r="A51" s="138"/>
      <c r="B51" s="141"/>
      <c r="C51" s="138"/>
    </row>
    <row r="52" spans="1:3" x14ac:dyDescent="0.3">
      <c r="A52" s="138"/>
      <c r="B52" s="141"/>
      <c r="C52" s="138"/>
    </row>
    <row r="53" spans="1:3" x14ac:dyDescent="0.3">
      <c r="A53" s="138" t="s">
        <v>52</v>
      </c>
      <c r="B53" s="141" t="s">
        <v>83</v>
      </c>
      <c r="C53" s="142" t="s">
        <v>84</v>
      </c>
    </row>
    <row r="54" spans="1:3" x14ac:dyDescent="0.3">
      <c r="A54" s="138"/>
      <c r="B54" s="123"/>
      <c r="C54" s="138"/>
    </row>
    <row r="55" spans="1:3" x14ac:dyDescent="0.3">
      <c r="A55" s="138" t="s">
        <v>53</v>
      </c>
      <c r="B55" s="141" t="s">
        <v>65</v>
      </c>
      <c r="C55" s="143" t="s">
        <v>61</v>
      </c>
    </row>
  </sheetData>
  <hyperlinks>
    <hyperlink ref="C22" r:id="rId1" display="..\..\..\2014_LT_Inputs.xlsx"/>
    <hyperlink ref="C23" r:id="rId2" display="..\..\..\2014_LT_Inputs.xlsx"/>
    <hyperlink ref="C10" r:id="rId3" display="..\..\..\2014_LT_Inputs.xlsx"/>
    <hyperlink ref="C11" r:id="rId4" display="..\..\..\2014_LT_Inputs.xlsx"/>
    <hyperlink ref="C28" r:id="rId5"/>
    <hyperlink ref="C15" r:id="rId6"/>
    <hyperlink ref="C39" r:id="rId7"/>
    <hyperlink ref="C33" r:id="rId8" display="..\..\..\2014_LT_Inputs.xlsx"/>
    <hyperlink ref="C34" r:id="rId9" display="..\..\..\2014_LT_Inputs.xlsx"/>
    <hyperlink ref="C55" r:id="rId10"/>
    <hyperlink ref="C8" r:id="rId11" display="..\..\2014_LT_Inputs.xlsx"/>
    <hyperlink ref="C13" r:id="rId12"/>
    <hyperlink ref="C26" r:id="rId13"/>
    <hyperlink ref="C37" r:id="rId14"/>
    <hyperlink ref="C53" r:id="rId15"/>
  </hyperlinks>
  <pageMargins left="0.7" right="0.7" top="0.75" bottom="0.75" header="0.3" footer="0.3"/>
  <pageSetup scale="80" orientation="portrait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7"/>
  <sheetViews>
    <sheetView zoomScaleNormal="100" zoomScaleSheetLayoutView="100" workbookViewId="0">
      <pane xSplit="2" ySplit="4" topLeftCell="AJ5" activePane="bottomRight" state="frozen"/>
      <selection activeCell="B43" sqref="B43"/>
      <selection pane="topRight" activeCell="B43" sqref="B43"/>
      <selection pane="bottomLeft" activeCell="B43" sqref="B43"/>
      <selection pane="bottomRight" activeCell="A2" sqref="A1:A2"/>
    </sheetView>
  </sheetViews>
  <sheetFormatPr defaultRowHeight="14.4" x14ac:dyDescent="0.3"/>
  <cols>
    <col min="1" max="1" width="13" customWidth="1"/>
    <col min="7" max="7" width="2.6640625" customWidth="1"/>
    <col min="8" max="8" width="10" style="1" customWidth="1"/>
    <col min="9" max="9" width="10" customWidth="1"/>
    <col min="10" max="10" width="10.88671875" customWidth="1"/>
    <col min="11" max="11" width="11.5546875" customWidth="1"/>
    <col min="12" max="12" width="11" customWidth="1"/>
    <col min="13" max="14" width="10.88671875" customWidth="1"/>
    <col min="15" max="15" width="2.6640625" customWidth="1"/>
    <col min="16" max="16" width="10" style="1" customWidth="1"/>
    <col min="17" max="17" width="12" customWidth="1"/>
    <col min="18" max="18" width="12.44140625" customWidth="1"/>
    <col min="19" max="19" width="11.5546875" customWidth="1"/>
    <col min="20" max="20" width="11" customWidth="1"/>
    <col min="21" max="21" width="14.5546875" customWidth="1"/>
    <col min="22" max="22" width="10.88671875" customWidth="1"/>
    <col min="23" max="23" width="2.6640625" customWidth="1"/>
    <col min="24" max="24" width="10" style="1" customWidth="1"/>
    <col min="25" max="25" width="12" customWidth="1"/>
    <col min="26" max="26" width="12.44140625" customWidth="1"/>
    <col min="27" max="27" width="11.5546875" customWidth="1"/>
    <col min="28" max="28" width="11" customWidth="1"/>
    <col min="29" max="29" width="17.88671875" customWidth="1"/>
    <col min="30" max="30" width="13.33203125" customWidth="1"/>
    <col min="31" max="31" width="2.6640625" customWidth="1"/>
    <col min="32" max="32" width="11.5546875" bestFit="1" customWidth="1"/>
    <col min="33" max="33" width="12.109375" customWidth="1"/>
    <col min="34" max="34" width="10.6640625" customWidth="1"/>
    <col min="35" max="35" width="12" customWidth="1"/>
    <col min="36" max="36" width="2.6640625" customWidth="1"/>
    <col min="37" max="37" width="10.109375" customWidth="1"/>
    <col min="38" max="38" width="2.6640625" customWidth="1"/>
    <col min="39" max="39" width="10" customWidth="1"/>
    <col min="40" max="40" width="12.88671875" style="1" customWidth="1"/>
  </cols>
  <sheetData>
    <row r="1" spans="1:40" x14ac:dyDescent="0.3">
      <c r="A1" s="168" t="s">
        <v>92</v>
      </c>
    </row>
    <row r="2" spans="1:40" x14ac:dyDescent="0.3">
      <c r="A2" s="168" t="s">
        <v>90</v>
      </c>
    </row>
    <row r="3" spans="1:40" ht="15" thickBot="1" x14ac:dyDescent="0.35">
      <c r="C3" s="162" t="s">
        <v>30</v>
      </c>
      <c r="D3" s="162"/>
      <c r="E3" s="162"/>
      <c r="F3" s="162"/>
      <c r="H3" s="159" t="s">
        <v>28</v>
      </c>
      <c r="I3" s="159"/>
      <c r="J3" s="159"/>
      <c r="K3" s="159"/>
      <c r="L3" s="159"/>
      <c r="M3" s="159"/>
      <c r="N3" s="159"/>
      <c r="P3" s="160" t="s">
        <v>27</v>
      </c>
      <c r="Q3" s="160" t="s">
        <v>10</v>
      </c>
      <c r="R3" s="160"/>
      <c r="S3" s="160"/>
      <c r="T3" s="160"/>
      <c r="U3" s="160"/>
      <c r="V3" s="160"/>
      <c r="X3" s="161" t="s">
        <v>29</v>
      </c>
      <c r="Y3" s="161" t="s">
        <v>11</v>
      </c>
      <c r="Z3" s="161"/>
      <c r="AA3" s="161"/>
      <c r="AB3" s="161"/>
      <c r="AC3" s="161"/>
      <c r="AD3" s="161"/>
      <c r="AF3" s="160" t="s">
        <v>22</v>
      </c>
      <c r="AG3" s="160"/>
      <c r="AH3" s="160"/>
      <c r="AI3" s="160"/>
    </row>
    <row r="4" spans="1:40" s="5" customFormat="1" ht="43.2" x14ac:dyDescent="0.3">
      <c r="A4" s="6" t="s">
        <v>1</v>
      </c>
      <c r="B4" s="6" t="s">
        <v>2</v>
      </c>
      <c r="C4" s="52" t="s">
        <v>8</v>
      </c>
      <c r="D4" s="52" t="s">
        <v>9</v>
      </c>
      <c r="E4" s="52" t="s">
        <v>6</v>
      </c>
      <c r="F4" s="52" t="s">
        <v>7</v>
      </c>
      <c r="H4" s="64" t="s">
        <v>3</v>
      </c>
      <c r="I4" s="64" t="s">
        <v>8</v>
      </c>
      <c r="J4" s="64" t="s">
        <v>9</v>
      </c>
      <c r="K4" s="64" t="s">
        <v>4</v>
      </c>
      <c r="L4" s="64" t="s">
        <v>5</v>
      </c>
      <c r="M4" s="64" t="s">
        <v>6</v>
      </c>
      <c r="N4" s="64" t="s">
        <v>7</v>
      </c>
      <c r="P4" s="76" t="s">
        <v>3</v>
      </c>
      <c r="Q4" s="76" t="s">
        <v>8</v>
      </c>
      <c r="R4" s="76" t="s">
        <v>9</v>
      </c>
      <c r="S4" s="76" t="s">
        <v>4</v>
      </c>
      <c r="T4" s="76" t="s">
        <v>5</v>
      </c>
      <c r="U4" s="76" t="s">
        <v>6</v>
      </c>
      <c r="V4" s="76" t="s">
        <v>7</v>
      </c>
      <c r="X4" s="52" t="s">
        <v>3</v>
      </c>
      <c r="Y4" s="52" t="s">
        <v>8</v>
      </c>
      <c r="Z4" s="52" t="s">
        <v>9</v>
      </c>
      <c r="AA4" s="52" t="s">
        <v>4</v>
      </c>
      <c r="AB4" s="52" t="s">
        <v>5</v>
      </c>
      <c r="AC4" s="52" t="s">
        <v>6</v>
      </c>
      <c r="AD4" s="52" t="s">
        <v>7</v>
      </c>
      <c r="AF4" s="76" t="s">
        <v>8</v>
      </c>
      <c r="AG4" s="76" t="s">
        <v>9</v>
      </c>
      <c r="AH4" s="76" t="s">
        <v>6</v>
      </c>
      <c r="AI4" s="76" t="s">
        <v>7</v>
      </c>
      <c r="AK4" s="4" t="s">
        <v>74</v>
      </c>
      <c r="AM4" s="91" t="s">
        <v>21</v>
      </c>
      <c r="AN4" s="4" t="s">
        <v>7</v>
      </c>
    </row>
    <row r="5" spans="1:40" x14ac:dyDescent="0.3">
      <c r="A5" s="2">
        <v>2010</v>
      </c>
      <c r="B5" s="2">
        <v>1</v>
      </c>
      <c r="C5" s="53">
        <f>+[9]Err!$C122</f>
        <v>13926.18</v>
      </c>
      <c r="D5" s="54"/>
      <c r="E5" s="87">
        <f>+[10]Err!$D98</f>
        <v>14045.724936057901</v>
      </c>
      <c r="F5" s="55"/>
      <c r="H5" s="65">
        <f>+[1]Err!$C62</f>
        <v>1140.4037048759301</v>
      </c>
      <c r="I5" s="66">
        <f>+[11]DATA_2014!J122</f>
        <v>443187.109</v>
      </c>
      <c r="J5" s="66"/>
      <c r="K5" s="65">
        <f>+[12]Err!$D62</f>
        <v>1092.16854229355</v>
      </c>
      <c r="L5" s="74">
        <f>+[13]Err!$E122</f>
        <v>390498.453039026</v>
      </c>
      <c r="M5" s="75">
        <f>+L5*K5/1000</f>
        <v>426490.12622351933</v>
      </c>
      <c r="N5" s="68"/>
      <c r="P5" s="77">
        <f>+[14]Err!$C122</f>
        <v>19199.2963307381</v>
      </c>
      <c r="Q5" s="78">
        <f>+[11]DATA_2014!$K122</f>
        <v>1940722.4709999999</v>
      </c>
      <c r="R5" s="78"/>
      <c r="S5" s="105">
        <f>+[15]Err!$D119</f>
        <v>19797.135089520099</v>
      </c>
      <c r="T5" s="79">
        <f>+[16]Err!E86</f>
        <v>99578.370097158695</v>
      </c>
      <c r="U5" s="90">
        <f>T5*S5/1000</f>
        <v>1971366.4448076794</v>
      </c>
      <c r="V5" s="80"/>
      <c r="X5" s="56">
        <f>+[5]Err!$C122</f>
        <v>348327.84635645302</v>
      </c>
      <c r="Y5" s="54">
        <f>+[11]DATA_2014!L122</f>
        <v>1190236.2509999999</v>
      </c>
      <c r="Z5" s="54"/>
      <c r="AA5" s="54">
        <f>+[17]Err!E122</f>
        <v>348368.951460918</v>
      </c>
      <c r="AB5" s="54">
        <f>+[18]Err!E94</f>
        <v>3390.5692717433799</v>
      </c>
      <c r="AC5" s="87">
        <f>+AB5*AA5/1000</f>
        <v>1181169.0620528494</v>
      </c>
      <c r="AD5" s="87"/>
      <c r="AF5" s="78">
        <f t="shared" ref="AF5:AF64" si="0">+Y5+Q5+I5+C5</f>
        <v>3588072.0110000004</v>
      </c>
      <c r="AG5" s="78"/>
      <c r="AH5" s="90">
        <f t="shared" ref="AH5:AH68" si="1">+AC5+U5+M5+E5</f>
        <v>3593071.3580201063</v>
      </c>
      <c r="AI5" s="80"/>
      <c r="AM5" s="50">
        <f>+'[19]Commercial Sales Model'!$Q50</f>
        <v>3588072.0110000004</v>
      </c>
      <c r="AN5" s="51"/>
    </row>
    <row r="6" spans="1:40" x14ac:dyDescent="0.3">
      <c r="A6" s="2">
        <v>2010</v>
      </c>
      <c r="B6" s="2">
        <v>2</v>
      </c>
      <c r="C6" s="53">
        <f>+[9]Err!$C123</f>
        <v>13401.045</v>
      </c>
      <c r="D6" s="54"/>
      <c r="E6" s="87">
        <f>+[10]Err!$D99</f>
        <v>13993.536485791399</v>
      </c>
      <c r="F6" s="55"/>
      <c r="H6" s="65">
        <f>+[1]Err!$C63</f>
        <v>996.69529060205195</v>
      </c>
      <c r="I6" s="66">
        <f>+[11]DATA_2014!J123</f>
        <v>387237.05099999998</v>
      </c>
      <c r="J6" s="66"/>
      <c r="K6" s="65">
        <f>+[12]Err!$D63</f>
        <v>1035.4273633129201</v>
      </c>
      <c r="L6" s="74">
        <f>+[13]Err!$E123</f>
        <v>388883.34804332</v>
      </c>
      <c r="M6" s="75">
        <f t="shared" ref="M6:M69" si="2">+L6*K6/1000</f>
        <v>402660.45970079547</v>
      </c>
      <c r="N6" s="68"/>
      <c r="P6" s="77">
        <f>+[14]Err!$C123</f>
        <v>17075.841077560999</v>
      </c>
      <c r="Q6" s="78">
        <f>+[11]DATA_2014!$K123</f>
        <v>1725394.21</v>
      </c>
      <c r="R6" s="78"/>
      <c r="S6" s="105">
        <f>+[15]Err!$D120</f>
        <v>17419.640362892202</v>
      </c>
      <c r="T6" s="79">
        <f>+[16]Err!E87</f>
        <v>101486.89706935101</v>
      </c>
      <c r="U6" s="90">
        <f t="shared" ref="U6:U69" si="3">T6*S6/1000</f>
        <v>1767865.2484939529</v>
      </c>
      <c r="V6" s="80"/>
      <c r="X6" s="56">
        <f>+[5]Err!$C123</f>
        <v>314938.68901903398</v>
      </c>
      <c r="Y6" s="54">
        <f>+[11]DATA_2014!L123</f>
        <v>1075515.6229999999</v>
      </c>
      <c r="Z6" s="54"/>
      <c r="AA6" s="54">
        <f>+[17]Err!E123</f>
        <v>333293.37351420999</v>
      </c>
      <c r="AB6" s="54">
        <f>+[18]Err!E95</f>
        <v>3432.6511074575401</v>
      </c>
      <c r="AC6" s="87">
        <f t="shared" ref="AC6:AC69" si="4">+AB6*AA6/1000</f>
        <v>1144079.8677018124</v>
      </c>
      <c r="AD6" s="87"/>
      <c r="AF6" s="78">
        <f t="shared" si="0"/>
        <v>3201547.9289999995</v>
      </c>
      <c r="AG6" s="78"/>
      <c r="AH6" s="90">
        <f t="shared" si="1"/>
        <v>3328599.1123823519</v>
      </c>
      <c r="AI6" s="80"/>
      <c r="AM6" s="50">
        <f>+'[19]Commercial Sales Model'!$Q51</f>
        <v>3201547.929</v>
      </c>
      <c r="AN6" s="51"/>
    </row>
    <row r="7" spans="1:40" x14ac:dyDescent="0.3">
      <c r="A7" s="2">
        <v>2010</v>
      </c>
      <c r="B7" s="2">
        <v>3</v>
      </c>
      <c r="C7" s="53">
        <f>+[9]Err!$C124</f>
        <v>14456.977000000001</v>
      </c>
      <c r="D7" s="54"/>
      <c r="E7" s="87">
        <f>+[10]Err!$D100</f>
        <v>14220.5795052134</v>
      </c>
      <c r="F7" s="55"/>
      <c r="H7" s="65">
        <f>+[1]Err!$C64</f>
        <v>954.82567024231901</v>
      </c>
      <c r="I7" s="66">
        <f>+[11]DATA_2014!J124</f>
        <v>371891.23100000003</v>
      </c>
      <c r="J7" s="66"/>
      <c r="K7" s="65">
        <f>+[12]Err!$D64</f>
        <v>1017.27724670074</v>
      </c>
      <c r="L7" s="74">
        <f>+[13]Err!$E124</f>
        <v>389030.50353824202</v>
      </c>
      <c r="M7" s="75">
        <f t="shared" si="2"/>
        <v>395751.87952198531</v>
      </c>
      <c r="N7" s="68"/>
      <c r="P7" s="77">
        <f>+[14]Err!$C124</f>
        <v>16345.210205296</v>
      </c>
      <c r="Q7" s="78">
        <f>+[11]DATA_2014!$K124</f>
        <v>1648087.5449999999</v>
      </c>
      <c r="R7" s="78"/>
      <c r="S7" s="105">
        <f>+[15]Err!$D121</f>
        <v>17478.948310238298</v>
      </c>
      <c r="T7" s="79">
        <f>+[16]Err!E88</f>
        <v>101097.702159138</v>
      </c>
      <c r="U7" s="90">
        <f t="shared" si="3"/>
        <v>1767081.5103234402</v>
      </c>
      <c r="V7" s="80"/>
      <c r="X7" s="56">
        <f>+[5]Err!$C124</f>
        <v>303994.43894582702</v>
      </c>
      <c r="Y7" s="54">
        <f>+[11]DATA_2014!L124</f>
        <v>1038141.009</v>
      </c>
      <c r="Z7" s="54"/>
      <c r="AA7" s="54">
        <f>+[17]Err!E124</f>
        <v>327359.07230111503</v>
      </c>
      <c r="AB7" s="54">
        <f>+[18]Err!E96</f>
        <v>3407.9711430838202</v>
      </c>
      <c r="AC7" s="87">
        <f t="shared" si="4"/>
        <v>1115630.2718288898</v>
      </c>
      <c r="AD7" s="87"/>
      <c r="AF7" s="78">
        <f t="shared" si="0"/>
        <v>3072576.7620000001</v>
      </c>
      <c r="AG7" s="78"/>
      <c r="AH7" s="90">
        <f t="shared" si="1"/>
        <v>3292684.2411795286</v>
      </c>
      <c r="AI7" s="80"/>
      <c r="AM7" s="50">
        <f>+'[19]Commercial Sales Model'!$Q52</f>
        <v>3072576.7620000001</v>
      </c>
      <c r="AN7" s="51"/>
    </row>
    <row r="8" spans="1:40" x14ac:dyDescent="0.3">
      <c r="A8" s="2">
        <v>2010</v>
      </c>
      <c r="B8" s="2">
        <v>4</v>
      </c>
      <c r="C8" s="53">
        <f>+[9]Err!$C125</f>
        <v>13366.768</v>
      </c>
      <c r="D8" s="54"/>
      <c r="E8" s="87">
        <f>+[10]Err!$D101</f>
        <v>13412.384095612701</v>
      </c>
      <c r="F8" s="55"/>
      <c r="H8" s="65">
        <f>+[1]Err!$C65</f>
        <v>997.27257031296097</v>
      </c>
      <c r="I8" s="66">
        <f>+[11]DATA_2014!J125</f>
        <v>388729.86700000003</v>
      </c>
      <c r="J8" s="66"/>
      <c r="K8" s="65">
        <f>+[12]Err!$D65</f>
        <v>1030.9245859340499</v>
      </c>
      <c r="L8" s="74">
        <f>+[13]Err!$E125</f>
        <v>390100.15763413702</v>
      </c>
      <c r="M8" s="75">
        <f t="shared" si="2"/>
        <v>402163.84348178026</v>
      </c>
      <c r="N8" s="68"/>
      <c r="P8" s="77">
        <f>+[14]Err!$C125</f>
        <v>17431.200929013801</v>
      </c>
      <c r="Q8" s="78">
        <f>+[11]DATA_2014!$K125</f>
        <v>1756228.3559999999</v>
      </c>
      <c r="R8" s="78"/>
      <c r="S8" s="105">
        <f>+[15]Err!$D122</f>
        <v>17914.3779270142</v>
      </c>
      <c r="T8" s="79">
        <f>+[16]Err!E89</f>
        <v>100946.433361299</v>
      </c>
      <c r="U8" s="90">
        <f t="shared" si="3"/>
        <v>1808392.5576184648</v>
      </c>
      <c r="V8" s="80"/>
      <c r="X8" s="56">
        <f>+[5]Err!$C125</f>
        <v>317989.18110005802</v>
      </c>
      <c r="Y8" s="54">
        <f>+[11]DATA_2014!L125</f>
        <v>1086887.0209999999</v>
      </c>
      <c r="Z8" s="54"/>
      <c r="AA8" s="54">
        <f>+[17]Err!E125</f>
        <v>327456.26359805802</v>
      </c>
      <c r="AB8" s="54">
        <f>+[18]Err!E97</f>
        <v>3419.6321334498598</v>
      </c>
      <c r="AC8" s="87">
        <f t="shared" si="4"/>
        <v>1119779.961299347</v>
      </c>
      <c r="AD8" s="87"/>
      <c r="AF8" s="78">
        <f t="shared" si="0"/>
        <v>3245212.0120000001</v>
      </c>
      <c r="AG8" s="78"/>
      <c r="AH8" s="90">
        <f t="shared" si="1"/>
        <v>3343748.746495205</v>
      </c>
      <c r="AI8" s="80"/>
      <c r="AM8" s="50">
        <f>+'[19]Commercial Sales Model'!$Q53</f>
        <v>3245212.0120000001</v>
      </c>
      <c r="AN8" s="51"/>
    </row>
    <row r="9" spans="1:40" x14ac:dyDescent="0.3">
      <c r="A9" s="2">
        <v>2010</v>
      </c>
      <c r="B9" s="2">
        <v>5</v>
      </c>
      <c r="C9" s="53">
        <f>+[9]Err!$C126</f>
        <v>14459.269</v>
      </c>
      <c r="D9" s="54"/>
      <c r="E9" s="87">
        <f>+[10]Err!$D102</f>
        <v>14465.119825754</v>
      </c>
      <c r="F9" s="55"/>
      <c r="H9" s="65">
        <f>+[1]Err!$C66</f>
        <v>1162.3781735321299</v>
      </c>
      <c r="I9" s="66">
        <f>+[11]DATA_2014!J126</f>
        <v>453491.38299999997</v>
      </c>
      <c r="J9" s="66"/>
      <c r="K9" s="65">
        <f>+[12]Err!$D66</f>
        <v>1184.70307600966</v>
      </c>
      <c r="L9" s="74">
        <f>+[13]Err!$E126</f>
        <v>390208.44521563803</v>
      </c>
      <c r="M9" s="75">
        <f t="shared" si="2"/>
        <v>462281.14533191326</v>
      </c>
      <c r="N9" s="68"/>
      <c r="P9" s="77">
        <f>+[14]Err!$C126</f>
        <v>19912.084397430299</v>
      </c>
      <c r="Q9" s="78">
        <f>+[11]DATA_2014!$K126</f>
        <v>2008492.129</v>
      </c>
      <c r="R9" s="78"/>
      <c r="S9" s="105">
        <f>+[15]Err!$D123</f>
        <v>19952.143039963001</v>
      </c>
      <c r="T9" s="79">
        <f>+[16]Err!E90</f>
        <v>100985.895190664</v>
      </c>
      <c r="U9" s="90">
        <f t="shared" si="3"/>
        <v>2014885.0258628398</v>
      </c>
      <c r="V9" s="80"/>
      <c r="X9" s="56">
        <f>+[5]Err!$C126</f>
        <v>352445.58066394902</v>
      </c>
      <c r="Y9" s="54">
        <f>+[11]DATA_2014!L126</f>
        <v>1210298.1240000001</v>
      </c>
      <c r="Z9" s="54"/>
      <c r="AA9" s="54">
        <f>+[17]Err!E126</f>
        <v>353576.93337192398</v>
      </c>
      <c r="AB9" s="54">
        <f>+[18]Err!E98</f>
        <v>3411.3344248960502</v>
      </c>
      <c r="AC9" s="87">
        <f t="shared" si="4"/>
        <v>1206169.1646608214</v>
      </c>
      <c r="AD9" s="87"/>
      <c r="AF9" s="78">
        <f t="shared" si="0"/>
        <v>3686740.9049999998</v>
      </c>
      <c r="AG9" s="78"/>
      <c r="AH9" s="90">
        <f t="shared" si="1"/>
        <v>3697800.4556813282</v>
      </c>
      <c r="AI9" s="80"/>
      <c r="AM9" s="50">
        <f>+'[19]Commercial Sales Model'!$Q54</f>
        <v>3686740.9049999993</v>
      </c>
      <c r="AN9" s="51"/>
    </row>
    <row r="10" spans="1:40" x14ac:dyDescent="0.3">
      <c r="A10" s="2">
        <v>2010</v>
      </c>
      <c r="B10" s="2">
        <v>6</v>
      </c>
      <c r="C10" s="53">
        <f>+[9]Err!$C127</f>
        <v>13956.136</v>
      </c>
      <c r="D10" s="54"/>
      <c r="E10" s="87">
        <f>+[10]Err!$D103</f>
        <v>13412.530382854</v>
      </c>
      <c r="F10" s="55"/>
      <c r="H10" s="65">
        <f>+[1]Err!$C67</f>
        <v>1344.6390882499099</v>
      </c>
      <c r="I10" s="66">
        <f>+[11]DATA_2014!J127</f>
        <v>524965.92500000005</v>
      </c>
      <c r="J10" s="66"/>
      <c r="K10" s="65">
        <f>+[12]Err!$D67</f>
        <v>1359.9248534067401</v>
      </c>
      <c r="L10" s="74">
        <f>+[13]Err!$E127</f>
        <v>390542.97691235802</v>
      </c>
      <c r="M10" s="75">
        <f t="shared" si="2"/>
        <v>531109.10062657029</v>
      </c>
      <c r="N10" s="68"/>
      <c r="P10" s="77">
        <f>+[14]Err!$C127</f>
        <v>22427.860135917101</v>
      </c>
      <c r="Q10" s="78">
        <f>+[11]DATA_2014!$K127</f>
        <v>2267254.8089999999</v>
      </c>
      <c r="R10" s="78"/>
      <c r="S10" s="105">
        <f>+[15]Err!$D124</f>
        <v>22374.028423921602</v>
      </c>
      <c r="T10" s="79">
        <f>+[16]Err!E91</f>
        <v>101227.584184397</v>
      </c>
      <c r="U10" s="90">
        <f t="shared" si="3"/>
        <v>2264868.8458266151</v>
      </c>
      <c r="V10" s="80"/>
      <c r="X10" s="56">
        <f>+[5]Err!$C127</f>
        <v>390366.708478513</v>
      </c>
      <c r="Y10" s="54">
        <f>+[11]DATA_2014!L127</f>
        <v>1344422.9439999999</v>
      </c>
      <c r="Z10" s="54"/>
      <c r="AA10" s="54">
        <f>+[17]Err!E127</f>
        <v>386561.51646700001</v>
      </c>
      <c r="AB10" s="54">
        <f>+[18]Err!E99</f>
        <v>3458.53874526748</v>
      </c>
      <c r="AC10" s="87">
        <f t="shared" si="4"/>
        <v>1336937.9821304723</v>
      </c>
      <c r="AD10" s="87"/>
      <c r="AF10" s="78">
        <f t="shared" si="0"/>
        <v>4150599.8139999993</v>
      </c>
      <c r="AG10" s="78"/>
      <c r="AH10" s="90">
        <f t="shared" si="1"/>
        <v>4146328.4589665113</v>
      </c>
      <c r="AI10" s="80"/>
      <c r="AM10" s="50">
        <f>+'[19]Commercial Sales Model'!$Q55</f>
        <v>4150599.8140000002</v>
      </c>
      <c r="AN10" s="51"/>
    </row>
    <row r="11" spans="1:40" x14ac:dyDescent="0.3">
      <c r="A11" s="2">
        <v>2010</v>
      </c>
      <c r="B11" s="2">
        <v>7</v>
      </c>
      <c r="C11" s="53">
        <f>+[9]Err!$C128</f>
        <v>13855.175999999999</v>
      </c>
      <c r="D11" s="54"/>
      <c r="E11" s="87">
        <f>+[10]Err!$D104</f>
        <v>14213.8887656077</v>
      </c>
      <c r="F11" s="55"/>
      <c r="H11" s="65">
        <f>+[1]Err!$C68</f>
        <v>1400.5672954720401</v>
      </c>
      <c r="I11" s="66">
        <f>+[11]DATA_2014!J128</f>
        <v>547704.446</v>
      </c>
      <c r="J11" s="66"/>
      <c r="K11" s="65">
        <f>+[12]Err!$D68</f>
        <v>1418.5595674436599</v>
      </c>
      <c r="L11" s="74">
        <f>+[13]Err!$E128</f>
        <v>390806.703828433</v>
      </c>
      <c r="M11" s="75">
        <f t="shared" si="2"/>
        <v>554382.58873694448</v>
      </c>
      <c r="N11" s="68"/>
      <c r="P11" s="77">
        <f>+[14]Err!$C128</f>
        <v>23019.798026003798</v>
      </c>
      <c r="Q11" s="78">
        <f>+[11]DATA_2014!$K128</f>
        <v>2329971.8769999999</v>
      </c>
      <c r="R11" s="78"/>
      <c r="S11" s="105">
        <f>+[15]Err!$D125</f>
        <v>23320.118540115502</v>
      </c>
      <c r="T11" s="79">
        <f>+[16]Err!E92</f>
        <v>101408.073437518</v>
      </c>
      <c r="U11" s="90">
        <f t="shared" si="3"/>
        <v>2364848.2934876578</v>
      </c>
      <c r="V11" s="80"/>
      <c r="X11" s="56">
        <f>+[5]Err!$C128</f>
        <v>393009.29583211901</v>
      </c>
      <c r="Y11" s="54">
        <f>+[11]DATA_2014!L128</f>
        <v>1348414.8940000001</v>
      </c>
      <c r="Z11" s="54"/>
      <c r="AA11" s="54">
        <f>+[17]Err!E128</f>
        <v>403002.19722612598</v>
      </c>
      <c r="AB11" s="54">
        <f>+[18]Err!E100</f>
        <v>3467.9139759978102</v>
      </c>
      <c r="AC11" s="87">
        <f t="shared" si="4"/>
        <v>1397576.9521183083</v>
      </c>
      <c r="AD11" s="87"/>
      <c r="AF11" s="78">
        <f t="shared" si="0"/>
        <v>4239946.3930000002</v>
      </c>
      <c r="AG11" s="78"/>
      <c r="AH11" s="90">
        <f t="shared" si="1"/>
        <v>4331021.7231085189</v>
      </c>
      <c r="AI11" s="80"/>
      <c r="AM11" s="50">
        <f>+'[19]Commercial Sales Model'!$Q56</f>
        <v>4239946.3930000002</v>
      </c>
      <c r="AN11" s="51"/>
    </row>
    <row r="12" spans="1:40" x14ac:dyDescent="0.3">
      <c r="A12" s="2">
        <v>2010</v>
      </c>
      <c r="B12" s="2">
        <v>8</v>
      </c>
      <c r="C12" s="53">
        <f>+[9]Err!$C129</f>
        <v>13956.790999999999</v>
      </c>
      <c r="D12" s="54"/>
      <c r="E12" s="87">
        <f>+[10]Err!$D105</f>
        <v>14063.611234967801</v>
      </c>
      <c r="F12" s="55"/>
      <c r="H12" s="65">
        <f>+[1]Err!$C69</f>
        <v>1378.9447362778701</v>
      </c>
      <c r="I12" s="66">
        <f>+[11]DATA_2014!J129</f>
        <v>540237.45299999998</v>
      </c>
      <c r="J12" s="66"/>
      <c r="K12" s="65">
        <f>+[12]Err!$D69</f>
        <v>1419.8272841723899</v>
      </c>
      <c r="L12" s="74">
        <f>+[13]Err!$E129</f>
        <v>391546.68061508797</v>
      </c>
      <c r="M12" s="75">
        <f t="shared" si="2"/>
        <v>555928.66016443458</v>
      </c>
      <c r="N12" s="68"/>
      <c r="P12" s="77">
        <f>+[14]Err!$C129</f>
        <v>22673.675650328201</v>
      </c>
      <c r="Q12" s="78">
        <f>+[11]DATA_2014!$K129</f>
        <v>2296729.9750000001</v>
      </c>
      <c r="R12" s="78"/>
      <c r="S12" s="105">
        <f>+[15]Err!$D126</f>
        <v>23241.6034413005</v>
      </c>
      <c r="T12" s="79">
        <f>+[16]Err!E93</f>
        <v>101325.694715964</v>
      </c>
      <c r="U12" s="90">
        <f t="shared" si="3"/>
        <v>2354971.6150027127</v>
      </c>
      <c r="V12" s="80"/>
      <c r="X12" s="56">
        <f>+[5]Err!$C129</f>
        <v>389584.69230769202</v>
      </c>
      <c r="Y12" s="54">
        <f>+[11]DATA_2014!L129</f>
        <v>1331990.0630000001</v>
      </c>
      <c r="Z12" s="54"/>
      <c r="AA12" s="54">
        <f>+[17]Err!E129</f>
        <v>398652.41146483098</v>
      </c>
      <c r="AB12" s="54">
        <f>+[18]Err!E101</f>
        <v>3427.6315420380101</v>
      </c>
      <c r="AC12" s="87">
        <f t="shared" si="4"/>
        <v>1366433.57984637</v>
      </c>
      <c r="AD12" s="87"/>
      <c r="AF12" s="78">
        <f t="shared" si="0"/>
        <v>4182914.2820000006</v>
      </c>
      <c r="AG12" s="78"/>
      <c r="AH12" s="90">
        <f t="shared" si="1"/>
        <v>4291397.4662484853</v>
      </c>
      <c r="AI12" s="80"/>
      <c r="AM12" s="50">
        <f>+'[19]Commercial Sales Model'!$Q57</f>
        <v>4182914.2820000001</v>
      </c>
      <c r="AN12" s="51"/>
    </row>
    <row r="13" spans="1:40" x14ac:dyDescent="0.3">
      <c r="A13" s="2">
        <v>2010</v>
      </c>
      <c r="B13" s="2">
        <v>9</v>
      </c>
      <c r="C13" s="53">
        <f>+[9]Err!$C130</f>
        <v>13965.11</v>
      </c>
      <c r="D13" s="54"/>
      <c r="E13" s="87">
        <f>+[10]Err!$D106</f>
        <v>13948.5873986798</v>
      </c>
      <c r="F13" s="55"/>
      <c r="H13" s="65">
        <f>+[1]Err!$C70</f>
        <v>1365.8888520391199</v>
      </c>
      <c r="I13" s="66">
        <f>+[11]DATA_2014!J130</f>
        <v>535403.84400000004</v>
      </c>
      <c r="J13" s="66"/>
      <c r="K13" s="65">
        <f>+[12]Err!$D70</f>
        <v>1395.0419015290599</v>
      </c>
      <c r="L13" s="74">
        <f>+[13]Err!$E130</f>
        <v>392286.26195148699</v>
      </c>
      <c r="M13" s="75">
        <f t="shared" si="2"/>
        <v>547255.77281652926</v>
      </c>
      <c r="N13" s="68"/>
      <c r="P13" s="77">
        <f>+[14]Err!$C130</f>
        <v>22769.253459592001</v>
      </c>
      <c r="Q13" s="78">
        <f>+[11]DATA_2014!$K130</f>
        <v>2303519.8339999998</v>
      </c>
      <c r="R13" s="78"/>
      <c r="S13" s="105">
        <f>+[15]Err!$D127</f>
        <v>22971.394910087201</v>
      </c>
      <c r="T13" s="79">
        <f>+[16]Err!E94</f>
        <v>101360.49022717599</v>
      </c>
      <c r="U13" s="90">
        <f t="shared" si="3"/>
        <v>2328391.8492884943</v>
      </c>
      <c r="V13" s="80"/>
      <c r="X13" s="56">
        <f>+[5]Err!$C130</f>
        <v>397495.53308073402</v>
      </c>
      <c r="Y13" s="54">
        <f>+[11]DATA_2014!L130</f>
        <v>1363807.1740000001</v>
      </c>
      <c r="Z13" s="54"/>
      <c r="AA13" s="54">
        <f>+[17]Err!E130</f>
        <v>397315.27829694498</v>
      </c>
      <c r="AB13" s="54">
        <f>+[18]Err!E102</f>
        <v>3415.9902344140401</v>
      </c>
      <c r="AC13" s="87">
        <f t="shared" si="4"/>
        <v>1357225.1106458607</v>
      </c>
      <c r="AD13" s="87"/>
      <c r="AF13" s="78">
        <f t="shared" si="0"/>
        <v>4216695.9620000003</v>
      </c>
      <c r="AG13" s="78"/>
      <c r="AH13" s="90">
        <f t="shared" si="1"/>
        <v>4246821.3201495642</v>
      </c>
      <c r="AI13" s="80"/>
      <c r="AM13" s="50">
        <f>+'[19]Commercial Sales Model'!$Q58</f>
        <v>4216695.9620000003</v>
      </c>
      <c r="AN13" s="51"/>
    </row>
    <row r="14" spans="1:40" x14ac:dyDescent="0.3">
      <c r="A14" s="2">
        <v>2010</v>
      </c>
      <c r="B14" s="2">
        <v>10</v>
      </c>
      <c r="C14" s="53">
        <f>+[9]Err!$C131</f>
        <v>13849.196</v>
      </c>
      <c r="D14" s="54"/>
      <c r="E14" s="87">
        <f>+[10]Err!$D107</f>
        <v>13985.9351381324</v>
      </c>
      <c r="F14" s="55"/>
      <c r="H14" s="65">
        <f>+[1]Err!$C71</f>
        <v>1230.1563769956001</v>
      </c>
      <c r="I14" s="66">
        <f>+[11]DATA_2014!J131</f>
        <v>482514.07699999999</v>
      </c>
      <c r="J14" s="66"/>
      <c r="K14" s="65">
        <f>+[12]Err!$D71</f>
        <v>1265.5440016203399</v>
      </c>
      <c r="L14" s="74">
        <f>+[13]Err!$E131</f>
        <v>392412.74941056699</v>
      </c>
      <c r="M14" s="75">
        <f t="shared" si="2"/>
        <v>496615.60117588867</v>
      </c>
      <c r="N14" s="68"/>
      <c r="P14" s="77">
        <f>+[14]Err!$C131</f>
        <v>20871.444381716399</v>
      </c>
      <c r="Q14" s="78">
        <f>+[11]DATA_2014!$K131</f>
        <v>2107285.3820000002</v>
      </c>
      <c r="R14" s="78"/>
      <c r="S14" s="105">
        <f>+[15]Err!$D128</f>
        <v>21481.522732713802</v>
      </c>
      <c r="T14" s="79">
        <f>+[16]Err!E95</f>
        <v>101122.46251722101</v>
      </c>
      <c r="U14" s="90">
        <f t="shared" si="3"/>
        <v>2172264.4773516823</v>
      </c>
      <c r="V14" s="80"/>
      <c r="X14" s="56">
        <f>+[5]Err!$C131</f>
        <v>379354.29020876199</v>
      </c>
      <c r="Y14" s="54">
        <f>+[11]DATA_2014!L131</f>
        <v>1290183.9410000001</v>
      </c>
      <c r="Z14" s="54"/>
      <c r="AA14" s="54">
        <f>+[17]Err!E131</f>
        <v>382547.02977174998</v>
      </c>
      <c r="AB14" s="54">
        <f>+[18]Err!E103</f>
        <v>3423.70763758256</v>
      </c>
      <c r="AC14" s="87">
        <f t="shared" si="4"/>
        <v>1309729.1875640634</v>
      </c>
      <c r="AD14" s="87"/>
      <c r="AF14" s="78">
        <f t="shared" si="0"/>
        <v>3893832.5960000004</v>
      </c>
      <c r="AG14" s="78"/>
      <c r="AH14" s="90">
        <f t="shared" si="1"/>
        <v>3992595.2012297669</v>
      </c>
      <c r="AI14" s="80"/>
      <c r="AM14" s="50">
        <f>+'[19]Commercial Sales Model'!$Q59</f>
        <v>3893832.5959999999</v>
      </c>
      <c r="AN14" s="51"/>
    </row>
    <row r="15" spans="1:40" x14ac:dyDescent="0.3">
      <c r="A15" s="2">
        <v>2010</v>
      </c>
      <c r="B15" s="2">
        <v>11</v>
      </c>
      <c r="C15" s="53">
        <f>+[9]Err!$C132</f>
        <v>13955.287</v>
      </c>
      <c r="D15" s="54"/>
      <c r="E15" s="87">
        <f>+[10]Err!$D108</f>
        <v>14045.230108448501</v>
      </c>
      <c r="F15" s="55"/>
      <c r="H15" s="65">
        <f>+[1]Err!$C72</f>
        <v>1127.76991220337</v>
      </c>
      <c r="I15" s="66">
        <f>+[11]DATA_2014!J132</f>
        <v>442647.435</v>
      </c>
      <c r="J15" s="66"/>
      <c r="K15" s="65">
        <f>+[12]Err!$D72</f>
        <v>1128.3536966283</v>
      </c>
      <c r="L15" s="74">
        <f>+[13]Err!$E132</f>
        <v>392676.230968413</v>
      </c>
      <c r="M15" s="75">
        <f t="shared" si="2"/>
        <v>443077.67679127696</v>
      </c>
      <c r="N15" s="68"/>
      <c r="P15" s="77">
        <f>+[14]Err!$C132</f>
        <v>19412.287512033399</v>
      </c>
      <c r="Q15" s="78">
        <f>+[11]DATA_2014!$K132</f>
        <v>1956001.5020000001</v>
      </c>
      <c r="R15" s="78"/>
      <c r="S15" s="105">
        <f>+[15]Err!$D129</f>
        <v>19411.578457812298</v>
      </c>
      <c r="T15" s="79">
        <f>+[16]Err!E96</f>
        <v>100855.419239214</v>
      </c>
      <c r="U15" s="90">
        <f t="shared" si="3"/>
        <v>1957762.8834575543</v>
      </c>
      <c r="V15" s="80"/>
      <c r="X15" s="56">
        <f>+[5]Err!$C132</f>
        <v>348452.47334692703</v>
      </c>
      <c r="Y15" s="54">
        <f>+[11]DATA_2014!L132</f>
        <v>1196237.341</v>
      </c>
      <c r="Z15" s="54"/>
      <c r="AA15" s="54">
        <f>+[17]Err!E132</f>
        <v>356102.82466631499</v>
      </c>
      <c r="AB15" s="54">
        <f>+[18]Err!E104</f>
        <v>3390.2561263335101</v>
      </c>
      <c r="AC15" s="87">
        <f t="shared" si="4"/>
        <v>1207279.7829296421</v>
      </c>
      <c r="AD15" s="87"/>
      <c r="AF15" s="78">
        <f t="shared" si="0"/>
        <v>3608841.5650000004</v>
      </c>
      <c r="AG15" s="78"/>
      <c r="AH15" s="90">
        <f t="shared" si="1"/>
        <v>3622165.5732869217</v>
      </c>
      <c r="AI15" s="80"/>
      <c r="AM15" s="50">
        <f>+'[19]Commercial Sales Model'!$Q60</f>
        <v>3608841.5649999999</v>
      </c>
      <c r="AN15" s="51"/>
    </row>
    <row r="16" spans="1:40" x14ac:dyDescent="0.3">
      <c r="A16" s="2">
        <v>2010</v>
      </c>
      <c r="B16" s="2">
        <v>12</v>
      </c>
      <c r="C16" s="53">
        <f>+[9]Err!$C133</f>
        <v>13945.688</v>
      </c>
      <c r="D16" s="56">
        <f>SUM(C5:C16)</f>
        <v>167093.62300000002</v>
      </c>
      <c r="E16" s="87">
        <f>+[10]Err!$D109</f>
        <v>13927.6758500699</v>
      </c>
      <c r="F16" s="57">
        <f>SUM(E5:E16)</f>
        <v>167734.80372718952</v>
      </c>
      <c r="H16" s="65">
        <f>+[1]Err!$C73</f>
        <v>1081.15841182637</v>
      </c>
      <c r="I16" s="66">
        <f>+[11]DATA_2014!J133</f>
        <v>423893.022</v>
      </c>
      <c r="J16" s="67">
        <f>SUM(I5:I16)</f>
        <v>5541902.8429999994</v>
      </c>
      <c r="K16" s="65">
        <f>+[12]Err!$D73</f>
        <v>1119.82555979476</v>
      </c>
      <c r="L16" s="74">
        <f>+[13]Err!$E133</f>
        <v>392926.01296627498</v>
      </c>
      <c r="M16" s="75">
        <f t="shared" si="2"/>
        <v>440008.59242788202</v>
      </c>
      <c r="N16" s="68">
        <f>SUM(M5:M16)</f>
        <v>5657725.4469995191</v>
      </c>
      <c r="P16" s="77">
        <f>+[14]Err!$C133</f>
        <v>18440.209463141098</v>
      </c>
      <c r="Q16" s="78">
        <f>+[11]DATA_2014!$K133</f>
        <v>1861336.3030000001</v>
      </c>
      <c r="R16" s="77">
        <f>SUM(Q5:Q16)</f>
        <v>24201024.392999999</v>
      </c>
      <c r="S16" s="105">
        <f>+[15]Err!$D130</f>
        <v>19196.840899675699</v>
      </c>
      <c r="T16" s="79">
        <f>+[16]Err!E97</f>
        <v>100625.92148243501</v>
      </c>
      <c r="U16" s="90">
        <f t="shared" si="3"/>
        <v>1931699.805081564</v>
      </c>
      <c r="V16" s="80">
        <f>SUM(U5:U16)</f>
        <v>24704398.556602657</v>
      </c>
      <c r="X16" s="56">
        <f>+[5]Err!$C133</f>
        <v>334006.56273435202</v>
      </c>
      <c r="Y16" s="54">
        <f>+[11]DATA_2014!L133</f>
        <v>1158000.753</v>
      </c>
      <c r="Z16" s="56">
        <f>SUM(Y5:Y16)</f>
        <v>14634135.138000002</v>
      </c>
      <c r="AA16" s="54">
        <f>+[17]Err!E133</f>
        <v>358676.578696376</v>
      </c>
      <c r="AB16" s="54">
        <f>+[18]Err!E105</f>
        <v>3450.5183936266899</v>
      </c>
      <c r="AC16" s="87">
        <f t="shared" si="4"/>
        <v>1237620.1321549362</v>
      </c>
      <c r="AD16" s="87">
        <f>SUM(AC5:AC16)</f>
        <v>14979631.054933373</v>
      </c>
      <c r="AF16" s="78">
        <f t="shared" si="0"/>
        <v>3457175.7659999998</v>
      </c>
      <c r="AG16" s="77">
        <f>SUM(AF5:AF16)</f>
        <v>44544155.997000001</v>
      </c>
      <c r="AH16" s="90">
        <f t="shared" si="1"/>
        <v>3623256.205514452</v>
      </c>
      <c r="AI16" s="80">
        <f>SUM(AH5:AH16)</f>
        <v>45509489.862262741</v>
      </c>
      <c r="AM16" s="50">
        <f>+'[19]Commercial Sales Model'!$Q61</f>
        <v>3457175.7659999998</v>
      </c>
      <c r="AN16" s="51">
        <f>SUM(AM5:AM16)</f>
        <v>44544155.997000001</v>
      </c>
    </row>
    <row r="17" spans="1:40" x14ac:dyDescent="0.3">
      <c r="A17" s="2">
        <v>2011</v>
      </c>
      <c r="B17" s="2">
        <v>1</v>
      </c>
      <c r="C17" s="53">
        <f>+[9]Err!$C134</f>
        <v>13951.1</v>
      </c>
      <c r="D17" s="56"/>
      <c r="E17" s="87">
        <f>+[10]Err!$D110</f>
        <v>13979.5290826863</v>
      </c>
      <c r="F17" s="57"/>
      <c r="H17" s="65">
        <f>+[1]Err!$C74</f>
        <v>1065.4379951388701</v>
      </c>
      <c r="I17" s="66">
        <f>+[11]DATA_2014!J134</f>
        <v>419062.33399999997</v>
      </c>
      <c r="J17" s="67"/>
      <c r="K17" s="65">
        <f>+[12]Err!$D74</f>
        <v>1014.44761715714</v>
      </c>
      <c r="L17" s="74">
        <f>+[13]Err!$E134</f>
        <v>392405.49254906102</v>
      </c>
      <c r="M17" s="75">
        <f t="shared" si="2"/>
        <v>398074.81687576883</v>
      </c>
      <c r="N17" s="68"/>
      <c r="P17" s="77">
        <f>+[14]Err!$C134</f>
        <v>18013.1059461072</v>
      </c>
      <c r="Q17" s="78">
        <f>+[11]DATA_2014!$K134</f>
        <v>1811578.0649999999</v>
      </c>
      <c r="R17" s="77"/>
      <c r="S17" s="105">
        <f>+[15]Err!$D131</f>
        <v>18228.625431844601</v>
      </c>
      <c r="T17" s="79">
        <f>+[16]Err!E98</f>
        <v>100941.838783367</v>
      </c>
      <c r="U17" s="90">
        <f t="shared" si="3"/>
        <v>1840030.9695836413</v>
      </c>
      <c r="V17" s="80"/>
      <c r="X17" s="56">
        <f>+[5]Err!$C134</f>
        <v>330167.48689893499</v>
      </c>
      <c r="Y17" s="54">
        <f>+[11]DATA_2014!L134</f>
        <v>1146671.682</v>
      </c>
      <c r="Z17" s="56"/>
      <c r="AA17" s="54">
        <f>+[17]Err!E134</f>
        <v>327056.223380665</v>
      </c>
      <c r="AB17" s="54">
        <f>+[18]Err!E106</f>
        <v>3475.6786063679201</v>
      </c>
      <c r="AC17" s="87">
        <f t="shared" si="4"/>
        <v>1136742.3186836648</v>
      </c>
      <c r="AD17" s="87"/>
      <c r="AF17" s="78">
        <f t="shared" si="0"/>
        <v>3391263.1809999999</v>
      </c>
      <c r="AG17" s="77"/>
      <c r="AH17" s="90">
        <f t="shared" si="1"/>
        <v>3388827.6342257611</v>
      </c>
      <c r="AI17" s="80"/>
      <c r="AM17" s="50">
        <f>+'[19]Commercial Sales Model'!$Q62</f>
        <v>3391263.1809999999</v>
      </c>
      <c r="AN17" s="51"/>
    </row>
    <row r="18" spans="1:40" x14ac:dyDescent="0.3">
      <c r="A18" s="2">
        <v>2011</v>
      </c>
      <c r="B18" s="2">
        <v>2</v>
      </c>
      <c r="C18" s="53">
        <f>+[9]Err!$C135</f>
        <v>13570.463</v>
      </c>
      <c r="D18" s="56"/>
      <c r="E18" s="87">
        <f>+[10]Err!$D111</f>
        <v>13976.883035310901</v>
      </c>
      <c r="F18" s="57"/>
      <c r="H18" s="65">
        <f>+[1]Err!$C75</f>
        <v>967.79342244930103</v>
      </c>
      <c r="I18" s="66">
        <f>+[11]DATA_2014!J135</f>
        <v>381111.24300000002</v>
      </c>
      <c r="J18" s="67"/>
      <c r="K18" s="65">
        <f>+[12]Err!$D75</f>
        <v>1030.2030055396899</v>
      </c>
      <c r="L18" s="74">
        <f>+[13]Err!$E135</f>
        <v>393935.26957570401</v>
      </c>
      <c r="M18" s="75">
        <f t="shared" si="2"/>
        <v>405833.29870497825</v>
      </c>
      <c r="N18" s="68"/>
      <c r="P18" s="77">
        <f>+[14]Err!$C135</f>
        <v>16697.987647534999</v>
      </c>
      <c r="Q18" s="78">
        <f>+[11]DATA_2014!$K135</f>
        <v>1670817.3419999999</v>
      </c>
      <c r="R18" s="77"/>
      <c r="S18" s="105">
        <f>+[15]Err!$D132</f>
        <v>17770.386968572198</v>
      </c>
      <c r="T18" s="79">
        <f>+[16]Err!E99</f>
        <v>100521.200627489</v>
      </c>
      <c r="U18" s="90">
        <f t="shared" si="3"/>
        <v>1786300.6336959619</v>
      </c>
      <c r="V18" s="80"/>
      <c r="X18" s="56">
        <f>+[5]Err!$C135</f>
        <v>311446.33734249702</v>
      </c>
      <c r="Y18" s="54">
        <f>+[11]DATA_2014!L135</f>
        <v>1087570.6100000001</v>
      </c>
      <c r="Z18" s="56"/>
      <c r="AA18" s="54">
        <f>+[17]Err!E135</f>
        <v>334976.77284123801</v>
      </c>
      <c r="AB18" s="54">
        <f>+[18]Err!E107</f>
        <v>3478.85963493913</v>
      </c>
      <c r="AC18" s="87">
        <f t="shared" si="4"/>
        <v>1165337.1736795572</v>
      </c>
      <c r="AD18" s="87"/>
      <c r="AF18" s="78">
        <f t="shared" si="0"/>
        <v>3153069.6580000003</v>
      </c>
      <c r="AG18" s="77"/>
      <c r="AH18" s="90">
        <f t="shared" si="1"/>
        <v>3371447.9891158082</v>
      </c>
      <c r="AI18" s="80"/>
      <c r="AM18" s="50">
        <f>+'[19]Commercial Sales Model'!$Q63</f>
        <v>3153069.6579999998</v>
      </c>
      <c r="AN18" s="51"/>
    </row>
    <row r="19" spans="1:40" x14ac:dyDescent="0.3">
      <c r="A19" s="2">
        <v>2011</v>
      </c>
      <c r="B19" s="2">
        <v>3</v>
      </c>
      <c r="C19" s="53">
        <f>+[9]Err!$C136</f>
        <v>14179.444</v>
      </c>
      <c r="D19" s="56"/>
      <c r="E19" s="87">
        <f>+[10]Err!$D112</f>
        <v>14152.516953312799</v>
      </c>
      <c r="F19" s="57"/>
      <c r="H19" s="65">
        <f>+[1]Err!$C76</f>
        <v>1027.5947387221199</v>
      </c>
      <c r="I19" s="66">
        <f>+[11]DATA_2014!J136</f>
        <v>405625.554</v>
      </c>
      <c r="J19" s="67"/>
      <c r="K19" s="65">
        <f>+[12]Err!$D76</f>
        <v>1032.7282212554401</v>
      </c>
      <c r="L19" s="74">
        <f>+[13]Err!$E136</f>
        <v>394248.25576915703</v>
      </c>
      <c r="M19" s="75">
        <f t="shared" si="2"/>
        <v>407151.2999135413</v>
      </c>
      <c r="N19" s="68"/>
      <c r="P19" s="77">
        <f>+[14]Err!$C136</f>
        <v>17764.680497260299</v>
      </c>
      <c r="Q19" s="78">
        <f>+[11]DATA_2014!$K136</f>
        <v>1773394.76</v>
      </c>
      <c r="R19" s="77"/>
      <c r="S19" s="105">
        <f>+[15]Err!$D133</f>
        <v>18031.687682883901</v>
      </c>
      <c r="T19" s="79">
        <f>+[16]Err!E100</f>
        <v>100007.573542988</v>
      </c>
      <c r="U19" s="90">
        <f t="shared" si="3"/>
        <v>1803305.3320502026</v>
      </c>
      <c r="V19" s="80"/>
      <c r="X19" s="56">
        <f>+[5]Err!$C136</f>
        <v>319240.06067544402</v>
      </c>
      <c r="Y19" s="54">
        <f>+[11]DATA_2014!L136</f>
        <v>1115424.7720000001</v>
      </c>
      <c r="Z19" s="56"/>
      <c r="AA19" s="54">
        <f>+[17]Err!E136</f>
        <v>331220.665564186</v>
      </c>
      <c r="AB19" s="54">
        <f>+[18]Err!E108</f>
        <v>3495.98017025944</v>
      </c>
      <c r="AC19" s="87">
        <f t="shared" si="4"/>
        <v>1157940.8787925278</v>
      </c>
      <c r="AD19" s="87"/>
      <c r="AF19" s="78">
        <f t="shared" si="0"/>
        <v>3308624.5300000003</v>
      </c>
      <c r="AG19" s="77"/>
      <c r="AH19" s="90">
        <f t="shared" si="1"/>
        <v>3382550.0277095847</v>
      </c>
      <c r="AI19" s="80"/>
      <c r="AM19" s="50">
        <f>+'[19]Commercial Sales Model'!$Q64</f>
        <v>3308624.53</v>
      </c>
      <c r="AN19" s="51"/>
    </row>
    <row r="20" spans="1:40" x14ac:dyDescent="0.3">
      <c r="A20" s="2">
        <v>2011</v>
      </c>
      <c r="B20" s="2">
        <v>4</v>
      </c>
      <c r="C20" s="53">
        <f>+[9]Err!$C137</f>
        <v>13959.355</v>
      </c>
      <c r="D20" s="56"/>
      <c r="E20" s="87">
        <f>+[10]Err!$D113</f>
        <v>13642.308545899499</v>
      </c>
      <c r="F20" s="57"/>
      <c r="H20" s="65">
        <f>+[1]Err!$C77</f>
        <v>1175.94953868423</v>
      </c>
      <c r="I20" s="66">
        <f>+[11]DATA_2014!J137</f>
        <v>464704.68300000002</v>
      </c>
      <c r="J20" s="67"/>
      <c r="K20" s="65">
        <f>+[12]Err!$D77</f>
        <v>1146.9103443435999</v>
      </c>
      <c r="L20" s="74">
        <f>+[13]Err!$E137</f>
        <v>395295.36907017598</v>
      </c>
      <c r="M20" s="75">
        <f t="shared" si="2"/>
        <v>453368.34785770596</v>
      </c>
      <c r="N20" s="68"/>
      <c r="P20" s="77">
        <f>+[14]Err!$C137</f>
        <v>20006.007899368102</v>
      </c>
      <c r="Q20" s="78">
        <f>+[11]DATA_2014!$K137</f>
        <v>2000760.838</v>
      </c>
      <c r="R20" s="77"/>
      <c r="S20" s="105">
        <f>+[15]Err!$D134</f>
        <v>19593.5098651927</v>
      </c>
      <c r="T20" s="79">
        <f>+[16]Err!E101</f>
        <v>99862.055646603199</v>
      </c>
      <c r="U20" s="90">
        <f t="shared" si="3"/>
        <v>1956648.1724701421</v>
      </c>
      <c r="V20" s="80"/>
      <c r="X20" s="56">
        <f>+[5]Err!$C137</f>
        <v>358375.428979708</v>
      </c>
      <c r="Y20" s="54">
        <f>+[11]DATA_2014!L137</f>
        <v>1253955.6259999999</v>
      </c>
      <c r="Z20" s="56"/>
      <c r="AA20" s="54">
        <f>+[17]Err!E137</f>
        <v>349215.57078543201</v>
      </c>
      <c r="AB20" s="54">
        <f>+[18]Err!E109</f>
        <v>3496.0373285195901</v>
      </c>
      <c r="AC20" s="87">
        <f t="shared" si="4"/>
        <v>1220870.6711661455</v>
      </c>
      <c r="AD20" s="87"/>
      <c r="AF20" s="78">
        <f t="shared" si="0"/>
        <v>3733380.5019999999</v>
      </c>
      <c r="AG20" s="77"/>
      <c r="AH20" s="90">
        <f t="shared" si="1"/>
        <v>3644529.5000398927</v>
      </c>
      <c r="AI20" s="80"/>
      <c r="AM20" s="50">
        <f>+'[19]Commercial Sales Model'!$Q65</f>
        <v>3733380.5020000003</v>
      </c>
      <c r="AN20" s="51"/>
    </row>
    <row r="21" spans="1:40" x14ac:dyDescent="0.3">
      <c r="A21" s="2">
        <v>2011</v>
      </c>
      <c r="B21" s="2">
        <v>5</v>
      </c>
      <c r="C21" s="53">
        <f>+[9]Err!$C138</f>
        <v>13925.956</v>
      </c>
      <c r="D21" s="56"/>
      <c r="E21" s="87">
        <f>+[10]Err!$D114</f>
        <v>14056.164787268801</v>
      </c>
      <c r="F21" s="57"/>
      <c r="H21" s="65">
        <f>+[1]Err!$C78</f>
        <v>1214.7898425455601</v>
      </c>
      <c r="I21" s="66">
        <f>+[11]DATA_2014!J138</f>
        <v>480655.897</v>
      </c>
      <c r="J21" s="67"/>
      <c r="K21" s="65">
        <f>+[12]Err!$D78</f>
        <v>1238.7417967454001</v>
      </c>
      <c r="L21" s="74">
        <f>+[13]Err!$E138</f>
        <v>395645.79913438798</v>
      </c>
      <c r="M21" s="75">
        <f t="shared" si="2"/>
        <v>490102.98809450143</v>
      </c>
      <c r="N21" s="68"/>
      <c r="P21" s="77">
        <f>+[14]Err!$C138</f>
        <v>20465.438479350101</v>
      </c>
      <c r="Q21" s="78">
        <f>+[11]DATA_2014!$K138</f>
        <v>2050514.1429999999</v>
      </c>
      <c r="R21" s="77"/>
      <c r="S21" s="105">
        <f>+[15]Err!$D135</f>
        <v>21005.647604710601</v>
      </c>
      <c r="T21" s="79">
        <f>+[16]Err!E102</f>
        <v>100229.39610069399</v>
      </c>
      <c r="U21" s="90">
        <f t="shared" si="3"/>
        <v>2105383.374124133</v>
      </c>
      <c r="V21" s="80"/>
      <c r="X21" s="56">
        <f>+[5]Err!$C138</f>
        <v>359032.87703746097</v>
      </c>
      <c r="Y21" s="54">
        <f>+[11]DATA_2014!L138</f>
        <v>1255537.9709999999</v>
      </c>
      <c r="Z21" s="56"/>
      <c r="AA21" s="54">
        <f>+[17]Err!E138</f>
        <v>373492.40774819499</v>
      </c>
      <c r="AB21" s="54">
        <f>+[18]Err!E110</f>
        <v>3494.19547252449</v>
      </c>
      <c r="AC21" s="87">
        <f t="shared" si="4"/>
        <v>1305055.4801760137</v>
      </c>
      <c r="AD21" s="87"/>
      <c r="AF21" s="78">
        <f t="shared" si="0"/>
        <v>3800633.9669999997</v>
      </c>
      <c r="AG21" s="77"/>
      <c r="AH21" s="90">
        <f t="shared" si="1"/>
        <v>3914598.0071819169</v>
      </c>
      <c r="AI21" s="80"/>
      <c r="AM21" s="50">
        <f>+'[19]Commercial Sales Model'!$Q66</f>
        <v>3800633.9669999997</v>
      </c>
      <c r="AN21" s="51"/>
    </row>
    <row r="22" spans="1:40" x14ac:dyDescent="0.3">
      <c r="A22" s="2">
        <v>2011</v>
      </c>
      <c r="B22" s="2">
        <v>6</v>
      </c>
      <c r="C22" s="53">
        <f>+[9]Err!$C139</f>
        <v>13871.878000000001</v>
      </c>
      <c r="D22" s="56"/>
      <c r="E22" s="87">
        <f>+[10]Err!$D115</f>
        <v>13996.169135968899</v>
      </c>
      <c r="F22" s="57"/>
      <c r="H22" s="65">
        <f>+[1]Err!$C79</f>
        <v>1338.0230579767899</v>
      </c>
      <c r="I22" s="66">
        <f>+[11]DATA_2014!J139</f>
        <v>530207.69299999997</v>
      </c>
      <c r="J22" s="67"/>
      <c r="K22" s="65">
        <f>+[12]Err!$D79</f>
        <v>1312.8035954227801</v>
      </c>
      <c r="L22" s="74">
        <f>+[13]Err!$E139</f>
        <v>396165.46877037198</v>
      </c>
      <c r="M22" s="75">
        <f t="shared" si="2"/>
        <v>520087.45178409538</v>
      </c>
      <c r="N22" s="68"/>
      <c r="P22" s="77">
        <f>+[14]Err!$C139</f>
        <v>22291.089365647498</v>
      </c>
      <c r="Q22" s="78">
        <f>+[11]DATA_2014!$K139</f>
        <v>2235952.301</v>
      </c>
      <c r="R22" s="77"/>
      <c r="S22" s="105">
        <f>+[15]Err!$D136</f>
        <v>21822.178078940298</v>
      </c>
      <c r="T22" s="79">
        <f>+[16]Err!E103</f>
        <v>100493.71142524001</v>
      </c>
      <c r="U22" s="90">
        <f t="shared" si="3"/>
        <v>2192991.6665352243</v>
      </c>
      <c r="V22" s="80"/>
      <c r="X22" s="56">
        <f>+[5]Err!$C139</f>
        <v>387116.46947004599</v>
      </c>
      <c r="Y22" s="54">
        <f>+[11]DATA_2014!L139</f>
        <v>1344068.382</v>
      </c>
      <c r="Z22" s="56"/>
      <c r="AA22" s="54">
        <f>+[17]Err!E139</f>
        <v>378638.99430658401</v>
      </c>
      <c r="AB22" s="54">
        <f>+[18]Err!E111</f>
        <v>3515.2002320167699</v>
      </c>
      <c r="AC22" s="87">
        <f t="shared" si="4"/>
        <v>1330991.8806371004</v>
      </c>
      <c r="AD22" s="87"/>
      <c r="AF22" s="78">
        <f t="shared" si="0"/>
        <v>4124100.2540000002</v>
      </c>
      <c r="AG22" s="77"/>
      <c r="AH22" s="90">
        <f t="shared" si="1"/>
        <v>4058067.1680923887</v>
      </c>
      <c r="AI22" s="80"/>
      <c r="AM22" s="50">
        <f>+'[19]Commercial Sales Model'!$Q67</f>
        <v>4124100.2539999997</v>
      </c>
      <c r="AN22" s="51"/>
    </row>
    <row r="23" spans="1:40" x14ac:dyDescent="0.3">
      <c r="A23" s="2">
        <v>2011</v>
      </c>
      <c r="B23" s="2">
        <v>7</v>
      </c>
      <c r="C23" s="53">
        <f>+[9]Err!$C140</f>
        <v>13997.769</v>
      </c>
      <c r="D23" s="56"/>
      <c r="E23" s="87">
        <f>+[10]Err!$D116</f>
        <v>14004.3121616729</v>
      </c>
      <c r="F23" s="57"/>
      <c r="H23" s="65">
        <f>+[1]Err!$C80</f>
        <v>1337.2200660465401</v>
      </c>
      <c r="I23" s="66">
        <f>+[11]DATA_2014!J140</f>
        <v>530461.82799999998</v>
      </c>
      <c r="J23" s="67"/>
      <c r="K23" s="65">
        <f>+[12]Err!$D80</f>
        <v>1408.3837375471401</v>
      </c>
      <c r="L23" s="74">
        <f>+[13]Err!$E140</f>
        <v>396758.79755136301</v>
      </c>
      <c r="M23" s="75">
        <f t="shared" si="2"/>
        <v>558788.63820009772</v>
      </c>
      <c r="N23" s="68"/>
      <c r="P23" s="77">
        <f>+[14]Err!$C140</f>
        <v>22201.135111155399</v>
      </c>
      <c r="Q23" s="78">
        <f>+[11]DATA_2014!$K140</f>
        <v>2226995.8629999999</v>
      </c>
      <c r="R23" s="77"/>
      <c r="S23" s="105">
        <f>+[15]Err!$D137</f>
        <v>23258.312618499302</v>
      </c>
      <c r="T23" s="79">
        <f>+[16]Err!E104</f>
        <v>100534.86670500701</v>
      </c>
      <c r="U23" s="90">
        <f t="shared" si="3"/>
        <v>2338271.3588842098</v>
      </c>
      <c r="V23" s="80"/>
      <c r="X23" s="56">
        <f>+[5]Err!$C140</f>
        <v>379945.90043415298</v>
      </c>
      <c r="Y23" s="54">
        <f>+[11]DATA_2014!L140</f>
        <v>1312713.0859999999</v>
      </c>
      <c r="Z23" s="56"/>
      <c r="AA23" s="54">
        <f>+[17]Err!E140</f>
        <v>401627.455881481</v>
      </c>
      <c r="AB23" s="54">
        <f>+[18]Err!E112</f>
        <v>3485.7992039412802</v>
      </c>
      <c r="AC23" s="87">
        <f t="shared" si="4"/>
        <v>1399992.6659926281</v>
      </c>
      <c r="AD23" s="87"/>
      <c r="AF23" s="78">
        <f t="shared" si="0"/>
        <v>4084168.5459999996</v>
      </c>
      <c r="AG23" s="77"/>
      <c r="AH23" s="90">
        <f t="shared" si="1"/>
        <v>4311056.9752386082</v>
      </c>
      <c r="AI23" s="80"/>
      <c r="AM23" s="50">
        <f>+'[19]Commercial Sales Model'!$Q68</f>
        <v>4084168.5460000001</v>
      </c>
      <c r="AN23" s="51"/>
    </row>
    <row r="24" spans="1:40" x14ac:dyDescent="0.3">
      <c r="A24" s="2">
        <v>2011</v>
      </c>
      <c r="B24" s="2">
        <v>8</v>
      </c>
      <c r="C24" s="53">
        <f>+[9]Err!$C141</f>
        <v>13908.089</v>
      </c>
      <c r="D24" s="56"/>
      <c r="E24" s="87">
        <f>+[10]Err!$D117</f>
        <v>13911.2946670496</v>
      </c>
      <c r="F24" s="57"/>
      <c r="H24" s="65">
        <f>+[1]Err!$C81</f>
        <v>1372.32804416618</v>
      </c>
      <c r="I24" s="66">
        <f>+[11]DATA_2014!J141</f>
        <v>545125.75199999998</v>
      </c>
      <c r="J24" s="67"/>
      <c r="K24" s="65">
        <f>+[12]Err!$D81</f>
        <v>1391.3491614581801</v>
      </c>
      <c r="L24" s="74">
        <f>+[13]Err!$E141</f>
        <v>397155.241408573</v>
      </c>
      <c r="M24" s="75">
        <f t="shared" si="2"/>
        <v>552581.61210253916</v>
      </c>
      <c r="N24" s="68"/>
      <c r="P24" s="77">
        <f>+[14]Err!$C141</f>
        <v>22544.3600746269</v>
      </c>
      <c r="Q24" s="78">
        <f>+[11]DATA_2014!$K141</f>
        <v>2259666.2990000001</v>
      </c>
      <c r="R24" s="77"/>
      <c r="S24" s="105">
        <f>+[15]Err!$D138</f>
        <v>23024.236586820101</v>
      </c>
      <c r="T24" s="79">
        <f>+[16]Err!E105</f>
        <v>100330.42603710201</v>
      </c>
      <c r="U24" s="90">
        <f t="shared" si="3"/>
        <v>2310031.465934692</v>
      </c>
      <c r="V24" s="80"/>
      <c r="X24" s="56">
        <f>+[5]Err!$C141</f>
        <v>389110.70289017301</v>
      </c>
      <c r="Y24" s="54">
        <f>+[11]DATA_2014!L141</f>
        <v>1346323.0319999999</v>
      </c>
      <c r="Z24" s="56"/>
      <c r="AA24" s="54">
        <f>+[17]Err!E141</f>
        <v>396144.78324498498</v>
      </c>
      <c r="AB24" s="54">
        <f>+[18]Err!E113</f>
        <v>3453.2980295018001</v>
      </c>
      <c r="AC24" s="87">
        <f t="shared" si="4"/>
        <v>1368005.9993773242</v>
      </c>
      <c r="AD24" s="87"/>
      <c r="AF24" s="78">
        <f t="shared" si="0"/>
        <v>4165023.1720000003</v>
      </c>
      <c r="AG24" s="77"/>
      <c r="AH24" s="90">
        <f t="shared" si="1"/>
        <v>4244530.3720816048</v>
      </c>
      <c r="AI24" s="80"/>
      <c r="AM24" s="50">
        <f>+'[19]Commercial Sales Model'!$Q69</f>
        <v>4165023.1719999993</v>
      </c>
      <c r="AN24" s="51"/>
    </row>
    <row r="25" spans="1:40" x14ac:dyDescent="0.3">
      <c r="A25" s="2">
        <v>2011</v>
      </c>
      <c r="B25" s="2">
        <v>9</v>
      </c>
      <c r="C25" s="53">
        <f>+[9]Err!$C142</f>
        <v>13873.347</v>
      </c>
      <c r="D25" s="56"/>
      <c r="E25" s="87">
        <f>+[10]Err!$D118</f>
        <v>14018.9476362312</v>
      </c>
      <c r="F25" s="57"/>
      <c r="H25" s="65">
        <f>+[1]Err!$C82</f>
        <v>1424.48477278165</v>
      </c>
      <c r="I25" s="66">
        <f>+[11]DATA_2014!J142</f>
        <v>565641.53599999996</v>
      </c>
      <c r="J25" s="67"/>
      <c r="K25" s="65">
        <f>+[12]Err!$D82</f>
        <v>1353.97510719106</v>
      </c>
      <c r="L25" s="74">
        <f>+[13]Err!$E142</f>
        <v>397713.80123854103</v>
      </c>
      <c r="M25" s="75">
        <f t="shared" si="2"/>
        <v>538494.58666331752</v>
      </c>
      <c r="N25" s="68"/>
      <c r="P25" s="77">
        <f>+[14]Err!$C142</f>
        <v>23879.438876894201</v>
      </c>
      <c r="Q25" s="78">
        <f>+[11]DATA_2014!$K142</f>
        <v>2388994.5830000001</v>
      </c>
      <c r="R25" s="77"/>
      <c r="S25" s="105">
        <f>+[15]Err!$D139</f>
        <v>22563.351917972999</v>
      </c>
      <c r="T25" s="79">
        <f>+[16]Err!E106</f>
        <v>100202.985793998</v>
      </c>
      <c r="U25" s="90">
        <f t="shared" si="3"/>
        <v>2260915.231701626</v>
      </c>
      <c r="V25" s="80"/>
      <c r="X25" s="56">
        <f>+[5]Err!$C142</f>
        <v>415769.31746952998</v>
      </c>
      <c r="Y25" s="54">
        <f>+[11]DATA_2014!L142</f>
        <v>1432741.068</v>
      </c>
      <c r="Z25" s="56"/>
      <c r="AA25" s="54">
        <f>+[17]Err!E142</f>
        <v>392948.40617655002</v>
      </c>
      <c r="AB25" s="54">
        <f>+[18]Err!E114</f>
        <v>3462.0779644796498</v>
      </c>
      <c r="AC25" s="87">
        <f t="shared" si="4"/>
        <v>1360418.0182012329</v>
      </c>
      <c r="AD25" s="87"/>
      <c r="AF25" s="78">
        <f t="shared" si="0"/>
        <v>4401250.534</v>
      </c>
      <c r="AG25" s="77"/>
      <c r="AH25" s="90">
        <f t="shared" si="1"/>
        <v>4173846.7842024076</v>
      </c>
      <c r="AI25" s="80"/>
      <c r="AM25" s="50">
        <f>+'[19]Commercial Sales Model'!$Q70</f>
        <v>4401250.5339999991</v>
      </c>
      <c r="AN25" s="51"/>
    </row>
    <row r="26" spans="1:40" x14ac:dyDescent="0.3">
      <c r="A26" s="2">
        <v>2011</v>
      </c>
      <c r="B26" s="2">
        <v>10</v>
      </c>
      <c r="C26" s="53">
        <f>+[9]Err!$C143</f>
        <v>13913.085999999999</v>
      </c>
      <c r="D26" s="56"/>
      <c r="E26" s="87">
        <f>+[10]Err!$D119</f>
        <v>13992.6837801366</v>
      </c>
      <c r="F26" s="57"/>
      <c r="H26" s="65">
        <f>+[1]Err!$C83</f>
        <v>1240.5353516288601</v>
      </c>
      <c r="I26" s="66">
        <f>+[11]DATA_2014!J143</f>
        <v>492945.33</v>
      </c>
      <c r="J26" s="67"/>
      <c r="K26" s="65">
        <f>+[12]Err!$D83</f>
        <v>1248.47410304391</v>
      </c>
      <c r="L26" s="74">
        <f>+[13]Err!$E143</f>
        <v>397477.39999990299</v>
      </c>
      <c r="M26" s="75">
        <f t="shared" si="2"/>
        <v>496240.24044510431</v>
      </c>
      <c r="N26" s="68"/>
      <c r="P26" s="77">
        <f>+[14]Err!$C143</f>
        <v>21035.727567340498</v>
      </c>
      <c r="Q26" s="78">
        <f>+[11]DATA_2014!$K143</f>
        <v>2103088.9350000001</v>
      </c>
      <c r="R26" s="77"/>
      <c r="S26" s="105">
        <f>+[15]Err!$D140</f>
        <v>21485.8826819727</v>
      </c>
      <c r="T26" s="79">
        <f>+[16]Err!E107</f>
        <v>99924.254251588005</v>
      </c>
      <c r="U26" s="90">
        <f t="shared" si="3"/>
        <v>2146960.8039332316</v>
      </c>
      <c r="V26" s="80"/>
      <c r="X26" s="56">
        <f>+[5]Err!$C143</f>
        <v>377181.590269637</v>
      </c>
      <c r="Y26" s="54">
        <f>+[11]DATA_2014!L143</f>
        <v>1286943.5859999999</v>
      </c>
      <c r="Z26" s="56"/>
      <c r="AA26" s="54">
        <f>+[17]Err!E143</f>
        <v>384359.01211159601</v>
      </c>
      <c r="AB26" s="54">
        <f>+[18]Err!E115</f>
        <v>3427.4295539075401</v>
      </c>
      <c r="AC26" s="87">
        <f t="shared" si="4"/>
        <v>1317363.4374219903</v>
      </c>
      <c r="AD26" s="87"/>
      <c r="AF26" s="78">
        <f t="shared" si="0"/>
        <v>3896890.9369999999</v>
      </c>
      <c r="AG26" s="77"/>
      <c r="AH26" s="90">
        <f t="shared" si="1"/>
        <v>3974557.1655804627</v>
      </c>
      <c r="AI26" s="80"/>
      <c r="AM26" s="50">
        <f>+'[19]Commercial Sales Model'!$Q71</f>
        <v>3896890.9369999999</v>
      </c>
      <c r="AN26" s="51"/>
    </row>
    <row r="27" spans="1:40" x14ac:dyDescent="0.3">
      <c r="A27" s="2">
        <v>2011</v>
      </c>
      <c r="B27" s="2">
        <v>11</v>
      </c>
      <c r="C27" s="53">
        <f>+[9]Err!$C144</f>
        <v>13767.915999999999</v>
      </c>
      <c r="D27" s="56"/>
      <c r="E27" s="87">
        <f>+[10]Err!$D120</f>
        <v>13946.8484587524</v>
      </c>
      <c r="F27" s="57"/>
      <c r="H27" s="65">
        <f>+[1]Err!$C84</f>
        <v>1072.63869138013</v>
      </c>
      <c r="I27" s="66">
        <f>+[11]DATA_2014!J144</f>
        <v>426622.73200000002</v>
      </c>
      <c r="J27" s="67"/>
      <c r="K27" s="65">
        <f>+[12]Err!$D84</f>
        <v>1104.4122404058</v>
      </c>
      <c r="L27" s="74">
        <f>+[13]Err!$E144</f>
        <v>397861.31918308599</v>
      </c>
      <c r="M27" s="75">
        <f t="shared" si="2"/>
        <v>439402.91088979912</v>
      </c>
      <c r="N27" s="68"/>
      <c r="P27" s="77">
        <f>+[14]Err!$C144</f>
        <v>18731.804070890299</v>
      </c>
      <c r="Q27" s="78">
        <f>+[11]DATA_2014!$K144</f>
        <v>1871850.449</v>
      </c>
      <c r="R27" s="77"/>
      <c r="S27" s="105">
        <f>+[15]Err!$D141</f>
        <v>19264.836954791499</v>
      </c>
      <c r="T27" s="79">
        <f>+[16]Err!E108</f>
        <v>99840.497076868807</v>
      </c>
      <c r="U27" s="90">
        <f t="shared" si="3"/>
        <v>1923410.8976712148</v>
      </c>
      <c r="V27" s="80"/>
      <c r="X27" s="56">
        <f>+[5]Err!$C144</f>
        <v>342167.52920457901</v>
      </c>
      <c r="Y27" s="54">
        <f>+[11]DATA_2014!L144</f>
        <v>1165764.7720000001</v>
      </c>
      <c r="Z27" s="56"/>
      <c r="AA27" s="54">
        <f>+[17]Err!E144</f>
        <v>351626.18792300503</v>
      </c>
      <c r="AB27" s="54">
        <f>+[18]Err!E116</f>
        <v>3402.97024049631</v>
      </c>
      <c r="AC27" s="87">
        <f t="shared" si="4"/>
        <v>1196573.453281149</v>
      </c>
      <c r="AD27" s="87"/>
      <c r="AF27" s="78">
        <f t="shared" si="0"/>
        <v>3478005.8689999999</v>
      </c>
      <c r="AG27" s="77"/>
      <c r="AH27" s="90">
        <f t="shared" si="1"/>
        <v>3573334.1103009153</v>
      </c>
      <c r="AI27" s="80"/>
      <c r="AM27" s="50">
        <f>+'[19]Commercial Sales Model'!$Q72</f>
        <v>3478005.8690000004</v>
      </c>
      <c r="AN27" s="51"/>
    </row>
    <row r="28" spans="1:40" x14ac:dyDescent="0.3">
      <c r="A28" s="2">
        <v>2011</v>
      </c>
      <c r="B28" s="2">
        <v>12</v>
      </c>
      <c r="C28" s="53">
        <f>+[9]Err!$C145</f>
        <v>14091.915999999999</v>
      </c>
      <c r="D28" s="56">
        <f>SUM(C17:C28)</f>
        <v>167010.31899999999</v>
      </c>
      <c r="E28" s="87">
        <f>+[10]Err!$D121</f>
        <v>14025.739651293399</v>
      </c>
      <c r="F28" s="57">
        <f>SUM(E17:E28)</f>
        <v>167703.39789558333</v>
      </c>
      <c r="H28" s="65">
        <f>+[1]Err!$C85</f>
        <v>1085.39976645195</v>
      </c>
      <c r="I28" s="66">
        <f>+[11]DATA_2014!J145</f>
        <v>432211.614</v>
      </c>
      <c r="J28" s="67">
        <f>SUM(I17:I28)</f>
        <v>5674376.1959999995</v>
      </c>
      <c r="K28" s="65">
        <f>+[12]Err!$D85</f>
        <v>1062.96976991425</v>
      </c>
      <c r="L28" s="74">
        <f>+[13]Err!$E145</f>
        <v>398240.05205973401</v>
      </c>
      <c r="M28" s="75">
        <f t="shared" si="2"/>
        <v>423317.13650857442</v>
      </c>
      <c r="N28" s="68">
        <f>SUM(M17:M28)</f>
        <v>5683443.3280400233</v>
      </c>
      <c r="P28" s="77">
        <f>+[14]Err!$C145</f>
        <v>19083.664015425398</v>
      </c>
      <c r="Q28" s="78">
        <f>+[11]DATA_2014!$K145</f>
        <v>1900274.9280000001</v>
      </c>
      <c r="R28" s="77">
        <f>SUM(Q17:Q28)</f>
        <v>24293888.505999997</v>
      </c>
      <c r="S28" s="105">
        <f>+[15]Err!$D142</f>
        <v>19314.993432599498</v>
      </c>
      <c r="T28" s="79">
        <f>+[16]Err!E109</f>
        <v>99766.4208570685</v>
      </c>
      <c r="U28" s="90">
        <f t="shared" si="3"/>
        <v>1926987.7636482357</v>
      </c>
      <c r="V28" s="80">
        <f>SUM(U17:U28)</f>
        <v>24591237.670232516</v>
      </c>
      <c r="X28" s="56">
        <f>+[5]Err!$C145</f>
        <v>346870.77692079498</v>
      </c>
      <c r="Y28" s="54">
        <f>+[11]DATA_2014!L145</f>
        <v>1169301.389</v>
      </c>
      <c r="Z28" s="56">
        <f>SUM(Y17:Y28)</f>
        <v>14917015.976</v>
      </c>
      <c r="AA28" s="54">
        <f>+[17]Err!E145</f>
        <v>351169.93441090902</v>
      </c>
      <c r="AB28" s="54">
        <f>+[18]Err!E117</f>
        <v>3409.9143968775902</v>
      </c>
      <c r="AC28" s="87">
        <f t="shared" si="4"/>
        <v>1197459.4150983177</v>
      </c>
      <c r="AD28" s="87">
        <f>SUM(AC17:AC28)</f>
        <v>15156751.392507652</v>
      </c>
      <c r="AF28" s="78">
        <f t="shared" si="0"/>
        <v>3515879.8470000001</v>
      </c>
      <c r="AG28" s="77">
        <f>SUM(AF17:AF28)</f>
        <v>45052290.997000009</v>
      </c>
      <c r="AH28" s="90">
        <f t="shared" si="1"/>
        <v>3561790.0549064209</v>
      </c>
      <c r="AI28" s="80">
        <f>SUM(AH17:AH28)</f>
        <v>45599135.788675763</v>
      </c>
      <c r="AM28" s="50">
        <f>+'[19]Commercial Sales Model'!$Q73</f>
        <v>3515879.8470000001</v>
      </c>
      <c r="AN28" s="51">
        <f>SUM(AM17:AM28)</f>
        <v>45052290.997000001</v>
      </c>
    </row>
    <row r="29" spans="1:40" x14ac:dyDescent="0.3">
      <c r="A29" s="2">
        <v>2012</v>
      </c>
      <c r="B29" s="2">
        <v>1</v>
      </c>
      <c r="C29" s="53">
        <f>+[9]Err!$C146</f>
        <v>13896.528</v>
      </c>
      <c r="D29" s="58">
        <f>+D28/D16-1</f>
        <v>-4.9854685358063922E-4</v>
      </c>
      <c r="E29" s="87">
        <f>+[10]Err!$D122</f>
        <v>13788.6787270315</v>
      </c>
      <c r="F29" s="58">
        <f>+F28/F16-1</f>
        <v>-1.8723503356687932E-4</v>
      </c>
      <c r="H29" s="65">
        <f>+[1]Err!$C86</f>
        <v>1105.2520907197099</v>
      </c>
      <c r="I29" s="66">
        <f>+[11]DATA_2014!J146</f>
        <v>441420.00099999999</v>
      </c>
      <c r="J29" s="69">
        <f>+J28/J16-1</f>
        <v>2.3903947209635401E-2</v>
      </c>
      <c r="K29" s="65">
        <f>+[12]Err!$D86</f>
        <v>1039.9905230957499</v>
      </c>
      <c r="L29" s="74">
        <f>+[13]Err!$E146</f>
        <v>398742.62730439397</v>
      </c>
      <c r="M29" s="75">
        <f t="shared" si="2"/>
        <v>414688.55355087033</v>
      </c>
      <c r="N29" s="69">
        <f>+N28/N16-1</f>
        <v>4.5456219608788206E-3</v>
      </c>
      <c r="P29" s="77">
        <f>+[14]Err!$C146</f>
        <v>19395.021373999502</v>
      </c>
      <c r="Q29" s="78">
        <f>+[11]DATA_2014!$K146</f>
        <v>1919176.155</v>
      </c>
      <c r="R29" s="81">
        <f>+R28/R16-1</f>
        <v>3.8371976116373663E-3</v>
      </c>
      <c r="S29" s="105">
        <f>+[15]Err!$D143</f>
        <v>18516.244508732401</v>
      </c>
      <c r="T29" s="79">
        <f>+[16]Err!E110</f>
        <v>99401.829159229907</v>
      </c>
      <c r="U29" s="90">
        <f t="shared" si="3"/>
        <v>1840548.5733275472</v>
      </c>
      <c r="V29" s="81">
        <f>+V28/V16-1</f>
        <v>-4.5805966945873244E-3</v>
      </c>
      <c r="X29" s="56">
        <f>+[5]Err!$C146</f>
        <v>350143.41619360598</v>
      </c>
      <c r="Y29" s="54">
        <f>+[11]DATA_2014!L146</f>
        <v>1171930.014</v>
      </c>
      <c r="Z29" s="58">
        <f>+Z28/Z16-1</f>
        <v>1.9330205395291955E-2</v>
      </c>
      <c r="AA29" s="54">
        <f>+[17]Err!E146</f>
        <v>337825.01283629</v>
      </c>
      <c r="AB29" s="54">
        <f>+[18]Err!E118</f>
        <v>3358.11402519686</v>
      </c>
      <c r="AC29" s="87">
        <f t="shared" si="4"/>
        <v>1134454.9136678549</v>
      </c>
      <c r="AD29" s="58">
        <f>+AD28/AD16-1</f>
        <v>1.1824078772350477E-2</v>
      </c>
      <c r="AF29" s="78">
        <f t="shared" si="0"/>
        <v>3546422.6979999999</v>
      </c>
      <c r="AG29" s="81">
        <f>+AG28/AG16-1</f>
        <v>1.1407444784321985E-2</v>
      </c>
      <c r="AH29" s="90">
        <f t="shared" si="1"/>
        <v>3403480.7192733036</v>
      </c>
      <c r="AI29" s="81">
        <f>+AI28/AI16-1</f>
        <v>1.9698292967980091E-3</v>
      </c>
      <c r="AM29" s="50">
        <f>+'[19]Commercial Sales Model'!$Q74</f>
        <v>3546422.6980000003</v>
      </c>
      <c r="AN29" s="3">
        <f>+AN28/AN16-1</f>
        <v>1.1407444784321985E-2</v>
      </c>
    </row>
    <row r="30" spans="1:40" x14ac:dyDescent="0.3">
      <c r="A30" s="2">
        <v>2012</v>
      </c>
      <c r="B30" s="2">
        <v>2</v>
      </c>
      <c r="C30" s="53">
        <f>+[9]Err!$C147</f>
        <v>13699.476000000001</v>
      </c>
      <c r="D30" s="54"/>
      <c r="E30" s="87">
        <f>+[10]Err!$D123</f>
        <v>14053.275313722799</v>
      </c>
      <c r="F30" s="57"/>
      <c r="H30" s="65">
        <f>+[1]Err!$C87</f>
        <v>1013.29658628563</v>
      </c>
      <c r="I30" s="66">
        <f>+[11]DATA_2014!J147</f>
        <v>405204.13199999998</v>
      </c>
      <c r="J30" s="66"/>
      <c r="K30" s="65">
        <f>+[12]Err!$D87</f>
        <v>1037.8656904107099</v>
      </c>
      <c r="L30" s="74">
        <f>+[13]Err!$E147</f>
        <v>400024.77468828601</v>
      </c>
      <c r="M30" s="75">
        <f t="shared" si="2"/>
        <v>415171.98896324664</v>
      </c>
      <c r="N30" s="68"/>
      <c r="P30" s="77">
        <f>+[14]Err!$C147</f>
        <v>17891.5181398083</v>
      </c>
      <c r="Q30" s="78">
        <f>+[11]DATA_2014!$K147</f>
        <v>1765499.227</v>
      </c>
      <c r="R30" s="78"/>
      <c r="S30" s="105">
        <f>+[15]Err!$D144</f>
        <v>18311.7309858927</v>
      </c>
      <c r="T30" s="79">
        <f>+[16]Err!E111</f>
        <v>98798.165903835499</v>
      </c>
      <c r="U30" s="90">
        <f t="shared" si="3"/>
        <v>1809165.4359306321</v>
      </c>
      <c r="V30" s="80"/>
      <c r="X30" s="56">
        <f>+[5]Err!$C147</f>
        <v>328574.004190362</v>
      </c>
      <c r="Y30" s="54">
        <f>+[11]DATA_2014!L147</f>
        <v>1097765.7479999999</v>
      </c>
      <c r="Z30" s="54"/>
      <c r="AA30" s="54">
        <f>+[17]Err!E147</f>
        <v>339745.83740709902</v>
      </c>
      <c r="AB30" s="54">
        <f>+[18]Err!E119</f>
        <v>3346.8817682804201</v>
      </c>
      <c r="AC30" s="87">
        <f t="shared" si="4"/>
        <v>1137089.1490669837</v>
      </c>
      <c r="AD30" s="54"/>
      <c r="AF30" s="78">
        <f t="shared" si="0"/>
        <v>3282168.5829999996</v>
      </c>
      <c r="AG30" s="78"/>
      <c r="AH30" s="90">
        <f t="shared" si="1"/>
        <v>3375479.8492745855</v>
      </c>
      <c r="AI30" s="80"/>
      <c r="AM30" s="50">
        <f>+'[19]Commercial Sales Model'!$Q75</f>
        <v>3282168.5829999996</v>
      </c>
      <c r="AN30" s="51"/>
    </row>
    <row r="31" spans="1:40" x14ac:dyDescent="0.3">
      <c r="A31" s="2">
        <v>2012</v>
      </c>
      <c r="B31" s="2">
        <v>3</v>
      </c>
      <c r="C31" s="53">
        <f>+[9]Err!$C148</f>
        <v>14052.179</v>
      </c>
      <c r="D31" s="54"/>
      <c r="E31" s="87">
        <f>+[10]Err!$D124</f>
        <v>14058.579684177799</v>
      </c>
      <c r="F31" s="57"/>
      <c r="H31" s="65">
        <f>+[1]Err!$C88</f>
        <v>1094.8706080464899</v>
      </c>
      <c r="I31" s="66">
        <f>+[11]DATA_2014!J148</f>
        <v>438220.86599999998</v>
      </c>
      <c r="J31" s="66"/>
      <c r="K31" s="65">
        <f>+[12]Err!$D88</f>
        <v>1053.3669660169601</v>
      </c>
      <c r="L31" s="74">
        <f>+[13]Err!$E148</f>
        <v>400389.79367837199</v>
      </c>
      <c r="M31" s="75">
        <f t="shared" si="2"/>
        <v>421757.38219114335</v>
      </c>
      <c r="N31" s="68"/>
      <c r="P31" s="77">
        <f>+[14]Err!$C148</f>
        <v>19092.649237848102</v>
      </c>
      <c r="Q31" s="78">
        <f>+[11]DATA_2014!$K148</f>
        <v>1883833.5149999999</v>
      </c>
      <c r="R31" s="78"/>
      <c r="S31" s="105">
        <f>+[15]Err!$D145</f>
        <v>18507.384975868001</v>
      </c>
      <c r="T31" s="79">
        <f>+[16]Err!E112</f>
        <v>98616.596917129602</v>
      </c>
      <c r="U31" s="90">
        <f t="shared" si="3"/>
        <v>1825135.3241553148</v>
      </c>
      <c r="V31" s="80"/>
      <c r="X31" s="56">
        <f>+[5]Err!$C148</f>
        <v>339752.64441132598</v>
      </c>
      <c r="Y31" s="54">
        <f>+[11]DATA_2014!L148</f>
        <v>1139870.122</v>
      </c>
      <c r="Z31" s="54"/>
      <c r="AA31" s="54">
        <f>+[17]Err!E148</f>
        <v>338076.67666490498</v>
      </c>
      <c r="AB31" s="54">
        <f>+[18]Err!E120</f>
        <v>3335.3494250035001</v>
      </c>
      <c r="AC31" s="87">
        <f t="shared" si="4"/>
        <v>1127603.849121385</v>
      </c>
      <c r="AD31" s="54"/>
      <c r="AF31" s="78">
        <f t="shared" si="0"/>
        <v>3475976.682</v>
      </c>
      <c r="AG31" s="78"/>
      <c r="AH31" s="90">
        <f t="shared" si="1"/>
        <v>3388555.1351520214</v>
      </c>
      <c r="AI31" s="80"/>
      <c r="AM31" s="50">
        <f>+'[19]Commercial Sales Model'!$Q76</f>
        <v>3475976.682</v>
      </c>
      <c r="AN31" s="51"/>
    </row>
    <row r="32" spans="1:40" x14ac:dyDescent="0.3">
      <c r="A32" s="2">
        <v>2012</v>
      </c>
      <c r="B32" s="2">
        <v>4</v>
      </c>
      <c r="C32" s="53">
        <f>+[9]Err!$C149</f>
        <v>13857.423000000001</v>
      </c>
      <c r="D32" s="54"/>
      <c r="E32" s="87">
        <f>+[10]Err!$D125</f>
        <v>13769.183253495101</v>
      </c>
      <c r="F32" s="57"/>
      <c r="H32" s="65">
        <f>+[1]Err!$C89</f>
        <v>1171.7124505608299</v>
      </c>
      <c r="I32" s="66">
        <f>+[11]DATA_2014!J149</f>
        <v>469557.90600000002</v>
      </c>
      <c r="J32" s="66"/>
      <c r="K32" s="65">
        <f>+[12]Err!$D89</f>
        <v>1099.21039189303</v>
      </c>
      <c r="L32" s="74">
        <f>+[13]Err!$E149</f>
        <v>400735.04623997502</v>
      </c>
      <c r="M32" s="75">
        <f t="shared" si="2"/>
        <v>440492.12722271442</v>
      </c>
      <c r="N32" s="68"/>
      <c r="P32" s="77">
        <f>+[14]Err!$C149</f>
        <v>20138.031064713901</v>
      </c>
      <c r="Q32" s="78">
        <f>+[11]DATA_2014!$K149</f>
        <v>1986918.835</v>
      </c>
      <c r="R32" s="78"/>
      <c r="S32" s="105">
        <f>+[15]Err!$D146</f>
        <v>19220.174777448901</v>
      </c>
      <c r="T32" s="79">
        <f>+[16]Err!E113</f>
        <v>98684.472186451894</v>
      </c>
      <c r="U32" s="90">
        <f t="shared" si="3"/>
        <v>1896732.8032439002</v>
      </c>
      <c r="V32" s="80"/>
      <c r="X32" s="56">
        <f>+[5]Err!$C149</f>
        <v>355526.68809241703</v>
      </c>
      <c r="Y32" s="54">
        <f>+[11]DATA_2014!L149</f>
        <v>1200258.0989999999</v>
      </c>
      <c r="Z32" s="54"/>
      <c r="AA32" s="54">
        <f>+[17]Err!E149</f>
        <v>348130.79809486301</v>
      </c>
      <c r="AB32" s="54">
        <f>+[18]Err!E121</f>
        <v>3361.5575443441098</v>
      </c>
      <c r="AC32" s="87">
        <f t="shared" si="4"/>
        <v>1170261.7107543228</v>
      </c>
      <c r="AD32" s="54"/>
      <c r="AF32" s="78">
        <f t="shared" si="0"/>
        <v>3670592.2629999998</v>
      </c>
      <c r="AG32" s="78"/>
      <c r="AH32" s="90">
        <f t="shared" si="1"/>
        <v>3521255.8244744325</v>
      </c>
      <c r="AI32" s="80"/>
      <c r="AM32" s="50">
        <f>+'[19]Commercial Sales Model'!$Q77</f>
        <v>3670592.2630000003</v>
      </c>
      <c r="AN32" s="51"/>
    </row>
    <row r="33" spans="1:40" x14ac:dyDescent="0.3">
      <c r="A33" s="2">
        <v>2012</v>
      </c>
      <c r="B33" s="2">
        <v>5</v>
      </c>
      <c r="C33" s="53">
        <f>+[9]Err!$C150</f>
        <v>13673.531999999999</v>
      </c>
      <c r="D33" s="54"/>
      <c r="E33" s="87">
        <f>+[10]Err!$D126</f>
        <v>14036.973738938401</v>
      </c>
      <c r="F33" s="57"/>
      <c r="H33" s="65">
        <f>+[1]Err!$C90</f>
        <v>1174.7199609239699</v>
      </c>
      <c r="I33" s="66">
        <f>+[11]DATA_2014!J150</f>
        <v>471378.70400000003</v>
      </c>
      <c r="J33" s="66"/>
      <c r="K33" s="65">
        <f>+[12]Err!$D90</f>
        <v>1182.56250105155</v>
      </c>
      <c r="L33" s="74">
        <f>+[13]Err!$E150</f>
        <v>401218.27411363699</v>
      </c>
      <c r="M33" s="75">
        <f t="shared" si="2"/>
        <v>474465.68570340896</v>
      </c>
      <c r="N33" s="68"/>
      <c r="P33" s="77">
        <f>+[14]Err!$C150</f>
        <v>20212.027598224999</v>
      </c>
      <c r="Q33" s="78">
        <f>+[11]DATA_2014!$K150</f>
        <v>1994967.548</v>
      </c>
      <c r="R33" s="78"/>
      <c r="S33" s="105">
        <f>+[15]Err!$D147</f>
        <v>20257.395383511601</v>
      </c>
      <c r="T33" s="79">
        <f>+[16]Err!E114</f>
        <v>98784.010857835703</v>
      </c>
      <c r="U33" s="90">
        <f t="shared" si="3"/>
        <v>2001106.7655162809</v>
      </c>
      <c r="V33" s="80"/>
      <c r="X33" s="56">
        <f>+[5]Err!$C150</f>
        <v>364331.09080188698</v>
      </c>
      <c r="Y33" s="54">
        <f>+[11]DATA_2014!L150</f>
        <v>1235811.06</v>
      </c>
      <c r="Z33" s="54"/>
      <c r="AA33" s="54">
        <f>+[17]Err!E150</f>
        <v>359949.12610907399</v>
      </c>
      <c r="AB33" s="54">
        <f>+[18]Err!E122</f>
        <v>3372.8293520307502</v>
      </c>
      <c r="AC33" s="87">
        <f t="shared" si="4"/>
        <v>1214046.9777785027</v>
      </c>
      <c r="AD33" s="54"/>
      <c r="AF33" s="78">
        <f t="shared" si="0"/>
        <v>3715830.844</v>
      </c>
      <c r="AG33" s="78"/>
      <c r="AH33" s="90">
        <f t="shared" si="1"/>
        <v>3703656.4027371313</v>
      </c>
      <c r="AI33" s="80"/>
      <c r="AM33" s="50">
        <f>+'[19]Commercial Sales Model'!$Q78</f>
        <v>3715830.8440000005</v>
      </c>
      <c r="AN33" s="51"/>
    </row>
    <row r="34" spans="1:40" x14ac:dyDescent="0.3">
      <c r="A34" s="2">
        <v>2012</v>
      </c>
      <c r="B34" s="2">
        <v>6</v>
      </c>
      <c r="C34" s="53">
        <f>+[9]Err!$C151</f>
        <v>14169.289000000001</v>
      </c>
      <c r="D34" s="54"/>
      <c r="E34" s="87">
        <f>+[10]Err!$D127</f>
        <v>14031.5419350218</v>
      </c>
      <c r="F34" s="57"/>
      <c r="H34" s="65">
        <f>+[1]Err!$C91</f>
        <v>1324.3046783013001</v>
      </c>
      <c r="I34" s="66">
        <f>+[11]DATA_2014!J151</f>
        <v>530876.66500000004</v>
      </c>
      <c r="J34" s="66"/>
      <c r="K34" s="65">
        <f>+[12]Err!$D91</f>
        <v>1268.43121880434</v>
      </c>
      <c r="L34" s="74">
        <f>+[13]Err!$E151</f>
        <v>401742.20956490998</v>
      </c>
      <c r="M34" s="75">
        <f t="shared" si="2"/>
        <v>509582.3605235673</v>
      </c>
      <c r="N34" s="68"/>
      <c r="P34" s="77">
        <f>+[14]Err!$C151</f>
        <v>22295.285979572898</v>
      </c>
      <c r="Q34" s="78">
        <f>+[11]DATA_2014!$K151</f>
        <v>2209106.1159999999</v>
      </c>
      <c r="R34" s="78"/>
      <c r="S34" s="105">
        <f>+[15]Err!$D148</f>
        <v>21405.483215776901</v>
      </c>
      <c r="T34" s="79">
        <f>+[16]Err!E115</f>
        <v>98918.351613924198</v>
      </c>
      <c r="U34" s="90">
        <f t="shared" si="3"/>
        <v>2117395.1152041722</v>
      </c>
      <c r="V34" s="80"/>
      <c r="X34" s="56">
        <f>+[5]Err!$C151</f>
        <v>384519.68020005903</v>
      </c>
      <c r="Y34" s="54">
        <f>+[11]DATA_2014!L151</f>
        <v>1306982.3929999999</v>
      </c>
      <c r="Z34" s="54"/>
      <c r="AA34" s="54">
        <f>+[17]Err!E151</f>
        <v>377359.43768343102</v>
      </c>
      <c r="AB34" s="54">
        <f>+[18]Err!E123</f>
        <v>3413.2697919371499</v>
      </c>
      <c r="AC34" s="87">
        <f t="shared" si="4"/>
        <v>1288029.5693472445</v>
      </c>
      <c r="AD34" s="54"/>
      <c r="AF34" s="78">
        <f t="shared" si="0"/>
        <v>4061134.4629999995</v>
      </c>
      <c r="AG34" s="78"/>
      <c r="AH34" s="90">
        <f t="shared" si="1"/>
        <v>3929038.5870100064</v>
      </c>
      <c r="AI34" s="80"/>
      <c r="AM34" s="50">
        <f>+'[19]Commercial Sales Model'!$Q79</f>
        <v>4061134.4630000005</v>
      </c>
      <c r="AN34" s="51"/>
    </row>
    <row r="35" spans="1:40" x14ac:dyDescent="0.3">
      <c r="A35" s="2">
        <v>2012</v>
      </c>
      <c r="B35" s="2">
        <v>7</v>
      </c>
      <c r="C35" s="53">
        <f>+[9]Err!$C152</f>
        <v>13905.468999999999</v>
      </c>
      <c r="D35" s="54"/>
      <c r="E35" s="87">
        <f>+[10]Err!$D128</f>
        <v>13682.970875527501</v>
      </c>
      <c r="F35" s="57"/>
      <c r="H35" s="65">
        <f>+[1]Err!$C92</f>
        <v>1349.8091545766699</v>
      </c>
      <c r="I35" s="66">
        <f>+[11]DATA_2014!J152</f>
        <v>541393.60400000005</v>
      </c>
      <c r="J35" s="66"/>
      <c r="K35" s="65">
        <f>+[12]Err!$D92</f>
        <v>1355.23786544719</v>
      </c>
      <c r="L35" s="74">
        <f>+[13]Err!$E152</f>
        <v>401228.34581983398</v>
      </c>
      <c r="M35" s="75">
        <f t="shared" si="2"/>
        <v>543759.8469457787</v>
      </c>
      <c r="N35" s="68"/>
      <c r="P35" s="77">
        <f>+[14]Err!$C152</f>
        <v>22559.266710281299</v>
      </c>
      <c r="Q35" s="78">
        <f>+[11]DATA_2014!$K152</f>
        <v>2241375.9440000001</v>
      </c>
      <c r="R35" s="78"/>
      <c r="S35" s="105">
        <f>+[15]Err!$D149</f>
        <v>22638.2480189499</v>
      </c>
      <c r="T35" s="79">
        <f>+[16]Err!E116</f>
        <v>99327.909262074201</v>
      </c>
      <c r="U35" s="90">
        <f t="shared" si="3"/>
        <v>2248609.8450785866</v>
      </c>
      <c r="V35" s="80"/>
      <c r="X35" s="56">
        <f>+[5]Err!$C152</f>
        <v>391035.81391962699</v>
      </c>
      <c r="Y35" s="54">
        <f>+[11]DATA_2014!L152</f>
        <v>1342816.9850000001</v>
      </c>
      <c r="Z35" s="54"/>
      <c r="AA35" s="54">
        <f>+[17]Err!E152</f>
        <v>391841.48990109499</v>
      </c>
      <c r="AB35" s="54">
        <f>+[18]Err!E124</f>
        <v>3420.5778819223101</v>
      </c>
      <c r="AC35" s="87">
        <f t="shared" si="4"/>
        <v>1340324.3335751698</v>
      </c>
      <c r="AD35" s="54"/>
      <c r="AF35" s="78">
        <f t="shared" si="0"/>
        <v>4139492.0020000008</v>
      </c>
      <c r="AG35" s="78"/>
      <c r="AH35" s="90">
        <f t="shared" si="1"/>
        <v>4146376.9964750623</v>
      </c>
      <c r="AI35" s="80"/>
      <c r="AM35" s="50">
        <f>+'[19]Commercial Sales Model'!$Q80</f>
        <v>4139492.0020000003</v>
      </c>
      <c r="AN35" s="51"/>
    </row>
    <row r="36" spans="1:40" x14ac:dyDescent="0.3">
      <c r="A36" s="2">
        <v>2012</v>
      </c>
      <c r="B36" s="2">
        <v>8</v>
      </c>
      <c r="C36" s="53">
        <f>+[9]Err!$C153</f>
        <v>13953.625</v>
      </c>
      <c r="D36" s="54"/>
      <c r="E36" s="87">
        <f>+[10]Err!$D129</f>
        <v>14072.091825596601</v>
      </c>
      <c r="F36" s="57"/>
      <c r="H36" s="65">
        <f>+[1]Err!$C93</f>
        <v>1389.8589907186799</v>
      </c>
      <c r="I36" s="66">
        <f>+[11]DATA_2014!J153</f>
        <v>557661.46200000006</v>
      </c>
      <c r="J36" s="66"/>
      <c r="K36" s="65">
        <f>+[12]Err!$D93</f>
        <v>1371.03170612548</v>
      </c>
      <c r="L36" s="74">
        <f>+[13]Err!$E153</f>
        <v>401605.388994904</v>
      </c>
      <c r="M36" s="75">
        <f t="shared" si="2"/>
        <v>550613.72166287026</v>
      </c>
      <c r="N36" s="68"/>
      <c r="P36" s="77">
        <f>+[14]Err!$C153</f>
        <v>22861.4246980998</v>
      </c>
      <c r="Q36" s="78">
        <f>+[11]DATA_2014!$K153</f>
        <v>2277432.267</v>
      </c>
      <c r="R36" s="78"/>
      <c r="S36" s="105">
        <f>+[15]Err!$D150</f>
        <v>22800.1867506333</v>
      </c>
      <c r="T36" s="79">
        <f>+[16]Err!E117</f>
        <v>99384.513359583405</v>
      </c>
      <c r="U36" s="90">
        <f t="shared" si="3"/>
        <v>2265985.4647193118</v>
      </c>
      <c r="V36" s="80"/>
      <c r="X36" s="56">
        <f>+[5]Err!$C153</f>
        <v>390594.70116959099</v>
      </c>
      <c r="Y36" s="54">
        <f>+[11]DATA_2014!L153</f>
        <v>1335833.878</v>
      </c>
      <c r="Z36" s="54"/>
      <c r="AA36" s="54">
        <f>+[17]Err!E153</f>
        <v>396271.16880762699</v>
      </c>
      <c r="AB36" s="54">
        <f>+[18]Err!E125</f>
        <v>3446.6983660875399</v>
      </c>
      <c r="AC36" s="87">
        <f t="shared" si="4"/>
        <v>1365827.1900568476</v>
      </c>
      <c r="AD36" s="54"/>
      <c r="AF36" s="78">
        <f t="shared" si="0"/>
        <v>4184881.2319999998</v>
      </c>
      <c r="AG36" s="78"/>
      <c r="AH36" s="90">
        <f t="shared" si="1"/>
        <v>4196498.4682646263</v>
      </c>
      <c r="AI36" s="80"/>
      <c r="AM36" s="50">
        <f>+'[19]Commercial Sales Model'!$Q81</f>
        <v>4184881.2320000003</v>
      </c>
      <c r="AN36" s="51"/>
    </row>
    <row r="37" spans="1:40" x14ac:dyDescent="0.3">
      <c r="A37" s="2">
        <v>2012</v>
      </c>
      <c r="B37" s="2">
        <v>9</v>
      </c>
      <c r="C37" s="53">
        <f>+[9]Err!$C154</f>
        <v>13929.972</v>
      </c>
      <c r="D37" s="54"/>
      <c r="E37" s="87">
        <f>+[10]Err!$D130</f>
        <v>13946.5007591208</v>
      </c>
      <c r="F37" s="57"/>
      <c r="H37" s="65">
        <f>+[1]Err!$C94</f>
        <v>1338.96895349127</v>
      </c>
      <c r="I37" s="66">
        <f>+[11]DATA_2014!J154</f>
        <v>537502.30700000003</v>
      </c>
      <c r="J37" s="66"/>
      <c r="K37" s="65">
        <f>+[12]Err!$D94</f>
        <v>1346.8565513710901</v>
      </c>
      <c r="L37" s="74">
        <f>+[13]Err!$E154</f>
        <v>401743.68366249598</v>
      </c>
      <c r="M37" s="75">
        <f t="shared" si="2"/>
        <v>541091.11231278756</v>
      </c>
      <c r="N37" s="68"/>
      <c r="P37" s="77">
        <f>+[14]Err!$C154</f>
        <v>22638.639162956701</v>
      </c>
      <c r="Q37" s="78">
        <f>+[11]DATA_2014!$K154</f>
        <v>2257796.7609999999</v>
      </c>
      <c r="R37" s="78"/>
      <c r="S37" s="105">
        <f>+[15]Err!$D151</f>
        <v>22478.076253436098</v>
      </c>
      <c r="T37" s="79">
        <f>+[16]Err!E118</f>
        <v>99636.722008787707</v>
      </c>
      <c r="U37" s="90">
        <f t="shared" si="3"/>
        <v>2239641.8349559451</v>
      </c>
      <c r="V37" s="80"/>
      <c r="X37" s="56">
        <f>+[5]Err!$C154</f>
        <v>394802.36706993199</v>
      </c>
      <c r="Y37" s="54">
        <f>+[11]DATA_2014!L154</f>
        <v>1337985.2220000001</v>
      </c>
      <c r="Z37" s="54"/>
      <c r="AA37" s="54">
        <f>+[17]Err!E154</f>
        <v>391900.62836799602</v>
      </c>
      <c r="AB37" s="54">
        <f>+[18]Err!E126</f>
        <v>3409.45729667358</v>
      </c>
      <c r="AC37" s="87">
        <f t="shared" si="4"/>
        <v>1336168.456960225</v>
      </c>
      <c r="AD37" s="54"/>
      <c r="AF37" s="78">
        <f t="shared" si="0"/>
        <v>4147214.2620000001</v>
      </c>
      <c r="AG37" s="78"/>
      <c r="AH37" s="90">
        <f t="shared" si="1"/>
        <v>4130847.9049880789</v>
      </c>
      <c r="AI37" s="80"/>
      <c r="AM37" s="50">
        <f>+'[19]Commercial Sales Model'!$Q82</f>
        <v>4147214.2620000001</v>
      </c>
      <c r="AN37" s="51"/>
    </row>
    <row r="38" spans="1:40" x14ac:dyDescent="0.3">
      <c r="A38" s="2">
        <v>2012</v>
      </c>
      <c r="B38" s="2">
        <v>10</v>
      </c>
      <c r="C38" s="53">
        <f>+[9]Err!$C155</f>
        <v>14002.778</v>
      </c>
      <c r="D38" s="54"/>
      <c r="E38" s="87">
        <f>+[10]Err!$D131</f>
        <v>13983.376100019401</v>
      </c>
      <c r="F38" s="57"/>
      <c r="H38" s="65">
        <f>+[1]Err!$C95</f>
        <v>1278.9104939962399</v>
      </c>
      <c r="I38" s="66">
        <f>+[11]DATA_2014!J155</f>
        <v>513587.43400000001</v>
      </c>
      <c r="J38" s="66"/>
      <c r="K38" s="65">
        <f>+[12]Err!$D95</f>
        <v>1265.33463536818</v>
      </c>
      <c r="L38" s="74">
        <f>+[13]Err!$E155</f>
        <v>401935.83908606501</v>
      </c>
      <c r="M38" s="75">
        <f t="shared" si="2"/>
        <v>508583.3383913695</v>
      </c>
      <c r="N38" s="68"/>
      <c r="P38" s="77">
        <f>+[14]Err!$C155</f>
        <v>21955.7054003911</v>
      </c>
      <c r="Q38" s="78">
        <f>+[11]DATA_2014!$K155</f>
        <v>2189313.1639999999</v>
      </c>
      <c r="R38" s="78"/>
      <c r="S38" s="105">
        <f>+[15]Err!$D152</f>
        <v>21493.293705948901</v>
      </c>
      <c r="T38" s="79">
        <f>+[16]Err!E119</f>
        <v>99652.834052149905</v>
      </c>
      <c r="U38" s="90">
        <f t="shared" si="3"/>
        <v>2141867.6309130439</v>
      </c>
      <c r="V38" s="80"/>
      <c r="X38" s="56">
        <f>+[5]Err!$C155</f>
        <v>392523.63576751098</v>
      </c>
      <c r="Y38" s="54">
        <f>+[11]DATA_2014!L155</f>
        <v>1316916.798</v>
      </c>
      <c r="Z38" s="54"/>
      <c r="AA38" s="54">
        <f>+[17]Err!E155</f>
        <v>382734.15982534603</v>
      </c>
      <c r="AB38" s="54">
        <f>+[18]Err!E127</f>
        <v>3367.76633737874</v>
      </c>
      <c r="AC38" s="87">
        <f t="shared" si="4"/>
        <v>1288959.2196247349</v>
      </c>
      <c r="AD38" s="54"/>
      <c r="AF38" s="78">
        <f t="shared" si="0"/>
        <v>4033820.1739999996</v>
      </c>
      <c r="AG38" s="78"/>
      <c r="AH38" s="90">
        <f t="shared" si="1"/>
        <v>3953393.565029168</v>
      </c>
      <c r="AI38" s="80"/>
      <c r="AM38" s="50">
        <f>+'[19]Commercial Sales Model'!$Q83</f>
        <v>4033820.1740000001</v>
      </c>
      <c r="AN38" s="51"/>
    </row>
    <row r="39" spans="1:40" x14ac:dyDescent="0.3">
      <c r="A39" s="2">
        <v>2012</v>
      </c>
      <c r="B39" s="2">
        <v>11</v>
      </c>
      <c r="C39" s="53">
        <f>+[9]Err!$C156</f>
        <v>13979.968000000001</v>
      </c>
      <c r="D39" s="54"/>
      <c r="E39" s="87">
        <f>+[10]Err!$D132</f>
        <v>13942.012745776399</v>
      </c>
      <c r="F39" s="57"/>
      <c r="H39" s="65">
        <f>+[1]Err!$C96</f>
        <v>1097.57619611629</v>
      </c>
      <c r="I39" s="66">
        <f>+[11]DATA_2014!J156</f>
        <v>441098.31199999998</v>
      </c>
      <c r="J39" s="66"/>
      <c r="K39" s="65">
        <f>+[12]Err!$D96</f>
        <v>1117.9860683470799</v>
      </c>
      <c r="L39" s="74">
        <f>+[13]Err!$E156</f>
        <v>402059.18033642799</v>
      </c>
      <c r="M39" s="75">
        <f t="shared" si="2"/>
        <v>449496.56226717267</v>
      </c>
      <c r="N39" s="68"/>
      <c r="P39" s="77">
        <f>+[14]Err!$C156</f>
        <v>19318.6579599867</v>
      </c>
      <c r="Q39" s="78">
        <f>+[11]DATA_2014!$K156</f>
        <v>1924466.75</v>
      </c>
      <c r="R39" s="78"/>
      <c r="S39" s="105">
        <f>+[15]Err!$D153</f>
        <v>19568.239117235</v>
      </c>
      <c r="T39" s="79">
        <f>+[16]Err!E120</f>
        <v>99572.701917337399</v>
      </c>
      <c r="U39" s="90">
        <f t="shared" si="3"/>
        <v>1948462.440667622</v>
      </c>
      <c r="V39" s="80"/>
      <c r="X39" s="56">
        <f>+[5]Err!$C156</f>
        <v>347693.12139423098</v>
      </c>
      <c r="Y39" s="54">
        <f>+[11]DATA_2014!L156</f>
        <v>1157122.7080000001</v>
      </c>
      <c r="Z39" s="54"/>
      <c r="AA39" s="54">
        <f>+[17]Err!E156</f>
        <v>361873.27307006798</v>
      </c>
      <c r="AB39" s="54">
        <f>+[18]Err!E128</f>
        <v>3345.5584604721498</v>
      </c>
      <c r="AC39" s="87">
        <f t="shared" si="4"/>
        <v>1210668.1903383145</v>
      </c>
      <c r="AD39" s="54"/>
      <c r="AF39" s="78">
        <f t="shared" si="0"/>
        <v>3536667.7379999999</v>
      </c>
      <c r="AG39" s="78"/>
      <c r="AH39" s="90">
        <f t="shared" si="1"/>
        <v>3622569.2060188851</v>
      </c>
      <c r="AI39" s="80"/>
      <c r="AM39" s="50">
        <f>+'[19]Commercial Sales Model'!$Q84</f>
        <v>3536667.7380000004</v>
      </c>
      <c r="AN39" s="51"/>
    </row>
    <row r="40" spans="1:40" x14ac:dyDescent="0.3">
      <c r="A40" s="2">
        <v>2012</v>
      </c>
      <c r="B40" s="2">
        <v>12</v>
      </c>
      <c r="C40" s="53">
        <f>+[9]Err!$C157</f>
        <v>14061.222</v>
      </c>
      <c r="D40" s="56">
        <f>SUM(C29:C40)</f>
        <v>167181.46100000001</v>
      </c>
      <c r="E40" s="87">
        <f>+[10]Err!$D133</f>
        <v>13998.307288165901</v>
      </c>
      <c r="F40" s="57">
        <f>SUM(E29:E40)</f>
        <v>167363.49224659399</v>
      </c>
      <c r="H40" s="65">
        <f>+[1]Err!$C97</f>
        <v>1047.20305758839</v>
      </c>
      <c r="I40" s="66">
        <f>+[11]DATA_2014!J157</f>
        <v>421129.56800000003</v>
      </c>
      <c r="J40" s="67">
        <f>SUM(I29:I40)</f>
        <v>5769030.9610000001</v>
      </c>
      <c r="K40" s="65">
        <f>+[12]Err!$D97</f>
        <v>1059.15708188747</v>
      </c>
      <c r="L40" s="74">
        <f>+[13]Err!$E157</f>
        <v>402362.75873676001</v>
      </c>
      <c r="M40" s="75">
        <f t="shared" si="2"/>
        <v>426165.36540381884</v>
      </c>
      <c r="N40" s="68">
        <f>SUM(M29:M40)</f>
        <v>5695868.0451387484</v>
      </c>
      <c r="P40" s="77">
        <f>+[14]Err!$C157</f>
        <v>18643.0667737402</v>
      </c>
      <c r="Q40" s="78">
        <f>+[11]DATA_2014!$K157</f>
        <v>1857222.3119999999</v>
      </c>
      <c r="R40" s="77">
        <f>SUM(Q29:Q40)</f>
        <v>24507108.594000001</v>
      </c>
      <c r="S40" s="105">
        <f>+[15]Err!$D154</f>
        <v>19174.7313619427</v>
      </c>
      <c r="T40" s="79">
        <f>+[16]Err!E121</f>
        <v>99440.257563687701</v>
      </c>
      <c r="U40" s="90">
        <f t="shared" si="3"/>
        <v>1906740.2253461024</v>
      </c>
      <c r="V40" s="80">
        <f>SUM(U29:U40)</f>
        <v>24241391.45905846</v>
      </c>
      <c r="X40" s="56">
        <f>+[5]Err!$C157</f>
        <v>340638.42938701902</v>
      </c>
      <c r="Y40" s="54">
        <f>+[11]DATA_2014!L157</f>
        <v>1133644.693</v>
      </c>
      <c r="Z40" s="56">
        <f>SUM(Y29:Y40)</f>
        <v>14776937.720000003</v>
      </c>
      <c r="AA40" s="54">
        <f>+[17]Err!E157</f>
        <v>347280.91101743601</v>
      </c>
      <c r="AB40" s="54">
        <f>+[18]Err!E129</f>
        <v>3321.8074787784899</v>
      </c>
      <c r="AC40" s="87">
        <f t="shared" si="4"/>
        <v>1153600.3274547262</v>
      </c>
      <c r="AD40" s="56">
        <f>SUM(AC29:AC40)</f>
        <v>14767033.887746315</v>
      </c>
      <c r="AF40" s="78">
        <f t="shared" si="0"/>
        <v>3426057.7949999999</v>
      </c>
      <c r="AG40" s="77">
        <f>SUM(AF29:AF40)</f>
        <v>45220258.736000001</v>
      </c>
      <c r="AH40" s="90">
        <f t="shared" si="1"/>
        <v>3500504.2254928132</v>
      </c>
      <c r="AI40" s="80">
        <f>SUM(AH29:AH40)</f>
        <v>44871656.88419012</v>
      </c>
      <c r="AM40" s="50">
        <f>+'[19]Commercial Sales Model'!$Q85</f>
        <v>3426057.7950000004</v>
      </c>
      <c r="AN40" s="51">
        <f>SUM(AM29:AM40)</f>
        <v>45220258.736000001</v>
      </c>
    </row>
    <row r="41" spans="1:40" x14ac:dyDescent="0.3">
      <c r="A41" s="2">
        <v>2013</v>
      </c>
      <c r="B41" s="2">
        <v>1</v>
      </c>
      <c r="C41" s="53">
        <f>+[9]Err!$C158</f>
        <v>13838.001</v>
      </c>
      <c r="D41" s="58">
        <f>+D40/D28-1</f>
        <v>1.0247390761526365E-3</v>
      </c>
      <c r="E41" s="87">
        <f>+[10]Err!$D134</f>
        <v>13961.4468002781</v>
      </c>
      <c r="F41" s="58">
        <f>+F40/F28-1</f>
        <v>-2.0268262495252154E-3</v>
      </c>
      <c r="H41" s="65">
        <f>+[1]Err!$C98</f>
        <v>1083.7679265417501</v>
      </c>
      <c r="I41" s="66">
        <f>+[11]DATA_2014!J158</f>
        <v>436704.28600000002</v>
      </c>
      <c r="J41" s="69">
        <f>+J40/J28-1</f>
        <v>1.6681087353130453E-2</v>
      </c>
      <c r="K41" s="65">
        <f>+[12]Err!$D98</f>
        <v>1030.5462899455899</v>
      </c>
      <c r="L41" s="74">
        <f>+[13]Err!$E158</f>
        <v>402615.554814042</v>
      </c>
      <c r="M41" s="75">
        <f t="shared" si="2"/>
        <v>414913.96628799627</v>
      </c>
      <c r="N41" s="69">
        <f>+N40/N28-1</f>
        <v>2.186124921388144E-3</v>
      </c>
      <c r="P41" s="77">
        <f>+[14]Err!$C158</f>
        <v>19313.0130998206</v>
      </c>
      <c r="Q41" s="78">
        <f>+[11]DATA_2014!$K158</f>
        <v>1916584.794</v>
      </c>
      <c r="R41" s="81">
        <f>+R40/R28-1</f>
        <v>8.7766965731872482E-3</v>
      </c>
      <c r="S41" s="105">
        <f>+[15]Err!$D155</f>
        <v>18249.273835859301</v>
      </c>
      <c r="T41" s="79">
        <f>+[16]Err!E122</f>
        <v>99534.593706979998</v>
      </c>
      <c r="U41" s="90">
        <f t="shared" si="3"/>
        <v>1816434.056699676</v>
      </c>
      <c r="V41" s="81">
        <f>+V40/V28-1</f>
        <v>-1.422645805247702E-2</v>
      </c>
      <c r="X41" s="56">
        <f>+[5]Err!$C158</f>
        <v>350870.08353365399</v>
      </c>
      <c r="Y41" s="54">
        <f>+[11]DATA_2014!L158</f>
        <v>1167695.638</v>
      </c>
      <c r="Z41" s="58">
        <f>+Z40/Z28-1</f>
        <v>-9.3905011716397535E-3</v>
      </c>
      <c r="AA41" s="54">
        <f>+[17]Err!E158</f>
        <v>336752.89512159902</v>
      </c>
      <c r="AB41" s="54">
        <f>+[18]Err!E130</f>
        <v>3329.60122127249</v>
      </c>
      <c r="AC41" s="87">
        <f t="shared" si="4"/>
        <v>1121252.8508639229</v>
      </c>
      <c r="AD41" s="58">
        <f>+AD40/AD28-1</f>
        <v>-2.5712469292989981E-2</v>
      </c>
      <c r="AF41" s="78">
        <f t="shared" si="0"/>
        <v>3534822.719</v>
      </c>
      <c r="AG41" s="81">
        <f>+AG40/AG28-1</f>
        <v>3.7282840735264333E-3</v>
      </c>
      <c r="AH41" s="90">
        <f t="shared" si="1"/>
        <v>3366562.320651873</v>
      </c>
      <c r="AI41" s="81">
        <f>+AI40/AI28-1</f>
        <v>-1.5953787103708872E-2</v>
      </c>
      <c r="AM41" s="50">
        <f>+'[19]Commercial Sales Model'!$Q86</f>
        <v>3534822.719</v>
      </c>
      <c r="AN41" s="3">
        <f>+AN40/AN28-1</f>
        <v>3.7282840735266554E-3</v>
      </c>
    </row>
    <row r="42" spans="1:40" x14ac:dyDescent="0.3">
      <c r="A42" s="2">
        <v>2013</v>
      </c>
      <c r="B42" s="2">
        <v>2</v>
      </c>
      <c r="C42" s="53">
        <f>+[9]Err!$C159</f>
        <v>13983.454</v>
      </c>
      <c r="D42" s="54"/>
      <c r="E42" s="87">
        <f>+[10]Err!$D135</f>
        <v>14118.2839646046</v>
      </c>
      <c r="F42" s="57"/>
      <c r="H42" s="65">
        <f>+[1]Err!$C99</f>
        <v>1034.88278632627</v>
      </c>
      <c r="I42" s="66">
        <f>+[11]DATA_2014!J159</f>
        <v>417321.658</v>
      </c>
      <c r="J42" s="66"/>
      <c r="K42" s="65">
        <f>+[12]Err!$D99</f>
        <v>1049.53948088369</v>
      </c>
      <c r="L42" s="74">
        <f>+[13]Err!$E159</f>
        <v>403505.29596193699</v>
      </c>
      <c r="M42" s="75">
        <f t="shared" si="2"/>
        <v>423494.73885771103</v>
      </c>
      <c r="N42" s="68"/>
      <c r="P42" s="77">
        <f>+[14]Err!$C159</f>
        <v>18320.9760554696</v>
      </c>
      <c r="Q42" s="78">
        <f>+[11]DATA_2014!$K159</f>
        <v>1812622.4080000001</v>
      </c>
      <c r="R42" s="78"/>
      <c r="S42" s="105">
        <f>+[15]Err!$D156</f>
        <v>18530.545589057801</v>
      </c>
      <c r="T42" s="79">
        <f>+[16]Err!E123</f>
        <v>99128.432899306397</v>
      </c>
      <c r="U42" s="90">
        <f t="shared" si="3"/>
        <v>1836903.9450124544</v>
      </c>
      <c r="V42" s="80"/>
      <c r="X42" s="56">
        <f>+[5]Err!$C159</f>
        <v>332178.90753011999</v>
      </c>
      <c r="Y42" s="54">
        <f>+[11]DATA_2014!L159</f>
        <v>1102833.973</v>
      </c>
      <c r="Z42" s="54"/>
      <c r="AA42" s="54">
        <f>+[17]Err!E159</f>
        <v>343729.69601141801</v>
      </c>
      <c r="AB42" s="54">
        <f>+[18]Err!E131</f>
        <v>3330.4947857714401</v>
      </c>
      <c r="AC42" s="87">
        <f t="shared" si="4"/>
        <v>1144789.9602808298</v>
      </c>
      <c r="AD42" s="87"/>
      <c r="AF42" s="78">
        <f t="shared" si="0"/>
        <v>3346761.4929999998</v>
      </c>
      <c r="AG42" s="78"/>
      <c r="AH42" s="90">
        <f t="shared" si="1"/>
        <v>3419306.9281155998</v>
      </c>
      <c r="AI42" s="80"/>
      <c r="AM42" s="50">
        <f>+'[19]Commercial Sales Model'!$Q87</f>
        <v>3346761.4930000002</v>
      </c>
      <c r="AN42" s="51"/>
    </row>
    <row r="43" spans="1:40" x14ac:dyDescent="0.3">
      <c r="A43" s="2">
        <v>2013</v>
      </c>
      <c r="B43" s="2">
        <v>3</v>
      </c>
      <c r="C43" s="53">
        <f>+[9]Err!$C160</f>
        <v>14055.822</v>
      </c>
      <c r="D43" s="54"/>
      <c r="E43" s="87">
        <f>+[10]Err!$D136</f>
        <v>13931.523735594101</v>
      </c>
      <c r="F43" s="57"/>
      <c r="H43" s="65">
        <f>+[1]Err!$C100</f>
        <v>988.97823990878601</v>
      </c>
      <c r="I43" s="66">
        <f>+[11]DATA_2014!J160</f>
        <v>398998.326</v>
      </c>
      <c r="J43" s="66"/>
      <c r="K43" s="65">
        <f>+[12]Err!$D100</f>
        <v>1039.2206577652801</v>
      </c>
      <c r="L43" s="74">
        <f>+[13]Err!$E160</f>
        <v>403720.69907037501</v>
      </c>
      <c r="M43" s="75">
        <f t="shared" si="2"/>
        <v>419554.89044137381</v>
      </c>
      <c r="N43" s="68"/>
      <c r="P43" s="77">
        <f>+[14]Err!$C160</f>
        <v>17410.2938169794</v>
      </c>
      <c r="Q43" s="78">
        <f>+[11]DATA_2014!$K160</f>
        <v>1726944.4539999999</v>
      </c>
      <c r="R43" s="78"/>
      <c r="S43" s="105">
        <f>+[15]Err!$D157</f>
        <v>18044.635434292199</v>
      </c>
      <c r="T43" s="79">
        <f>+[16]Err!E124</f>
        <v>98872.949624228597</v>
      </c>
      <c r="U43" s="90">
        <f t="shared" si="3"/>
        <v>1784126.3302823429</v>
      </c>
      <c r="V43" s="80"/>
      <c r="X43" s="56">
        <f>+[5]Err!$C160</f>
        <v>317028.61883273203</v>
      </c>
      <c r="Y43" s="54">
        <f>+[11]DATA_2014!L160</f>
        <v>1053803.129</v>
      </c>
      <c r="Z43" s="54"/>
      <c r="AA43" s="54">
        <f>+[17]Err!E160</f>
        <v>336761.39466010698</v>
      </c>
      <c r="AB43" s="54">
        <f>+[18]Err!E132</f>
        <v>3312.0384520315101</v>
      </c>
      <c r="AC43" s="87">
        <f t="shared" si="4"/>
        <v>1115366.6882740331</v>
      </c>
      <c r="AD43" s="87"/>
      <c r="AF43" s="78">
        <f t="shared" si="0"/>
        <v>3193801.7309999997</v>
      </c>
      <c r="AG43" s="78"/>
      <c r="AH43" s="90">
        <f t="shared" si="1"/>
        <v>3332979.4327333439</v>
      </c>
      <c r="AI43" s="80"/>
      <c r="AM43" s="50">
        <f>+'[19]Commercial Sales Model'!$Q88</f>
        <v>3193801.7309999997</v>
      </c>
      <c r="AN43" s="51"/>
    </row>
    <row r="44" spans="1:40" x14ac:dyDescent="0.3">
      <c r="A44" s="2">
        <v>2013</v>
      </c>
      <c r="B44" s="2">
        <v>4</v>
      </c>
      <c r="C44" s="53">
        <f>+[9]Err!$C161</f>
        <v>13982.846</v>
      </c>
      <c r="D44" s="54"/>
      <c r="E44" s="87">
        <f>+[10]Err!$D137</f>
        <v>13963.2857359109</v>
      </c>
      <c r="F44" s="57"/>
      <c r="H44" s="65">
        <f>+[1]Err!$C101</f>
        <v>1089.1676080483201</v>
      </c>
      <c r="I44" s="66">
        <f>+[11]DATA_2014!J161</f>
        <v>439655.57500000001</v>
      </c>
      <c r="J44" s="66"/>
      <c r="K44" s="65">
        <f>+[12]Err!$D101</f>
        <v>1075.19573290685</v>
      </c>
      <c r="L44" s="74">
        <f>+[13]Err!$E161</f>
        <v>403936.29864389502</v>
      </c>
      <c r="M44" s="75">
        <f t="shared" si="2"/>
        <v>434310.58466810297</v>
      </c>
      <c r="N44" s="68"/>
      <c r="P44" s="77">
        <f>+[14]Err!$C161</f>
        <v>19166.043553550899</v>
      </c>
      <c r="Q44" s="78">
        <f>+[11]DATA_2014!$K161</f>
        <v>1903686.442</v>
      </c>
      <c r="R44" s="78"/>
      <c r="S44" s="105">
        <f>+[15]Err!$D158</f>
        <v>18762.0045663577</v>
      </c>
      <c r="T44" s="79">
        <f>+[16]Err!E125</f>
        <v>99291.524562681501</v>
      </c>
      <c r="U44" s="90">
        <f t="shared" si="3"/>
        <v>1862908.0372456482</v>
      </c>
      <c r="V44" s="80"/>
      <c r="X44" s="56">
        <f>+[5]Err!$C161</f>
        <v>343371.74518652202</v>
      </c>
      <c r="Y44" s="54">
        <f>+[11]DATA_2014!L161</f>
        <v>1141367.6810000001</v>
      </c>
      <c r="Z44" s="54"/>
      <c r="AA44" s="54">
        <f>+[17]Err!E161</f>
        <v>337861.56869443803</v>
      </c>
      <c r="AB44" s="54">
        <f>+[18]Err!E133</f>
        <v>3327.07820475784</v>
      </c>
      <c r="AC44" s="87">
        <f t="shared" si="4"/>
        <v>1124091.8614285586</v>
      </c>
      <c r="AD44" s="87"/>
      <c r="AF44" s="78">
        <f t="shared" si="0"/>
        <v>3498692.5440000002</v>
      </c>
      <c r="AG44" s="78"/>
      <c r="AH44" s="90">
        <f t="shared" si="1"/>
        <v>3435273.7690782207</v>
      </c>
      <c r="AI44" s="80"/>
      <c r="AM44" s="50">
        <f>+'[19]Commercial Sales Model'!$Q89</f>
        <v>3498692.5439999998</v>
      </c>
      <c r="AN44" s="51"/>
    </row>
    <row r="45" spans="1:40" x14ac:dyDescent="0.3">
      <c r="A45" s="2">
        <v>2013</v>
      </c>
      <c r="B45" s="2">
        <v>5</v>
      </c>
      <c r="C45" s="53">
        <f>+[9]Err!$C162</f>
        <v>13812.151</v>
      </c>
      <c r="D45" s="54"/>
      <c r="E45" s="87">
        <f>+[10]Err!$D138</f>
        <v>14048.896262783301</v>
      </c>
      <c r="F45" s="57"/>
      <c r="H45" s="65">
        <f>+[1]Err!$C102</f>
        <v>1216.6947986863699</v>
      </c>
      <c r="I45" s="66">
        <f>+[11]DATA_2014!J162</f>
        <v>491631.08399999997</v>
      </c>
      <c r="J45" s="66"/>
      <c r="K45" s="65">
        <f>+[12]Err!$D102</f>
        <v>1166.3937151912701</v>
      </c>
      <c r="L45" s="74">
        <f>+[13]Err!$E162</f>
        <v>404169.44061069802</v>
      </c>
      <c r="M45" s="75">
        <f t="shared" si="2"/>
        <v>471420.69540068944</v>
      </c>
      <c r="N45" s="68"/>
      <c r="P45" s="77">
        <f>+[14]Err!$C162</f>
        <v>21137.144708271298</v>
      </c>
      <c r="Q45" s="78">
        <f>+[11]DATA_2014!$K162</f>
        <v>2102638.6069999998</v>
      </c>
      <c r="R45" s="78"/>
      <c r="S45" s="105">
        <f>+[15]Err!$D159</f>
        <v>20135.782151215499</v>
      </c>
      <c r="T45" s="79">
        <f>+[16]Err!E126</f>
        <v>99489.587586593596</v>
      </c>
      <c r="U45" s="90">
        <f t="shared" si="3"/>
        <v>2003300.6619579224</v>
      </c>
      <c r="V45" s="80"/>
      <c r="X45" s="56">
        <f>+[5]Err!$C162</f>
        <v>378364.56419529801</v>
      </c>
      <c r="Y45" s="54">
        <f>+[11]DATA_2014!L162</f>
        <v>1255413.6240000001</v>
      </c>
      <c r="Z45" s="54"/>
      <c r="AA45" s="54">
        <f>+[17]Err!E162</f>
        <v>361616.34758452798</v>
      </c>
      <c r="AB45" s="54">
        <f>+[18]Err!E134</f>
        <v>3313.7269550288202</v>
      </c>
      <c r="AC45" s="87">
        <f t="shared" si="4"/>
        <v>1198297.8383699215</v>
      </c>
      <c r="AD45" s="87"/>
      <c r="AF45" s="78">
        <f t="shared" si="0"/>
        <v>3863495.4659999995</v>
      </c>
      <c r="AG45" s="78"/>
      <c r="AH45" s="90">
        <f t="shared" si="1"/>
        <v>3687068.0919913165</v>
      </c>
      <c r="AI45" s="80"/>
      <c r="AM45" s="50">
        <f>+'[19]Commercial Sales Model'!$Q90</f>
        <v>3863495.466</v>
      </c>
      <c r="AN45" s="51"/>
    </row>
    <row r="46" spans="1:40" s="49" customFormat="1" x14ac:dyDescent="0.3">
      <c r="A46" s="48">
        <v>2013</v>
      </c>
      <c r="B46" s="48">
        <v>6</v>
      </c>
      <c r="C46" s="53">
        <f>+[9]Err!$C163</f>
        <v>14054.757</v>
      </c>
      <c r="D46" s="59"/>
      <c r="E46" s="87">
        <f>+[10]Err!$D139</f>
        <v>14097.7676250122</v>
      </c>
      <c r="F46" s="60"/>
      <c r="H46" s="65">
        <f>+[1]Err!$C103</f>
        <v>1256.2222565588399</v>
      </c>
      <c r="I46" s="66">
        <f>+[11]DATA_2014!J163</f>
        <v>508131.853</v>
      </c>
      <c r="J46" s="70"/>
      <c r="K46" s="65">
        <f>+[12]Err!$D103</f>
        <v>1270.3744687266801</v>
      </c>
      <c r="L46" s="74">
        <f>+[13]Err!$E163</f>
        <v>404625.38937992399</v>
      </c>
      <c r="M46" s="75">
        <f t="shared" si="2"/>
        <v>514025.76406684704</v>
      </c>
      <c r="N46" s="71"/>
      <c r="P46" s="77">
        <f>+[14]Err!$C163</f>
        <v>21564.154792635502</v>
      </c>
      <c r="Q46" s="78">
        <f>+[11]DATA_2014!$K163</f>
        <v>2146905.6869999999</v>
      </c>
      <c r="R46" s="82"/>
      <c r="S46" s="105">
        <f>+[15]Err!$D160</f>
        <v>21464.860507654699</v>
      </c>
      <c r="T46" s="79">
        <f>+[16]Err!E127</f>
        <v>99740.097449913301</v>
      </c>
      <c r="U46" s="90">
        <f t="shared" si="3"/>
        <v>2140907.278782275</v>
      </c>
      <c r="V46" s="83"/>
      <c r="X46" s="56">
        <f>+[5]Err!$C163</f>
        <v>378787.314027149</v>
      </c>
      <c r="Y46" s="54">
        <f>+[11]DATA_2014!L163</f>
        <v>1255679.946</v>
      </c>
      <c r="Z46" s="59"/>
      <c r="AA46" s="54">
        <f>+[17]Err!E163</f>
        <v>378323.46145092201</v>
      </c>
      <c r="AB46" s="54">
        <f>+[18]Err!E135</f>
        <v>3332.3390628847001</v>
      </c>
      <c r="AC46" s="87">
        <f t="shared" si="4"/>
        <v>1260702.0489986616</v>
      </c>
      <c r="AD46" s="88"/>
      <c r="AF46" s="78">
        <f t="shared" si="0"/>
        <v>3924772.2430000002</v>
      </c>
      <c r="AG46" s="82"/>
      <c r="AH46" s="90">
        <f t="shared" si="1"/>
        <v>3929732.8594727959</v>
      </c>
      <c r="AI46" s="83"/>
      <c r="AM46" s="50">
        <f>+'[19]Commercial Sales Model'!$Q91</f>
        <v>3924772.2429999998</v>
      </c>
      <c r="AN46" s="51"/>
    </row>
    <row r="47" spans="1:40" x14ac:dyDescent="0.3">
      <c r="A47" s="2">
        <v>2013</v>
      </c>
      <c r="B47" s="2">
        <v>7</v>
      </c>
      <c r="C47" s="53">
        <f>+[9]Err!$C164</f>
        <v>14037.86</v>
      </c>
      <c r="D47" s="61"/>
      <c r="E47" s="87">
        <f>+[10]Err!$D140</f>
        <v>13881.261916476</v>
      </c>
      <c r="F47" s="57"/>
      <c r="H47" s="65">
        <f>+[1]Err!$C104</f>
        <v>1317.1348394233801</v>
      </c>
      <c r="I47" s="66">
        <f>+[11]DATA_2014!J164</f>
        <v>533410.63300000003</v>
      </c>
      <c r="J47" s="72"/>
      <c r="K47" s="65">
        <f>+[12]Err!$D104</f>
        <v>1327.7643984030401</v>
      </c>
      <c r="L47" s="74">
        <f>+[13]Err!$E164</f>
        <v>405041.85500776197</v>
      </c>
      <c r="M47" s="75">
        <f t="shared" si="2"/>
        <v>537800.15494243253</v>
      </c>
      <c r="N47" s="68"/>
      <c r="P47" s="77">
        <f>+[14]Err!$C164</f>
        <v>22263.757156474199</v>
      </c>
      <c r="Q47" s="78">
        <f>+[11]DATA_2014!$K164</f>
        <v>2218917.3569999998</v>
      </c>
      <c r="R47" s="84"/>
      <c r="S47" s="105">
        <f>+[15]Err!$D161</f>
        <v>22282.455979971299</v>
      </c>
      <c r="T47" s="79">
        <f>+[16]Err!E128</f>
        <v>99752.431905307996</v>
      </c>
      <c r="U47" s="90">
        <f t="shared" si="3"/>
        <v>2222729.1728251101</v>
      </c>
      <c r="V47" s="80"/>
      <c r="X47" s="56">
        <f>+[5]Err!$C164</f>
        <v>383395.54680399899</v>
      </c>
      <c r="Y47" s="54">
        <f>+[11]DATA_2014!L164</f>
        <v>1265588.7</v>
      </c>
      <c r="Z47" s="61"/>
      <c r="AA47" s="54">
        <f>+[17]Err!E164</f>
        <v>388781.77035742899</v>
      </c>
      <c r="AB47" s="54">
        <f>+[18]Err!E136</f>
        <v>3333.1264506940001</v>
      </c>
      <c r="AC47" s="87">
        <f t="shared" si="4"/>
        <v>1295858.802325987</v>
      </c>
      <c r="AD47" s="87"/>
      <c r="AF47" s="78">
        <f t="shared" si="0"/>
        <v>4031954.55</v>
      </c>
      <c r="AG47" s="84"/>
      <c r="AH47" s="90">
        <f t="shared" si="1"/>
        <v>4070269.3920100057</v>
      </c>
      <c r="AI47" s="80"/>
      <c r="AM47" s="50">
        <f>+'[19]Commercial Sales Model'!$Q92</f>
        <v>4141932.00116379</v>
      </c>
      <c r="AN47" s="51"/>
    </row>
    <row r="48" spans="1:40" x14ac:dyDescent="0.3">
      <c r="A48" s="2">
        <v>2013</v>
      </c>
      <c r="B48" s="2">
        <v>8</v>
      </c>
      <c r="C48" s="53">
        <f>+[9]Err!$C165</f>
        <v>14151.751</v>
      </c>
      <c r="D48" s="61"/>
      <c r="E48" s="87">
        <f>+[10]Err!$D141</f>
        <v>14010.083615740399</v>
      </c>
      <c r="F48" s="57"/>
      <c r="H48" s="65">
        <f>+[1]Err!$C105</f>
        <v>1386.8784891648199</v>
      </c>
      <c r="I48" s="66">
        <f>+[11]DATA_2014!J165</f>
        <v>562486.01699999999</v>
      </c>
      <c r="J48" s="72"/>
      <c r="K48" s="65">
        <f>+[12]Err!$D105</f>
        <v>1372.8034562124001</v>
      </c>
      <c r="L48" s="74">
        <f>+[13]Err!$E165</f>
        <v>405543.24676838802</v>
      </c>
      <c r="M48" s="75">
        <f t="shared" si="2"/>
        <v>556731.17080724135</v>
      </c>
      <c r="N48" s="68"/>
      <c r="P48" s="77">
        <f>+[14]Err!$C165</f>
        <v>23326.886966898299</v>
      </c>
      <c r="Q48" s="78">
        <f>+[11]DATA_2014!$K165</f>
        <v>2326227.1490000002</v>
      </c>
      <c r="R48" s="84"/>
      <c r="S48" s="105">
        <f>+[15]Err!$D162</f>
        <v>22805.732643617401</v>
      </c>
      <c r="T48" s="79">
        <f>+[16]Err!E129</f>
        <v>99679.011193562794</v>
      </c>
      <c r="U48" s="90">
        <f t="shared" si="3"/>
        <v>2273252.8794605392</v>
      </c>
      <c r="V48" s="80"/>
      <c r="X48" s="56">
        <f>+[5]Err!$C165</f>
        <v>404447.40522478701</v>
      </c>
      <c r="Y48" s="54">
        <f>+[11]DATA_2014!L165</f>
        <v>1331440.858</v>
      </c>
      <c r="Z48" s="61"/>
      <c r="AA48" s="54">
        <f>+[17]Err!E165</f>
        <v>393604.560170185</v>
      </c>
      <c r="AB48" s="54">
        <f>+[18]Err!E137</f>
        <v>3295.2286186381598</v>
      </c>
      <c r="AC48" s="87">
        <f t="shared" si="4"/>
        <v>1297017.0110992792</v>
      </c>
      <c r="AD48" s="87"/>
      <c r="AF48" s="78">
        <f t="shared" si="0"/>
        <v>4234305.7750000004</v>
      </c>
      <c r="AG48" s="84"/>
      <c r="AH48" s="90">
        <f t="shared" si="1"/>
        <v>4141011.1449828004</v>
      </c>
      <c r="AI48" s="80"/>
      <c r="AM48" s="50">
        <f>+'[19]Commercial Sales Model'!$Q93</f>
        <v>4226948.3477720302</v>
      </c>
      <c r="AN48" s="51"/>
    </row>
    <row r="49" spans="1:40" x14ac:dyDescent="0.3">
      <c r="A49" s="2">
        <v>2013</v>
      </c>
      <c r="B49" s="2">
        <v>9</v>
      </c>
      <c r="C49" s="53">
        <f>+[9]Err!$C166</f>
        <v>14053.859</v>
      </c>
      <c r="D49" s="61"/>
      <c r="E49" s="87">
        <f>+[10]Err!$D142</f>
        <v>13971.078444573899</v>
      </c>
      <c r="F49" s="57"/>
      <c r="H49" s="65">
        <f>+[1]Err!$C106</f>
        <v>1404.7916666666699</v>
      </c>
      <c r="I49" s="66">
        <f>+[11]DATA_2014!J166</f>
        <v>571604.11</v>
      </c>
      <c r="J49" s="72"/>
      <c r="K49" s="65">
        <f>+[12]Err!$D106</f>
        <v>1351.02401862958</v>
      </c>
      <c r="L49" s="74">
        <f>+[13]Err!$E166</f>
        <v>406148.70225791301</v>
      </c>
      <c r="M49" s="75">
        <f t="shared" si="2"/>
        <v>548716.65188567445</v>
      </c>
      <c r="N49" s="68"/>
      <c r="P49" s="77">
        <f>+[14]Err!$C166</f>
        <v>23995.0990227293</v>
      </c>
      <c r="Q49" s="78">
        <f>+[11]DATA_2014!$K166</f>
        <v>2389024.0440000002</v>
      </c>
      <c r="R49" s="84"/>
      <c r="S49" s="105">
        <f>+[15]Err!$D163</f>
        <v>22716.956821636501</v>
      </c>
      <c r="T49" s="79">
        <f>+[16]Err!E130</f>
        <v>99704.547579672304</v>
      </c>
      <c r="U49" s="90">
        <f t="shared" si="3"/>
        <v>2264983.902288218</v>
      </c>
      <c r="V49" s="80"/>
      <c r="X49" s="56">
        <f>+[5]Err!$C166</f>
        <v>420586.87310261099</v>
      </c>
      <c r="Y49" s="54">
        <f>+[11]DATA_2014!L166</f>
        <v>1385413.16</v>
      </c>
      <c r="Z49" s="61"/>
      <c r="AA49" s="54">
        <f>+[17]Err!E166</f>
        <v>398040.56362396298</v>
      </c>
      <c r="AB49" s="54">
        <f>+[18]Err!E138</f>
        <v>3287.3066986305398</v>
      </c>
      <c r="AC49" s="87">
        <f t="shared" si="4"/>
        <v>1308481.4111277291</v>
      </c>
      <c r="AD49" s="87"/>
      <c r="AF49" s="78">
        <f t="shared" si="0"/>
        <v>4360095.1730000004</v>
      </c>
      <c r="AG49" s="84"/>
      <c r="AH49" s="90">
        <f t="shared" si="1"/>
        <v>4136153.0437461957</v>
      </c>
      <c r="AI49" s="80"/>
      <c r="AM49" s="50">
        <f>+'[19]Commercial Sales Model'!$Q94</f>
        <v>4247879.1663949536</v>
      </c>
      <c r="AN49" s="51"/>
    </row>
    <row r="50" spans="1:40" s="49" customFormat="1" x14ac:dyDescent="0.3">
      <c r="A50" s="48">
        <v>2013</v>
      </c>
      <c r="B50" s="48">
        <v>10</v>
      </c>
      <c r="C50" s="53">
        <f>+[9]Err!$C167</f>
        <v>13412.516</v>
      </c>
      <c r="D50" s="59"/>
      <c r="E50" s="87">
        <f>+[10]Err!$D143</f>
        <v>14100.163728596001</v>
      </c>
      <c r="F50" s="60"/>
      <c r="H50" s="65">
        <f>+[1]Err!$C107</f>
        <v>1258.7249873850801</v>
      </c>
      <c r="I50" s="66">
        <f>+[11]DATA_2014!J167</f>
        <v>511375.90700000001</v>
      </c>
      <c r="J50" s="70"/>
      <c r="K50" s="65">
        <f>+[12]Err!$D107</f>
        <v>1283.5541700430399</v>
      </c>
      <c r="L50" s="74">
        <f>+[13]Err!$E167</f>
        <v>407553.76967588998</v>
      </c>
      <c r="M50" s="95">
        <f t="shared" si="2"/>
        <v>523117.34058424918</v>
      </c>
      <c r="N50" s="71"/>
      <c r="P50" s="77">
        <f>+[14]Err!$C167</f>
        <v>21605.9035269501</v>
      </c>
      <c r="Q50" s="78">
        <f>+[11]DATA_2014!$K167</f>
        <v>2147756.446</v>
      </c>
      <c r="R50" s="82"/>
      <c r="S50" s="105">
        <f>+[15]Err!$D164</f>
        <v>21893.8124024629</v>
      </c>
      <c r="T50" s="79">
        <f>+[16]Err!E131</f>
        <v>99424.174197289001</v>
      </c>
      <c r="U50" s="90">
        <f t="shared" si="3"/>
        <v>2176774.2181452378</v>
      </c>
      <c r="V50" s="83"/>
      <c r="X50" s="56">
        <f>+[5]Err!$C167</f>
        <v>383298.48563569703</v>
      </c>
      <c r="Y50" s="54">
        <f>+[11]DATA_2014!L167</f>
        <v>1254152.645</v>
      </c>
      <c r="Z50" s="59"/>
      <c r="AA50" s="54">
        <f>+[17]Err!E167</f>
        <v>388254.62879082997</v>
      </c>
      <c r="AB50" s="54">
        <f>+[18]Err!E139</f>
        <v>3280.7871919682598</v>
      </c>
      <c r="AC50" s="88">
        <f t="shared" si="4"/>
        <v>1273780.8133593462</v>
      </c>
      <c r="AD50" s="88"/>
      <c r="AF50" s="78">
        <f t="shared" si="0"/>
        <v>3926697.514</v>
      </c>
      <c r="AG50" s="82"/>
      <c r="AH50" s="90">
        <f t="shared" si="1"/>
        <v>3987772.5358174294</v>
      </c>
      <c r="AI50" s="83"/>
      <c r="AM50" s="96">
        <f>+'[19]Commercial Sales Model'!$Q95</f>
        <v>4051820.9694528566</v>
      </c>
      <c r="AN50" s="97"/>
    </row>
    <row r="51" spans="1:40" x14ac:dyDescent="0.3">
      <c r="A51" s="2">
        <v>2013</v>
      </c>
      <c r="B51" s="2">
        <v>11</v>
      </c>
      <c r="C51" s="53">
        <f>+[9]Err!$C168</f>
        <v>14662.290999999999</v>
      </c>
      <c r="D51" s="61"/>
      <c r="E51" s="87">
        <f>+[10]Err!$D144</f>
        <v>14355.4526301852</v>
      </c>
      <c r="F51" s="57"/>
      <c r="H51" s="65">
        <f>+[1]Err!$C108</f>
        <v>1168.8486912093399</v>
      </c>
      <c r="I51" s="66">
        <f>+[11]DATA_2014!J168</f>
        <v>479045.62300000002</v>
      </c>
      <c r="J51" s="72"/>
      <c r="K51" s="65">
        <f>+[12]Err!$D108</f>
        <v>1163.7638897049201</v>
      </c>
      <c r="L51" s="74">
        <f>+[13]Err!$E168</f>
        <v>408188.38014282001</v>
      </c>
      <c r="M51" s="75">
        <f t="shared" si="2"/>
        <v>475034.89700735878</v>
      </c>
      <c r="N51" s="68"/>
      <c r="P51" s="77">
        <f>+[14]Err!$C168</f>
        <v>20498.807136095402</v>
      </c>
      <c r="Q51" s="78">
        <f>+[11]DATA_2014!$K168</f>
        <v>2035490.551</v>
      </c>
      <c r="R51" s="84"/>
      <c r="S51" s="105">
        <f>+[15]Err!$D165</f>
        <v>20159.742183859398</v>
      </c>
      <c r="T51" s="79">
        <f>+[16]Err!E132</f>
        <v>99231.552628120495</v>
      </c>
      <c r="U51" s="90">
        <f t="shared" si="3"/>
        <v>2000482.5174869848</v>
      </c>
      <c r="V51" s="80"/>
      <c r="X51" s="56">
        <f>+[5]Err!$C168</f>
        <v>366442.967157765</v>
      </c>
      <c r="Y51" s="54">
        <f>+[11]DATA_2014!L168</f>
        <v>1193871.1869999999</v>
      </c>
      <c r="Z51" s="61"/>
      <c r="AA51" s="54">
        <f>+[17]Err!E168</f>
        <v>364183.75343675399</v>
      </c>
      <c r="AB51" s="54">
        <f>+[18]Err!E140</f>
        <v>3262.5626319643302</v>
      </c>
      <c r="AC51" s="87">
        <f t="shared" si="4"/>
        <v>1188172.3051312647</v>
      </c>
      <c r="AD51" s="87"/>
      <c r="AF51" s="78">
        <f t="shared" si="0"/>
        <v>3723069.6520000002</v>
      </c>
      <c r="AG51" s="84"/>
      <c r="AH51" s="90">
        <f t="shared" si="1"/>
        <v>3678045.1722557936</v>
      </c>
      <c r="AI51" s="80"/>
      <c r="AM51" s="50">
        <f>+'[19]Commercial Sales Model'!$Q96</f>
        <v>3769769.7335160379</v>
      </c>
      <c r="AN51" s="51"/>
    </row>
    <row r="52" spans="1:40" x14ac:dyDescent="0.3">
      <c r="A52" s="2">
        <v>2013</v>
      </c>
      <c r="B52" s="2">
        <v>12</v>
      </c>
      <c r="C52" s="53">
        <f>+[9]Err!$C169</f>
        <v>14043.317999999999</v>
      </c>
      <c r="D52" s="56">
        <f>SUM(C41:C52)</f>
        <v>168088.62599999999</v>
      </c>
      <c r="E52" s="87">
        <f>+[10]Err!$D145</f>
        <v>13395.477180423701</v>
      </c>
      <c r="F52" s="57">
        <f>SUM(E41:E52)</f>
        <v>167834.72164017838</v>
      </c>
      <c r="H52" s="65">
        <f>+[1]Err!$C109</f>
        <v>1124.44738797697</v>
      </c>
      <c r="I52" s="66">
        <f>+[11]DATA_2014!J169</f>
        <v>461505.81699999998</v>
      </c>
      <c r="J52" s="67">
        <f>SUM(I41:I52)</f>
        <v>5811870.8889999995</v>
      </c>
      <c r="K52" s="65">
        <f>+[12]Err!$D109</f>
        <v>1119.45969337259</v>
      </c>
      <c r="L52" s="74">
        <f>+[13]Err!$E169</f>
        <v>409031.08264250099</v>
      </c>
      <c r="M52" s="75">
        <f t="shared" si="2"/>
        <v>457893.81035483268</v>
      </c>
      <c r="N52" s="68">
        <f>SUM(M41:M52)</f>
        <v>5777014.6653045099</v>
      </c>
      <c r="P52" s="77">
        <f>+[14]Err!$C169</f>
        <v>20374.363943968299</v>
      </c>
      <c r="Q52" s="78">
        <f>+[11]DATA_2014!$K169</f>
        <v>2023194.7139999999</v>
      </c>
      <c r="R52" s="77">
        <f>SUM(Q41:Q52)</f>
        <v>24749992.652999997</v>
      </c>
      <c r="S52" s="105">
        <f>+[15]Err!$D166</f>
        <v>20219.5212212843</v>
      </c>
      <c r="T52" s="79">
        <f>+[16]Err!E133</f>
        <v>99108.9476718566</v>
      </c>
      <c r="U52" s="90">
        <f t="shared" si="3"/>
        <v>2003935.4706702598</v>
      </c>
      <c r="V52" s="80">
        <f>SUM(U41:U52)</f>
        <v>24386738.470856667</v>
      </c>
      <c r="X52" s="56">
        <f>+[5]Err!$C169</f>
        <v>370156.81248078699</v>
      </c>
      <c r="Y52" s="54">
        <f>+[11]DATA_2014!L169</f>
        <v>1204120.111</v>
      </c>
      <c r="Z52" s="56">
        <f>SUM(Y41:Y52)</f>
        <v>14611380.652000001</v>
      </c>
      <c r="AA52" s="54">
        <f>+[17]Err!E169</f>
        <v>363234.41915987898</v>
      </c>
      <c r="AB52" s="54">
        <f>+[18]Err!E141</f>
        <v>3254.98674486971</v>
      </c>
      <c r="AC52" s="87">
        <f t="shared" si="4"/>
        <v>1182323.2196458543</v>
      </c>
      <c r="AD52" s="87">
        <f>SUM(AC41:AC52)</f>
        <v>14510134.810905388</v>
      </c>
      <c r="AF52" s="78">
        <f t="shared" si="0"/>
        <v>3702863.96</v>
      </c>
      <c r="AG52" s="77">
        <f>SUM(AF41:AF52)</f>
        <v>45341332.82</v>
      </c>
      <c r="AH52" s="90">
        <f t="shared" si="1"/>
        <v>3657547.9778513703</v>
      </c>
      <c r="AI52" s="80">
        <f>SUM(AH41:AH52)</f>
        <v>44841722.668706745</v>
      </c>
      <c r="AM52" s="50">
        <f>+'[19]Commercial Sales Model'!$Q97</f>
        <v>3727708.2095422763</v>
      </c>
      <c r="AN52" s="51">
        <f>SUM(AM41:AM52)</f>
        <v>45528404.623841949</v>
      </c>
    </row>
    <row r="53" spans="1:40" x14ac:dyDescent="0.3">
      <c r="A53" s="2">
        <v>2014</v>
      </c>
      <c r="B53" s="2">
        <v>1</v>
      </c>
      <c r="C53" s="53">
        <f>+[9]Err!$C170</f>
        <v>14105.263999999999</v>
      </c>
      <c r="D53" s="58">
        <f>+D52/D40-1</f>
        <v>5.4262296463600812E-3</v>
      </c>
      <c r="E53" s="87">
        <f>+[10]Err!$D146</f>
        <v>14344.9349741854</v>
      </c>
      <c r="F53" s="58">
        <f>+F52/F40-1</f>
        <v>2.8156044502829491E-3</v>
      </c>
      <c r="H53" s="65">
        <f>+[1]Err!$C110</f>
        <v>1113.9860163860201</v>
      </c>
      <c r="I53" s="66">
        <f>+[11]DATA_2014!J170</f>
        <v>457667.78700000001</v>
      </c>
      <c r="J53" s="69">
        <f>+J52/J40-1</f>
        <v>7.4258447024477814E-3</v>
      </c>
      <c r="K53" s="65">
        <f>+[12]Err!$D110</f>
        <v>1071.4057330534399</v>
      </c>
      <c r="L53" s="74">
        <f>+[13]Err!$E170</f>
        <v>411165.64796952601</v>
      </c>
      <c r="M53" s="75">
        <f t="shared" si="2"/>
        <v>440525.23246918264</v>
      </c>
      <c r="N53" s="69">
        <f>+N52/N40-1</f>
        <v>1.4246576557372714E-2</v>
      </c>
      <c r="P53" s="77">
        <f>+[14]Err!$C170</f>
        <v>20024.326417329201</v>
      </c>
      <c r="Q53" s="78">
        <f>+[11]DATA_2014!$K170</f>
        <v>1994903.4950000001</v>
      </c>
      <c r="R53" s="81">
        <f>+R52/R40-1</f>
        <v>9.9107594871252758E-3</v>
      </c>
      <c r="S53" s="105">
        <f>+[15]Err!$D167</f>
        <v>19325.0047362021</v>
      </c>
      <c r="T53" s="79">
        <f>+[16]Err!E134</f>
        <v>99210.843560053399</v>
      </c>
      <c r="U53" s="90">
        <f t="shared" si="3"/>
        <v>1917250.0216806375</v>
      </c>
      <c r="V53" s="81">
        <f>+V52/V40-1</f>
        <v>5.9958196724674284E-3</v>
      </c>
      <c r="X53" s="56">
        <f>+[5]Err!$C170</f>
        <v>362022.939533456</v>
      </c>
      <c r="Y53" s="54">
        <f>+[11]DATA_2014!L170</f>
        <v>1179470.737</v>
      </c>
      <c r="Z53" s="58">
        <f>+Z52/Z40-1</f>
        <v>-1.1203746753018162E-2</v>
      </c>
      <c r="AA53" s="54">
        <f>+[17]Err!E170</f>
        <v>348484.31518601702</v>
      </c>
      <c r="AB53" s="54">
        <f>+[18]Err!E142</f>
        <v>3250.4630480857199</v>
      </c>
      <c r="AC53" s="87">
        <f t="shared" si="4"/>
        <v>1132735.3893496057</v>
      </c>
      <c r="AD53" s="150">
        <f>+AD52/AD40-1</f>
        <v>-1.7396796052191799E-2</v>
      </c>
      <c r="AF53" s="78">
        <f t="shared" si="0"/>
        <v>3646147.2829999998</v>
      </c>
      <c r="AG53" s="81">
        <f>+AG52/AG40-1</f>
        <v>2.677430147112636E-3</v>
      </c>
      <c r="AH53" s="90">
        <f t="shared" si="1"/>
        <v>3504855.5784736108</v>
      </c>
      <c r="AI53" s="81">
        <f>+AI52/AI40-1</f>
        <v>-6.6710742508646614E-4</v>
      </c>
      <c r="AM53" s="50">
        <f>+'[19]Commercial Sales Model'!$Q98</f>
        <v>3532472.7919999361</v>
      </c>
      <c r="AN53" s="3">
        <f>+AN52/AN40-1</f>
        <v>6.8143327007688104E-3</v>
      </c>
    </row>
    <row r="54" spans="1:40" x14ac:dyDescent="0.3">
      <c r="A54" s="2">
        <v>2014</v>
      </c>
      <c r="B54" s="2">
        <v>2</v>
      </c>
      <c r="C54" s="53">
        <f>+[9]Err!$C171</f>
        <v>14091.383</v>
      </c>
      <c r="D54" s="55"/>
      <c r="E54" s="87">
        <f>+[10]Err!$D147</f>
        <v>14076.109697636701</v>
      </c>
      <c r="F54" s="57"/>
      <c r="H54" s="65">
        <f>+[1]Err!$C111</f>
        <v>1029.9358862405199</v>
      </c>
      <c r="I54" s="66">
        <f>+[11]DATA_2014!J171</f>
        <v>423420.03200000001</v>
      </c>
      <c r="J54" s="66"/>
      <c r="K54" s="65">
        <f>+[12]Err!$D111</f>
        <v>1050.6926626965101</v>
      </c>
      <c r="L54" s="74">
        <f>+[13]Err!$E171</f>
        <v>411327.53718871</v>
      </c>
      <c r="M54" s="75">
        <f t="shared" si="2"/>
        <v>432178.82528920344</v>
      </c>
      <c r="N54" s="68"/>
      <c r="P54" s="77">
        <f>+[14]Err!$C171</f>
        <v>18357.566931026198</v>
      </c>
      <c r="Q54" s="78">
        <f>+[11]DATA_2014!$K171</f>
        <v>1833260.064</v>
      </c>
      <c r="R54" s="78"/>
      <c r="S54" s="105">
        <f>+[15]Err!$D168</f>
        <v>18503.067135475299</v>
      </c>
      <c r="T54" s="79">
        <f>+[16]Err!E135</f>
        <v>99680.048198799399</v>
      </c>
      <c r="U54" s="90">
        <f t="shared" si="3"/>
        <v>1844386.6238897988</v>
      </c>
      <c r="V54" s="80"/>
      <c r="X54" s="56">
        <f>+[5]Err!$C171</f>
        <v>336805.78503526503</v>
      </c>
      <c r="Y54" s="54">
        <f>+[11]DATA_2014!L171</f>
        <v>1098323.665</v>
      </c>
      <c r="Z54" s="54"/>
      <c r="AA54" s="54">
        <f>+[17]Err!E171</f>
        <v>343202.567253388</v>
      </c>
      <c r="AB54" s="54">
        <f>+[18]Err!E143</f>
        <v>3262.3959074058398</v>
      </c>
      <c r="AC54" s="87">
        <f t="shared" si="4"/>
        <v>1119662.6508186304</v>
      </c>
      <c r="AD54" s="87"/>
      <c r="AF54" s="78">
        <f t="shared" si="0"/>
        <v>3369095.1440000003</v>
      </c>
      <c r="AG54" s="84"/>
      <c r="AH54" s="90">
        <f t="shared" si="1"/>
        <v>3410304.2096952694</v>
      </c>
      <c r="AI54" s="80"/>
      <c r="AM54" s="50">
        <f>+'[19]Commercial Sales Model'!$Q99</f>
        <v>3505611.8879569098</v>
      </c>
      <c r="AN54" s="51"/>
    </row>
    <row r="55" spans="1:40" x14ac:dyDescent="0.3">
      <c r="A55" s="2">
        <v>2014</v>
      </c>
      <c r="B55" s="2">
        <v>3</v>
      </c>
      <c r="C55" s="53">
        <f>+[9]Err!$C172</f>
        <v>14072.13</v>
      </c>
      <c r="D55" s="55"/>
      <c r="E55" s="87">
        <f>+[10]Err!$D148</f>
        <v>14113.938140545601</v>
      </c>
      <c r="F55" s="57"/>
      <c r="H55" s="65">
        <f>+[1]Err!$C112</f>
        <v>1034.7814454802699</v>
      </c>
      <c r="I55" s="66">
        <f>+[11]DATA_2014!J172</f>
        <v>426460.33799999999</v>
      </c>
      <c r="J55" s="66"/>
      <c r="K55" s="65">
        <f>+[12]Err!$D112</f>
        <v>1055.61997414454</v>
      </c>
      <c r="L55" s="74">
        <f>+[13]Err!$E172</f>
        <v>411607.58721633902</v>
      </c>
      <c r="M55" s="75">
        <f t="shared" si="2"/>
        <v>434501.19057500828</v>
      </c>
      <c r="N55" s="68"/>
      <c r="P55" s="77">
        <f>+[14]Err!$C172</f>
        <v>18414.787555974999</v>
      </c>
      <c r="Q55" s="78">
        <f>+[11]DATA_2014!$K172</f>
        <v>1834076.0109999999</v>
      </c>
      <c r="R55" s="78"/>
      <c r="S55" s="105">
        <f>+[15]Err!$D169</f>
        <v>18580.4123442153</v>
      </c>
      <c r="T55" s="79">
        <f>+[16]Err!E136</f>
        <v>99912.035367728095</v>
      </c>
      <c r="U55" s="90">
        <f t="shared" si="3"/>
        <v>1856406.8152822105</v>
      </c>
      <c r="V55" s="80"/>
      <c r="X55" s="56">
        <f>+[5]Err!$C172</f>
        <v>336549.496014715</v>
      </c>
      <c r="Y55" s="54">
        <f>+[11]DATA_2014!L172</f>
        <v>1097824.456</v>
      </c>
      <c r="Z55" s="54"/>
      <c r="AA55" s="54">
        <f>+[17]Err!E172</f>
        <v>341424.378009142</v>
      </c>
      <c r="AB55" s="54">
        <f>+[18]Err!E144</f>
        <v>3255.1941567108302</v>
      </c>
      <c r="AC55" s="87">
        <f t="shared" si="4"/>
        <v>1111402.6402539888</v>
      </c>
      <c r="AD55" s="87"/>
      <c r="AF55" s="78">
        <f t="shared" si="0"/>
        <v>3372432.9350000001</v>
      </c>
      <c r="AG55" s="84"/>
      <c r="AH55" s="90">
        <f t="shared" si="1"/>
        <v>3416424.5842517531</v>
      </c>
      <c r="AI55" s="80"/>
      <c r="AM55" s="50">
        <f>+'[19]Commercial Sales Model'!$Q100</f>
        <v>3559115.9547086894</v>
      </c>
      <c r="AN55" s="51"/>
    </row>
    <row r="56" spans="1:40" x14ac:dyDescent="0.3">
      <c r="A56" s="2">
        <v>2014</v>
      </c>
      <c r="B56" s="2">
        <v>4</v>
      </c>
      <c r="C56" s="53">
        <f>+[9]Err!$C173</f>
        <v>14112.269</v>
      </c>
      <c r="D56" s="55"/>
      <c r="E56" s="87">
        <f>+[10]Err!$D149</f>
        <v>14119.955429150799</v>
      </c>
      <c r="F56" s="57"/>
      <c r="H56" s="65">
        <f>+[1]Err!$C113</f>
        <v>1088.6716888747001</v>
      </c>
      <c r="I56" s="66">
        <f>+[11]DATA_2014!J173</f>
        <v>450017.68400000001</v>
      </c>
      <c r="J56" s="66"/>
      <c r="K56" s="65">
        <f>+[12]Err!$D113</f>
        <v>1107.9216100056999</v>
      </c>
      <c r="L56" s="74">
        <f>+[13]Err!$E173</f>
        <v>412736.09646755701</v>
      </c>
      <c r="M56" s="75">
        <f t="shared" si="2"/>
        <v>457279.24050580367</v>
      </c>
      <c r="N56" s="68"/>
      <c r="P56" s="77">
        <f>+[14]Err!$C173</f>
        <v>19285.115505613499</v>
      </c>
      <c r="Q56" s="78">
        <f>+[11]DATA_2014!$K173</f>
        <v>1918733.997</v>
      </c>
      <c r="R56" s="78"/>
      <c r="S56" s="105">
        <f>+[15]Err!$D170</f>
        <v>19269.693051466002</v>
      </c>
      <c r="T56" s="79">
        <f>+[16]Err!E137</f>
        <v>99584.292910985503</v>
      </c>
      <c r="U56" s="90">
        <f t="shared" si="3"/>
        <v>1918958.7571419722</v>
      </c>
      <c r="V56" s="80"/>
      <c r="X56" s="56">
        <f>+[5]Err!$C173</f>
        <v>346014.860522273</v>
      </c>
      <c r="Y56" s="54">
        <f>+[11]DATA_2014!L173</f>
        <v>1126278.371</v>
      </c>
      <c r="Z56" s="54"/>
      <c r="AA56" s="54">
        <f>+[17]Err!E173</f>
        <v>348361.63528694003</v>
      </c>
      <c r="AB56" s="54">
        <f>+[18]Err!E145</f>
        <v>3262.29745139433</v>
      </c>
      <c r="AC56" s="87">
        <f t="shared" si="4"/>
        <v>1136459.2749601456</v>
      </c>
      <c r="AD56" s="87"/>
      <c r="AF56" s="78">
        <f t="shared" si="0"/>
        <v>3509142.3209999995</v>
      </c>
      <c r="AG56" s="84"/>
      <c r="AH56" s="90">
        <f t="shared" si="1"/>
        <v>3526817.2280370723</v>
      </c>
      <c r="AI56" s="80"/>
      <c r="AM56" s="50">
        <f>+'[19]Commercial Sales Model'!$Q101</f>
        <v>3660425.299344623</v>
      </c>
      <c r="AN56" s="51"/>
    </row>
    <row r="57" spans="1:40" x14ac:dyDescent="0.3">
      <c r="A57" s="2">
        <v>2014</v>
      </c>
      <c r="B57" s="2">
        <v>5</v>
      </c>
      <c r="C57" s="53">
        <f>+[9]Err!$C174</f>
        <v>14040.314</v>
      </c>
      <c r="D57" s="55"/>
      <c r="E57" s="87">
        <f>+[10]Err!$D150</f>
        <v>14091.741842010901</v>
      </c>
      <c r="F57" s="57"/>
      <c r="H57" s="65">
        <f>+[1]Err!$C114</f>
        <v>1245.7683086254201</v>
      </c>
      <c r="I57" s="66">
        <f>+[11]DATA_2014!J174</f>
        <v>515542.52799999999</v>
      </c>
      <c r="J57" s="66"/>
      <c r="K57" s="65">
        <f>+[12]Err!$D114</f>
        <v>1207.5165857382899</v>
      </c>
      <c r="L57" s="74">
        <f>+[13]Err!$E174</f>
        <v>413962.867360426</v>
      </c>
      <c r="M57" s="75">
        <f t="shared" si="2"/>
        <v>499867.0282174942</v>
      </c>
      <c r="N57" s="68"/>
      <c r="P57" s="77">
        <f>+[14]Err!$C174</f>
        <v>21626.5386790466</v>
      </c>
      <c r="Q57" s="78">
        <f>+[11]DATA_2014!$K174</f>
        <v>2156836.3289999999</v>
      </c>
      <c r="R57" s="77">
        <f>SUM(Q53:Q57)</f>
        <v>9737809.8959999997</v>
      </c>
      <c r="S57" s="105">
        <f>+[15]Err!$D171</f>
        <v>20633.548625806299</v>
      </c>
      <c r="T57" s="79">
        <f>+[16]Err!E138</f>
        <v>99634.893687756397</v>
      </c>
      <c r="U57" s="90">
        <f t="shared" si="3"/>
        <v>2055821.4237333627</v>
      </c>
      <c r="V57" s="77">
        <f>SUM(U53:U57)</f>
        <v>9592823.6417279821</v>
      </c>
      <c r="X57" s="56">
        <f>+[5]Err!$C174</f>
        <v>383258.70933087799</v>
      </c>
      <c r="Y57" s="54">
        <f>+[11]DATA_2014!L174</f>
        <v>1248656.875</v>
      </c>
      <c r="Z57" s="54"/>
      <c r="AA57" s="54">
        <f>+[17]Err!E174</f>
        <v>365741.56930846302</v>
      </c>
      <c r="AB57" s="54">
        <f>+[18]Err!E146</f>
        <v>3242.2941598367802</v>
      </c>
      <c r="AC57" s="87">
        <f t="shared" si="4"/>
        <v>1185841.7541783685</v>
      </c>
      <c r="AD57" s="87"/>
      <c r="AF57" s="78">
        <f t="shared" si="0"/>
        <v>3935076.0459999996</v>
      </c>
      <c r="AG57" s="84"/>
      <c r="AH57" s="90">
        <f t="shared" si="1"/>
        <v>3755621.9479712364</v>
      </c>
      <c r="AI57" s="80"/>
      <c r="AM57" s="50">
        <f>+'[19]Commercial Sales Model'!$Q102</f>
        <v>3884377.6865764735</v>
      </c>
      <c r="AN57" s="51"/>
    </row>
    <row r="58" spans="1:40" x14ac:dyDescent="0.3">
      <c r="A58" s="2">
        <v>2014</v>
      </c>
      <c r="B58" s="2">
        <v>6</v>
      </c>
      <c r="C58" s="53">
        <f>+[9]Err!$C175</f>
        <v>14289.493</v>
      </c>
      <c r="D58" s="55"/>
      <c r="E58" s="87">
        <f>+[10]Err!$D151</f>
        <v>14147.0044873304</v>
      </c>
      <c r="F58" s="57"/>
      <c r="H58" s="73"/>
      <c r="I58" s="66">
        <f>+[11]DATA_2014!J175</f>
        <v>528635.67599999998</v>
      </c>
      <c r="J58" s="66"/>
      <c r="K58" s="65">
        <f>+[12]Err!$D115</f>
        <v>1281.7334859094401</v>
      </c>
      <c r="L58" s="74">
        <f>+[13]Err!$E175</f>
        <v>414313.26559175103</v>
      </c>
      <c r="M58" s="75">
        <f t="shared" si="2"/>
        <v>531039.18616543873</v>
      </c>
      <c r="N58" s="68"/>
      <c r="P58" s="86"/>
      <c r="Q58" s="78">
        <f>+[11]DATA_2014!$K175</f>
        <v>2200295.6940000001</v>
      </c>
      <c r="R58" s="106">
        <f>+R57/V57-1</f>
        <v>1.5114033123817538E-2</v>
      </c>
      <c r="S58" s="105">
        <f>+[15]Err!$D172</f>
        <v>21775.774467741801</v>
      </c>
      <c r="T58" s="79">
        <f>+[16]Err!E139</f>
        <v>100029.3785411</v>
      </c>
      <c r="U58" s="90">
        <f t="shared" si="3"/>
        <v>2178217.1872593649</v>
      </c>
      <c r="V58" s="80"/>
      <c r="X58" s="89"/>
      <c r="Y58" s="54">
        <f>+[11]DATA_2014!L175</f>
        <v>1244085.811</v>
      </c>
      <c r="Z58" s="54"/>
      <c r="AA58" s="54">
        <f>+[17]Err!E175</f>
        <v>384435.15711661999</v>
      </c>
      <c r="AB58" s="54">
        <f>+[18]Err!E147</f>
        <v>3275.1567660363999</v>
      </c>
      <c r="AC58" s="87">
        <f t="shared" si="4"/>
        <v>1259085.4059327643</v>
      </c>
      <c r="AD58" s="87"/>
      <c r="AF58" s="78">
        <f t="shared" si="0"/>
        <v>3987306.6739999996</v>
      </c>
      <c r="AG58" s="84"/>
      <c r="AH58" s="90">
        <f t="shared" si="1"/>
        <v>3982488.7838448989</v>
      </c>
      <c r="AI58" s="80"/>
      <c r="AM58" s="50">
        <f>+'[19]Commercial Sales Model'!$Q103</f>
        <v>4145540.5987963048</v>
      </c>
      <c r="AN58" s="51"/>
    </row>
    <row r="59" spans="1:40" x14ac:dyDescent="0.3">
      <c r="A59" s="2">
        <v>2014</v>
      </c>
      <c r="B59" s="2">
        <v>7</v>
      </c>
      <c r="C59" s="151">
        <f>+E59</f>
        <v>13996.222727911099</v>
      </c>
      <c r="D59" s="55"/>
      <c r="E59" s="87">
        <f>+[10]Err!$D152</f>
        <v>13996.222727911099</v>
      </c>
      <c r="F59" s="57"/>
      <c r="H59" s="73"/>
      <c r="I59" s="100">
        <f t="shared" ref="I59:I64" si="5">+M59</f>
        <v>555883.10668982076</v>
      </c>
      <c r="J59" s="66"/>
      <c r="K59" s="65">
        <f>+[12]Err!$D116</f>
        <v>1341.8887936257299</v>
      </c>
      <c r="L59" s="74">
        <f>+[13]Err!$E176</f>
        <v>414254.22831637698</v>
      </c>
      <c r="M59" s="75">
        <f t="shared" si="2"/>
        <v>555883.10668982076</v>
      </c>
      <c r="N59" s="68"/>
      <c r="P59" s="86"/>
      <c r="Q59" s="100">
        <f t="shared" ref="Q59:Q64" si="6">+U59</f>
        <v>2248783.2689492269</v>
      </c>
      <c r="R59" s="78"/>
      <c r="S59" s="105">
        <f>+[15]Err!$D173</f>
        <v>22443.3703707774</v>
      </c>
      <c r="T59" s="79">
        <f>+[16]Err!E140</f>
        <v>100198.108920275</v>
      </c>
      <c r="U59" s="90">
        <f t="shared" si="3"/>
        <v>2248783.2689492269</v>
      </c>
      <c r="V59" s="80"/>
      <c r="X59" s="89"/>
      <c r="Y59" s="100">
        <f t="shared" ref="Y59:Y64" si="7">+AC59</f>
        <v>1276888.3328608121</v>
      </c>
      <c r="Z59" s="54"/>
      <c r="AA59" s="54">
        <f>+[17]Err!E176</f>
        <v>387949.73199423699</v>
      </c>
      <c r="AB59" s="54">
        <f>+[18]Err!E148</f>
        <v>3291.37573132743</v>
      </c>
      <c r="AC59" s="87">
        <f t="shared" si="4"/>
        <v>1276888.3328608121</v>
      </c>
      <c r="AD59" s="87"/>
      <c r="AF59" s="100">
        <f t="shared" si="0"/>
        <v>4095550.9312277711</v>
      </c>
      <c r="AG59" s="84"/>
      <c r="AH59" s="90">
        <f t="shared" si="1"/>
        <v>4095550.9312277711</v>
      </c>
      <c r="AI59" s="80"/>
      <c r="AM59" s="50">
        <f>+'[19]Commercial Sales Model'!$Q104</f>
        <v>4326386.7248503976</v>
      </c>
      <c r="AN59" s="51"/>
    </row>
    <row r="60" spans="1:40" x14ac:dyDescent="0.3">
      <c r="A60" s="2">
        <v>2014</v>
      </c>
      <c r="B60" s="2">
        <v>8</v>
      </c>
      <c r="C60" s="151">
        <f t="shared" ref="C60:C64" si="8">+E60</f>
        <v>14275.703790830499</v>
      </c>
      <c r="D60" s="55"/>
      <c r="E60" s="87">
        <f>+[10]Err!$D153</f>
        <v>14275.703790830499</v>
      </c>
      <c r="F60" s="57"/>
      <c r="H60" s="73"/>
      <c r="I60" s="100">
        <f t="shared" si="5"/>
        <v>574183.38044378127</v>
      </c>
      <c r="J60" s="66"/>
      <c r="K60" s="65">
        <f>+[12]Err!$D117</f>
        <v>1384.3255019206599</v>
      </c>
      <c r="L60" s="74">
        <f>+[13]Err!$E177</f>
        <v>414774.83413195802</v>
      </c>
      <c r="M60" s="75">
        <f t="shared" si="2"/>
        <v>574183.38044378127</v>
      </c>
      <c r="N60" s="68"/>
      <c r="P60" s="86"/>
      <c r="Q60" s="100">
        <f t="shared" si="6"/>
        <v>2307453.4078047415</v>
      </c>
      <c r="R60" s="78"/>
      <c r="S60" s="105">
        <f>+[15]Err!$D174</f>
        <v>23017.446223713101</v>
      </c>
      <c r="T60" s="79">
        <f>+[16]Err!E141</f>
        <v>100248.019931401</v>
      </c>
      <c r="U60" s="90">
        <f t="shared" si="3"/>
        <v>2307453.4078047415</v>
      </c>
      <c r="V60" s="80"/>
      <c r="X60" s="89"/>
      <c r="Y60" s="100">
        <f t="shared" si="7"/>
        <v>1314967.2547717732</v>
      </c>
      <c r="Z60" s="54"/>
      <c r="AA60" s="54">
        <f>+[17]Err!E177</f>
        <v>398887.51576857001</v>
      </c>
      <c r="AB60" s="54">
        <f>+[18]Err!E149</f>
        <v>3296.5866385617901</v>
      </c>
      <c r="AC60" s="87">
        <f t="shared" si="4"/>
        <v>1314967.2547717732</v>
      </c>
      <c r="AD60" s="87"/>
      <c r="AF60" s="100">
        <f t="shared" si="0"/>
        <v>4210879.7468111264</v>
      </c>
      <c r="AG60" s="84"/>
      <c r="AH60" s="90">
        <f t="shared" si="1"/>
        <v>4210879.7468111264</v>
      </c>
      <c r="AI60" s="80"/>
      <c r="AM60" s="50">
        <f>+'[19]Commercial Sales Model'!$Q105</f>
        <v>4434795.0135637932</v>
      </c>
      <c r="AN60" s="51"/>
    </row>
    <row r="61" spans="1:40" x14ac:dyDescent="0.3">
      <c r="A61" s="2">
        <v>2014</v>
      </c>
      <c r="B61" s="2">
        <v>9</v>
      </c>
      <c r="C61" s="151">
        <f t="shared" si="8"/>
        <v>14005.752080709</v>
      </c>
      <c r="D61" s="55"/>
      <c r="E61" s="87">
        <f>+[10]Err!$D154</f>
        <v>14005.752080709</v>
      </c>
      <c r="F61" s="57"/>
      <c r="H61" s="73"/>
      <c r="I61" s="100">
        <f t="shared" si="5"/>
        <v>561115.41240948485</v>
      </c>
      <c r="J61" s="66"/>
      <c r="K61" s="65">
        <f>+[12]Err!$D118</f>
        <v>1351.09965351083</v>
      </c>
      <c r="L61" s="74">
        <f>+[13]Err!$E178</f>
        <v>415302.757980455</v>
      </c>
      <c r="M61" s="75">
        <f t="shared" si="2"/>
        <v>561115.41240948485</v>
      </c>
      <c r="N61" s="68"/>
      <c r="P61" s="86"/>
      <c r="Q61" s="100">
        <f t="shared" si="6"/>
        <v>2269629.7397259842</v>
      </c>
      <c r="R61" s="78"/>
      <c r="S61" s="105">
        <f>+[15]Err!$D175</f>
        <v>22641.768798652702</v>
      </c>
      <c r="T61" s="79">
        <f>+[16]Err!E142</f>
        <v>100240.831885053</v>
      </c>
      <c r="U61" s="90">
        <f t="shared" si="3"/>
        <v>2269629.7397259842</v>
      </c>
      <c r="V61" s="80"/>
      <c r="X61" s="89"/>
      <c r="Y61" s="100">
        <f t="shared" si="7"/>
        <v>1301726.9658150277</v>
      </c>
      <c r="Z61" s="54"/>
      <c r="AA61" s="54">
        <f>+[17]Err!E178</f>
        <v>395284.14394690999</v>
      </c>
      <c r="AB61" s="54">
        <f>+[18]Err!E150</f>
        <v>3293.14237808097</v>
      </c>
      <c r="AC61" s="87">
        <f t="shared" si="4"/>
        <v>1301726.9658150277</v>
      </c>
      <c r="AD61" s="87"/>
      <c r="AF61" s="100">
        <f t="shared" si="0"/>
        <v>4146477.8700312059</v>
      </c>
      <c r="AG61" s="84"/>
      <c r="AH61" s="90">
        <f t="shared" si="1"/>
        <v>4146477.8700312059</v>
      </c>
      <c r="AI61" s="80"/>
      <c r="AM61" s="50">
        <f>+'[19]Commercial Sales Model'!$Q106</f>
        <v>4360220.8123631012</v>
      </c>
      <c r="AN61" s="51"/>
    </row>
    <row r="62" spans="1:40" x14ac:dyDescent="0.3">
      <c r="A62" s="2">
        <v>2014</v>
      </c>
      <c r="B62" s="2">
        <v>10</v>
      </c>
      <c r="C62" s="151">
        <f t="shared" si="8"/>
        <v>14277.157597494799</v>
      </c>
      <c r="D62" s="55"/>
      <c r="E62" s="87">
        <f>+[10]Err!$D155</f>
        <v>14277.157597494799</v>
      </c>
      <c r="F62" s="57"/>
      <c r="H62" s="73"/>
      <c r="I62" s="100">
        <f t="shared" si="5"/>
        <v>527948.97369097499</v>
      </c>
      <c r="J62" s="66"/>
      <c r="K62" s="65">
        <f>+[12]Err!$D119</f>
        <v>1269.6600768989299</v>
      </c>
      <c r="L62" s="74">
        <f>+[13]Err!$E179</f>
        <v>415819.14978413697</v>
      </c>
      <c r="M62" s="75">
        <f t="shared" si="2"/>
        <v>527948.97369097499</v>
      </c>
      <c r="N62" s="68"/>
      <c r="P62" s="86"/>
      <c r="Q62" s="100">
        <f t="shared" si="6"/>
        <v>2162191.2538654413</v>
      </c>
      <c r="R62" s="78"/>
      <c r="S62" s="105">
        <f>+[15]Err!$D176</f>
        <v>21588.8135550156</v>
      </c>
      <c r="T62" s="79">
        <f>+[16]Err!E143</f>
        <v>100153.315436045</v>
      </c>
      <c r="U62" s="90">
        <f t="shared" si="3"/>
        <v>2162191.2538654413</v>
      </c>
      <c r="V62" s="80"/>
      <c r="X62" s="89"/>
      <c r="Y62" s="100">
        <f t="shared" si="7"/>
        <v>1254271.681755869</v>
      </c>
      <c r="Z62" s="54"/>
      <c r="AA62" s="54">
        <f>+[17]Err!E179</f>
        <v>382665.56894841703</v>
      </c>
      <c r="AB62" s="54">
        <f>+[18]Err!E151</f>
        <v>3277.7228565472101</v>
      </c>
      <c r="AC62" s="87">
        <f t="shared" si="4"/>
        <v>1254271.681755869</v>
      </c>
      <c r="AD62" s="87"/>
      <c r="AF62" s="100">
        <f t="shared" si="0"/>
        <v>3958689.0669097798</v>
      </c>
      <c r="AG62" s="84"/>
      <c r="AH62" s="90">
        <f t="shared" si="1"/>
        <v>3958689.0669097798</v>
      </c>
      <c r="AI62" s="80"/>
      <c r="AM62" s="50">
        <f>+'[19]Commercial Sales Model'!$Q107</f>
        <v>4173749.586740932</v>
      </c>
      <c r="AN62" s="51"/>
    </row>
    <row r="63" spans="1:40" x14ac:dyDescent="0.3">
      <c r="A63" s="2">
        <v>2014</v>
      </c>
      <c r="B63" s="2">
        <v>11</v>
      </c>
      <c r="C63" s="151">
        <f t="shared" si="8"/>
        <v>14019.0556334332</v>
      </c>
      <c r="D63" s="55"/>
      <c r="E63" s="87">
        <f>+[10]Err!$D156</f>
        <v>14019.0556334332</v>
      </c>
      <c r="F63" s="57"/>
      <c r="H63" s="73"/>
      <c r="I63" s="100">
        <f t="shared" si="5"/>
        <v>477380.67124396004</v>
      </c>
      <c r="J63" s="66"/>
      <c r="K63" s="65">
        <f>+[12]Err!$D120</f>
        <v>1146.6564017895801</v>
      </c>
      <c r="L63" s="74">
        <f>+[13]Err!$E180</f>
        <v>416324.07973209303</v>
      </c>
      <c r="M63" s="75">
        <f t="shared" si="2"/>
        <v>477380.67124396004</v>
      </c>
      <c r="N63" s="68"/>
      <c r="P63" s="86"/>
      <c r="Q63" s="100">
        <f t="shared" si="6"/>
        <v>1993749.6639199352</v>
      </c>
      <c r="R63" s="78"/>
      <c r="S63" s="105">
        <f>+[15]Err!$D177</f>
        <v>19936.265795892799</v>
      </c>
      <c r="T63" s="79">
        <f>+[16]Err!E144</f>
        <v>100006.17389093401</v>
      </c>
      <c r="U63" s="90">
        <f t="shared" si="3"/>
        <v>1993749.6639199352</v>
      </c>
      <c r="V63" s="80"/>
      <c r="X63" s="89"/>
      <c r="Y63" s="100">
        <f t="shared" si="7"/>
        <v>1188662.8525497005</v>
      </c>
      <c r="Z63" s="54"/>
      <c r="AA63" s="54">
        <f>+[17]Err!E180</f>
        <v>363341.000914698</v>
      </c>
      <c r="AB63" s="54">
        <f>+[18]Err!E152</f>
        <v>3271.4800959905001</v>
      </c>
      <c r="AC63" s="87">
        <f t="shared" si="4"/>
        <v>1188662.8525497005</v>
      </c>
      <c r="AD63" s="87"/>
      <c r="AF63" s="100">
        <f t="shared" si="0"/>
        <v>3673812.2433470292</v>
      </c>
      <c r="AG63" s="84"/>
      <c r="AH63" s="90">
        <f t="shared" si="1"/>
        <v>3673812.2433470292</v>
      </c>
      <c r="AI63" s="80"/>
      <c r="AM63" s="50">
        <f>+'[19]Commercial Sales Model'!$Q108</f>
        <v>3886542.5843844991</v>
      </c>
      <c r="AN63" s="51"/>
    </row>
    <row r="64" spans="1:40" x14ac:dyDescent="0.3">
      <c r="A64" s="2">
        <v>2014</v>
      </c>
      <c r="B64" s="2">
        <v>12</v>
      </c>
      <c r="C64" s="151">
        <f t="shared" si="8"/>
        <v>14279.731062607299</v>
      </c>
      <c r="D64" s="103">
        <f>SUM(C53:C64)</f>
        <v>169564.47589298588</v>
      </c>
      <c r="E64" s="87">
        <f>+[10]Err!$D157</f>
        <v>14279.731062607299</v>
      </c>
      <c r="F64" s="57">
        <f>SUM(E53:E64)</f>
        <v>169747.30746384567</v>
      </c>
      <c r="H64" s="73"/>
      <c r="I64" s="100">
        <f t="shared" si="5"/>
        <v>458085.70409444667</v>
      </c>
      <c r="J64" s="98">
        <f>SUM(I53:I64)</f>
        <v>5956341.2935724678</v>
      </c>
      <c r="K64" s="65">
        <f>+[12]Err!$D121</f>
        <v>1099.02453853115</v>
      </c>
      <c r="L64" s="74">
        <f>+[13]Err!$E181</f>
        <v>416811.17030078301</v>
      </c>
      <c r="M64" s="75">
        <f t="shared" si="2"/>
        <v>458085.70409444667</v>
      </c>
      <c r="N64" s="68">
        <f>SUM(M53:M64)</f>
        <v>5949987.9517945992</v>
      </c>
      <c r="P64" s="86"/>
      <c r="Q64" s="100">
        <f t="shared" si="6"/>
        <v>1963710.8931716953</v>
      </c>
      <c r="R64" s="101">
        <f>SUM(Q53:Q64)</f>
        <v>24883623.817437023</v>
      </c>
      <c r="S64" s="105">
        <f>+[15]Err!$D178</f>
        <v>19671.952941835101</v>
      </c>
      <c r="T64" s="79">
        <f>+[16]Err!E145</f>
        <v>99822.874677358297</v>
      </c>
      <c r="U64" s="90">
        <f t="shared" si="3"/>
        <v>1963710.8931716953</v>
      </c>
      <c r="V64" s="80">
        <f>SUM(U53:U64)</f>
        <v>24716559.056424372</v>
      </c>
      <c r="X64" s="89"/>
      <c r="Y64" s="100">
        <f t="shared" si="7"/>
        <v>1177196.0277739549</v>
      </c>
      <c r="Z64" s="103">
        <f>SUM(Y53:Y64)</f>
        <v>14508353.030527137</v>
      </c>
      <c r="AA64" s="54">
        <f>+[17]Err!E181</f>
        <v>359960.91581797099</v>
      </c>
      <c r="AB64" s="54">
        <f>+[18]Err!E153</f>
        <v>3270.3440180412599</v>
      </c>
      <c r="AC64" s="87">
        <f t="shared" si="4"/>
        <v>1177196.0277739549</v>
      </c>
      <c r="AD64" s="87">
        <f>SUM(AC53:AC64)</f>
        <v>14458900.231020641</v>
      </c>
      <c r="AF64" s="100">
        <f t="shared" si="0"/>
        <v>3613272.3561027041</v>
      </c>
      <c r="AG64" s="101">
        <f>SUM(AF53:AF64)</f>
        <v>45517882.617429614</v>
      </c>
      <c r="AH64" s="90">
        <f t="shared" si="1"/>
        <v>3613272.3561027041</v>
      </c>
      <c r="AI64" s="80">
        <f>SUM(AH53:AH64)</f>
        <v>45295194.546703458</v>
      </c>
      <c r="AM64" s="50">
        <f>+'[19]Commercial Sales Model'!$Q109</f>
        <v>3843891.2958338982</v>
      </c>
      <c r="AN64" s="51">
        <f>SUM(AM53:AM64)</f>
        <v>47313130.237119563</v>
      </c>
    </row>
    <row r="65" spans="1:40" x14ac:dyDescent="0.3">
      <c r="A65" s="2">
        <v>2015</v>
      </c>
      <c r="B65" s="2">
        <v>1</v>
      </c>
      <c r="C65" s="55"/>
      <c r="D65" s="104">
        <f>+D64/D52-1</f>
        <v>8.7801889283447565E-3</v>
      </c>
      <c r="E65" s="87">
        <f>+[10]Err!$D158</f>
        <v>14032.1543450098</v>
      </c>
      <c r="F65" s="58">
        <f>+F64/F52-1</f>
        <v>1.1395650464792961E-2</v>
      </c>
      <c r="H65" s="73"/>
      <c r="I65" s="66"/>
      <c r="J65" s="99">
        <f>+J64/J52-1</f>
        <v>2.4857813831670628E-2</v>
      </c>
      <c r="K65" s="65">
        <f>+[12]Err!$D122</f>
        <v>1057.9706953223399</v>
      </c>
      <c r="L65" s="74">
        <f>+[13]Err!$E182</f>
        <v>417295.09875599598</v>
      </c>
      <c r="M65" s="75">
        <f t="shared" si="2"/>
        <v>441485.98578548559</v>
      </c>
      <c r="N65" s="69">
        <f>+N64/N52-1</f>
        <v>2.9941638806792126E-2</v>
      </c>
      <c r="P65" s="86"/>
      <c r="Q65" s="78"/>
      <c r="R65" s="102">
        <f>+R64/R52-1</f>
        <v>5.3992405699090362E-3</v>
      </c>
      <c r="S65" s="105">
        <f>+[15]Err!$D179</f>
        <v>19029.4579429228</v>
      </c>
      <c r="T65" s="79">
        <f>+[16]Err!E146</f>
        <v>99701.958566709203</v>
      </c>
      <c r="U65" s="90">
        <f t="shared" si="3"/>
        <v>1897274.2273722244</v>
      </c>
      <c r="V65" s="81">
        <f>+V64/V52-1</f>
        <v>1.3524587798481313E-2</v>
      </c>
      <c r="X65" s="89"/>
      <c r="Y65" s="54"/>
      <c r="Z65" s="104">
        <f>+Z64/Z52-1</f>
        <v>-7.0511900228101831E-3</v>
      </c>
      <c r="AA65" s="54">
        <f>+[17]Err!E182</f>
        <v>343939.26111641998</v>
      </c>
      <c r="AB65" s="54">
        <f>+[18]Err!E154</f>
        <v>3268.8331507477001</v>
      </c>
      <c r="AC65" s="87">
        <f t="shared" si="4"/>
        <v>1124280.058581023</v>
      </c>
      <c r="AD65" s="150">
        <f>+AD64/AD52-1</f>
        <v>-3.5309513352171917E-3</v>
      </c>
      <c r="AF65" s="84"/>
      <c r="AG65" s="102">
        <f>+AG64/AG52-1</f>
        <v>3.8937937296747993E-3</v>
      </c>
      <c r="AH65" s="90">
        <f t="shared" si="1"/>
        <v>3477072.4260837431</v>
      </c>
      <c r="AI65" s="81">
        <f>+AI64/AI52-1</f>
        <v>1.0112722059029577E-2</v>
      </c>
      <c r="AK65" s="50"/>
      <c r="AM65" s="50">
        <f>+'[19]Commercial Sales Model'!$Q110</f>
        <v>3644878.7827890115</v>
      </c>
      <c r="AN65" s="3">
        <f>+AN64/AN52-1</f>
        <v>3.9200266910802473E-2</v>
      </c>
    </row>
    <row r="66" spans="1:40" x14ac:dyDescent="0.3">
      <c r="A66" s="2">
        <v>2015</v>
      </c>
      <c r="B66" s="2">
        <v>2</v>
      </c>
      <c r="C66" s="55"/>
      <c r="D66" s="55"/>
      <c r="E66" s="87">
        <f>+[10]Err!$D159</f>
        <v>14282.294902075701</v>
      </c>
      <c r="F66" s="57"/>
      <c r="H66" s="73"/>
      <c r="I66" s="66"/>
      <c r="J66" s="66"/>
      <c r="K66" s="65">
        <f>+[12]Err!$D123</f>
        <v>1045.15777006965</v>
      </c>
      <c r="L66" s="74">
        <f>+[13]Err!$E183</f>
        <v>417777.814955051</v>
      </c>
      <c r="M66" s="75">
        <f t="shared" si="2"/>
        <v>436643.72946299199</v>
      </c>
      <c r="N66" s="68"/>
      <c r="P66" s="86"/>
      <c r="Q66" s="78"/>
      <c r="R66" s="78"/>
      <c r="S66" s="105">
        <f>+[15]Err!$D180</f>
        <v>18242.967354500299</v>
      </c>
      <c r="T66" s="79">
        <f>+[16]Err!E147</f>
        <v>99667.451600978398</v>
      </c>
      <c r="U66" s="90">
        <f t="shared" si="3"/>
        <v>1818230.0658628873</v>
      </c>
      <c r="V66" s="80"/>
      <c r="X66" s="89"/>
      <c r="Y66" s="54"/>
      <c r="Z66" s="54"/>
      <c r="AA66" s="54">
        <f>+[17]Err!E183</f>
        <v>341142.79259875597</v>
      </c>
      <c r="AB66" s="54">
        <f>+[18]Err!E155</f>
        <v>3270.8917671968602</v>
      </c>
      <c r="AC66" s="87">
        <f t="shared" si="4"/>
        <v>1115841.151749817</v>
      </c>
      <c r="AD66" s="87"/>
      <c r="AF66" s="84"/>
      <c r="AG66" s="84"/>
      <c r="AH66" s="90">
        <f t="shared" si="1"/>
        <v>3384997.2419777717</v>
      </c>
      <c r="AI66" s="80"/>
      <c r="AK66" s="50"/>
      <c r="AM66" s="50">
        <f>+'[19]Commercial Sales Model'!$Q111</f>
        <v>3617713.7741944729</v>
      </c>
      <c r="AN66" s="51"/>
    </row>
    <row r="67" spans="1:40" x14ac:dyDescent="0.3">
      <c r="A67" s="2">
        <v>2015</v>
      </c>
      <c r="B67" s="2">
        <v>3</v>
      </c>
      <c r="C67" s="55"/>
      <c r="D67" s="55"/>
      <c r="E67" s="87">
        <f>+[10]Err!$D160</f>
        <v>14044.7494344183</v>
      </c>
      <c r="F67" s="57"/>
      <c r="H67" s="73"/>
      <c r="I67" s="66"/>
      <c r="J67" s="66"/>
      <c r="K67" s="65">
        <f>+[12]Err!$D124</f>
        <v>1064.6238218887499</v>
      </c>
      <c r="L67" s="74">
        <f>+[13]Err!$E184</f>
        <v>418252.41025851999</v>
      </c>
      <c r="M67" s="75">
        <f t="shared" si="2"/>
        <v>445281.47952360695</v>
      </c>
      <c r="N67" s="68"/>
      <c r="P67" s="86"/>
      <c r="Q67" s="78"/>
      <c r="R67" s="78"/>
      <c r="S67" s="105">
        <f>+[15]Err!$D181</f>
        <v>18578.898326098501</v>
      </c>
      <c r="T67" s="79">
        <f>+[16]Err!E148</f>
        <v>99665.535729305906</v>
      </c>
      <c r="U67" s="90">
        <f t="shared" si="3"/>
        <v>1851675.8549309117</v>
      </c>
      <c r="V67" s="80"/>
      <c r="X67" s="89"/>
      <c r="Y67" s="54"/>
      <c r="Z67" s="54"/>
      <c r="AA67" s="54">
        <f>+[17]Err!E184</f>
        <v>343884.103941223</v>
      </c>
      <c r="AB67" s="54">
        <f>+[18]Err!E156</f>
        <v>3265.7620170036698</v>
      </c>
      <c r="AC67" s="87">
        <f t="shared" si="4"/>
        <v>1123043.6449025881</v>
      </c>
      <c r="AD67" s="87"/>
      <c r="AF67" s="84"/>
      <c r="AG67" s="84"/>
      <c r="AH67" s="90">
        <f t="shared" si="1"/>
        <v>3434045.7287915256</v>
      </c>
      <c r="AI67" s="80"/>
      <c r="AK67" s="50"/>
      <c r="AM67" s="50">
        <f>+'[19]Commercial Sales Model'!$Q112</f>
        <v>3671416.2262215666</v>
      </c>
      <c r="AN67" s="51"/>
    </row>
    <row r="68" spans="1:40" x14ac:dyDescent="0.3">
      <c r="A68" s="2">
        <v>2015</v>
      </c>
      <c r="B68" s="2">
        <v>4</v>
      </c>
      <c r="C68" s="55"/>
      <c r="D68" s="55"/>
      <c r="E68" s="87">
        <f>+[10]Err!$D161</f>
        <v>14284.7625127229</v>
      </c>
      <c r="F68" s="57"/>
      <c r="H68" s="73"/>
      <c r="I68" s="66"/>
      <c r="J68" s="66"/>
      <c r="K68" s="65">
        <f>+[12]Err!$D125</f>
        <v>1108.78266368614</v>
      </c>
      <c r="L68" s="74">
        <f>+[13]Err!$E185</f>
        <v>418749.70415277203</v>
      </c>
      <c r="M68" s="75">
        <f t="shared" si="2"/>
        <v>464302.41238829365</v>
      </c>
      <c r="N68" s="68"/>
      <c r="P68" s="86"/>
      <c r="Q68" s="78"/>
      <c r="R68" s="78"/>
      <c r="S68" s="105">
        <f>+[15]Err!$D182</f>
        <v>19251.629944677399</v>
      </c>
      <c r="T68" s="79">
        <f>+[16]Err!E149</f>
        <v>99709.1014508886</v>
      </c>
      <c r="U68" s="90">
        <f t="shared" si="3"/>
        <v>1919562.7232488035</v>
      </c>
      <c r="V68" s="80"/>
      <c r="X68" s="89"/>
      <c r="Y68" s="54"/>
      <c r="Z68" s="54"/>
      <c r="AA68" s="54">
        <f>+[17]Err!E185</f>
        <v>350844.31339635199</v>
      </c>
      <c r="AB68" s="54">
        <f>+[18]Err!E157</f>
        <v>3263.8507240601102</v>
      </c>
      <c r="AC68" s="87">
        <f t="shared" si="4"/>
        <v>1145103.4663110557</v>
      </c>
      <c r="AD68" s="87"/>
      <c r="AF68" s="84"/>
      <c r="AG68" s="84"/>
      <c r="AH68" s="90">
        <f t="shared" si="1"/>
        <v>3543253.3644608757</v>
      </c>
      <c r="AI68" s="80"/>
      <c r="AK68" s="50"/>
      <c r="AM68" s="50">
        <f>+'[19]Commercial Sales Model'!$Q113</f>
        <v>3774619.2176568913</v>
      </c>
      <c r="AN68" s="51"/>
    </row>
    <row r="69" spans="1:40" x14ac:dyDescent="0.3">
      <c r="A69" s="2">
        <v>2015</v>
      </c>
      <c r="B69" s="2">
        <v>5</v>
      </c>
      <c r="C69" s="55"/>
      <c r="D69" s="55"/>
      <c r="E69" s="87">
        <f>+[10]Err!$D162</f>
        <v>14056.8366506157</v>
      </c>
      <c r="F69" s="57"/>
      <c r="H69" s="73"/>
      <c r="I69" s="66"/>
      <c r="J69" s="66"/>
      <c r="K69" s="65">
        <f>+[12]Err!$D126</f>
        <v>1203.4155646699301</v>
      </c>
      <c r="L69" s="74">
        <f>+[13]Err!$E186</f>
        <v>419256.21573777602</v>
      </c>
      <c r="M69" s="75">
        <f t="shared" si="2"/>
        <v>504539.45560345374</v>
      </c>
      <c r="N69" s="68"/>
      <c r="P69" s="86"/>
      <c r="Q69" s="78"/>
      <c r="R69" s="78"/>
      <c r="S69" s="105">
        <f>+[15]Err!$D183</f>
        <v>20471.771700960599</v>
      </c>
      <c r="T69" s="79">
        <f>+[16]Err!E150</f>
        <v>99868.844844704799</v>
      </c>
      <c r="U69" s="90">
        <f t="shared" si="3"/>
        <v>2044492.1916994525</v>
      </c>
      <c r="V69" s="80"/>
      <c r="X69" s="89"/>
      <c r="Y69" s="54"/>
      <c r="Z69" s="54"/>
      <c r="AA69" s="54">
        <f>+[17]Err!E186</f>
        <v>365280.436858506</v>
      </c>
      <c r="AB69" s="54">
        <f>+[18]Err!E158</f>
        <v>3253.7884977815702</v>
      </c>
      <c r="AC69" s="87">
        <f t="shared" si="4"/>
        <v>1188545.283914834</v>
      </c>
      <c r="AD69" s="87"/>
      <c r="AF69" s="84"/>
      <c r="AG69" s="84"/>
      <c r="AH69" s="90">
        <f t="shared" ref="AH69:AH132" si="9">+AC69+U69+M69+E69</f>
        <v>3751633.7678683558</v>
      </c>
      <c r="AI69" s="80"/>
      <c r="AK69" s="50"/>
      <c r="AM69" s="50">
        <f>+'[19]Commercial Sales Model'!$Q114</f>
        <v>4002354.9968262957</v>
      </c>
      <c r="AN69" s="51"/>
    </row>
    <row r="70" spans="1:40" x14ac:dyDescent="0.3">
      <c r="A70" s="2">
        <v>2015</v>
      </c>
      <c r="B70" s="2">
        <v>6</v>
      </c>
      <c r="C70" s="55"/>
      <c r="D70" s="55"/>
      <c r="E70" s="87">
        <f>+[10]Err!$D163</f>
        <v>14287.1308095271</v>
      </c>
      <c r="F70" s="57"/>
      <c r="H70" s="73"/>
      <c r="I70" s="66"/>
      <c r="J70" s="66"/>
      <c r="K70" s="65">
        <f>+[12]Err!$D127</f>
        <v>1299.8977694718501</v>
      </c>
      <c r="L70" s="74">
        <f>+[13]Err!$E187</f>
        <v>419777.80474471301</v>
      </c>
      <c r="M70" s="75">
        <f t="shared" ref="M70:M133" si="10">+L70*K70/1000</f>
        <v>545668.23206144222</v>
      </c>
      <c r="N70" s="68"/>
      <c r="P70" s="86"/>
      <c r="Q70" s="78"/>
      <c r="R70" s="78"/>
      <c r="S70" s="105">
        <f>+[15]Err!$D184</f>
        <v>21779.1763786466</v>
      </c>
      <c r="T70" s="79">
        <f>+[16]Err!E151</f>
        <v>100146.993389793</v>
      </c>
      <c r="U70" s="90">
        <f t="shared" ref="U70:U133" si="11">T70*S70/1000</f>
        <v>2181119.0328274569</v>
      </c>
      <c r="V70" s="80"/>
      <c r="X70" s="89"/>
      <c r="Y70" s="54"/>
      <c r="Z70" s="54"/>
      <c r="AA70" s="54">
        <f>+[17]Err!E187</f>
        <v>382847.13086001301</v>
      </c>
      <c r="AB70" s="54">
        <f>+[18]Err!E159</f>
        <v>3265.4888603285699</v>
      </c>
      <c r="AC70" s="87">
        <f t="shared" ref="AC70:AC133" si="12">+AB70*AA70/1000</f>
        <v>1250183.0410321266</v>
      </c>
      <c r="AD70" s="87"/>
      <c r="AF70" s="84"/>
      <c r="AG70" s="84"/>
      <c r="AH70" s="90">
        <f t="shared" si="9"/>
        <v>3991257.4367305525</v>
      </c>
      <c r="AI70" s="80"/>
      <c r="AK70" s="50"/>
      <c r="AM70" s="50">
        <f>+'[19]Commercial Sales Model'!$Q115</f>
        <v>4267706.4600723973</v>
      </c>
      <c r="AN70" s="51"/>
    </row>
    <row r="71" spans="1:40" x14ac:dyDescent="0.3">
      <c r="A71" s="2">
        <v>2015</v>
      </c>
      <c r="B71" s="2">
        <v>7</v>
      </c>
      <c r="C71" s="55"/>
      <c r="D71" s="55"/>
      <c r="E71" s="87">
        <f>+[10]Err!$D164</f>
        <v>14068.434581466499</v>
      </c>
      <c r="F71" s="57"/>
      <c r="H71" s="73"/>
      <c r="I71" s="66"/>
      <c r="J71" s="66"/>
      <c r="K71" s="65">
        <f>+[12]Err!$D128</f>
        <v>1371.49149634846</v>
      </c>
      <c r="L71" s="74">
        <f>+[13]Err!$E188</f>
        <v>420297.56804988498</v>
      </c>
      <c r="M71" s="75">
        <f t="shared" si="10"/>
        <v>576434.54051635554</v>
      </c>
      <c r="N71" s="68"/>
      <c r="P71" s="86"/>
      <c r="Q71" s="78"/>
      <c r="R71" s="78"/>
      <c r="S71" s="105">
        <f>+[15]Err!$D185</f>
        <v>22731.2029866792</v>
      </c>
      <c r="T71" s="79">
        <f>+[16]Err!E152</f>
        <v>100391.456647331</v>
      </c>
      <c r="U71" s="90">
        <f t="shared" si="11"/>
        <v>2282018.579178886</v>
      </c>
      <c r="V71" s="80"/>
      <c r="X71" s="89"/>
      <c r="Y71" s="54"/>
      <c r="Z71" s="54"/>
      <c r="AA71" s="54">
        <f>+[17]Err!E188</f>
        <v>395472.50400318397</v>
      </c>
      <c r="AB71" s="54">
        <f>+[18]Err!E160</f>
        <v>3288.58949412943</v>
      </c>
      <c r="AC71" s="87">
        <f t="shared" si="12"/>
        <v>1300546.7218819298</v>
      </c>
      <c r="AD71" s="87"/>
      <c r="AF71" s="84"/>
      <c r="AG71" s="84"/>
      <c r="AH71" s="90">
        <f t="shared" si="9"/>
        <v>4173068.2761586378</v>
      </c>
      <c r="AI71" s="80"/>
      <c r="AK71" s="50"/>
      <c r="AM71" s="50">
        <f>+'[19]Commercial Sales Model'!$Q116</f>
        <v>4450173.8027574392</v>
      </c>
      <c r="AN71" s="51"/>
    </row>
    <row r="72" spans="1:40" x14ac:dyDescent="0.3">
      <c r="A72" s="2">
        <v>2015</v>
      </c>
      <c r="B72" s="2">
        <v>8</v>
      </c>
      <c r="C72" s="55"/>
      <c r="D72" s="55"/>
      <c r="E72" s="87">
        <f>+[10]Err!$D165</f>
        <v>14289.403253766101</v>
      </c>
      <c r="F72" s="57"/>
      <c r="H72" s="73"/>
      <c r="I72" s="66"/>
      <c r="J72" s="66"/>
      <c r="K72" s="65">
        <f>+[12]Err!$D129</f>
        <v>1402.106173376</v>
      </c>
      <c r="L72" s="74">
        <f>+[13]Err!$E189</f>
        <v>420820.63718628901</v>
      </c>
      <c r="M72" s="75">
        <f t="shared" si="10"/>
        <v>590035.21328291774</v>
      </c>
      <c r="N72" s="68"/>
      <c r="P72" s="86"/>
      <c r="Q72" s="78"/>
      <c r="R72" s="78"/>
      <c r="S72" s="105">
        <f>+[15]Err!$D186</f>
        <v>23182.8343885141</v>
      </c>
      <c r="T72" s="79">
        <f>+[16]Err!E153</f>
        <v>100441.43286778301</v>
      </c>
      <c r="U72" s="90">
        <f t="shared" si="11"/>
        <v>2328517.1039188704</v>
      </c>
      <c r="V72" s="80"/>
      <c r="X72" s="89"/>
      <c r="Y72" s="54"/>
      <c r="Z72" s="54"/>
      <c r="AA72" s="54">
        <f>+[17]Err!E189</f>
        <v>402406.27530491998</v>
      </c>
      <c r="AB72" s="54">
        <f>+[18]Err!E161</f>
        <v>3293.7957933149901</v>
      </c>
      <c r="AC72" s="87">
        <f t="shared" si="12"/>
        <v>1325444.0968028991</v>
      </c>
      <c r="AD72" s="87"/>
      <c r="AF72" s="84"/>
      <c r="AG72" s="84"/>
      <c r="AH72" s="90">
        <f t="shared" si="9"/>
        <v>4258285.817258453</v>
      </c>
      <c r="AI72" s="80"/>
      <c r="AK72" s="50"/>
      <c r="AM72" s="50">
        <f>+'[19]Commercial Sales Model'!$Q117</f>
        <v>4556922.2060265411</v>
      </c>
      <c r="AN72" s="51"/>
    </row>
    <row r="73" spans="1:40" x14ac:dyDescent="0.3">
      <c r="A73" s="2">
        <v>2015</v>
      </c>
      <c r="B73" s="2">
        <v>9</v>
      </c>
      <c r="C73" s="55"/>
      <c r="D73" s="55"/>
      <c r="E73" s="87">
        <f>+[10]Err!$D166</f>
        <v>14079.5628812821</v>
      </c>
      <c r="F73" s="57"/>
      <c r="H73" s="73"/>
      <c r="I73" s="66"/>
      <c r="J73" s="66"/>
      <c r="K73" s="65">
        <f>+[12]Err!$D130</f>
        <v>1369.6419658519301</v>
      </c>
      <c r="L73" s="74">
        <f>+[13]Err!$E190</f>
        <v>421336.73424643301</v>
      </c>
      <c r="M73" s="75">
        <f t="shared" si="10"/>
        <v>577080.47297891672</v>
      </c>
      <c r="N73" s="68"/>
      <c r="P73" s="86"/>
      <c r="Q73" s="78"/>
      <c r="R73" s="78"/>
      <c r="S73" s="105">
        <f>+[15]Err!$D187</f>
        <v>22810.9371308931</v>
      </c>
      <c r="T73" s="79">
        <f>+[16]Err!E154</f>
        <v>100434.19986377101</v>
      </c>
      <c r="U73" s="90">
        <f t="shared" si="11"/>
        <v>2290998.2188840327</v>
      </c>
      <c r="V73" s="80"/>
      <c r="X73" s="89"/>
      <c r="Y73" s="54"/>
      <c r="Z73" s="54"/>
      <c r="AA73" s="54">
        <f>+[17]Err!E190</f>
        <v>398887.27825505001</v>
      </c>
      <c r="AB73" s="54">
        <f>+[18]Err!E162</f>
        <v>3290.3542519989601</v>
      </c>
      <c r="AC73" s="87">
        <f t="shared" si="12"/>
        <v>1312480.4520747962</v>
      </c>
      <c r="AD73" s="87"/>
      <c r="AF73" s="84"/>
      <c r="AG73" s="84"/>
      <c r="AH73" s="90">
        <f t="shared" si="9"/>
        <v>4194638.7068190286</v>
      </c>
      <c r="AI73" s="80"/>
      <c r="AK73" s="50"/>
      <c r="AM73" s="50">
        <f>+'[19]Commercial Sales Model'!$Q118</f>
        <v>4481785.9611908663</v>
      </c>
      <c r="AN73" s="51"/>
    </row>
    <row r="74" spans="1:40" x14ac:dyDescent="0.3">
      <c r="A74" s="2">
        <v>2015</v>
      </c>
      <c r="B74" s="2">
        <v>10</v>
      </c>
      <c r="C74" s="55"/>
      <c r="D74" s="55"/>
      <c r="E74" s="87">
        <f>+[10]Err!$D167</f>
        <v>14291.5836819101</v>
      </c>
      <c r="F74" s="57"/>
      <c r="H74" s="73"/>
      <c r="I74" s="66"/>
      <c r="J74" s="66"/>
      <c r="K74" s="65">
        <f>+[12]Err!$D131</f>
        <v>1288.4783641776801</v>
      </c>
      <c r="L74" s="74">
        <f>+[13]Err!$E191</f>
        <v>421836.659697044</v>
      </c>
      <c r="M74" s="75">
        <f t="shared" si="10"/>
        <v>543527.40923662402</v>
      </c>
      <c r="N74" s="68"/>
      <c r="P74" s="86"/>
      <c r="Q74" s="78"/>
      <c r="R74" s="78"/>
      <c r="S74" s="105">
        <f>+[15]Err!$D188</f>
        <v>21758.9712433842</v>
      </c>
      <c r="T74" s="79">
        <f>+[16]Err!E155</f>
        <v>100346.48354022999</v>
      </c>
      <c r="U74" s="90">
        <f t="shared" si="11"/>
        <v>2183436.2497265902</v>
      </c>
      <c r="V74" s="80"/>
      <c r="X74" s="89"/>
      <c r="Y74" s="54"/>
      <c r="Z74" s="54"/>
      <c r="AA74" s="54">
        <f>+[17]Err!E191</f>
        <v>386294.064179337</v>
      </c>
      <c r="AB74" s="54">
        <f>+[18]Err!E163</f>
        <v>3274.9475895369001</v>
      </c>
      <c r="AC74" s="87">
        <f t="shared" si="12"/>
        <v>1265092.8143365323</v>
      </c>
      <c r="AD74" s="87"/>
      <c r="AF74" s="84"/>
      <c r="AG74" s="84"/>
      <c r="AH74" s="90">
        <f t="shared" si="9"/>
        <v>4006348.0569816567</v>
      </c>
      <c r="AI74" s="80"/>
      <c r="AK74" s="50"/>
      <c r="AM74" s="50">
        <f>+'[19]Commercial Sales Model'!$Q119</f>
        <v>4291759.6674634982</v>
      </c>
      <c r="AN74" s="51"/>
    </row>
    <row r="75" spans="1:40" x14ac:dyDescent="0.3">
      <c r="A75" s="2">
        <v>2015</v>
      </c>
      <c r="B75" s="2">
        <v>11</v>
      </c>
      <c r="C75" s="55"/>
      <c r="D75" s="55"/>
      <c r="E75" s="87">
        <f>+[10]Err!$D168</f>
        <v>14090.2405544925</v>
      </c>
      <c r="F75" s="57"/>
      <c r="H75" s="73"/>
      <c r="I75" s="66"/>
      <c r="J75" s="66"/>
      <c r="K75" s="65">
        <f>+[12]Err!$D132</f>
        <v>1165.4176994848499</v>
      </c>
      <c r="L75" s="74">
        <f>+[13]Err!$E192</f>
        <v>422327.82215695299</v>
      </c>
      <c r="M75" s="75">
        <f t="shared" si="10"/>
        <v>492188.31892660295</v>
      </c>
      <c r="N75" s="68"/>
      <c r="P75" s="86"/>
      <c r="Q75" s="78"/>
      <c r="R75" s="78"/>
      <c r="S75" s="105">
        <f>+[15]Err!$D189</f>
        <v>20106.228435513302</v>
      </c>
      <c r="T75" s="79">
        <f>+[16]Err!E156</f>
        <v>100199.02720295401</v>
      </c>
      <c r="U75" s="90">
        <f t="shared" si="11"/>
        <v>2014624.5299588046</v>
      </c>
      <c r="V75" s="80"/>
      <c r="X75" s="89"/>
      <c r="Y75" s="54"/>
      <c r="Z75" s="54"/>
      <c r="AA75" s="54">
        <f>+[17]Err!E192</f>
        <v>366972.26696232997</v>
      </c>
      <c r="AB75" s="54">
        <f>+[18]Err!E164</f>
        <v>3268.7099193014801</v>
      </c>
      <c r="AC75" s="87">
        <f t="shared" si="12"/>
        <v>1199525.8891283188</v>
      </c>
      <c r="AD75" s="87"/>
      <c r="AF75" s="84"/>
      <c r="AG75" s="84"/>
      <c r="AH75" s="90">
        <f t="shared" si="9"/>
        <v>3720428.9785682186</v>
      </c>
      <c r="AI75" s="80"/>
      <c r="AK75" s="50"/>
      <c r="AM75" s="50">
        <f>+'[19]Commercial Sales Model'!$Q120</f>
        <v>3998741.3125304496</v>
      </c>
      <c r="AN75" s="51"/>
    </row>
    <row r="76" spans="1:40" x14ac:dyDescent="0.3">
      <c r="A76" s="2">
        <v>2015</v>
      </c>
      <c r="B76" s="2">
        <v>12</v>
      </c>
      <c r="C76" s="55"/>
      <c r="D76" s="55"/>
      <c r="E76" s="87">
        <f>+[10]Err!$D169</f>
        <v>14293.6758164362</v>
      </c>
      <c r="F76" s="57">
        <f>SUM(E65:E76)</f>
        <v>170100.82942372301</v>
      </c>
      <c r="H76" s="73"/>
      <c r="I76" s="66"/>
      <c r="J76" s="66"/>
      <c r="K76" s="65">
        <f>+[12]Err!$D133</f>
        <v>1117.54891136571</v>
      </c>
      <c r="L76" s="74">
        <f>+[13]Err!$E193</f>
        <v>422804.763132861</v>
      </c>
      <c r="M76" s="75">
        <f t="shared" si="10"/>
        <v>472505.00275936566</v>
      </c>
      <c r="N76" s="68">
        <f>SUM(M65:M76)</f>
        <v>6089692.252526056</v>
      </c>
      <c r="P76" s="86"/>
      <c r="Q76" s="78"/>
      <c r="R76" s="78"/>
      <c r="S76" s="105">
        <f>+[15]Err!$D190</f>
        <v>19841.4423447718</v>
      </c>
      <c r="T76" s="79">
        <f>+[16]Err!E157</f>
        <v>100015.343582619</v>
      </c>
      <c r="U76" s="90">
        <f t="shared" si="11"/>
        <v>1984448.6732870769</v>
      </c>
      <c r="V76" s="80">
        <f>SUM(U65:U76)</f>
        <v>24796397.450895995</v>
      </c>
      <c r="X76" s="89"/>
      <c r="Y76" s="54"/>
      <c r="Z76" s="54"/>
      <c r="AA76" s="54">
        <f>+[17]Err!E193</f>
        <v>363593.74385981698</v>
      </c>
      <c r="AB76" s="54">
        <f>+[18]Err!E165</f>
        <v>3267.5746079238302</v>
      </c>
      <c r="AC76" s="87">
        <f t="shared" si="12"/>
        <v>1188069.6850362991</v>
      </c>
      <c r="AD76" s="87">
        <f>SUM(AC65:AC76)</f>
        <v>14538156.30575222</v>
      </c>
      <c r="AF76" s="84"/>
      <c r="AG76" s="84"/>
      <c r="AH76" s="90">
        <f t="shared" si="9"/>
        <v>3659317.0368991778</v>
      </c>
      <c r="AI76" s="80">
        <f>SUM(AH65:AH76)</f>
        <v>45594346.838598005</v>
      </c>
      <c r="AK76" s="50"/>
      <c r="AM76" s="50">
        <f>+'[19]Commercial Sales Model'!$Q121</f>
        <v>3954028.7589366981</v>
      </c>
      <c r="AN76" s="51">
        <f>SUM(AM65:AM76)</f>
        <v>48712101.16666612</v>
      </c>
    </row>
    <row r="77" spans="1:40" x14ac:dyDescent="0.3">
      <c r="A77" s="2">
        <v>2016</v>
      </c>
      <c r="B77" s="2">
        <v>1</v>
      </c>
      <c r="C77" s="55"/>
      <c r="D77" s="55"/>
      <c r="E77" s="87">
        <f>+[10]Err!$D170</f>
        <v>14100.485847681901</v>
      </c>
      <c r="F77" s="58">
        <f>+F76/F64-1</f>
        <v>2.0826366271089469E-3</v>
      </c>
      <c r="H77" s="73"/>
      <c r="I77" s="66"/>
      <c r="J77" s="66"/>
      <c r="K77" s="65">
        <f>+[12]Err!$D134</f>
        <v>1076.2343040532801</v>
      </c>
      <c r="L77" s="74">
        <f>+[13]Err!$E194</f>
        <v>423281.60182337702</v>
      </c>
      <c r="M77" s="75">
        <f t="shared" si="10"/>
        <v>455550.18015693972</v>
      </c>
      <c r="N77" s="69">
        <f>+N76/N64-1</f>
        <v>2.3479761953017153E-2</v>
      </c>
      <c r="P77" s="86"/>
      <c r="Q77" s="78"/>
      <c r="R77" s="78"/>
      <c r="S77" s="105">
        <f>+[15]Err!$D191</f>
        <v>19199.028575058201</v>
      </c>
      <c r="T77" s="79">
        <f>+[16]Err!E158</f>
        <v>99894.163450520398</v>
      </c>
      <c r="U77" s="90">
        <f t="shared" si="11"/>
        <v>1917870.8985680756</v>
      </c>
      <c r="V77" s="81">
        <f>+V76/V64-1</f>
        <v>3.2301581417284453E-3</v>
      </c>
      <c r="X77" s="89"/>
      <c r="Y77" s="54"/>
      <c r="Z77" s="54"/>
      <c r="AA77" s="54">
        <f>+[17]Err!E194</f>
        <v>347592.10048235499</v>
      </c>
      <c r="AB77" s="54">
        <f>+[18]Err!E166</f>
        <v>3266.06482471357</v>
      </c>
      <c r="AC77" s="87">
        <f t="shared" si="12"/>
        <v>1135258.3327337243</v>
      </c>
      <c r="AD77" s="150">
        <f>+AD76/AD64-1</f>
        <v>5.4814732424490753E-3</v>
      </c>
      <c r="AF77" s="84"/>
      <c r="AG77" s="84"/>
      <c r="AH77" s="90">
        <f t="shared" si="9"/>
        <v>3522779.8973064213</v>
      </c>
      <c r="AI77" s="81">
        <f>+AI76/AI64-1</f>
        <v>6.6045039631321689E-3</v>
      </c>
      <c r="AK77" s="50"/>
      <c r="AM77" s="50">
        <f>+'[19]Commercial Sales Model'!$Q122</f>
        <v>3750160.7044105693</v>
      </c>
      <c r="AN77" s="3">
        <f>+AN76/AN64-1</f>
        <v>2.9568344401127655E-2</v>
      </c>
    </row>
    <row r="78" spans="1:40" x14ac:dyDescent="0.3">
      <c r="A78" s="2">
        <v>2016</v>
      </c>
      <c r="B78" s="2">
        <v>2</v>
      </c>
      <c r="C78" s="55"/>
      <c r="D78" s="55"/>
      <c r="E78" s="87">
        <f>+[10]Err!$D171</f>
        <v>14295.6832324034</v>
      </c>
      <c r="F78" s="57"/>
      <c r="H78" s="73"/>
      <c r="I78" s="66"/>
      <c r="J78" s="66"/>
      <c r="K78" s="65">
        <f>+[12]Err!$D135</f>
        <v>1063.27911451864</v>
      </c>
      <c r="L78" s="74">
        <f>+[13]Err!$E195</f>
        <v>423758.49831969599</v>
      </c>
      <c r="M78" s="75">
        <f t="shared" si="10"/>
        <v>450573.56086311495</v>
      </c>
      <c r="N78" s="68"/>
      <c r="P78" s="86"/>
      <c r="Q78" s="78"/>
      <c r="R78" s="78"/>
      <c r="S78" s="105">
        <f>+[15]Err!$D192</f>
        <v>18413.772576875199</v>
      </c>
      <c r="T78" s="79">
        <f>+[16]Err!E159</f>
        <v>99859.559100470899</v>
      </c>
      <c r="U78" s="90">
        <f t="shared" si="11"/>
        <v>1838791.2109030993</v>
      </c>
      <c r="V78" s="80"/>
      <c r="X78" s="89"/>
      <c r="Y78" s="54"/>
      <c r="Z78" s="54"/>
      <c r="AA78" s="54">
        <f>+[17]Err!E195</f>
        <v>344848.67495165899</v>
      </c>
      <c r="AB78" s="54">
        <f>+[18]Err!E167</f>
        <v>3268.1215022431602</v>
      </c>
      <c r="AC78" s="87">
        <f t="shared" si="12"/>
        <v>1127007.3696295791</v>
      </c>
      <c r="AD78" s="87"/>
      <c r="AF78" s="84"/>
      <c r="AG78" s="84"/>
      <c r="AH78" s="90">
        <f t="shared" si="9"/>
        <v>3430667.8246281967</v>
      </c>
      <c r="AI78" s="80"/>
      <c r="AK78" s="50"/>
      <c r="AM78" s="50">
        <f>+'[19]Commercial Sales Model'!$Q123</f>
        <v>3720930.1894573225</v>
      </c>
      <c r="AN78" s="51"/>
    </row>
    <row r="79" spans="1:40" x14ac:dyDescent="0.3">
      <c r="A79" s="2">
        <v>2016</v>
      </c>
      <c r="B79" s="2">
        <v>3</v>
      </c>
      <c r="C79" s="55"/>
      <c r="D79" s="55"/>
      <c r="E79" s="87">
        <f>+[10]Err!$D172</f>
        <v>14110.316269500399</v>
      </c>
      <c r="F79" s="57"/>
      <c r="H79" s="73"/>
      <c r="I79" s="66"/>
      <c r="J79" s="66"/>
      <c r="K79" s="65">
        <f>+[12]Err!$D136</f>
        <v>1082.77950247122</v>
      </c>
      <c r="L79" s="74">
        <f>+[13]Err!$E196</f>
        <v>424227.222053634</v>
      </c>
      <c r="M79" s="75">
        <f t="shared" si="10"/>
        <v>459344.5404299816</v>
      </c>
      <c r="N79" s="68"/>
      <c r="P79" s="86"/>
      <c r="Q79" s="78"/>
      <c r="R79" s="78"/>
      <c r="S79" s="105">
        <f>+[15]Err!$D193</f>
        <v>18751.993904541399</v>
      </c>
      <c r="T79" s="79">
        <f>+[16]Err!E160</f>
        <v>99857.608684509498</v>
      </c>
      <c r="U79" s="90">
        <f t="shared" si="11"/>
        <v>1872529.2693740025</v>
      </c>
      <c r="V79" s="80"/>
      <c r="X79" s="89"/>
      <c r="Y79" s="54"/>
      <c r="Z79" s="54"/>
      <c r="AA79" s="54">
        <f>+[17]Err!E196</f>
        <v>347669.77758929098</v>
      </c>
      <c r="AB79" s="54">
        <f>+[18]Err!E168</f>
        <v>3262.99590143656</v>
      </c>
      <c r="AC79" s="87">
        <f t="shared" si="12"/>
        <v>1134445.0593272168</v>
      </c>
      <c r="AD79" s="87"/>
      <c r="AF79" s="84"/>
      <c r="AG79" s="84"/>
      <c r="AH79" s="90">
        <f t="shared" si="9"/>
        <v>3480429.1854007011</v>
      </c>
      <c r="AI79" s="80"/>
      <c r="AK79" s="50"/>
      <c r="AM79" s="50">
        <f>+'[19]Commercial Sales Model'!$Q124</f>
        <v>3773359.7007780364</v>
      </c>
      <c r="AN79" s="51"/>
    </row>
    <row r="80" spans="1:40" x14ac:dyDescent="0.3">
      <c r="A80" s="2">
        <v>2016</v>
      </c>
      <c r="B80" s="2">
        <v>4</v>
      </c>
      <c r="C80" s="55"/>
      <c r="D80" s="55"/>
      <c r="E80" s="87">
        <f>+[10]Err!$D173</f>
        <v>14297.609360369201</v>
      </c>
      <c r="F80" s="57"/>
      <c r="H80" s="73"/>
      <c r="I80" s="66"/>
      <c r="J80" s="66"/>
      <c r="K80" s="65">
        <f>+[12]Err!$D137</f>
        <v>1127.0030609038399</v>
      </c>
      <c r="L80" s="74">
        <f>+[13]Err!$E197</f>
        <v>424704.276054952</v>
      </c>
      <c r="M80" s="75">
        <f t="shared" si="10"/>
        <v>478643.01909288031</v>
      </c>
      <c r="N80" s="68"/>
      <c r="P80" s="86"/>
      <c r="Q80" s="78"/>
      <c r="R80" s="78"/>
      <c r="S80" s="105">
        <f>+[15]Err!$D194</f>
        <v>19426.736515320299</v>
      </c>
      <c r="T80" s="79">
        <f>+[16]Err!E161</f>
        <v>99901.227509824195</v>
      </c>
      <c r="U80" s="90">
        <f t="shared" si="11"/>
        <v>1940754.8243904226</v>
      </c>
      <c r="V80" s="80"/>
      <c r="X80" s="89"/>
      <c r="Y80" s="54"/>
      <c r="Z80" s="54"/>
      <c r="AA80" s="54">
        <f>+[17]Err!E197</f>
        <v>354720.45855537202</v>
      </c>
      <c r="AB80" s="54">
        <f>+[18]Err!E169</f>
        <v>3261.0860322247499</v>
      </c>
      <c r="AC80" s="87">
        <f t="shared" si="12"/>
        <v>1156773.9327392818</v>
      </c>
      <c r="AD80" s="87"/>
      <c r="AF80" s="84"/>
      <c r="AG80" s="84"/>
      <c r="AH80" s="90">
        <f t="shared" si="9"/>
        <v>3590469.3855829542</v>
      </c>
      <c r="AI80" s="80"/>
      <c r="AK80" s="50"/>
      <c r="AM80" s="50">
        <f>+'[19]Commercial Sales Model'!$Q125</f>
        <v>3876663.8521406432</v>
      </c>
      <c r="AN80" s="51"/>
    </row>
    <row r="81" spans="1:40" x14ac:dyDescent="0.3">
      <c r="A81" s="2">
        <v>2016</v>
      </c>
      <c r="B81" s="2">
        <v>5</v>
      </c>
      <c r="C81" s="55"/>
      <c r="D81" s="55"/>
      <c r="E81" s="87">
        <f>+[10]Err!$D174</f>
        <v>14119.748619681101</v>
      </c>
      <c r="F81" s="57"/>
      <c r="H81" s="73"/>
      <c r="I81" s="66"/>
      <c r="J81" s="66"/>
      <c r="K81" s="65">
        <f>+[12]Err!$D138</f>
        <v>1221.7875638453399</v>
      </c>
      <c r="L81" s="74">
        <f>+[13]Err!$E198</f>
        <v>425177.02176710399</v>
      </c>
      <c r="M81" s="75">
        <f t="shared" si="10"/>
        <v>519475.99762784707</v>
      </c>
      <c r="N81" s="68"/>
      <c r="P81" s="86"/>
      <c r="Q81" s="78"/>
      <c r="R81" s="78"/>
      <c r="S81" s="105">
        <f>+[15]Err!$D195</f>
        <v>20648.6723869241</v>
      </c>
      <c r="T81" s="79">
        <f>+[16]Err!E162</f>
        <v>100061.247813166</v>
      </c>
      <c r="U81" s="90">
        <f t="shared" si="11"/>
        <v>2066131.9247208904</v>
      </c>
      <c r="V81" s="80"/>
      <c r="X81" s="89"/>
      <c r="Y81" s="54"/>
      <c r="Z81" s="54"/>
      <c r="AA81" s="54">
        <f>+[17]Err!E198</f>
        <v>369247.91120432602</v>
      </c>
      <c r="AB81" s="54">
        <f>+[18]Err!E170</f>
        <v>3251.03213473203</v>
      </c>
      <c r="AC81" s="87">
        <f t="shared" si="12"/>
        <v>1200436.8250079432</v>
      </c>
      <c r="AD81" s="87"/>
      <c r="AF81" s="84"/>
      <c r="AG81" s="84"/>
      <c r="AH81" s="90">
        <f t="shared" si="9"/>
        <v>3800164.4959763614</v>
      </c>
      <c r="AI81" s="80"/>
      <c r="AK81" s="50"/>
      <c r="AM81" s="50">
        <f>+'[19]Commercial Sales Model'!$Q126</f>
        <v>4106435.5221148245</v>
      </c>
      <c r="AN81" s="51"/>
    </row>
    <row r="82" spans="1:40" x14ac:dyDescent="0.3">
      <c r="A82" s="2">
        <v>2016</v>
      </c>
      <c r="B82" s="2">
        <v>6</v>
      </c>
      <c r="C82" s="55"/>
      <c r="D82" s="55"/>
      <c r="E82" s="87">
        <f>+[10]Err!$D175</f>
        <v>14299.4574919958</v>
      </c>
      <c r="F82" s="57"/>
      <c r="H82" s="73"/>
      <c r="I82" s="66"/>
      <c r="J82" s="66"/>
      <c r="K82" s="65">
        <f>+[12]Err!$D139</f>
        <v>1318.4302063519599</v>
      </c>
      <c r="L82" s="74">
        <f>+[13]Err!$E199</f>
        <v>425658.20881563</v>
      </c>
      <c r="M82" s="75">
        <f t="shared" si="10"/>
        <v>561200.6400841967</v>
      </c>
      <c r="N82" s="68"/>
      <c r="P82" s="86"/>
      <c r="Q82" s="78"/>
      <c r="R82" s="78"/>
      <c r="S82" s="105">
        <f>+[15]Err!$D196</f>
        <v>21957.7637286428</v>
      </c>
      <c r="T82" s="79">
        <f>+[16]Err!E163</f>
        <v>100339.901256474</v>
      </c>
      <c r="U82" s="90">
        <f t="shared" si="11"/>
        <v>2203239.8443450052</v>
      </c>
      <c r="V82" s="80"/>
      <c r="X82" s="89"/>
      <c r="Y82" s="54"/>
      <c r="Z82" s="54"/>
      <c r="AA82" s="54">
        <f>+[17]Err!E199</f>
        <v>386911.693029519</v>
      </c>
      <c r="AB82" s="54">
        <f>+[18]Err!E171</f>
        <v>3262.7223903232002</v>
      </c>
      <c r="AC82" s="87">
        <f t="shared" si="12"/>
        <v>1262385.4439252685</v>
      </c>
      <c r="AD82" s="87"/>
      <c r="AF82" s="84"/>
      <c r="AG82" s="84"/>
      <c r="AH82" s="90">
        <f t="shared" si="9"/>
        <v>4041125.3858464663</v>
      </c>
      <c r="AI82" s="80"/>
      <c r="AK82" s="50"/>
      <c r="AM82" s="50">
        <f>+'[19]Commercial Sales Model'!$Q127</f>
        <v>4374526.7686742544</v>
      </c>
      <c r="AN82" s="51"/>
    </row>
    <row r="83" spans="1:40" x14ac:dyDescent="0.3">
      <c r="A83" s="2">
        <v>2016</v>
      </c>
      <c r="B83" s="2">
        <v>7</v>
      </c>
      <c r="C83" s="55"/>
      <c r="D83" s="55"/>
      <c r="E83" s="87">
        <f>+[10]Err!$D176</f>
        <v>14128.799017677</v>
      </c>
      <c r="F83" s="57"/>
      <c r="H83" s="73"/>
      <c r="I83" s="66"/>
      <c r="J83" s="66"/>
      <c r="K83" s="65">
        <f>+[12]Err!$D140</f>
        <v>1390.1200345306199</v>
      </c>
      <c r="L83" s="74">
        <f>+[13]Err!$E200</f>
        <v>426143.63096500101</v>
      </c>
      <c r="M83" s="75">
        <f t="shared" si="10"/>
        <v>592390.79899207095</v>
      </c>
      <c r="N83" s="68"/>
      <c r="P83" s="86"/>
      <c r="Q83" s="78"/>
      <c r="R83" s="78"/>
      <c r="S83" s="105">
        <f>+[15]Err!$D197</f>
        <v>22911.627951653201</v>
      </c>
      <c r="T83" s="79">
        <f>+[16]Err!E164</f>
        <v>100584.804374386</v>
      </c>
      <c r="U83" s="90">
        <f t="shared" si="11"/>
        <v>2304561.6154157515</v>
      </c>
      <c r="V83" s="80"/>
      <c r="X83" s="89"/>
      <c r="Y83" s="54"/>
      <c r="Z83" s="54"/>
      <c r="AA83" s="54">
        <f>+[17]Err!E200</f>
        <v>399634.81047724898</v>
      </c>
      <c r="AB83" s="54">
        <f>+[18]Err!E172</f>
        <v>3285.80325693144</v>
      </c>
      <c r="AC83" s="87">
        <f t="shared" si="12"/>
        <v>1313121.3618493236</v>
      </c>
      <c r="AD83" s="87"/>
      <c r="AF83" s="84"/>
      <c r="AG83" s="84"/>
      <c r="AH83" s="90">
        <f t="shared" si="9"/>
        <v>4224202.5752748232</v>
      </c>
      <c r="AI83" s="80"/>
      <c r="AK83" s="50"/>
      <c r="AM83" s="50">
        <f>+'[19]Commercial Sales Model'!$Q128</f>
        <v>4557208.8276208062</v>
      </c>
      <c r="AN83" s="51"/>
    </row>
    <row r="84" spans="1:40" x14ac:dyDescent="0.3">
      <c r="A84" s="2">
        <v>2016</v>
      </c>
      <c r="B84" s="2">
        <v>8</v>
      </c>
      <c r="C84" s="55"/>
      <c r="D84" s="55"/>
      <c r="E84" s="87">
        <f>+[10]Err!$D177</f>
        <v>14301.2307856553</v>
      </c>
      <c r="F84" s="57"/>
      <c r="H84" s="73"/>
      <c r="I84" s="66"/>
      <c r="J84" s="66"/>
      <c r="K84" s="65">
        <f>+[12]Err!$D141</f>
        <v>1420.7314286409201</v>
      </c>
      <c r="L84" s="74">
        <f>+[13]Err!$E201</f>
        <v>426644.70990504097</v>
      </c>
      <c r="M84" s="75">
        <f t="shared" si="10"/>
        <v>606147.54822547967</v>
      </c>
      <c r="N84" s="68"/>
      <c r="P84" s="86"/>
      <c r="Q84" s="78"/>
      <c r="R84" s="78"/>
      <c r="S84" s="105">
        <f>+[15]Err!$D198</f>
        <v>23365.592026144499</v>
      </c>
      <c r="T84" s="79">
        <f>+[16]Err!E165</f>
        <v>100634.84580416601</v>
      </c>
      <c r="U84" s="90">
        <f t="shared" si="11"/>
        <v>2351392.7506741025</v>
      </c>
      <c r="V84" s="80"/>
      <c r="X84" s="89"/>
      <c r="Y84" s="54"/>
      <c r="Z84" s="54"/>
      <c r="AA84" s="54">
        <f>+[17]Err!E201</f>
        <v>406671.77543073101</v>
      </c>
      <c r="AB84" s="54">
        <f>+[18]Err!E173</f>
        <v>3291.0049480682001</v>
      </c>
      <c r="AC84" s="87">
        <f t="shared" si="12"/>
        <v>1338358.8251822158</v>
      </c>
      <c r="AD84" s="87"/>
      <c r="AF84" s="84"/>
      <c r="AG84" s="84"/>
      <c r="AH84" s="90">
        <f t="shared" si="9"/>
        <v>4310200.3548674528</v>
      </c>
      <c r="AI84" s="80"/>
      <c r="AK84" s="50"/>
      <c r="AM84" s="50">
        <f>+'[19]Commercial Sales Model'!$Q129</f>
        <v>4662914.3862450337</v>
      </c>
      <c r="AN84" s="51"/>
    </row>
    <row r="85" spans="1:40" x14ac:dyDescent="0.3">
      <c r="A85" s="2">
        <v>2016</v>
      </c>
      <c r="B85" s="2">
        <v>9</v>
      </c>
      <c r="C85" s="55"/>
      <c r="D85" s="55"/>
      <c r="E85" s="87">
        <f>+[10]Err!$D178</f>
        <v>14137.482930203099</v>
      </c>
      <c r="F85" s="57"/>
      <c r="H85" s="73"/>
      <c r="I85" s="66"/>
      <c r="J85" s="66"/>
      <c r="K85" s="65">
        <f>+[12]Err!$D142</f>
        <v>1388.19057741544</v>
      </c>
      <c r="L85" s="74">
        <f>+[13]Err!$E202</f>
        <v>427145.548655016</v>
      </c>
      <c r="M85" s="75">
        <f t="shared" si="10"/>
        <v>592959.42582784151</v>
      </c>
      <c r="N85" s="68"/>
      <c r="P85" s="86"/>
      <c r="Q85" s="78"/>
      <c r="R85" s="78"/>
      <c r="S85" s="105">
        <f>+[15]Err!$D199</f>
        <v>22995.881734619201</v>
      </c>
      <c r="T85" s="79">
        <f>+[16]Err!E166</f>
        <v>100627.56784248901</v>
      </c>
      <c r="U85" s="90">
        <f t="shared" si="11"/>
        <v>2314019.6493482473</v>
      </c>
      <c r="V85" s="80"/>
      <c r="X85" s="89"/>
      <c r="Y85" s="54"/>
      <c r="Z85" s="54"/>
      <c r="AA85" s="54">
        <f>+[17]Err!E202</f>
        <v>403244.796158585</v>
      </c>
      <c r="AB85" s="54">
        <f>+[18]Err!E174</f>
        <v>3287.5661259169501</v>
      </c>
      <c r="AC85" s="87">
        <f t="shared" si="12"/>
        <v>1325693.9323032496</v>
      </c>
      <c r="AD85" s="87"/>
      <c r="AF85" s="84"/>
      <c r="AG85" s="84"/>
      <c r="AH85" s="90">
        <f t="shared" si="9"/>
        <v>4246810.4904095409</v>
      </c>
      <c r="AI85" s="80"/>
      <c r="AK85" s="50"/>
      <c r="AM85" s="50">
        <f>+'[19]Commercial Sales Model'!$Q130</f>
        <v>4587026.7144850595</v>
      </c>
      <c r="AN85" s="51"/>
    </row>
    <row r="86" spans="1:40" x14ac:dyDescent="0.3">
      <c r="A86" s="2">
        <v>2016</v>
      </c>
      <c r="B86" s="2">
        <v>10</v>
      </c>
      <c r="C86" s="55"/>
      <c r="D86" s="55"/>
      <c r="E86" s="87">
        <f>+[10]Err!$D179</f>
        <v>14302.932271825301</v>
      </c>
      <c r="F86" s="57"/>
      <c r="H86" s="73"/>
      <c r="I86" s="66"/>
      <c r="J86" s="66"/>
      <c r="K86" s="65">
        <f>+[12]Err!$D143</f>
        <v>1306.92883420095</v>
      </c>
      <c r="L86" s="74">
        <f>+[13]Err!$E203</f>
        <v>427627.17402778799</v>
      </c>
      <c r="M86" s="75">
        <f t="shared" si="10"/>
        <v>558878.28402478376</v>
      </c>
      <c r="N86" s="68"/>
      <c r="P86" s="86"/>
      <c r="Q86" s="78"/>
      <c r="R86" s="78"/>
      <c r="S86" s="105">
        <f>+[15]Err!$D200</f>
        <v>21945.147772206001</v>
      </c>
      <c r="T86" s="79">
        <f>+[16]Err!E167</f>
        <v>100539.65164441599</v>
      </c>
      <c r="U86" s="90">
        <f t="shared" si="11"/>
        <v>2206357.5123028229</v>
      </c>
      <c r="V86" s="80"/>
      <c r="X86" s="89"/>
      <c r="Y86" s="54"/>
      <c r="Z86" s="54"/>
      <c r="AA86" s="54">
        <f>+[17]Err!E203</f>
        <v>390714.56742666999</v>
      </c>
      <c r="AB86" s="54">
        <f>+[18]Err!E175</f>
        <v>3272.1723225265901</v>
      </c>
      <c r="AC86" s="87">
        <f t="shared" si="12"/>
        <v>1278485.3935414986</v>
      </c>
      <c r="AD86" s="87"/>
      <c r="AF86" s="84"/>
      <c r="AG86" s="84"/>
      <c r="AH86" s="90">
        <f t="shared" si="9"/>
        <v>4058024.1221409305</v>
      </c>
      <c r="AI86" s="80"/>
      <c r="AK86" s="50"/>
      <c r="AM86" s="50">
        <f>+'[19]Commercial Sales Model'!$Q131</f>
        <v>4394355.4324265746</v>
      </c>
      <c r="AN86" s="51"/>
    </row>
    <row r="87" spans="1:40" x14ac:dyDescent="0.3">
      <c r="A87" s="2">
        <v>2016</v>
      </c>
      <c r="B87" s="2">
        <v>11</v>
      </c>
      <c r="C87" s="55"/>
      <c r="D87" s="55"/>
      <c r="E87" s="87">
        <f>+[10]Err!$D180</f>
        <v>14145.8151976675</v>
      </c>
      <c r="F87" s="57"/>
      <c r="H87" s="73"/>
      <c r="I87" s="66"/>
      <c r="J87" s="66"/>
      <c r="K87" s="65">
        <f>+[12]Err!$D144</f>
        <v>1183.78588509987</v>
      </c>
      <c r="L87" s="74">
        <f>+[13]Err!$E204</f>
        <v>428089.73630326602</v>
      </c>
      <c r="M87" s="75">
        <f t="shared" si="10"/>
        <v>506766.58739193174</v>
      </c>
      <c r="N87" s="68"/>
      <c r="P87" s="86"/>
      <c r="Q87" s="78"/>
      <c r="R87" s="78"/>
      <c r="S87" s="105">
        <f>+[15]Err!$D201</f>
        <v>20292.315394433001</v>
      </c>
      <c r="T87" s="79">
        <f>+[16]Err!E168</f>
        <v>100391.880514975</v>
      </c>
      <c r="U87" s="90">
        <f t="shared" si="11"/>
        <v>2037183.7024501055</v>
      </c>
      <c r="V87" s="80"/>
      <c r="X87" s="89"/>
      <c r="Y87" s="54"/>
      <c r="Z87" s="54"/>
      <c r="AA87" s="54">
        <f>+[17]Err!E204</f>
        <v>371421.87539364502</v>
      </c>
      <c r="AB87" s="54">
        <f>+[18]Err!E176</f>
        <v>3265.9397426124601</v>
      </c>
      <c r="AC87" s="87">
        <f t="shared" si="12"/>
        <v>1213041.4641237583</v>
      </c>
      <c r="AD87" s="87"/>
      <c r="AF87" s="84"/>
      <c r="AG87" s="84"/>
      <c r="AH87" s="90">
        <f t="shared" si="9"/>
        <v>3771137.5691634626</v>
      </c>
      <c r="AI87" s="80"/>
      <c r="AK87" s="50"/>
      <c r="AM87" s="50">
        <f>+'[19]Commercial Sales Model'!$Q132</f>
        <v>4095446.8122900394</v>
      </c>
      <c r="AN87" s="51"/>
    </row>
    <row r="88" spans="1:40" x14ac:dyDescent="0.3">
      <c r="A88" s="2">
        <v>2016</v>
      </c>
      <c r="B88" s="2">
        <v>12</v>
      </c>
      <c r="C88" s="55"/>
      <c r="D88" s="55"/>
      <c r="E88" s="87">
        <f>+[10]Err!$D181</f>
        <v>14304.5648582674</v>
      </c>
      <c r="F88" s="57">
        <f>SUM(E77:E88)</f>
        <v>170544.12588292742</v>
      </c>
      <c r="H88" s="73"/>
      <c r="I88" s="66"/>
      <c r="J88" s="66"/>
      <c r="K88" s="65">
        <f>+[12]Err!$D145</f>
        <v>1135.8716782210299</v>
      </c>
      <c r="L88" s="74">
        <f>+[13]Err!$E205</f>
        <v>428533.43381803</v>
      </c>
      <c r="M88" s="75">
        <f t="shared" si="10"/>
        <v>486758.99064470635</v>
      </c>
      <c r="N88" s="68">
        <f>SUM(M77:M88)</f>
        <v>6268689.573361774</v>
      </c>
      <c r="P88" s="86"/>
      <c r="Q88" s="78"/>
      <c r="R88" s="78"/>
      <c r="S88" s="105">
        <f>+[15]Err!$D202</f>
        <v>20026.7967813582</v>
      </c>
      <c r="T88" s="79">
        <f>+[16]Err!E169</f>
        <v>100207.81248788</v>
      </c>
      <c r="U88" s="90">
        <f t="shared" si="11"/>
        <v>2006841.4965992211</v>
      </c>
      <c r="V88" s="80">
        <f>SUM(U77:U88)</f>
        <v>25059674.699091744</v>
      </c>
      <c r="X88" s="89"/>
      <c r="Y88" s="54"/>
      <c r="Z88" s="54"/>
      <c r="AA88" s="54">
        <f>+[17]Err!E205</f>
        <v>368053.716815372</v>
      </c>
      <c r="AB88" s="54">
        <f>+[18]Err!E177</f>
        <v>3264.8051978064</v>
      </c>
      <c r="AC88" s="87">
        <f t="shared" si="12"/>
        <v>1201623.6877307913</v>
      </c>
      <c r="AD88" s="87">
        <f>SUM(AC77:AC88)</f>
        <v>14686631.62809385</v>
      </c>
      <c r="AF88" s="84"/>
      <c r="AG88" s="84"/>
      <c r="AH88" s="90">
        <f t="shared" si="9"/>
        <v>3709528.7398329866</v>
      </c>
      <c r="AI88" s="80">
        <f>SUM(AH77:AH88)</f>
        <v>46185540.026430294</v>
      </c>
      <c r="AK88" s="50"/>
      <c r="AM88" s="50">
        <f>+'[19]Commercial Sales Model'!$Q133</f>
        <v>4048461.2561078216</v>
      </c>
      <c r="AN88" s="51">
        <f>SUM(AM77:AM88)</f>
        <v>49947490.166750982</v>
      </c>
    </row>
    <row r="89" spans="1:40" x14ac:dyDescent="0.3">
      <c r="A89" s="2">
        <v>2017</v>
      </c>
      <c r="B89" s="2">
        <v>1</v>
      </c>
      <c r="C89" s="55"/>
      <c r="D89" s="55"/>
      <c r="E89" s="87">
        <f>+[10]Err!$D182</f>
        <v>14153.8100595329</v>
      </c>
      <c r="F89" s="58">
        <f>+F88/F76-1</f>
        <v>2.606080527098209E-3</v>
      </c>
      <c r="H89" s="73"/>
      <c r="I89" s="66"/>
      <c r="J89" s="66"/>
      <c r="K89" s="65">
        <f>+[12]Err!$D146</f>
        <v>1094.5619224962199</v>
      </c>
      <c r="L89" s="74">
        <f>+[13]Err!$E206</f>
        <v>428978.64356182597</v>
      </c>
      <c r="M89" s="75">
        <f t="shared" si="10"/>
        <v>469543.68880685291</v>
      </c>
      <c r="N89" s="69">
        <f>+N88/N76-1</f>
        <v>2.9393492053965131E-2</v>
      </c>
      <c r="P89" s="86"/>
      <c r="Q89" s="78"/>
      <c r="R89" s="78"/>
      <c r="S89" s="105">
        <f>+[15]Err!$D203</f>
        <v>19383.991249741201</v>
      </c>
      <c r="T89" s="79">
        <f>+[16]Err!E170</f>
        <v>100086.368334332</v>
      </c>
      <c r="U89" s="90">
        <f t="shared" si="11"/>
        <v>1940073.2880110661</v>
      </c>
      <c r="V89" s="81">
        <f>+V88/V76-1</f>
        <v>1.0617560422521599E-2</v>
      </c>
      <c r="X89" s="89"/>
      <c r="Y89" s="54"/>
      <c r="Z89" s="54"/>
      <c r="AA89" s="54">
        <f>+[17]Err!E206</f>
        <v>352068.69009045803</v>
      </c>
      <c r="AB89" s="54">
        <f>+[18]Err!E178</f>
        <v>3263.29649867944</v>
      </c>
      <c r="AC89" s="87">
        <f t="shared" si="12"/>
        <v>1148904.5236668484</v>
      </c>
      <c r="AD89" s="150">
        <f>+AD88/AD76-1</f>
        <v>1.0212802725396708E-2</v>
      </c>
      <c r="AF89" s="84"/>
      <c r="AG89" s="84"/>
      <c r="AH89" s="90">
        <f t="shared" si="9"/>
        <v>3572675.3105443004</v>
      </c>
      <c r="AI89" s="81">
        <f>+AI88/AI76-1</f>
        <v>1.2966370368789004E-2</v>
      </c>
      <c r="AK89" s="50"/>
      <c r="AM89" s="50">
        <f>+'[19]Commercial Sales Model'!$Q134</f>
        <v>3839346.4629214555</v>
      </c>
      <c r="AN89" s="3">
        <f>+AN88/AN76-1</f>
        <v>2.5361028789500084E-2</v>
      </c>
    </row>
    <row r="90" spans="1:40" x14ac:dyDescent="0.3">
      <c r="A90" s="2">
        <v>2017</v>
      </c>
      <c r="B90" s="2">
        <v>2</v>
      </c>
      <c r="C90" s="55"/>
      <c r="D90" s="55"/>
      <c r="E90" s="87">
        <f>+[10]Err!$D183</f>
        <v>14306.131334997101</v>
      </c>
      <c r="F90" s="57"/>
      <c r="H90" s="73"/>
      <c r="I90" s="66"/>
      <c r="J90" s="66"/>
      <c r="K90" s="65">
        <f>+[12]Err!$D147</f>
        <v>1081.6628378898199</v>
      </c>
      <c r="L90" s="74">
        <f>+[13]Err!$E207</f>
        <v>429431.598935624</v>
      </c>
      <c r="M90" s="75">
        <f t="shared" si="10"/>
        <v>464500.20198427001</v>
      </c>
      <c r="N90" s="68"/>
      <c r="P90" s="86"/>
      <c r="Q90" s="78"/>
      <c r="R90" s="78"/>
      <c r="S90" s="105">
        <f>+[15]Err!$D204</f>
        <v>18599.4053619021</v>
      </c>
      <c r="T90" s="79">
        <f>+[16]Err!E171</f>
        <v>100051.66659996301</v>
      </c>
      <c r="U90" s="90">
        <f t="shared" si="11"/>
        <v>1860901.5042265933</v>
      </c>
      <c r="V90" s="80"/>
      <c r="X90" s="89"/>
      <c r="Y90" s="54"/>
      <c r="Z90" s="54"/>
      <c r="AA90" s="54">
        <f>+[17]Err!E207</f>
        <v>349365.139548045</v>
      </c>
      <c r="AB90" s="54">
        <f>+[18]Err!E179</f>
        <v>3265.3512372894602</v>
      </c>
      <c r="AC90" s="87">
        <f t="shared" si="12"/>
        <v>1140799.8906890138</v>
      </c>
      <c r="AD90" s="87"/>
      <c r="AF90" s="84"/>
      <c r="AG90" s="84"/>
      <c r="AH90" s="90">
        <f t="shared" si="9"/>
        <v>3480507.7282348741</v>
      </c>
      <c r="AI90" s="80"/>
      <c r="AK90" s="50"/>
      <c r="AM90" s="50">
        <f>+'[19]Commercial Sales Model'!$Q135</f>
        <v>3808883.4102280084</v>
      </c>
      <c r="AN90" s="51"/>
    </row>
    <row r="91" spans="1:40" x14ac:dyDescent="0.3">
      <c r="A91" s="2">
        <v>2017</v>
      </c>
      <c r="B91" s="2">
        <v>3</v>
      </c>
      <c r="C91" s="55"/>
      <c r="D91" s="55"/>
      <c r="E91" s="87">
        <f>+[10]Err!$D184</f>
        <v>14161.4811786515</v>
      </c>
      <c r="F91" s="57"/>
      <c r="H91" s="73"/>
      <c r="I91" s="66"/>
      <c r="J91" s="66"/>
      <c r="K91" s="65">
        <f>+[12]Err!$D148</f>
        <v>1101.1396529911599</v>
      </c>
      <c r="L91" s="74">
        <f>+[13]Err!$E208</f>
        <v>429876.28189668799</v>
      </c>
      <c r="M91" s="75">
        <f t="shared" si="10"/>
        <v>473353.81987684907</v>
      </c>
      <c r="N91" s="68"/>
      <c r="P91" s="86"/>
      <c r="Q91" s="78"/>
      <c r="R91" s="78"/>
      <c r="S91" s="105">
        <f>+[15]Err!$D205</f>
        <v>18938.001745195401</v>
      </c>
      <c r="T91" s="79">
        <f>+[16]Err!E172</f>
        <v>100049.681639713</v>
      </c>
      <c r="U91" s="90">
        <f t="shared" si="11"/>
        <v>1894741.045499129</v>
      </c>
      <c r="V91" s="80"/>
      <c r="X91" s="89"/>
      <c r="Y91" s="54"/>
      <c r="Z91" s="54"/>
      <c r="AA91" s="54">
        <f>+[17]Err!E208</f>
        <v>352222.586334122</v>
      </c>
      <c r="AB91" s="54">
        <f>+[18]Err!E180</f>
        <v>3260.2297858694501</v>
      </c>
      <c r="AC91" s="87">
        <f t="shared" si="12"/>
        <v>1148326.5672224783</v>
      </c>
      <c r="AD91" s="87"/>
      <c r="AF91" s="84"/>
      <c r="AG91" s="84"/>
      <c r="AH91" s="90">
        <f t="shared" si="9"/>
        <v>3530582.9137771078</v>
      </c>
      <c r="AI91" s="80"/>
      <c r="AK91" s="50"/>
      <c r="AM91" s="50">
        <f>+'[19]Commercial Sales Model'!$Q136</f>
        <v>3861478.9500957849</v>
      </c>
      <c r="AN91" s="51"/>
    </row>
    <row r="92" spans="1:40" x14ac:dyDescent="0.3">
      <c r="A92" s="2">
        <v>2017</v>
      </c>
      <c r="B92" s="2">
        <v>4</v>
      </c>
      <c r="C92" s="55"/>
      <c r="D92" s="55"/>
      <c r="E92" s="87">
        <f>+[10]Err!$D185</f>
        <v>14307.6343790511</v>
      </c>
      <c r="F92" s="57"/>
      <c r="H92" s="73"/>
      <c r="I92" s="66"/>
      <c r="J92" s="66"/>
      <c r="K92" s="65">
        <f>+[12]Err!$D149</f>
        <v>1145.3282701273099</v>
      </c>
      <c r="L92" s="74">
        <f>+[13]Err!$E209</f>
        <v>430329.91817209101</v>
      </c>
      <c r="M92" s="75">
        <f t="shared" si="10"/>
        <v>492869.02076406783</v>
      </c>
      <c r="N92" s="68"/>
      <c r="P92" s="86"/>
      <c r="Q92" s="78"/>
      <c r="R92" s="78"/>
      <c r="S92" s="105">
        <f>+[15]Err!$D206</f>
        <v>19613.322481537602</v>
      </c>
      <c r="T92" s="79">
        <f>+[16]Err!E173</f>
        <v>100093.35356875999</v>
      </c>
      <c r="U92" s="90">
        <f t="shared" si="11"/>
        <v>1963163.2218026523</v>
      </c>
      <c r="V92" s="80"/>
      <c r="X92" s="89"/>
      <c r="Y92" s="54"/>
      <c r="Z92" s="54"/>
      <c r="AA92" s="54">
        <f>+[17]Err!E209</f>
        <v>359316.770418339</v>
      </c>
      <c r="AB92" s="54">
        <f>+[18]Err!E181</f>
        <v>3258.3213403893901</v>
      </c>
      <c r="AC92" s="87">
        <f t="shared" si="12"/>
        <v>1170769.501013869</v>
      </c>
      <c r="AD92" s="87"/>
      <c r="AF92" s="84"/>
      <c r="AG92" s="84"/>
      <c r="AH92" s="90">
        <f t="shared" si="9"/>
        <v>3641109.3779596402</v>
      </c>
      <c r="AI92" s="80"/>
      <c r="AK92" s="50"/>
      <c r="AM92" s="50">
        <f>+'[19]Commercial Sales Model'!$Q137</f>
        <v>3966477.0786282416</v>
      </c>
      <c r="AN92" s="51"/>
    </row>
    <row r="93" spans="1:40" x14ac:dyDescent="0.3">
      <c r="A93" s="2">
        <v>2017</v>
      </c>
      <c r="B93" s="2">
        <v>5</v>
      </c>
      <c r="C93" s="55"/>
      <c r="D93" s="55"/>
      <c r="E93" s="87">
        <f>+[10]Err!$D186</f>
        <v>14168.841664613999</v>
      </c>
      <c r="F93" s="57"/>
      <c r="H93" s="73"/>
      <c r="I93" s="66"/>
      <c r="J93" s="66"/>
      <c r="K93" s="65">
        <f>+[12]Err!$D150</f>
        <v>1239.9523662935401</v>
      </c>
      <c r="L93" s="74">
        <f>+[13]Err!$E210</f>
        <v>430771.72274940601</v>
      </c>
      <c r="M93" s="75">
        <f t="shared" si="10"/>
        <v>534136.41695547069</v>
      </c>
      <c r="N93" s="68"/>
      <c r="P93" s="86"/>
      <c r="Q93" s="78"/>
      <c r="R93" s="78"/>
      <c r="S93" s="105">
        <f>+[15]Err!$D207</f>
        <v>20834.650073385499</v>
      </c>
      <c r="T93" s="79">
        <f>+[16]Err!E174</f>
        <v>100253.65078162801</v>
      </c>
      <c r="U93" s="90">
        <f t="shared" si="11"/>
        <v>2088749.7326146101</v>
      </c>
      <c r="V93" s="80"/>
      <c r="X93" s="89"/>
      <c r="Y93" s="54"/>
      <c r="Z93" s="54"/>
      <c r="AA93" s="54">
        <f>+[17]Err!E210</f>
        <v>373862.84122926299</v>
      </c>
      <c r="AB93" s="54">
        <f>+[18]Err!E182</f>
        <v>3248.2757716824899</v>
      </c>
      <c r="AC93" s="87">
        <f t="shared" si="12"/>
        <v>1214409.6090973925</v>
      </c>
      <c r="AD93" s="87"/>
      <c r="AF93" s="84"/>
      <c r="AG93" s="84"/>
      <c r="AH93" s="90">
        <f t="shared" si="9"/>
        <v>3851464.6003320874</v>
      </c>
      <c r="AI93" s="80"/>
      <c r="AK93" s="50"/>
      <c r="AM93" s="50">
        <f>+'[19]Commercial Sales Model'!$Q138</f>
        <v>4199538.4911151817</v>
      </c>
      <c r="AN93" s="51"/>
    </row>
    <row r="94" spans="1:40" x14ac:dyDescent="0.3">
      <c r="A94" s="2">
        <v>2017</v>
      </c>
      <c r="B94" s="2">
        <v>6</v>
      </c>
      <c r="C94" s="55"/>
      <c r="D94" s="55"/>
      <c r="E94" s="87">
        <f>+[10]Err!$D187</f>
        <v>14309.0765590629</v>
      </c>
      <c r="F94" s="57"/>
      <c r="H94" s="73"/>
      <c r="I94" s="66"/>
      <c r="J94" s="66"/>
      <c r="K94" s="65">
        <f>+[12]Err!$D151</f>
        <v>1336.2739897484801</v>
      </c>
      <c r="L94" s="74">
        <f>+[13]Err!$E211</f>
        <v>431212.61737888103</v>
      </c>
      <c r="M94" s="75">
        <f t="shared" si="10"/>
        <v>576218.20465476217</v>
      </c>
      <c r="N94" s="68"/>
      <c r="P94" s="86"/>
      <c r="Q94" s="78"/>
      <c r="R94" s="78"/>
      <c r="S94" s="105">
        <f>+[15]Err!$D208</f>
        <v>22141.605432702701</v>
      </c>
      <c r="T94" s="79">
        <f>+[16]Err!E175</f>
        <v>100532.809123154</v>
      </c>
      <c r="U94" s="90">
        <f t="shared" si="11"/>
        <v>2225957.7926460905</v>
      </c>
      <c r="V94" s="80"/>
      <c r="X94" s="89"/>
      <c r="Y94" s="54"/>
      <c r="Z94" s="54"/>
      <c r="AA94" s="54">
        <f>+[17]Err!E211</f>
        <v>391516.64503838198</v>
      </c>
      <c r="AB94" s="54">
        <f>+[18]Err!E183</f>
        <v>3259.9559203178301</v>
      </c>
      <c r="AC94" s="87">
        <f t="shared" si="12"/>
        <v>1276327.0048958478</v>
      </c>
      <c r="AD94" s="87"/>
      <c r="AF94" s="84"/>
      <c r="AG94" s="84"/>
      <c r="AH94" s="90">
        <f t="shared" si="9"/>
        <v>4092812.0787557634</v>
      </c>
      <c r="AI94" s="80"/>
      <c r="AK94" s="50"/>
      <c r="AM94" s="50">
        <f>+'[19]Commercial Sales Model'!$Q139</f>
        <v>4471089.637144478</v>
      </c>
      <c r="AN94" s="51"/>
    </row>
    <row r="95" spans="1:40" x14ac:dyDescent="0.3">
      <c r="A95" s="2">
        <v>2017</v>
      </c>
      <c r="B95" s="2">
        <v>7</v>
      </c>
      <c r="C95" s="55"/>
      <c r="D95" s="55"/>
      <c r="E95" s="87">
        <f>+[10]Err!$D188</f>
        <v>14175.904096153001</v>
      </c>
      <c r="F95" s="57"/>
      <c r="H95" s="73"/>
      <c r="I95" s="66"/>
      <c r="J95" s="66"/>
      <c r="K95" s="65">
        <f>+[12]Err!$D152</f>
        <v>1407.5093007281901</v>
      </c>
      <c r="L95" s="74">
        <f>+[13]Err!$E212</f>
        <v>431650.859660352</v>
      </c>
      <c r="M95" s="75">
        <f t="shared" si="10"/>
        <v>607552.59963926405</v>
      </c>
      <c r="N95" s="68"/>
      <c r="P95" s="86"/>
      <c r="Q95" s="78"/>
      <c r="R95" s="78"/>
      <c r="S95" s="105">
        <f>+[15]Err!$D209</f>
        <v>23091.9323620594</v>
      </c>
      <c r="T95" s="79">
        <f>+[16]Err!E176</f>
        <v>100778.152101441</v>
      </c>
      <c r="U95" s="90">
        <f t="shared" si="11"/>
        <v>2327162.2718998101</v>
      </c>
      <c r="V95" s="80"/>
      <c r="X95" s="89"/>
      <c r="Y95" s="54"/>
      <c r="Z95" s="54"/>
      <c r="AA95" s="54">
        <f>+[17]Err!E212</f>
        <v>404199.90486929001</v>
      </c>
      <c r="AB95" s="54">
        <f>+[18]Err!E184</f>
        <v>3283.0170197334401</v>
      </c>
      <c r="AC95" s="87">
        <f t="shared" si="12"/>
        <v>1326995.1670605165</v>
      </c>
      <c r="AD95" s="87"/>
      <c r="AF95" s="84"/>
      <c r="AG95" s="84"/>
      <c r="AH95" s="90">
        <f t="shared" si="9"/>
        <v>4275885.9426957434</v>
      </c>
      <c r="AI95" s="80"/>
      <c r="AK95" s="50"/>
      <c r="AM95" s="50">
        <f>+'[19]Commercial Sales Model'!$Q140</f>
        <v>4655945.8312839735</v>
      </c>
      <c r="AN95" s="51"/>
    </row>
    <row r="96" spans="1:40" x14ac:dyDescent="0.3">
      <c r="A96" s="2">
        <v>2017</v>
      </c>
      <c r="B96" s="2">
        <v>8</v>
      </c>
      <c r="C96" s="55"/>
      <c r="D96" s="55"/>
      <c r="E96" s="87">
        <f>+[10]Err!$D189</f>
        <v>14310.4603396519</v>
      </c>
      <c r="F96" s="57"/>
      <c r="H96" s="73"/>
      <c r="I96" s="66"/>
      <c r="J96" s="66"/>
      <c r="K96" s="65">
        <f>+[12]Err!$D153</f>
        <v>1437.5080155590299</v>
      </c>
      <c r="L96" s="74">
        <f>+[13]Err!$E213</f>
        <v>432096.81245132303</v>
      </c>
      <c r="M96" s="75">
        <f t="shared" si="10"/>
        <v>621142.63139628374</v>
      </c>
      <c r="N96" s="68"/>
      <c r="P96" s="86"/>
      <c r="Q96" s="78"/>
      <c r="R96" s="78"/>
      <c r="S96" s="105">
        <f>+[15]Err!$D210</f>
        <v>23540.804885634701</v>
      </c>
      <c r="T96" s="79">
        <f>+[16]Err!E177</f>
        <v>100828.258740548</v>
      </c>
      <c r="U96" s="90">
        <f t="shared" si="11"/>
        <v>2373578.3659695322</v>
      </c>
      <c r="V96" s="80"/>
      <c r="X96" s="89"/>
      <c r="Y96" s="54"/>
      <c r="Z96" s="54"/>
      <c r="AA96" s="54">
        <f>+[17]Err!E213</f>
        <v>411164.80265023501</v>
      </c>
      <c r="AB96" s="54">
        <f>+[18]Err!E185</f>
        <v>3288.2141028214101</v>
      </c>
      <c r="AC96" s="87">
        <f t="shared" si="12"/>
        <v>1351997.9026582846</v>
      </c>
      <c r="AD96" s="87"/>
      <c r="AF96" s="84"/>
      <c r="AG96" s="84"/>
      <c r="AH96" s="90">
        <f t="shared" si="9"/>
        <v>4361029.3603637516</v>
      </c>
      <c r="AI96" s="80"/>
      <c r="AK96" s="50"/>
      <c r="AM96" s="50">
        <f>+'[19]Commercial Sales Model'!$Q141</f>
        <v>4760677.822934485</v>
      </c>
      <c r="AN96" s="51"/>
    </row>
    <row r="97" spans="1:40" x14ac:dyDescent="0.3">
      <c r="A97" s="2">
        <v>2017</v>
      </c>
      <c r="B97" s="2">
        <v>9</v>
      </c>
      <c r="C97" s="55"/>
      <c r="D97" s="55"/>
      <c r="E97" s="87">
        <f>+[10]Err!$D190</f>
        <v>14182.680542640101</v>
      </c>
      <c r="F97" s="57"/>
      <c r="H97" s="73"/>
      <c r="I97" s="66"/>
      <c r="J97" s="66"/>
      <c r="K97" s="65">
        <f>+[12]Err!$D154</f>
        <v>1404.2017552503401</v>
      </c>
      <c r="L97" s="74">
        <f>+[13]Err!$E214</f>
        <v>432539.36510279402</v>
      </c>
      <c r="M97" s="75">
        <f t="shared" si="10"/>
        <v>607372.53569221101</v>
      </c>
      <c r="N97" s="68"/>
      <c r="P97" s="86"/>
      <c r="Q97" s="78"/>
      <c r="R97" s="78"/>
      <c r="S97" s="105">
        <f>+[15]Err!$D211</f>
        <v>23164.9374372284</v>
      </c>
      <c r="T97" s="79">
        <f>+[16]Err!E178</f>
        <v>100820.935821206</v>
      </c>
      <c r="U97" s="90">
        <f t="shared" si="11"/>
        <v>2335510.6706610569</v>
      </c>
      <c r="V97" s="80"/>
      <c r="X97" s="89"/>
      <c r="Y97" s="54"/>
      <c r="Z97" s="54"/>
      <c r="AA97" s="54">
        <f>+[17]Err!E214</f>
        <v>407643.98686781299</v>
      </c>
      <c r="AB97" s="54">
        <f>+[18]Err!E186</f>
        <v>3284.7779998349401</v>
      </c>
      <c r="AC97" s="87">
        <f t="shared" si="12"/>
        <v>1339019.9998283954</v>
      </c>
      <c r="AD97" s="87"/>
      <c r="AF97" s="84"/>
      <c r="AG97" s="84"/>
      <c r="AH97" s="90">
        <f t="shared" si="9"/>
        <v>4296085.8867243035</v>
      </c>
      <c r="AI97" s="80"/>
      <c r="AK97" s="50"/>
      <c r="AM97" s="50">
        <f>+'[19]Commercial Sales Model'!$Q142</f>
        <v>4682928.2190597542</v>
      </c>
      <c r="AN97" s="51"/>
    </row>
    <row r="98" spans="1:40" x14ac:dyDescent="0.3">
      <c r="A98" s="2">
        <v>2017</v>
      </c>
      <c r="B98" s="2">
        <v>10</v>
      </c>
      <c r="C98" s="55"/>
      <c r="D98" s="55"/>
      <c r="E98" s="87">
        <f>+[10]Err!$D191</f>
        <v>14311.788085635601</v>
      </c>
      <c r="F98" s="57"/>
      <c r="H98" s="73"/>
      <c r="I98" s="66"/>
      <c r="J98" s="66"/>
      <c r="K98" s="65">
        <f>+[12]Err!$D155</f>
        <v>1322.0448214103101</v>
      </c>
      <c r="L98" s="74">
        <f>+[13]Err!$E215</f>
        <v>432965.29324853199</v>
      </c>
      <c r="M98" s="75">
        <f t="shared" si="10"/>
        <v>572399.52378961805</v>
      </c>
      <c r="N98" s="68"/>
      <c r="P98" s="86"/>
      <c r="Q98" s="78"/>
      <c r="R98" s="78"/>
      <c r="S98" s="105">
        <f>+[15]Err!$D212</f>
        <v>22107.683693042101</v>
      </c>
      <c r="T98" s="79">
        <f>+[16]Err!E179</f>
        <v>100732.81974860201</v>
      </c>
      <c r="U98" s="90">
        <f t="shared" si="11"/>
        <v>2226969.3165103178</v>
      </c>
      <c r="V98" s="80"/>
      <c r="X98" s="89"/>
      <c r="Y98" s="54"/>
      <c r="Z98" s="54"/>
      <c r="AA98" s="54">
        <f>+[17]Err!E215</f>
        <v>395013.50003462902</v>
      </c>
      <c r="AB98" s="54">
        <f>+[18]Err!E187</f>
        <v>3269.39705551628</v>
      </c>
      <c r="AC98" s="87">
        <f t="shared" si="12"/>
        <v>1291455.9739023962</v>
      </c>
      <c r="AD98" s="87"/>
      <c r="AF98" s="84"/>
      <c r="AG98" s="84"/>
      <c r="AH98" s="90">
        <f t="shared" si="9"/>
        <v>4105136.6022879677</v>
      </c>
      <c r="AI98" s="80"/>
      <c r="AK98" s="50"/>
      <c r="AM98" s="50">
        <f>+'[19]Commercial Sales Model'!$Q143</f>
        <v>4486343.9433501801</v>
      </c>
      <c r="AN98" s="51"/>
    </row>
    <row r="99" spans="1:40" x14ac:dyDescent="0.3">
      <c r="A99" s="2">
        <v>2017</v>
      </c>
      <c r="B99" s="2">
        <v>11</v>
      </c>
      <c r="C99" s="55"/>
      <c r="D99" s="55"/>
      <c r="E99" s="87">
        <f>+[10]Err!$D192</f>
        <v>14189.1825847115</v>
      </c>
      <c r="F99" s="57"/>
      <c r="H99" s="73"/>
      <c r="I99" s="66"/>
      <c r="J99" s="66"/>
      <c r="K99" s="65">
        <f>+[12]Err!$D156</f>
        <v>1197.82982401608</v>
      </c>
      <c r="L99" s="74">
        <f>+[13]Err!$E216</f>
        <v>433375.08421526698</v>
      </c>
      <c r="M99" s="75">
        <f t="shared" si="10"/>
        <v>519109.60085852712</v>
      </c>
      <c r="N99" s="68"/>
      <c r="P99" s="86"/>
      <c r="Q99" s="78"/>
      <c r="R99" s="78"/>
      <c r="S99" s="105">
        <f>+[15]Err!$D213</f>
        <v>20447.9614426794</v>
      </c>
      <c r="T99" s="79">
        <f>+[16]Err!E180</f>
        <v>100584.733826995</v>
      </c>
      <c r="U99" s="90">
        <f t="shared" si="11"/>
        <v>2056752.7590165641</v>
      </c>
      <c r="V99" s="80"/>
      <c r="X99" s="89"/>
      <c r="Y99" s="54"/>
      <c r="Z99" s="54"/>
      <c r="AA99" s="54">
        <f>+[17]Err!E216</f>
        <v>375616.956776042</v>
      </c>
      <c r="AB99" s="54">
        <f>+[18]Err!E188</f>
        <v>3263.1695659234401</v>
      </c>
      <c r="AC99" s="87">
        <f t="shared" si="12"/>
        <v>1225701.8217963604</v>
      </c>
      <c r="AD99" s="87"/>
      <c r="AF99" s="84"/>
      <c r="AG99" s="84"/>
      <c r="AH99" s="90">
        <f t="shared" si="9"/>
        <v>3815753.3642561631</v>
      </c>
      <c r="AI99" s="80"/>
      <c r="AK99" s="50"/>
      <c r="AM99" s="50">
        <f>+'[19]Commercial Sales Model'!$Q144</f>
        <v>4181050.7631956795</v>
      </c>
      <c r="AN99" s="51"/>
    </row>
    <row r="100" spans="1:40" x14ac:dyDescent="0.3">
      <c r="A100" s="2">
        <v>2017</v>
      </c>
      <c r="B100" s="2">
        <v>12</v>
      </c>
      <c r="C100" s="55"/>
      <c r="D100" s="55"/>
      <c r="E100" s="87">
        <f>+[10]Err!$D193</f>
        <v>14313.062066070899</v>
      </c>
      <c r="F100" s="57">
        <f>SUM(E89:E100)</f>
        <v>170890.05289077249</v>
      </c>
      <c r="H100" s="73"/>
      <c r="I100" s="66"/>
      <c r="J100" s="66"/>
      <c r="K100" s="65">
        <f>+[12]Err!$D157</f>
        <v>1148.82186356744</v>
      </c>
      <c r="L100" s="74">
        <f>+[13]Err!$E217</f>
        <v>433771.01959617302</v>
      </c>
      <c r="M100" s="75">
        <f t="shared" si="10"/>
        <v>498325.63109402399</v>
      </c>
      <c r="N100" s="68">
        <f>SUM(M89:M100)</f>
        <v>6436523.8755122004</v>
      </c>
      <c r="P100" s="86"/>
      <c r="Q100" s="78"/>
      <c r="R100" s="78"/>
      <c r="S100" s="105">
        <f>+[15]Err!$D214</f>
        <v>20175.824033673998</v>
      </c>
      <c r="T100" s="79">
        <f>+[16]Err!E181</f>
        <v>100400.28139314101</v>
      </c>
      <c r="U100" s="90">
        <f t="shared" si="11"/>
        <v>2025658.4103193667</v>
      </c>
      <c r="V100" s="80">
        <f>SUM(U89:U100)</f>
        <v>25319218.379176795</v>
      </c>
      <c r="X100" s="89"/>
      <c r="Y100" s="54"/>
      <c r="Z100" s="54"/>
      <c r="AA100" s="54">
        <f>+[17]Err!E217</f>
        <v>372149.176085371</v>
      </c>
      <c r="AB100" s="54">
        <f>+[18]Err!E189</f>
        <v>3262.0357876889698</v>
      </c>
      <c r="AC100" s="87">
        <f t="shared" si="12"/>
        <v>1213963.9307494443</v>
      </c>
      <c r="AD100" s="87">
        <f>SUM(AC89:AC100)</f>
        <v>14848671.892580846</v>
      </c>
      <c r="AF100" s="84"/>
      <c r="AG100" s="84"/>
      <c r="AH100" s="90">
        <f t="shared" si="9"/>
        <v>3752261.0342289056</v>
      </c>
      <c r="AI100" s="80">
        <f>SUM(AH89:AH100)</f>
        <v>46775304.200160615</v>
      </c>
      <c r="AK100" s="50"/>
      <c r="AM100" s="50">
        <f>+'[19]Commercial Sales Model'!$Q145</f>
        <v>4131372.7787373527</v>
      </c>
      <c r="AN100" s="51">
        <f>SUM(AM89:AM100)</f>
        <v>51045133.388694569</v>
      </c>
    </row>
    <row r="101" spans="1:40" x14ac:dyDescent="0.3">
      <c r="A101" s="2">
        <v>2018</v>
      </c>
      <c r="B101" s="2">
        <v>1</v>
      </c>
      <c r="C101" s="55"/>
      <c r="D101" s="55"/>
      <c r="E101" s="87">
        <f>+[10]Err!$D194</f>
        <v>14195.421334058699</v>
      </c>
      <c r="F101" s="58">
        <f>+F100/F88-1</f>
        <v>2.0283724581786622E-3</v>
      </c>
      <c r="H101" s="73"/>
      <c r="I101" s="66"/>
      <c r="J101" s="66"/>
      <c r="K101" s="65">
        <f>+[12]Err!$D158</f>
        <v>1106.43381183059</v>
      </c>
      <c r="L101" s="74">
        <f>+[13]Err!$E218</f>
        <v>434169.573246738</v>
      </c>
      <c r="M101" s="75">
        <f t="shared" si="10"/>
        <v>480379.8959082489</v>
      </c>
      <c r="N101" s="69">
        <f>+N100/N88-1</f>
        <v>2.6773426915829956E-2</v>
      </c>
      <c r="P101" s="86"/>
      <c r="Q101" s="78"/>
      <c r="R101" s="78"/>
      <c r="S101" s="105">
        <f>+[15]Err!$D215</f>
        <v>19526.391890041599</v>
      </c>
      <c r="T101" s="79">
        <f>+[16]Err!E182</f>
        <v>100278.57321814301</v>
      </c>
      <c r="U101" s="90">
        <f t="shared" si="11"/>
        <v>1958078.7188316903</v>
      </c>
      <c r="V101" s="81">
        <f>+V100/V88-1</f>
        <v>1.0357025109127171E-2</v>
      </c>
      <c r="X101" s="89"/>
      <c r="Y101" s="54"/>
      <c r="Z101" s="54"/>
      <c r="AA101" s="54">
        <f>+[17]Err!E218</f>
        <v>356061.25878059899</v>
      </c>
      <c r="AB101" s="54">
        <f>+[18]Err!E190</f>
        <v>3260.5281726452999</v>
      </c>
      <c r="AC101" s="87">
        <f t="shared" si="12"/>
        <v>1160947.7654416917</v>
      </c>
      <c r="AD101" s="150">
        <f>+AD100/AD88-1</f>
        <v>1.1033180962817468E-2</v>
      </c>
      <c r="AF101" s="84"/>
      <c r="AG101" s="84"/>
      <c r="AH101" s="90">
        <f t="shared" si="9"/>
        <v>3613601.8015156896</v>
      </c>
      <c r="AI101" s="81">
        <f>+AI100/AI88-1</f>
        <v>1.2769454972115124E-2</v>
      </c>
      <c r="AK101" s="50"/>
      <c r="AM101" s="50">
        <f>+'[19]Commercial Sales Model'!$Q146</f>
        <v>3916722.3209657944</v>
      </c>
      <c r="AN101" s="3">
        <f>+AN100/AN88-1</f>
        <v>2.1975943501446826E-2</v>
      </c>
    </row>
    <row r="102" spans="1:40" x14ac:dyDescent="0.3">
      <c r="A102" s="2">
        <v>2018</v>
      </c>
      <c r="B102" s="2">
        <v>2</v>
      </c>
      <c r="C102" s="55"/>
      <c r="D102" s="55"/>
      <c r="E102" s="87">
        <f>+[10]Err!$D195</f>
        <v>14314.284458132101</v>
      </c>
      <c r="F102" s="57"/>
      <c r="H102" s="73"/>
      <c r="I102" s="66"/>
      <c r="J102" s="66"/>
      <c r="K102" s="65">
        <f>+[12]Err!$D159</f>
        <v>1092.5906891120201</v>
      </c>
      <c r="L102" s="74">
        <f>+[13]Err!$E219</f>
        <v>434577.19528086402</v>
      </c>
      <c r="M102" s="75">
        <f t="shared" si="10"/>
        <v>474814.99726428813</v>
      </c>
      <c r="N102" s="68"/>
      <c r="P102" s="86"/>
      <c r="Q102" s="78"/>
      <c r="R102" s="78"/>
      <c r="S102" s="105">
        <f>+[15]Err!$D216</f>
        <v>18735.523244387001</v>
      </c>
      <c r="T102" s="79">
        <f>+[16]Err!E183</f>
        <v>100243.774099456</v>
      </c>
      <c r="U102" s="90">
        <f t="shared" si="11"/>
        <v>1878119.5597454375</v>
      </c>
      <c r="V102" s="80"/>
      <c r="X102" s="89"/>
      <c r="Y102" s="54"/>
      <c r="Z102" s="54"/>
      <c r="AA102" s="54">
        <f>+[17]Err!E219</f>
        <v>353254.51435267</v>
      </c>
      <c r="AB102" s="54">
        <f>+[18]Err!E191</f>
        <v>3262.5809723357602</v>
      </c>
      <c r="AC102" s="87">
        <f t="shared" si="12"/>
        <v>1152521.4569187306</v>
      </c>
      <c r="AD102" s="87"/>
      <c r="AF102" s="84"/>
      <c r="AG102" s="84"/>
      <c r="AH102" s="90">
        <f t="shared" si="9"/>
        <v>3519770.2983865882</v>
      </c>
      <c r="AI102" s="80"/>
      <c r="AK102" s="50"/>
      <c r="AM102" s="50">
        <f>+'[19]Commercial Sales Model'!$Q147</f>
        <v>3884284.601746032</v>
      </c>
      <c r="AN102" s="51"/>
    </row>
    <row r="103" spans="1:40" x14ac:dyDescent="0.3">
      <c r="A103" s="2">
        <v>2018</v>
      </c>
      <c r="B103" s="2">
        <v>3</v>
      </c>
      <c r="C103" s="55"/>
      <c r="D103" s="55"/>
      <c r="E103" s="87">
        <f>+[10]Err!$D196</f>
        <v>14201.407452418</v>
      </c>
      <c r="F103" s="57"/>
      <c r="H103" s="73"/>
      <c r="I103" s="66"/>
      <c r="J103" s="66"/>
      <c r="K103" s="65">
        <f>+[12]Err!$D160</f>
        <v>1111.3024029046501</v>
      </c>
      <c r="L103" s="74">
        <f>+[13]Err!$E220</f>
        <v>434981.78167051403</v>
      </c>
      <c r="M103" s="75">
        <f t="shared" si="10"/>
        <v>483396.29919018812</v>
      </c>
      <c r="N103" s="68"/>
      <c r="P103" s="86"/>
      <c r="Q103" s="78"/>
      <c r="R103" s="78"/>
      <c r="S103" s="105">
        <f>+[15]Err!$D217</f>
        <v>19068.751518776699</v>
      </c>
      <c r="T103" s="79">
        <f>+[16]Err!E184</f>
        <v>100241.754594917</v>
      </c>
      <c r="U103" s="90">
        <f t="shared" si="11"/>
        <v>1911485.1101766645</v>
      </c>
      <c r="V103" s="80"/>
      <c r="X103" s="89"/>
      <c r="Y103" s="54"/>
      <c r="Z103" s="54"/>
      <c r="AA103" s="54">
        <f>+[17]Err!E220</f>
        <v>356019.88367312</v>
      </c>
      <c r="AB103" s="54">
        <f>+[18]Err!E192</f>
        <v>3257.4636703023398</v>
      </c>
      <c r="AC103" s="87">
        <f t="shared" si="12"/>
        <v>1159721.8369704536</v>
      </c>
      <c r="AD103" s="87"/>
      <c r="AF103" s="84"/>
      <c r="AG103" s="84"/>
      <c r="AH103" s="90">
        <f t="shared" si="9"/>
        <v>3568804.6537897242</v>
      </c>
      <c r="AI103" s="80"/>
      <c r="AK103" s="50"/>
      <c r="AM103" s="50">
        <f>+'[19]Commercial Sales Model'!$Q148</f>
        <v>3936234.2639914136</v>
      </c>
      <c r="AN103" s="51"/>
    </row>
    <row r="104" spans="1:40" x14ac:dyDescent="0.3">
      <c r="A104" s="2">
        <v>2018</v>
      </c>
      <c r="B104" s="2">
        <v>4</v>
      </c>
      <c r="C104" s="55"/>
      <c r="D104" s="55"/>
      <c r="E104" s="87">
        <f>+[10]Err!$D197</f>
        <v>14315.4573508311</v>
      </c>
      <c r="F104" s="57"/>
      <c r="H104" s="73"/>
      <c r="I104" s="66"/>
      <c r="J104" s="66"/>
      <c r="K104" s="65">
        <f>+[12]Err!$D161</f>
        <v>1154.68451867309</v>
      </c>
      <c r="L104" s="74">
        <f>+[13]Err!$E221</f>
        <v>435395.919637118</v>
      </c>
      <c r="M104" s="75">
        <f t="shared" si="10"/>
        <v>502744.92789841292</v>
      </c>
      <c r="N104" s="68"/>
      <c r="P104" s="86"/>
      <c r="Q104" s="78"/>
      <c r="R104" s="78"/>
      <c r="S104" s="105">
        <f>+[15]Err!$D218</f>
        <v>19738.469778994</v>
      </c>
      <c r="T104" s="79">
        <f>+[16]Err!E185</f>
        <v>100285.47962769499</v>
      </c>
      <c r="U104" s="90">
        <f t="shared" si="11"/>
        <v>1979481.908903176</v>
      </c>
      <c r="V104" s="80"/>
      <c r="X104" s="89"/>
      <c r="Y104" s="54"/>
      <c r="Z104" s="54"/>
      <c r="AA104" s="54">
        <f>+[17]Err!E221</f>
        <v>363015.40428479499</v>
      </c>
      <c r="AB104" s="54">
        <f>+[18]Err!E193</f>
        <v>3255.5566485540298</v>
      </c>
      <c r="AC104" s="87">
        <f t="shared" si="12"/>
        <v>1181817.2129468934</v>
      </c>
      <c r="AD104" s="87"/>
      <c r="AF104" s="84"/>
      <c r="AG104" s="84"/>
      <c r="AH104" s="90">
        <f t="shared" si="9"/>
        <v>3678359.5070993137</v>
      </c>
      <c r="AI104" s="80"/>
      <c r="AK104" s="50"/>
      <c r="AM104" s="50">
        <f>+'[19]Commercial Sales Model'!$Q149</f>
        <v>4041519.5642974214</v>
      </c>
      <c r="AN104" s="51"/>
    </row>
    <row r="105" spans="1:40" x14ac:dyDescent="0.3">
      <c r="A105" s="2">
        <v>2018</v>
      </c>
      <c r="B105" s="2">
        <v>5</v>
      </c>
      <c r="C105" s="55"/>
      <c r="D105" s="55"/>
      <c r="E105" s="87">
        <f>+[10]Err!$D198</f>
        <v>14207.151169791299</v>
      </c>
      <c r="F105" s="57"/>
      <c r="H105" s="73"/>
      <c r="I105" s="66"/>
      <c r="J105" s="66"/>
      <c r="K105" s="65">
        <f>+[12]Err!$D162</f>
        <v>1248.5124553155899</v>
      </c>
      <c r="L105" s="74">
        <f>+[13]Err!$E222</f>
        <v>435803.071519677</v>
      </c>
      <c r="M105" s="75">
        <f t="shared" si="10"/>
        <v>544105.56285710749</v>
      </c>
      <c r="N105" s="68"/>
      <c r="P105" s="86"/>
      <c r="Q105" s="78"/>
      <c r="R105" s="78"/>
      <c r="S105" s="105">
        <f>+[15]Err!$D219</f>
        <v>20954.600162558399</v>
      </c>
      <c r="T105" s="79">
        <f>+[16]Err!E186</f>
        <v>100446.05375009</v>
      </c>
      <c r="U105" s="90">
        <f t="shared" si="11"/>
        <v>2104806.8942399854</v>
      </c>
      <c r="V105" s="80"/>
      <c r="X105" s="89"/>
      <c r="Y105" s="54"/>
      <c r="Z105" s="54"/>
      <c r="AA105" s="54">
        <f>+[17]Err!E222</f>
        <v>377470.67238504899</v>
      </c>
      <c r="AB105" s="54">
        <f>+[18]Err!E194</f>
        <v>3245.5194086329502</v>
      </c>
      <c r="AC105" s="87">
        <f t="shared" si="12"/>
        <v>1225088.3934154061</v>
      </c>
      <c r="AD105" s="87"/>
      <c r="AF105" s="84"/>
      <c r="AG105" s="84"/>
      <c r="AH105" s="90">
        <f t="shared" si="9"/>
        <v>3888208.0016822903</v>
      </c>
      <c r="AI105" s="80"/>
      <c r="AK105" s="50"/>
      <c r="AM105" s="50">
        <f>+'[19]Commercial Sales Model'!$Q150</f>
        <v>4277159.886439709</v>
      </c>
      <c r="AN105" s="51"/>
    </row>
    <row r="106" spans="1:40" x14ac:dyDescent="0.3">
      <c r="A106" s="2">
        <v>2018</v>
      </c>
      <c r="B106" s="2">
        <v>6</v>
      </c>
      <c r="C106" s="55"/>
      <c r="D106" s="55"/>
      <c r="E106" s="87">
        <f>+[10]Err!$D199</f>
        <v>14316.5827485876</v>
      </c>
      <c r="F106" s="57"/>
      <c r="H106" s="73"/>
      <c r="I106" s="66"/>
      <c r="J106" s="66"/>
      <c r="K106" s="65">
        <f>+[12]Err!$D163</f>
        <v>1343.9911104273899</v>
      </c>
      <c r="L106" s="74">
        <f>+[13]Err!$E223</f>
        <v>436208.24459925003</v>
      </c>
      <c r="M106" s="75">
        <f t="shared" si="10"/>
        <v>586260.00303652859</v>
      </c>
      <c r="N106" s="68"/>
      <c r="P106" s="86"/>
      <c r="Q106" s="78"/>
      <c r="R106" s="78"/>
      <c r="S106" s="105">
        <f>+[15]Err!$D220</f>
        <v>22256.219417966</v>
      </c>
      <c r="T106" s="79">
        <f>+[16]Err!E187</f>
        <v>100725.716989835</v>
      </c>
      <c r="U106" s="90">
        <f t="shared" si="11"/>
        <v>2241773.6583577138</v>
      </c>
      <c r="V106" s="80"/>
      <c r="X106" s="89"/>
      <c r="Y106" s="54"/>
      <c r="Z106" s="54"/>
      <c r="AA106" s="54">
        <f>+[17]Err!E223</f>
        <v>395034.36619039398</v>
      </c>
      <c r="AB106" s="54">
        <f>+[18]Err!E195</f>
        <v>3257.1894503124499</v>
      </c>
      <c r="AC106" s="87">
        <f t="shared" si="12"/>
        <v>1286701.7700662164</v>
      </c>
      <c r="AD106" s="87"/>
      <c r="AF106" s="84"/>
      <c r="AG106" s="84"/>
      <c r="AH106" s="90">
        <f t="shared" si="9"/>
        <v>4129052.0142090465</v>
      </c>
      <c r="AI106" s="80"/>
      <c r="AK106" s="50"/>
      <c r="AM106" s="50">
        <f>+'[19]Commercial Sales Model'!$Q151</f>
        <v>4551724.886297673</v>
      </c>
      <c r="AN106" s="51"/>
    </row>
    <row r="107" spans="1:40" x14ac:dyDescent="0.3">
      <c r="A107" s="2">
        <v>2018</v>
      </c>
      <c r="B107" s="2">
        <v>7</v>
      </c>
      <c r="C107" s="55"/>
      <c r="D107" s="55"/>
      <c r="E107" s="87">
        <f>+[10]Err!$D200</f>
        <v>14212.662301927799</v>
      </c>
      <c r="F107" s="57"/>
      <c r="H107" s="73"/>
      <c r="I107" s="66"/>
      <c r="J107" s="66"/>
      <c r="K107" s="65">
        <f>+[12]Err!$D164</f>
        <v>1414.3879812752</v>
      </c>
      <c r="L107" s="74">
        <f>+[13]Err!$E224</f>
        <v>436605.88630136498</v>
      </c>
      <c r="M107" s="75">
        <f t="shared" si="10"/>
        <v>617530.11813865707</v>
      </c>
      <c r="N107" s="68"/>
      <c r="P107" s="86"/>
      <c r="Q107" s="78"/>
      <c r="R107" s="78"/>
      <c r="S107" s="105">
        <f>+[15]Err!$D221</f>
        <v>23201.112113902698</v>
      </c>
      <c r="T107" s="79">
        <f>+[16]Err!E188</f>
        <v>100971.49982849701</v>
      </c>
      <c r="U107" s="90">
        <f t="shared" si="11"/>
        <v>2342651.087829866</v>
      </c>
      <c r="V107" s="80"/>
      <c r="X107" s="89"/>
      <c r="Y107" s="54"/>
      <c r="Z107" s="54"/>
      <c r="AA107" s="54">
        <f>+[17]Err!E224</f>
        <v>407632.310957674</v>
      </c>
      <c r="AB107" s="54">
        <f>+[18]Err!E196</f>
        <v>3280.2307825354401</v>
      </c>
      <c r="AC107" s="87">
        <f t="shared" si="12"/>
        <v>1337128.0543594207</v>
      </c>
      <c r="AD107" s="87"/>
      <c r="AF107" s="84"/>
      <c r="AG107" s="84"/>
      <c r="AH107" s="90">
        <f t="shared" si="9"/>
        <v>4311521.9226298714</v>
      </c>
      <c r="AI107" s="80"/>
      <c r="AK107" s="50"/>
      <c r="AM107" s="50">
        <f>+'[19]Commercial Sales Model'!$Q152</f>
        <v>4738220.6320249913</v>
      </c>
      <c r="AN107" s="51"/>
    </row>
    <row r="108" spans="1:40" x14ac:dyDescent="0.3">
      <c r="A108" s="2">
        <v>2018</v>
      </c>
      <c r="B108" s="2">
        <v>8</v>
      </c>
      <c r="C108" s="55"/>
      <c r="D108" s="55"/>
      <c r="E108" s="87">
        <f>+[10]Err!$D201</f>
        <v>14317.6625746548</v>
      </c>
      <c r="F108" s="57"/>
      <c r="H108" s="73"/>
      <c r="I108" s="66"/>
      <c r="J108" s="66"/>
      <c r="K108" s="65">
        <f>+[12]Err!$D165</f>
        <v>1443.5176523694799</v>
      </c>
      <c r="L108" s="74">
        <f>+[13]Err!$E225</f>
        <v>437001.66026008403</v>
      </c>
      <c r="M108" s="75">
        <f t="shared" si="10"/>
        <v>630819.61070020148</v>
      </c>
      <c r="N108" s="68"/>
      <c r="P108" s="86"/>
      <c r="Q108" s="78"/>
      <c r="R108" s="78"/>
      <c r="S108" s="105">
        <f>+[15]Err!$D222</f>
        <v>23644.026623476198</v>
      </c>
      <c r="T108" s="79">
        <f>+[16]Err!E189</f>
        <v>101021.67167693</v>
      </c>
      <c r="U108" s="90">
        <f t="shared" si="11"/>
        <v>2388559.0946774045</v>
      </c>
      <c r="V108" s="80"/>
      <c r="X108" s="89"/>
      <c r="Y108" s="54"/>
      <c r="Z108" s="54"/>
      <c r="AA108" s="54">
        <f>+[17]Err!E225</f>
        <v>414511.59685062501</v>
      </c>
      <c r="AB108" s="54">
        <f>+[18]Err!E197</f>
        <v>3285.42325757461</v>
      </c>
      <c r="AC108" s="87">
        <f t="shared" si="12"/>
        <v>1361846.0408274338</v>
      </c>
      <c r="AD108" s="87"/>
      <c r="AF108" s="84"/>
      <c r="AG108" s="84"/>
      <c r="AH108" s="90">
        <f t="shared" si="9"/>
        <v>4395542.4087796938</v>
      </c>
      <c r="AI108" s="80"/>
      <c r="AK108" s="50"/>
      <c r="AM108" s="50">
        <f>+'[19]Commercial Sales Model'!$Q153</f>
        <v>4842393.180706284</v>
      </c>
      <c r="AN108" s="51"/>
    </row>
    <row r="109" spans="1:40" x14ac:dyDescent="0.3">
      <c r="A109" s="2">
        <v>2018</v>
      </c>
      <c r="B109" s="2">
        <v>9</v>
      </c>
      <c r="C109" s="55"/>
      <c r="D109" s="55"/>
      <c r="E109" s="87">
        <f>+[10]Err!$D202</f>
        <v>14217.950267099601</v>
      </c>
      <c r="F109" s="57"/>
      <c r="H109" s="73"/>
      <c r="I109" s="66"/>
      <c r="J109" s="66"/>
      <c r="K109" s="65">
        <f>+[12]Err!$D166</f>
        <v>1409.44956713539</v>
      </c>
      <c r="L109" s="74">
        <f>+[13]Err!$E226</f>
        <v>437393.71532561898</v>
      </c>
      <c r="M109" s="75">
        <f t="shared" si="10"/>
        <v>616484.38273343374</v>
      </c>
      <c r="N109" s="68"/>
      <c r="P109" s="86"/>
      <c r="Q109" s="78"/>
      <c r="R109" s="78"/>
      <c r="S109" s="105">
        <f>+[15]Err!$D223</f>
        <v>23262.749141218199</v>
      </c>
      <c r="T109" s="79">
        <f>+[16]Err!E190</f>
        <v>101014.303799924</v>
      </c>
      <c r="U109" s="90">
        <f t="shared" si="11"/>
        <v>2349870.4089724366</v>
      </c>
      <c r="V109" s="80"/>
      <c r="X109" s="89"/>
      <c r="Y109" s="54"/>
      <c r="Z109" s="54"/>
      <c r="AA109" s="54">
        <f>+[17]Err!E226</f>
        <v>410917.82025947998</v>
      </c>
      <c r="AB109" s="54">
        <f>+[18]Err!E198</f>
        <v>3281.9898737529302</v>
      </c>
      <c r="AC109" s="87">
        <f t="shared" si="12"/>
        <v>1348628.1250362399</v>
      </c>
      <c r="AD109" s="87"/>
      <c r="AF109" s="84"/>
      <c r="AG109" s="84"/>
      <c r="AH109" s="90">
        <f t="shared" si="9"/>
        <v>4329200.8670092095</v>
      </c>
      <c r="AI109" s="80"/>
      <c r="AK109" s="50"/>
      <c r="AM109" s="50">
        <f>+'[19]Commercial Sales Model'!$Q154</f>
        <v>4763109.3608284798</v>
      </c>
      <c r="AN109" s="51"/>
    </row>
    <row r="110" spans="1:40" x14ac:dyDescent="0.3">
      <c r="A110" s="2">
        <v>2018</v>
      </c>
      <c r="B110" s="2">
        <v>10</v>
      </c>
      <c r="C110" s="55"/>
      <c r="D110" s="55"/>
      <c r="E110" s="87">
        <f>+[10]Err!$D203</f>
        <v>14318.6986744059</v>
      </c>
      <c r="F110" s="57"/>
      <c r="H110" s="73"/>
      <c r="I110" s="66"/>
      <c r="J110" s="66"/>
      <c r="K110" s="65">
        <f>+[12]Err!$D167</f>
        <v>1326.7830180737999</v>
      </c>
      <c r="L110" s="74">
        <f>+[13]Err!$E227</f>
        <v>437780.70146469102</v>
      </c>
      <c r="M110" s="75">
        <f t="shared" si="10"/>
        <v>580840.00034378795</v>
      </c>
      <c r="N110" s="68"/>
      <c r="P110" s="86"/>
      <c r="Q110" s="78"/>
      <c r="R110" s="78"/>
      <c r="S110" s="105">
        <f>+[15]Err!$D224</f>
        <v>22201.858879385501</v>
      </c>
      <c r="T110" s="79">
        <f>+[16]Err!E191</f>
        <v>100925.98785278801</v>
      </c>
      <c r="U110" s="90">
        <f t="shared" si="11"/>
        <v>2240744.5395701746</v>
      </c>
      <c r="V110" s="80"/>
      <c r="X110" s="89"/>
      <c r="Y110" s="54"/>
      <c r="Z110" s="54"/>
      <c r="AA110" s="54">
        <f>+[17]Err!E227</f>
        <v>398240.51274662098</v>
      </c>
      <c r="AB110" s="54">
        <f>+[18]Err!E199</f>
        <v>3266.62178850597</v>
      </c>
      <c r="AC110" s="87">
        <f t="shared" si="12"/>
        <v>1300901.1360039015</v>
      </c>
      <c r="AD110" s="87"/>
      <c r="AF110" s="84"/>
      <c r="AG110" s="84"/>
      <c r="AH110" s="90">
        <f t="shared" si="9"/>
        <v>4136804.3745922702</v>
      </c>
      <c r="AI110" s="80"/>
      <c r="AK110" s="50"/>
      <c r="AM110" s="50">
        <f>+'[19]Commercial Sales Model'!$Q155</f>
        <v>4562006.4840999413</v>
      </c>
      <c r="AN110" s="51"/>
    </row>
    <row r="111" spans="1:40" x14ac:dyDescent="0.3">
      <c r="A111" s="2">
        <v>2018</v>
      </c>
      <c r="B111" s="2">
        <v>11</v>
      </c>
      <c r="C111" s="55"/>
      <c r="D111" s="55"/>
      <c r="E111" s="87">
        <f>+[10]Err!$D204</f>
        <v>14223.024102196499</v>
      </c>
      <c r="F111" s="57"/>
      <c r="H111" s="73"/>
      <c r="I111" s="66"/>
      <c r="J111" s="66"/>
      <c r="K111" s="65">
        <f>+[12]Err!$D168</f>
        <v>1202.3618480053201</v>
      </c>
      <c r="L111" s="74">
        <f>+[13]Err!$E228</f>
        <v>438168.51707498502</v>
      </c>
      <c r="M111" s="75">
        <f t="shared" si="10"/>
        <v>526837.10792802961</v>
      </c>
      <c r="N111" s="68"/>
      <c r="P111" s="86"/>
      <c r="Q111" s="78"/>
      <c r="R111" s="78"/>
      <c r="S111" s="105">
        <f>+[15]Err!$D225</f>
        <v>20540.769628832099</v>
      </c>
      <c r="T111" s="79">
        <f>+[16]Err!E192</f>
        <v>100777.587139016</v>
      </c>
      <c r="U111" s="90">
        <f t="shared" si="11"/>
        <v>2070049.2011720804</v>
      </c>
      <c r="V111" s="80"/>
      <c r="X111" s="89"/>
      <c r="Y111" s="54"/>
      <c r="Z111" s="54"/>
      <c r="AA111" s="54">
        <f>+[17]Err!E228</f>
        <v>378828.11934445199</v>
      </c>
      <c r="AB111" s="54">
        <f>+[18]Err!E200</f>
        <v>3260.3993892344101</v>
      </c>
      <c r="AC111" s="87">
        <f t="shared" si="12"/>
        <v>1235130.9689354715</v>
      </c>
      <c r="AD111" s="87"/>
      <c r="AF111" s="84"/>
      <c r="AG111" s="84"/>
      <c r="AH111" s="90">
        <f t="shared" si="9"/>
        <v>3846240.3021377781</v>
      </c>
      <c r="AI111" s="80"/>
      <c r="AK111" s="50"/>
      <c r="AM111" s="50">
        <f>+'[19]Commercial Sales Model'!$Q156</f>
        <v>4252475.8127703024</v>
      </c>
      <c r="AN111" s="51"/>
    </row>
    <row r="112" spans="1:40" x14ac:dyDescent="0.3">
      <c r="A112" s="2">
        <v>2018</v>
      </c>
      <c r="B112" s="2">
        <v>12</v>
      </c>
      <c r="C112" s="55"/>
      <c r="D112" s="55"/>
      <c r="E112" s="87">
        <f>+[10]Err!$D205</f>
        <v>14319.6928184878</v>
      </c>
      <c r="F112" s="57">
        <f>SUM(E101:E112)</f>
        <v>171159.99525259118</v>
      </c>
      <c r="H112" s="73"/>
      <c r="I112" s="66"/>
      <c r="J112" s="66"/>
      <c r="K112" s="65">
        <f>+[12]Err!$D169</f>
        <v>1153.37487692932</v>
      </c>
      <c r="L112" s="74">
        <f>+[13]Err!$E229</f>
        <v>438553.20678560599</v>
      </c>
      <c r="M112" s="75">
        <f t="shared" si="10"/>
        <v>505816.25090330688</v>
      </c>
      <c r="N112" s="68">
        <f>SUM(M101:M112)</f>
        <v>6550029.1569021894</v>
      </c>
      <c r="P112" s="86"/>
      <c r="Q112" s="78"/>
      <c r="R112" s="78"/>
      <c r="S112" s="105">
        <f>+[15]Err!$D226</f>
        <v>20268.894795182601</v>
      </c>
      <c r="T112" s="79">
        <f>+[16]Err!E193</f>
        <v>100592.750298402</v>
      </c>
      <c r="U112" s="90">
        <f t="shared" si="11"/>
        <v>2038903.8729563833</v>
      </c>
      <c r="V112" s="80">
        <f>SUM(U101:U112)</f>
        <v>25504524.055433013</v>
      </c>
      <c r="X112" s="89"/>
      <c r="Y112" s="54"/>
      <c r="Z112" s="54"/>
      <c r="AA112" s="54">
        <f>+[17]Err!E229</f>
        <v>375368.51456322602</v>
      </c>
      <c r="AB112" s="54">
        <f>+[18]Err!E201</f>
        <v>3259.26637757154</v>
      </c>
      <c r="AC112" s="87">
        <f t="shared" si="12"/>
        <v>1223425.9787148954</v>
      </c>
      <c r="AD112" s="87">
        <f>SUM(AC101:AC112)</f>
        <v>14973858.739636756</v>
      </c>
      <c r="AF112" s="84"/>
      <c r="AG112" s="84"/>
      <c r="AH112" s="90">
        <f t="shared" si="9"/>
        <v>3782465.7953930735</v>
      </c>
      <c r="AI112" s="80">
        <f>SUM(AH101:AH112)</f>
        <v>47199571.947224542</v>
      </c>
      <c r="AK112" s="50"/>
      <c r="AM112" s="50">
        <f>+'[19]Commercial Sales Model'!$Q157</f>
        <v>4202478.3299714485</v>
      </c>
      <c r="AN112" s="51">
        <f>SUM(AM101:AM112)</f>
        <v>51968329.324139483</v>
      </c>
    </row>
    <row r="113" spans="1:40" x14ac:dyDescent="0.3">
      <c r="A113" s="2">
        <v>2019</v>
      </c>
      <c r="B113" s="2">
        <v>1</v>
      </c>
      <c r="C113" s="55"/>
      <c r="D113" s="55"/>
      <c r="E113" s="87">
        <f>+[10]Err!$D206</f>
        <v>14227.892478169901</v>
      </c>
      <c r="F113" s="58">
        <f>+F112/F100-1</f>
        <v>1.5796259481013486E-3</v>
      </c>
      <c r="H113" s="73"/>
      <c r="I113" s="66"/>
      <c r="J113" s="66"/>
      <c r="K113" s="65">
        <f>+[12]Err!$D170</f>
        <v>1111.1001826551701</v>
      </c>
      <c r="L113" s="74">
        <f>+[13]Err!$E230</f>
        <v>438940.517556281</v>
      </c>
      <c r="M113" s="75">
        <f t="shared" si="10"/>
        <v>487706.88923153869</v>
      </c>
      <c r="N113" s="69">
        <f>+N112/N100-1</f>
        <v>1.7634562317374591E-2</v>
      </c>
      <c r="P113" s="86"/>
      <c r="Q113" s="78"/>
      <c r="R113" s="78"/>
      <c r="S113" s="105">
        <f>+[15]Err!$D227</f>
        <v>19620.253511544099</v>
      </c>
      <c r="T113" s="79">
        <f>+[16]Err!E194</f>
        <v>100470.778101954</v>
      </c>
      <c r="U113" s="90">
        <f t="shared" si="11"/>
        <v>1971262.1368624307</v>
      </c>
      <c r="V113" s="81">
        <f>+V112/V100-1</f>
        <v>7.3187755435855095E-3</v>
      </c>
      <c r="X113" s="89"/>
      <c r="Y113" s="54"/>
      <c r="Z113" s="54"/>
      <c r="AA113" s="54">
        <f>+[17]Err!E230</f>
        <v>359301.06288906903</v>
      </c>
      <c r="AB113" s="54">
        <f>+[18]Err!E202</f>
        <v>3257.7598466111699</v>
      </c>
      <c r="AC113" s="87">
        <f t="shared" si="12"/>
        <v>1170516.5755247239</v>
      </c>
      <c r="AD113" s="150">
        <f>+AD112/AD100-1</f>
        <v>8.4308447221101979E-3</v>
      </c>
      <c r="AF113" s="84"/>
      <c r="AG113" s="84"/>
      <c r="AH113" s="90">
        <f t="shared" si="9"/>
        <v>3643713.4940968635</v>
      </c>
      <c r="AI113" s="81">
        <f>+AI112/AI100-1</f>
        <v>9.0703364589228563E-3</v>
      </c>
      <c r="AK113" s="50"/>
      <c r="AM113" s="50">
        <f>+'[19]Commercial Sales Model'!$Q158</f>
        <v>3985195.5039800657</v>
      </c>
      <c r="AN113" s="3">
        <f>+AN112/AN100-1</f>
        <v>1.8085875658606421E-2</v>
      </c>
    </row>
    <row r="114" spans="1:40" x14ac:dyDescent="0.3">
      <c r="A114" s="2">
        <v>2019</v>
      </c>
      <c r="B114" s="2">
        <v>2</v>
      </c>
      <c r="C114" s="55"/>
      <c r="D114" s="55"/>
      <c r="E114" s="87">
        <f>+[10]Err!$D207</f>
        <v>14320.646705847301</v>
      </c>
      <c r="F114" s="57"/>
      <c r="H114" s="73"/>
      <c r="I114" s="66"/>
      <c r="J114" s="66"/>
      <c r="K114" s="65">
        <f>+[12]Err!$D171</f>
        <v>1097.34715227077</v>
      </c>
      <c r="L114" s="74">
        <f>+[13]Err!$E231</f>
        <v>439328.30153608997</v>
      </c>
      <c r="M114" s="75">
        <f t="shared" si="10"/>
        <v>482095.6606025825</v>
      </c>
      <c r="N114" s="68"/>
      <c r="P114" s="86"/>
      <c r="Q114" s="78"/>
      <c r="R114" s="78"/>
      <c r="S114" s="105">
        <f>+[15]Err!$D228</f>
        <v>18829.758150642399</v>
      </c>
      <c r="T114" s="79">
        <f>+[16]Err!E195</f>
        <v>100435.881598949</v>
      </c>
      <c r="U114" s="90">
        <f t="shared" si="11"/>
        <v>1891183.360154765</v>
      </c>
      <c r="V114" s="80"/>
      <c r="X114" s="89"/>
      <c r="Y114" s="54"/>
      <c r="Z114" s="54"/>
      <c r="AA114" s="54">
        <f>+[17]Err!E231</f>
        <v>356516.095497676</v>
      </c>
      <c r="AB114" s="54">
        <f>+[18]Err!E203</f>
        <v>3259.8107073820602</v>
      </c>
      <c r="AC114" s="87">
        <f t="shared" si="12"/>
        <v>1162174.9854573694</v>
      </c>
      <c r="AD114" s="87"/>
      <c r="AF114" s="84"/>
      <c r="AG114" s="84"/>
      <c r="AH114" s="90">
        <f t="shared" si="9"/>
        <v>3549774.6529205642</v>
      </c>
      <c r="AI114" s="80"/>
      <c r="AK114" s="50"/>
      <c r="AM114" s="50">
        <f>+'[19]Commercial Sales Model'!$Q159</f>
        <v>3952273.8457720294</v>
      </c>
      <c r="AN114" s="51"/>
    </row>
    <row r="115" spans="1:40" x14ac:dyDescent="0.3">
      <c r="A115" s="2">
        <v>2019</v>
      </c>
      <c r="B115" s="2">
        <v>3</v>
      </c>
      <c r="C115" s="55"/>
      <c r="D115" s="55"/>
      <c r="E115" s="87">
        <f>+[10]Err!$D208</f>
        <v>14232.5637148511</v>
      </c>
      <c r="F115" s="57"/>
      <c r="H115" s="73"/>
      <c r="I115" s="66"/>
      <c r="J115" s="66"/>
      <c r="K115" s="65">
        <f>+[12]Err!$D172</f>
        <v>1116.0981681434801</v>
      </c>
      <c r="L115" s="74">
        <f>+[13]Err!$E232</f>
        <v>439706.91517726</v>
      </c>
      <c r="M115" s="75">
        <f t="shared" si="10"/>
        <v>490756.08254936046</v>
      </c>
      <c r="N115" s="68"/>
      <c r="P115" s="86"/>
      <c r="Q115" s="78"/>
      <c r="R115" s="78"/>
      <c r="S115" s="105">
        <f>+[15]Err!$D229</f>
        <v>19162.825400773101</v>
      </c>
      <c r="T115" s="79">
        <f>+[16]Err!E196</f>
        <v>100433.82755012</v>
      </c>
      <c r="U115" s="90">
        <f t="shared" si="11"/>
        <v>1924595.9016743046</v>
      </c>
      <c r="V115" s="80"/>
      <c r="X115" s="89"/>
      <c r="Y115" s="54"/>
      <c r="Z115" s="54"/>
      <c r="AA115" s="54">
        <f>+[17]Err!E232</f>
        <v>359298.29277193302</v>
      </c>
      <c r="AB115" s="54">
        <f>+[18]Err!E204</f>
        <v>3254.6975547352199</v>
      </c>
      <c r="AC115" s="87">
        <f t="shared" si="12"/>
        <v>1169407.2749053496</v>
      </c>
      <c r="AD115" s="87"/>
      <c r="AF115" s="84"/>
      <c r="AG115" s="84"/>
      <c r="AH115" s="90">
        <f t="shared" si="9"/>
        <v>3598991.822843866</v>
      </c>
      <c r="AI115" s="80"/>
      <c r="AK115" s="50"/>
      <c r="AM115" s="50">
        <f>+'[19]Commercial Sales Model'!$Q160</f>
        <v>4004587.7083739592</v>
      </c>
      <c r="AN115" s="51"/>
    </row>
    <row r="116" spans="1:40" x14ac:dyDescent="0.3">
      <c r="A116" s="2">
        <v>2019</v>
      </c>
      <c r="B116" s="2">
        <v>4</v>
      </c>
      <c r="C116" s="55"/>
      <c r="D116" s="55"/>
      <c r="E116" s="87">
        <f>+[10]Err!$D209</f>
        <v>14321.561966633901</v>
      </c>
      <c r="F116" s="57"/>
      <c r="H116" s="73"/>
      <c r="I116" s="66"/>
      <c r="J116" s="66"/>
      <c r="K116" s="65">
        <f>+[12]Err!$D173</f>
        <v>1159.4774998677501</v>
      </c>
      <c r="L116" s="74">
        <f>+[13]Err!$E233</f>
        <v>440088.50013553101</v>
      </c>
      <c r="M116" s="75">
        <f t="shared" si="10"/>
        <v>510272.71385769348</v>
      </c>
      <c r="N116" s="68"/>
      <c r="P116" s="86"/>
      <c r="Q116" s="78"/>
      <c r="R116" s="78"/>
      <c r="S116" s="105">
        <f>+[15]Err!$D230</f>
        <v>19831.869949895001</v>
      </c>
      <c r="T116" s="79">
        <f>+[16]Err!E197</f>
        <v>100477.605686631</v>
      </c>
      <c r="U116" s="90">
        <f t="shared" si="11"/>
        <v>1992658.8088540963</v>
      </c>
      <c r="V116" s="80"/>
      <c r="X116" s="89"/>
      <c r="Y116" s="54"/>
      <c r="Z116" s="54"/>
      <c r="AA116" s="54">
        <f>+[17]Err!E233</f>
        <v>366306.40769639099</v>
      </c>
      <c r="AB116" s="54">
        <f>+[18]Err!E205</f>
        <v>3252.79195671866</v>
      </c>
      <c r="AC116" s="87">
        <f t="shared" si="12"/>
        <v>1191518.5366493268</v>
      </c>
      <c r="AD116" s="87"/>
      <c r="AF116" s="84"/>
      <c r="AG116" s="84"/>
      <c r="AH116" s="90">
        <f t="shared" si="9"/>
        <v>3708771.6213277509</v>
      </c>
      <c r="AI116" s="80"/>
      <c r="AK116" s="50"/>
      <c r="AM116" s="50">
        <f>+'[19]Commercial Sales Model'!$Q161</f>
        <v>4111319.9403385795</v>
      </c>
      <c r="AN116" s="51"/>
    </row>
    <row r="117" spans="1:40" x14ac:dyDescent="0.3">
      <c r="A117" s="2">
        <v>2019</v>
      </c>
      <c r="B117" s="2">
        <v>5</v>
      </c>
      <c r="C117" s="55"/>
      <c r="D117" s="55"/>
      <c r="E117" s="87">
        <f>+[10]Err!$D210</f>
        <v>14237.045795169101</v>
      </c>
      <c r="F117" s="57"/>
      <c r="H117" s="73"/>
      <c r="I117" s="66"/>
      <c r="J117" s="66"/>
      <c r="K117" s="65">
        <f>+[12]Err!$D174</f>
        <v>1253.2755093603801</v>
      </c>
      <c r="L117" s="74">
        <f>+[13]Err!$E234</f>
        <v>440461.63823235699</v>
      </c>
      <c r="M117" s="75">
        <f t="shared" si="10"/>
        <v>552019.78400936455</v>
      </c>
      <c r="N117" s="68"/>
      <c r="P117" s="86"/>
      <c r="Q117" s="78"/>
      <c r="R117" s="78"/>
      <c r="S117" s="105">
        <f>+[15]Err!$D231</f>
        <v>21047.057143609902</v>
      </c>
      <c r="T117" s="79">
        <f>+[16]Err!E198</f>
        <v>100638.45671855099</v>
      </c>
      <c r="U117" s="90">
        <f t="shared" si="11"/>
        <v>2118143.3494000547</v>
      </c>
      <c r="V117" s="80"/>
      <c r="X117" s="89"/>
      <c r="Y117" s="54"/>
      <c r="Z117" s="54"/>
      <c r="AA117" s="54">
        <f>+[17]Err!E234</f>
        <v>380766.33259644097</v>
      </c>
      <c r="AB117" s="54">
        <f>+[18]Err!E206</f>
        <v>3242.7630455834101</v>
      </c>
      <c r="AC117" s="87">
        <f t="shared" si="12"/>
        <v>1234734.9923460605</v>
      </c>
      <c r="AD117" s="87"/>
      <c r="AF117" s="84"/>
      <c r="AG117" s="84"/>
      <c r="AH117" s="90">
        <f t="shared" si="9"/>
        <v>3919135.1715506488</v>
      </c>
      <c r="AI117" s="80"/>
      <c r="AK117" s="50"/>
      <c r="AM117" s="50">
        <f>+'[19]Commercial Sales Model'!$Q162</f>
        <v>4350079.7445466537</v>
      </c>
      <c r="AN117" s="51"/>
    </row>
    <row r="118" spans="1:40" x14ac:dyDescent="0.3">
      <c r="A118" s="2">
        <v>2019</v>
      </c>
      <c r="B118" s="2">
        <v>6</v>
      </c>
      <c r="C118" s="55"/>
      <c r="D118" s="55"/>
      <c r="E118" s="87">
        <f>+[10]Err!$D211</f>
        <v>14322.440164986399</v>
      </c>
      <c r="F118" s="57"/>
      <c r="H118" s="73"/>
      <c r="I118" s="66"/>
      <c r="J118" s="66"/>
      <c r="K118" s="65">
        <f>+[12]Err!$D175</f>
        <v>1348.7166268118301</v>
      </c>
      <c r="L118" s="74">
        <f>+[13]Err!$E235</f>
        <v>440833.78011197801</v>
      </c>
      <c r="M118" s="75">
        <f t="shared" si="10"/>
        <v>594559.848897335</v>
      </c>
      <c r="N118" s="68"/>
      <c r="P118" s="86"/>
      <c r="Q118" s="78"/>
      <c r="R118" s="78"/>
      <c r="S118" s="105">
        <f>+[15]Err!$D232</f>
        <v>22347.6698617744</v>
      </c>
      <c r="T118" s="79">
        <f>+[16]Err!E199</f>
        <v>100918.62485651601</v>
      </c>
      <c r="U118" s="90">
        <f t="shared" si="11"/>
        <v>2255296.1111976793</v>
      </c>
      <c r="V118" s="80"/>
      <c r="X118" s="89"/>
      <c r="Y118" s="54"/>
      <c r="Z118" s="54"/>
      <c r="AA118" s="54">
        <f>+[17]Err!E235</f>
        <v>398331.310029794</v>
      </c>
      <c r="AB118" s="54">
        <f>+[18]Err!E207</f>
        <v>3254.4229803070798</v>
      </c>
      <c r="AC118" s="87">
        <f t="shared" si="12"/>
        <v>1296338.5691367856</v>
      </c>
      <c r="AD118" s="87"/>
      <c r="AF118" s="84"/>
      <c r="AG118" s="84"/>
      <c r="AH118" s="90">
        <f t="shared" si="9"/>
        <v>4160516.9693967863</v>
      </c>
      <c r="AI118" s="80"/>
      <c r="AK118" s="50"/>
      <c r="AM118" s="50">
        <f>+'[19]Commercial Sales Model'!$Q163</f>
        <v>4628224.0870845001</v>
      </c>
      <c r="AN118" s="51"/>
    </row>
    <row r="119" spans="1:40" x14ac:dyDescent="0.3">
      <c r="A119" s="2">
        <v>2019</v>
      </c>
      <c r="B119" s="2">
        <v>7</v>
      </c>
      <c r="C119" s="55"/>
      <c r="D119" s="55"/>
      <c r="E119" s="87">
        <f>+[10]Err!$D212</f>
        <v>14241.3463787936</v>
      </c>
      <c r="F119" s="57"/>
      <c r="H119" s="73"/>
      <c r="I119" s="66"/>
      <c r="J119" s="66"/>
      <c r="K119" s="65">
        <f>+[12]Err!$D176</f>
        <v>1419.1136993119001</v>
      </c>
      <c r="L119" s="74">
        <f>+[13]Err!$E236</f>
        <v>441204.78963298898</v>
      </c>
      <c r="M119" s="75">
        <f t="shared" si="10"/>
        <v>626119.76117019961</v>
      </c>
      <c r="N119" s="68"/>
      <c r="P119" s="86"/>
      <c r="Q119" s="78"/>
      <c r="R119" s="78"/>
      <c r="S119" s="105">
        <f>+[15]Err!$D233</f>
        <v>23291.990589737001</v>
      </c>
      <c r="T119" s="79">
        <f>+[16]Err!E200</f>
        <v>101164.847555552</v>
      </c>
      <c r="U119" s="90">
        <f t="shared" si="11"/>
        <v>2356330.6772760954</v>
      </c>
      <c r="V119" s="80"/>
      <c r="X119" s="89"/>
      <c r="Y119" s="54"/>
      <c r="Z119" s="54"/>
      <c r="AA119" s="54">
        <f>+[17]Err!E236</f>
        <v>410932.59992482502</v>
      </c>
      <c r="AB119" s="54">
        <f>+[18]Err!E208</f>
        <v>3277.4445453374401</v>
      </c>
      <c r="AC119" s="87">
        <f t="shared" si="12"/>
        <v>1346808.8081249504</v>
      </c>
      <c r="AD119" s="87"/>
      <c r="AF119" s="84"/>
      <c r="AG119" s="84"/>
      <c r="AH119" s="90">
        <f t="shared" si="9"/>
        <v>4343500.5929500386</v>
      </c>
      <c r="AI119" s="80"/>
      <c r="AK119" s="50"/>
      <c r="AM119" s="50">
        <f>+'[19]Commercial Sales Model'!$Q164</f>
        <v>4817121.6055439198</v>
      </c>
      <c r="AN119" s="51"/>
    </row>
    <row r="120" spans="1:40" x14ac:dyDescent="0.3">
      <c r="A120" s="2">
        <v>2019</v>
      </c>
      <c r="B120" s="2">
        <v>8</v>
      </c>
      <c r="C120" s="55"/>
      <c r="D120" s="55"/>
      <c r="E120" s="87">
        <f>+[10]Err!$D213</f>
        <v>14323.2828017055</v>
      </c>
      <c r="F120" s="57"/>
      <c r="H120" s="73"/>
      <c r="I120" s="66"/>
      <c r="J120" s="66"/>
      <c r="K120" s="65">
        <f>+[12]Err!$D177</f>
        <v>1448.2735453663599</v>
      </c>
      <c r="L120" s="74">
        <f>+[13]Err!$E237</f>
        <v>441580.784746502</v>
      </c>
      <c r="M120" s="75">
        <f t="shared" si="10"/>
        <v>639529.76869047596</v>
      </c>
      <c r="N120" s="68"/>
      <c r="P120" s="86"/>
      <c r="Q120" s="78"/>
      <c r="R120" s="78"/>
      <c r="S120" s="105">
        <f>+[15]Err!$D234</f>
        <v>23734.7680899031</v>
      </c>
      <c r="T120" s="79">
        <f>+[16]Err!E201</f>
        <v>101215.084613313</v>
      </c>
      <c r="U120" s="90">
        <f t="shared" si="11"/>
        <v>2402316.5604969035</v>
      </c>
      <c r="V120" s="80"/>
      <c r="X120" s="89"/>
      <c r="Y120" s="54"/>
      <c r="Z120" s="54"/>
      <c r="AA120" s="54">
        <f>+[17]Err!E237</f>
        <v>417817.02080663602</v>
      </c>
      <c r="AB120" s="54">
        <f>+[18]Err!E209</f>
        <v>3282.63241232782</v>
      </c>
      <c r="AC120" s="87">
        <f t="shared" si="12"/>
        <v>1371539.6949221105</v>
      </c>
      <c r="AD120" s="87"/>
      <c r="AF120" s="84"/>
      <c r="AG120" s="84"/>
      <c r="AH120" s="90">
        <f t="shared" si="9"/>
        <v>4427709.3069111956</v>
      </c>
      <c r="AI120" s="80"/>
      <c r="AK120" s="50"/>
      <c r="AM120" s="50">
        <f>+'[19]Commercial Sales Model'!$Q165</f>
        <v>4921716.7418874055</v>
      </c>
      <c r="AN120" s="51"/>
    </row>
    <row r="121" spans="1:40" x14ac:dyDescent="0.3">
      <c r="A121" s="2">
        <v>2019</v>
      </c>
      <c r="B121" s="2">
        <v>9</v>
      </c>
      <c r="C121" s="55"/>
      <c r="D121" s="55"/>
      <c r="E121" s="87">
        <f>+[10]Err!$D214</f>
        <v>14245.472815224801</v>
      </c>
      <c r="F121" s="57"/>
      <c r="H121" s="73"/>
      <c r="I121" s="66"/>
      <c r="J121" s="66"/>
      <c r="K121" s="65">
        <f>+[12]Err!$D178</f>
        <v>1414.0535554697899</v>
      </c>
      <c r="L121" s="74">
        <f>+[13]Err!$E238</f>
        <v>441951.31418914202</v>
      </c>
      <c r="M121" s="75">
        <f t="shared" si="10"/>
        <v>624942.82717370254</v>
      </c>
      <c r="N121" s="68"/>
      <c r="P121" s="86"/>
      <c r="Q121" s="78"/>
      <c r="R121" s="78"/>
      <c r="S121" s="105">
        <f>+[15]Err!$D235</f>
        <v>23352.2432234427</v>
      </c>
      <c r="T121" s="79">
        <f>+[16]Err!E202</f>
        <v>101207.671778642</v>
      </c>
      <c r="U121" s="90">
        <f t="shared" si="11"/>
        <v>2363426.1674532057</v>
      </c>
      <c r="V121" s="80"/>
      <c r="X121" s="89"/>
      <c r="Y121" s="54"/>
      <c r="Z121" s="54"/>
      <c r="AA121" s="54">
        <f>+[17]Err!E238</f>
        <v>414204.75271295803</v>
      </c>
      <c r="AB121" s="54">
        <f>+[18]Err!E210</f>
        <v>3279.2017476709202</v>
      </c>
      <c r="AC121" s="87">
        <f t="shared" si="12"/>
        <v>1358260.9489899334</v>
      </c>
      <c r="AD121" s="87"/>
      <c r="AF121" s="84"/>
      <c r="AG121" s="84"/>
      <c r="AH121" s="90">
        <f t="shared" si="9"/>
        <v>4360875.4164320668</v>
      </c>
      <c r="AI121" s="80"/>
      <c r="AK121" s="50"/>
      <c r="AM121" s="50">
        <f>+'[19]Commercial Sales Model'!$Q166</f>
        <v>4841148.2798418123</v>
      </c>
      <c r="AN121" s="51"/>
    </row>
    <row r="122" spans="1:40" x14ac:dyDescent="0.3">
      <c r="A122" s="2">
        <v>2019</v>
      </c>
      <c r="B122" s="2">
        <v>10</v>
      </c>
      <c r="C122" s="55"/>
      <c r="D122" s="55"/>
      <c r="E122" s="87">
        <f>+[10]Err!$D215</f>
        <v>14324.0913168186</v>
      </c>
      <c r="F122" s="57"/>
      <c r="H122" s="73"/>
      <c r="I122" s="66"/>
      <c r="J122" s="66"/>
      <c r="K122" s="65">
        <f>+[12]Err!$D179</f>
        <v>1330.8172830196399</v>
      </c>
      <c r="L122" s="74">
        <f>+[13]Err!$E239</f>
        <v>442304.20183186699</v>
      </c>
      <c r="M122" s="75">
        <f t="shared" si="10"/>
        <v>588626.07615005563</v>
      </c>
      <c r="N122" s="68"/>
      <c r="P122" s="86"/>
      <c r="Q122" s="78"/>
      <c r="R122" s="78"/>
      <c r="S122" s="105">
        <f>+[15]Err!$D236</f>
        <v>22287.222159385699</v>
      </c>
      <c r="T122" s="79">
        <f>+[16]Err!E203</f>
        <v>101119.15595697401</v>
      </c>
      <c r="U122" s="90">
        <f t="shared" si="11"/>
        <v>2253665.0933826496</v>
      </c>
      <c r="V122" s="80"/>
      <c r="X122" s="89"/>
      <c r="Y122" s="54"/>
      <c r="Z122" s="54"/>
      <c r="AA122" s="54">
        <f>+[17]Err!E239</f>
        <v>401457.26249838498</v>
      </c>
      <c r="AB122" s="54">
        <f>+[18]Err!E211</f>
        <v>3263.84652149566</v>
      </c>
      <c r="AC122" s="87">
        <f t="shared" si="12"/>
        <v>1310294.8897345241</v>
      </c>
      <c r="AD122" s="87"/>
      <c r="AF122" s="84"/>
      <c r="AG122" s="84"/>
      <c r="AH122" s="90">
        <f t="shared" si="9"/>
        <v>4166910.1505840477</v>
      </c>
      <c r="AI122" s="80"/>
      <c r="AK122" s="50"/>
      <c r="AM122" s="50">
        <f>+'[19]Commercial Sales Model'!$Q167</f>
        <v>4637375.2552320864</v>
      </c>
      <c r="AN122" s="51"/>
    </row>
    <row r="123" spans="1:40" x14ac:dyDescent="0.3">
      <c r="A123" s="2">
        <v>2019</v>
      </c>
      <c r="B123" s="2">
        <v>11</v>
      </c>
      <c r="C123" s="55"/>
      <c r="D123" s="55"/>
      <c r="E123" s="87">
        <f>+[10]Err!$D216</f>
        <v>14249.432156352999</v>
      </c>
      <c r="F123" s="57"/>
      <c r="H123" s="73"/>
      <c r="I123" s="66"/>
      <c r="J123" s="66"/>
      <c r="K123" s="65">
        <f>+[12]Err!$D180</f>
        <v>1205.25514231428</v>
      </c>
      <c r="L123" s="74">
        <f>+[13]Err!$E240</f>
        <v>442638.95651520102</v>
      </c>
      <c r="M123" s="75">
        <f t="shared" si="10"/>
        <v>533492.87852857297</v>
      </c>
      <c r="N123" s="68"/>
      <c r="P123" s="86"/>
      <c r="Q123" s="78"/>
      <c r="R123" s="78"/>
      <c r="S123" s="105">
        <f>+[15]Err!$D237</f>
        <v>20617.960296400099</v>
      </c>
      <c r="T123" s="79">
        <f>+[16]Err!E204</f>
        <v>100970.440451036</v>
      </c>
      <c r="U123" s="90">
        <f t="shared" si="11"/>
        <v>2081804.5323294909</v>
      </c>
      <c r="V123" s="80"/>
      <c r="X123" s="89"/>
      <c r="Y123" s="54"/>
      <c r="Z123" s="54"/>
      <c r="AA123" s="54">
        <f>+[17]Err!E240</f>
        <v>381903.29739561502</v>
      </c>
      <c r="AB123" s="54">
        <f>+[18]Err!E212</f>
        <v>3257.6292125453901</v>
      </c>
      <c r="AC123" s="87">
        <f t="shared" si="12"/>
        <v>1244099.3379633653</v>
      </c>
      <c r="AD123" s="87"/>
      <c r="AF123" s="84"/>
      <c r="AG123" s="84"/>
      <c r="AH123" s="90">
        <f t="shared" si="9"/>
        <v>3873646.1809777822</v>
      </c>
      <c r="AI123" s="80"/>
      <c r="AK123" s="50"/>
      <c r="AM123" s="50">
        <f>+'[19]Commercial Sales Model'!$Q168</f>
        <v>4322005.7100894451</v>
      </c>
      <c r="AN123" s="51"/>
    </row>
    <row r="124" spans="1:40" x14ac:dyDescent="0.3">
      <c r="A124" s="2">
        <v>2019</v>
      </c>
      <c r="B124" s="2">
        <v>12</v>
      </c>
      <c r="C124" s="55"/>
      <c r="D124" s="55"/>
      <c r="E124" s="87">
        <f>+[10]Err!$D217</f>
        <v>14324.8670920411</v>
      </c>
      <c r="F124" s="57">
        <f>SUM(E113:E124)</f>
        <v>171370.64338659431</v>
      </c>
      <c r="H124" s="73"/>
      <c r="I124" s="66"/>
      <c r="J124" s="66"/>
      <c r="K124" s="65">
        <f>+[12]Err!$D181</f>
        <v>1155.05296768515</v>
      </c>
      <c r="L124" s="74">
        <f>+[13]Err!$E241</f>
        <v>442974.88862628501</v>
      </c>
      <c r="M124" s="75">
        <f t="shared" si="10"/>
        <v>511659.45971778932</v>
      </c>
      <c r="N124" s="68">
        <f>SUM(M113:M124)</f>
        <v>6641781.7505786708</v>
      </c>
      <c r="P124" s="86"/>
      <c r="Q124" s="78"/>
      <c r="R124" s="78"/>
      <c r="S124" s="105">
        <f>+[15]Err!$D238</f>
        <v>20337.4787130355</v>
      </c>
      <c r="T124" s="79">
        <f>+[16]Err!E205</f>
        <v>100785.219203663</v>
      </c>
      <c r="U124" s="90">
        <f t="shared" si="11"/>
        <v>2049717.2501431128</v>
      </c>
      <c r="V124" s="80">
        <f>SUM(U113:U124)</f>
        <v>25660399.949224792</v>
      </c>
      <c r="X124" s="89"/>
      <c r="Y124" s="54"/>
      <c r="Z124" s="54"/>
      <c r="AA124" s="54">
        <f>+[17]Err!E241</f>
        <v>378284.24054148502</v>
      </c>
      <c r="AB124" s="54">
        <f>+[18]Err!E213</f>
        <v>3256.4969674541098</v>
      </c>
      <c r="AC124" s="87">
        <f t="shared" si="12"/>
        <v>1231881.4821590271</v>
      </c>
      <c r="AD124" s="87">
        <f>SUM(AC113:AC124)</f>
        <v>15087576.095913526</v>
      </c>
      <c r="AF124" s="84"/>
      <c r="AG124" s="84"/>
      <c r="AH124" s="90">
        <f t="shared" si="9"/>
        <v>3807583.0591119705</v>
      </c>
      <c r="AI124" s="80">
        <f>SUM(AH113:AH124)</f>
        <v>47561128.439103581</v>
      </c>
      <c r="AK124" s="50"/>
      <c r="AM124" s="50">
        <f>+'[19]Commercial Sales Model'!$Q169</f>
        <v>4269766.3818287915</v>
      </c>
      <c r="AN124" s="51">
        <f>SUM(AM113:AM124)</f>
        <v>52840814.804519251</v>
      </c>
    </row>
    <row r="125" spans="1:40" x14ac:dyDescent="0.3">
      <c r="A125" s="2">
        <v>2020</v>
      </c>
      <c r="B125" s="2">
        <v>1</v>
      </c>
      <c r="C125" s="55"/>
      <c r="D125" s="55"/>
      <c r="E125" s="87">
        <f>+[10]Err!$D218</f>
        <v>14253.2311685108</v>
      </c>
      <c r="F125" s="58">
        <f>+F124/F112-1</f>
        <v>1.2307089264185223E-3</v>
      </c>
      <c r="H125" s="73"/>
      <c r="I125" s="66"/>
      <c r="J125" s="66"/>
      <c r="K125" s="65">
        <f>+[12]Err!$D182</f>
        <v>1111.9841345805801</v>
      </c>
      <c r="L125" s="74">
        <f>+[13]Err!$E242</f>
        <v>443343.11093817902</v>
      </c>
      <c r="M125" s="75">
        <f t="shared" si="10"/>
        <v>492990.50553885312</v>
      </c>
      <c r="N125" s="69">
        <f>+N124/N112-1</f>
        <v>1.4007967213366612E-2</v>
      </c>
      <c r="P125" s="86"/>
      <c r="Q125" s="78"/>
      <c r="R125" s="78"/>
      <c r="S125" s="105">
        <f>+[15]Err!$D239</f>
        <v>19683.425906036598</v>
      </c>
      <c r="T125" s="79">
        <f>+[16]Err!E206</f>
        <v>100662.982985765</v>
      </c>
      <c r="U125" s="90">
        <f t="shared" si="11"/>
        <v>1981392.3670809283</v>
      </c>
      <c r="V125" s="81">
        <f>+V124/V112-1</f>
        <v>6.1116958486655548E-3</v>
      </c>
      <c r="X125" s="89"/>
      <c r="Y125" s="54"/>
      <c r="Z125" s="54"/>
      <c r="AA125" s="54">
        <f>+[17]Err!E242</f>
        <v>362090.112046947</v>
      </c>
      <c r="AB125" s="54">
        <f>+[18]Err!E214</f>
        <v>3254.9915205770399</v>
      </c>
      <c r="AC125" s="87">
        <f t="shared" si="12"/>
        <v>1178600.2443976027</v>
      </c>
      <c r="AD125" s="150">
        <f>+AD124/AD112-1</f>
        <v>7.5943922174017686E-3</v>
      </c>
      <c r="AF125" s="84"/>
      <c r="AG125" s="84"/>
      <c r="AH125" s="90">
        <f t="shared" si="9"/>
        <v>3667236.3481858945</v>
      </c>
      <c r="AI125" s="81">
        <f>+AI124/AI112-1</f>
        <v>7.6601646363088083E-3</v>
      </c>
      <c r="AK125" s="50"/>
      <c r="AM125" s="50">
        <f>+'[19]Commercial Sales Model'!$Q170</f>
        <v>4046858.7206798312</v>
      </c>
      <c r="AN125" s="3">
        <f>+AN124/AN112-1</f>
        <v>1.678879216874285E-2</v>
      </c>
    </row>
    <row r="126" spans="1:40" x14ac:dyDescent="0.3">
      <c r="A126" s="2">
        <v>2020</v>
      </c>
      <c r="B126" s="2">
        <v>2</v>
      </c>
      <c r="C126" s="55"/>
      <c r="D126" s="55"/>
      <c r="E126" s="87">
        <f>+[10]Err!$D219</f>
        <v>14325.6114531371</v>
      </c>
      <c r="F126" s="57"/>
      <c r="H126" s="73"/>
      <c r="I126" s="66"/>
      <c r="J126" s="66"/>
      <c r="K126" s="65">
        <f>+[12]Err!$D183</f>
        <v>1098.2849080379201</v>
      </c>
      <c r="L126" s="74">
        <f>+[13]Err!$E243</f>
        <v>443759.749664856</v>
      </c>
      <c r="M126" s="75">
        <f t="shared" si="10"/>
        <v>487374.63585159683</v>
      </c>
      <c r="N126" s="68"/>
      <c r="P126" s="86"/>
      <c r="Q126" s="78"/>
      <c r="R126" s="78"/>
      <c r="S126" s="105">
        <f>+[15]Err!$D240</f>
        <v>18893.810770545399</v>
      </c>
      <c r="T126" s="79">
        <f>+[16]Err!E207</f>
        <v>100627.989098441</v>
      </c>
      <c r="U126" s="90">
        <f t="shared" si="11"/>
        <v>1901246.1842464495</v>
      </c>
      <c r="V126" s="80"/>
      <c r="X126" s="89"/>
      <c r="Y126" s="54"/>
      <c r="Z126" s="54"/>
      <c r="AA126" s="54">
        <f>+[17]Err!E243</f>
        <v>359260.10256745602</v>
      </c>
      <c r="AB126" s="54">
        <f>+[18]Err!E215</f>
        <v>3257.0404424283502</v>
      </c>
      <c r="AC126" s="87">
        <f t="shared" si="12"/>
        <v>1170124.6834131614</v>
      </c>
      <c r="AD126" s="87"/>
      <c r="AF126" s="84"/>
      <c r="AG126" s="84"/>
      <c r="AH126" s="90">
        <f t="shared" si="9"/>
        <v>3573071.1149643445</v>
      </c>
      <c r="AI126" s="80"/>
      <c r="AK126" s="50"/>
      <c r="AM126" s="50">
        <f>+'[19]Commercial Sales Model'!$Q171</f>
        <v>4013426.71364237</v>
      </c>
      <c r="AN126" s="51"/>
    </row>
    <row r="127" spans="1:40" x14ac:dyDescent="0.3">
      <c r="A127" s="2">
        <v>2020</v>
      </c>
      <c r="B127" s="2">
        <v>3</v>
      </c>
      <c r="C127" s="55"/>
      <c r="D127" s="55"/>
      <c r="E127" s="87">
        <f>+[10]Err!$D220</f>
        <v>14256.8763440354</v>
      </c>
      <c r="F127" s="57"/>
      <c r="H127" s="73"/>
      <c r="I127" s="66"/>
      <c r="J127" s="66"/>
      <c r="K127" s="65">
        <f>+[12]Err!$D184</f>
        <v>1117.50135946263</v>
      </c>
      <c r="L127" s="74">
        <f>+[13]Err!$E244</f>
        <v>444183.71718621399</v>
      </c>
      <c r="M127" s="75">
        <f t="shared" si="10"/>
        <v>496375.90780675854</v>
      </c>
      <c r="N127" s="68"/>
      <c r="P127" s="86"/>
      <c r="Q127" s="78"/>
      <c r="R127" s="78"/>
      <c r="S127" s="105">
        <f>+[15]Err!$D241</f>
        <v>19230.9193796166</v>
      </c>
      <c r="T127" s="79">
        <f>+[16]Err!E208</f>
        <v>100625.900505324</v>
      </c>
      <c r="U127" s="90">
        <f t="shared" si="11"/>
        <v>1935128.580119207</v>
      </c>
      <c r="V127" s="80"/>
      <c r="X127" s="89"/>
      <c r="Y127" s="54"/>
      <c r="Z127" s="54"/>
      <c r="AA127" s="54">
        <f>+[17]Err!E244</f>
        <v>362053.00269821298</v>
      </c>
      <c r="AB127" s="54">
        <f>+[18]Err!E216</f>
        <v>3251.93143916811</v>
      </c>
      <c r="AC127" s="87">
        <f t="shared" si="12"/>
        <v>1177371.5421195354</v>
      </c>
      <c r="AD127" s="87"/>
      <c r="AF127" s="84"/>
      <c r="AG127" s="84"/>
      <c r="AH127" s="90">
        <f t="shared" si="9"/>
        <v>3623132.9063895363</v>
      </c>
      <c r="AI127" s="80"/>
      <c r="AK127" s="50"/>
      <c r="AM127" s="50">
        <f>+'[19]Commercial Sales Model'!$Q172</f>
        <v>4066754.146460434</v>
      </c>
      <c r="AN127" s="51"/>
    </row>
    <row r="128" spans="1:40" x14ac:dyDescent="0.3">
      <c r="A128" s="2">
        <v>2020</v>
      </c>
      <c r="B128" s="2">
        <v>4</v>
      </c>
      <c r="C128" s="55"/>
      <c r="D128" s="55"/>
      <c r="E128" s="87">
        <f>+[10]Err!$D221</f>
        <v>14326.3256721857</v>
      </c>
      <c r="F128" s="57"/>
      <c r="H128" s="73"/>
      <c r="I128" s="66"/>
      <c r="J128" s="66"/>
      <c r="K128" s="65">
        <f>+[12]Err!$D185</f>
        <v>1161.1082535675901</v>
      </c>
      <c r="L128" s="74">
        <f>+[13]Err!$E245</f>
        <v>444589.46680112201</v>
      </c>
      <c r="M128" s="75">
        <f t="shared" si="10"/>
        <v>516216.49935199681</v>
      </c>
      <c r="N128" s="68"/>
      <c r="P128" s="86"/>
      <c r="Q128" s="78"/>
      <c r="R128" s="78"/>
      <c r="S128" s="105">
        <f>+[15]Err!$D242</f>
        <v>19902.167201721601</v>
      </c>
      <c r="T128" s="79">
        <f>+[16]Err!E209</f>
        <v>100669.731745567</v>
      </c>
      <c r="U128" s="90">
        <f t="shared" si="11"/>
        <v>2003545.8333527353</v>
      </c>
      <c r="V128" s="80"/>
      <c r="X128" s="89"/>
      <c r="Y128" s="54"/>
      <c r="Z128" s="54"/>
      <c r="AA128" s="54">
        <f>+[17]Err!E245</f>
        <v>369059.99935786799</v>
      </c>
      <c r="AB128" s="54">
        <f>+[18]Err!E217</f>
        <v>3250.0272648833002</v>
      </c>
      <c r="AC128" s="87">
        <f t="shared" si="12"/>
        <v>1199455.0602908842</v>
      </c>
      <c r="AD128" s="87"/>
      <c r="AF128" s="84"/>
      <c r="AG128" s="84"/>
      <c r="AH128" s="90">
        <f t="shared" si="9"/>
        <v>3733543.7186678019</v>
      </c>
      <c r="AI128" s="80"/>
      <c r="AK128" s="50"/>
      <c r="AM128" s="50">
        <f>+'[19]Commercial Sales Model'!$Q173</f>
        <v>4176307.5717765959</v>
      </c>
      <c r="AN128" s="51"/>
    </row>
    <row r="129" spans="1:40" x14ac:dyDescent="0.3">
      <c r="A129" s="2">
        <v>2020</v>
      </c>
      <c r="B129" s="2">
        <v>5</v>
      </c>
      <c r="C129" s="55"/>
      <c r="D129" s="55"/>
      <c r="E129" s="87">
        <f>+[10]Err!$D222</f>
        <v>14260.373912364799</v>
      </c>
      <c r="F129" s="57"/>
      <c r="H129" s="73"/>
      <c r="I129" s="66"/>
      <c r="J129" s="66"/>
      <c r="K129" s="65">
        <f>+[12]Err!$D186</f>
        <v>1254.4574503214899</v>
      </c>
      <c r="L129" s="74">
        <f>+[13]Err!$E246</f>
        <v>444935.29853601003</v>
      </c>
      <c r="M129" s="75">
        <f t="shared" si="10"/>
        <v>558152.40015951404</v>
      </c>
      <c r="N129" s="68"/>
      <c r="P129" s="86"/>
      <c r="Q129" s="78"/>
      <c r="R129" s="78"/>
      <c r="S129" s="105">
        <f>+[15]Err!$D243</f>
        <v>21114.578896494299</v>
      </c>
      <c r="T129" s="79">
        <f>+[16]Err!E210</f>
        <v>100830.859687013</v>
      </c>
      <c r="U129" s="90">
        <f t="shared" si="11"/>
        <v>2129001.1420627823</v>
      </c>
      <c r="V129" s="80"/>
      <c r="X129" s="89"/>
      <c r="Y129" s="54"/>
      <c r="Z129" s="54"/>
      <c r="AA129" s="54">
        <f>+[17]Err!E246</f>
        <v>383479.90257922298</v>
      </c>
      <c r="AB129" s="54">
        <f>+[18]Err!E218</f>
        <v>3240.0066825338599</v>
      </c>
      <c r="AC129" s="87">
        <f t="shared" si="12"/>
        <v>1242477.4469741161</v>
      </c>
      <c r="AD129" s="87"/>
      <c r="AF129" s="84"/>
      <c r="AG129" s="84"/>
      <c r="AH129" s="90">
        <f t="shared" si="9"/>
        <v>3943891.3631087774</v>
      </c>
      <c r="AI129" s="80"/>
      <c r="AK129" s="50"/>
      <c r="AM129" s="50">
        <f>+'[19]Commercial Sales Model'!$Q174</f>
        <v>4417232.5301015563</v>
      </c>
      <c r="AN129" s="51"/>
    </row>
    <row r="130" spans="1:40" x14ac:dyDescent="0.3">
      <c r="A130" s="2">
        <v>2020</v>
      </c>
      <c r="B130" s="2">
        <v>6</v>
      </c>
      <c r="C130" s="55"/>
      <c r="D130" s="55"/>
      <c r="E130" s="87">
        <f>+[10]Err!$D223</f>
        <v>14327.010969754399</v>
      </c>
      <c r="F130" s="57"/>
      <c r="H130" s="73"/>
      <c r="I130" s="66"/>
      <c r="J130" s="66"/>
      <c r="K130" s="65">
        <f>+[12]Err!$D187</f>
        <v>1348.9671853064499</v>
      </c>
      <c r="L130" s="74">
        <f>+[13]Err!$E247</f>
        <v>445243.40749603597</v>
      </c>
      <c r="M130" s="75">
        <f t="shared" si="10"/>
        <v>600618.74618618039</v>
      </c>
      <c r="N130" s="68"/>
      <c r="P130" s="86"/>
      <c r="Q130" s="78"/>
      <c r="R130" s="78"/>
      <c r="S130" s="105">
        <f>+[15]Err!$D244</f>
        <v>22408.9342221238</v>
      </c>
      <c r="T130" s="79">
        <f>+[16]Err!E211</f>
        <v>101111.532723196</v>
      </c>
      <c r="U130" s="90">
        <f t="shared" si="11"/>
        <v>2265801.6858922173</v>
      </c>
      <c r="V130" s="80"/>
      <c r="X130" s="89"/>
      <c r="Y130" s="54"/>
      <c r="Z130" s="54"/>
      <c r="AA130" s="54">
        <f>+[17]Err!E247</f>
        <v>400979.32563493203</v>
      </c>
      <c r="AB130" s="54">
        <f>+[18]Err!E219</f>
        <v>3251.6565103017101</v>
      </c>
      <c r="AC130" s="87">
        <f t="shared" si="12"/>
        <v>1303847.034697216</v>
      </c>
      <c r="AD130" s="87"/>
      <c r="AF130" s="84"/>
      <c r="AG130" s="84"/>
      <c r="AH130" s="90">
        <f t="shared" si="9"/>
        <v>4184594.4777453681</v>
      </c>
      <c r="AI130" s="80"/>
      <c r="AK130" s="50"/>
      <c r="AM130" s="50">
        <f>+'[19]Commercial Sales Model'!$Q175</f>
        <v>4697300.3969672956</v>
      </c>
      <c r="AN130" s="51"/>
    </row>
    <row r="131" spans="1:40" x14ac:dyDescent="0.3">
      <c r="A131" s="2">
        <v>2020</v>
      </c>
      <c r="B131" s="2">
        <v>7</v>
      </c>
      <c r="C131" s="55"/>
      <c r="D131" s="55"/>
      <c r="E131" s="87">
        <f>+[10]Err!$D224</f>
        <v>14263.729850682599</v>
      </c>
      <c r="F131" s="57"/>
      <c r="H131" s="73"/>
      <c r="I131" s="66"/>
      <c r="J131" s="66"/>
      <c r="K131" s="65">
        <f>+[12]Err!$D188</f>
        <v>1418.3930833128099</v>
      </c>
      <c r="L131" s="74">
        <f>+[13]Err!$E248</f>
        <v>445543.52971358999</v>
      </c>
      <c r="M131" s="75">
        <f t="shared" si="10"/>
        <v>631955.86086053145</v>
      </c>
      <c r="N131" s="68"/>
      <c r="P131" s="86"/>
      <c r="Q131" s="78"/>
      <c r="R131" s="78"/>
      <c r="S131" s="105">
        <f>+[15]Err!$D245</f>
        <v>23346.7800476476</v>
      </c>
      <c r="T131" s="79">
        <f>+[16]Err!E212</f>
        <v>101358.195282607</v>
      </c>
      <c r="U131" s="90">
        <f t="shared" si="11"/>
        <v>2366387.4912895383</v>
      </c>
      <c r="V131" s="80"/>
      <c r="X131" s="89"/>
      <c r="Y131" s="54"/>
      <c r="Z131" s="54"/>
      <c r="AA131" s="54">
        <f>+[17]Err!E248</f>
        <v>413522.53442026</v>
      </c>
      <c r="AB131" s="54">
        <f>+[18]Err!E220</f>
        <v>3274.6583081394401</v>
      </c>
      <c r="AC131" s="87">
        <f t="shared" si="12"/>
        <v>1354145.0029421821</v>
      </c>
      <c r="AD131" s="87"/>
      <c r="AF131" s="84"/>
      <c r="AG131" s="84"/>
      <c r="AH131" s="90">
        <f t="shared" si="9"/>
        <v>4366752.0849429341</v>
      </c>
      <c r="AI131" s="80"/>
      <c r="AK131" s="50"/>
      <c r="AM131" s="50">
        <f>+'[19]Commercial Sales Model'!$Q176</f>
        <v>4886892.1550970618</v>
      </c>
      <c r="AN131" s="51"/>
    </row>
    <row r="132" spans="1:40" x14ac:dyDescent="0.3">
      <c r="A132" s="2">
        <v>2020</v>
      </c>
      <c r="B132" s="2">
        <v>8</v>
      </c>
      <c r="C132" s="55"/>
      <c r="D132" s="55"/>
      <c r="E132" s="87">
        <f>+[10]Err!$D225</f>
        <v>14327.668516985301</v>
      </c>
      <c r="F132" s="57"/>
      <c r="H132" s="73"/>
      <c r="I132" s="66"/>
      <c r="J132" s="66"/>
      <c r="K132" s="65">
        <f>+[12]Err!$D189</f>
        <v>1446.80845745689</v>
      </c>
      <c r="L132" s="74">
        <f>+[13]Err!$E249</f>
        <v>445860.72942643298</v>
      </c>
      <c r="M132" s="75">
        <f t="shared" si="10"/>
        <v>645075.07418206136</v>
      </c>
      <c r="N132" s="68"/>
      <c r="P132" s="86"/>
      <c r="Q132" s="78"/>
      <c r="R132" s="78"/>
      <c r="S132" s="105">
        <f>+[15]Err!$D246</f>
        <v>23784.870529153199</v>
      </c>
      <c r="T132" s="79">
        <f>+[16]Err!E213</f>
        <v>101408.49754969501</v>
      </c>
      <c r="U132" s="90">
        <f t="shared" si="11"/>
        <v>2411987.984775445</v>
      </c>
      <c r="V132" s="80"/>
      <c r="X132" s="89"/>
      <c r="Y132" s="54"/>
      <c r="Z132" s="54"/>
      <c r="AA132" s="54">
        <f>+[17]Err!E249</f>
        <v>420376.04126709799</v>
      </c>
      <c r="AB132" s="54">
        <f>+[18]Err!E221</f>
        <v>3279.84156708103</v>
      </c>
      <c r="AC132" s="87">
        <f t="shared" si="12"/>
        <v>1378766.8139527983</v>
      </c>
      <c r="AD132" s="87"/>
      <c r="AF132" s="84"/>
      <c r="AG132" s="84"/>
      <c r="AH132" s="90">
        <f t="shared" si="9"/>
        <v>4450157.5414272901</v>
      </c>
      <c r="AI132" s="80"/>
      <c r="AK132" s="50"/>
      <c r="AM132" s="50">
        <f>+'[19]Commercial Sales Model'!$Q177</f>
        <v>4990661.6326726396</v>
      </c>
      <c r="AN132" s="51"/>
    </row>
    <row r="133" spans="1:40" x14ac:dyDescent="0.3">
      <c r="A133" s="2">
        <v>2020</v>
      </c>
      <c r="B133" s="2">
        <v>9</v>
      </c>
      <c r="C133" s="55"/>
      <c r="D133" s="55"/>
      <c r="E133" s="87">
        <f>+[10]Err!$D226</f>
        <v>14266.9498941335</v>
      </c>
      <c r="F133" s="57"/>
      <c r="H133" s="73"/>
      <c r="I133" s="66"/>
      <c r="J133" s="66"/>
      <c r="K133" s="65">
        <f>+[12]Err!$D190</f>
        <v>1412.17825080788</v>
      </c>
      <c r="L133" s="74">
        <f>+[13]Err!$E250</f>
        <v>446191.58485358802</v>
      </c>
      <c r="M133" s="75">
        <f t="shared" si="10"/>
        <v>630102.0518237357</v>
      </c>
      <c r="N133" s="68"/>
      <c r="P133" s="86"/>
      <c r="Q133" s="78"/>
      <c r="R133" s="78"/>
      <c r="S133" s="105">
        <f>+[15]Err!$D247</f>
        <v>23400.0304068775</v>
      </c>
      <c r="T133" s="79">
        <f>+[16]Err!E214</f>
        <v>101401.039757359</v>
      </c>
      <c r="U133" s="90">
        <f t="shared" si="11"/>
        <v>2372787.4136111951</v>
      </c>
      <c r="V133" s="80"/>
      <c r="X133" s="89"/>
      <c r="Y133" s="54"/>
      <c r="Z133" s="54"/>
      <c r="AA133" s="54">
        <f>+[17]Err!E250</f>
        <v>416760.61752156698</v>
      </c>
      <c r="AB133" s="54">
        <f>+[18]Err!E222</f>
        <v>3276.4136215888998</v>
      </c>
      <c r="AC133" s="87">
        <f t="shared" si="12"/>
        <v>1365480.1641894637</v>
      </c>
      <c r="AD133" s="87"/>
      <c r="AF133" s="84"/>
      <c r="AG133" s="84"/>
      <c r="AH133" s="90">
        <f t="shared" ref="AH133:AH196" si="13">+AC133+U133+M133+E133</f>
        <v>4382636.5795185287</v>
      </c>
      <c r="AI133" s="80"/>
      <c r="AK133" s="50"/>
      <c r="AM133" s="50">
        <f>+'[19]Commercial Sales Model'!$Q178</f>
        <v>4908003.3671813402</v>
      </c>
      <c r="AN133" s="51"/>
    </row>
    <row r="134" spans="1:40" x14ac:dyDescent="0.3">
      <c r="A134" s="2">
        <v>2020</v>
      </c>
      <c r="B134" s="2">
        <v>10</v>
      </c>
      <c r="C134" s="55"/>
      <c r="D134" s="55"/>
      <c r="E134" s="87">
        <f>+[10]Err!$D227</f>
        <v>14328.299437596501</v>
      </c>
      <c r="F134" s="57"/>
      <c r="H134" s="73"/>
      <c r="I134" s="66"/>
      <c r="J134" s="66"/>
      <c r="K134" s="65">
        <f>+[12]Err!$D191</f>
        <v>1328.87013502733</v>
      </c>
      <c r="L134" s="74">
        <f>+[13]Err!$E251</f>
        <v>446524.27267215302</v>
      </c>
      <c r="M134" s="75">
        <f t="shared" ref="M134:M197" si="14">+L134*K134/1000</f>
        <v>593372.77051882434</v>
      </c>
      <c r="N134" s="68"/>
      <c r="P134" s="86"/>
      <c r="Q134" s="78"/>
      <c r="R134" s="78"/>
      <c r="S134" s="105">
        <f>+[15]Err!$D248</f>
        <v>22334.8572753058</v>
      </c>
      <c r="T134" s="79">
        <f>+[16]Err!E215</f>
        <v>101312.32406116</v>
      </c>
      <c r="U134" s="90">
        <f t="shared" ref="U134:U197" si="15">T134*S134/1000</f>
        <v>2262796.2981355386</v>
      </c>
      <c r="V134" s="80"/>
      <c r="X134" s="89"/>
      <c r="Y134" s="54"/>
      <c r="Z134" s="54"/>
      <c r="AA134" s="54">
        <f>+[17]Err!E251</f>
        <v>404028.88039930898</v>
      </c>
      <c r="AB134" s="54">
        <f>+[18]Err!E223</f>
        <v>3261.07125448535</v>
      </c>
      <c r="AC134" s="87">
        <f t="shared" ref="AC134:AC197" si="16">+AB134*AA134/1000</f>
        <v>1317566.9678520861</v>
      </c>
      <c r="AD134" s="87"/>
      <c r="AF134" s="84"/>
      <c r="AG134" s="84"/>
      <c r="AH134" s="90">
        <f t="shared" si="13"/>
        <v>4188064.3359440453</v>
      </c>
      <c r="AI134" s="80"/>
      <c r="AK134" s="50"/>
      <c r="AM134" s="50">
        <f>+'[19]Commercial Sales Model'!$Q179</f>
        <v>4699430.2766992105</v>
      </c>
      <c r="AN134" s="51"/>
    </row>
    <row r="135" spans="1:40" x14ac:dyDescent="0.3">
      <c r="A135" s="2">
        <v>2020</v>
      </c>
      <c r="B135" s="2">
        <v>11</v>
      </c>
      <c r="C135" s="55"/>
      <c r="D135" s="55"/>
      <c r="E135" s="87">
        <f>+[10]Err!$D228</f>
        <v>14270.0395456241</v>
      </c>
      <c r="F135" s="57"/>
      <c r="H135" s="73"/>
      <c r="I135" s="66"/>
      <c r="J135" s="66"/>
      <c r="K135" s="65">
        <f>+[12]Err!$D192</f>
        <v>1203.51327298402</v>
      </c>
      <c r="L135" s="74">
        <f>+[13]Err!$E252</f>
        <v>446854.82080835302</v>
      </c>
      <c r="M135" s="75">
        <f t="shared" si="14"/>
        <v>537795.70793974865</v>
      </c>
      <c r="N135" s="68"/>
      <c r="P135" s="86"/>
      <c r="Q135" s="78"/>
      <c r="R135" s="78"/>
      <c r="S135" s="105">
        <f>+[15]Err!$D249</f>
        <v>20667.067886918201</v>
      </c>
      <c r="T135" s="79">
        <f>+[16]Err!E216</f>
        <v>101163.29376305699</v>
      </c>
      <c r="U135" s="90">
        <f t="shared" si="15"/>
        <v>2090748.6598653477</v>
      </c>
      <c r="V135" s="80"/>
      <c r="X135" s="89"/>
      <c r="Y135" s="54"/>
      <c r="Z135" s="54"/>
      <c r="AA135" s="54">
        <f>+[17]Err!E252</f>
        <v>384500.562210868</v>
      </c>
      <c r="AB135" s="54">
        <f>+[18]Err!E224</f>
        <v>3254.8590358563702</v>
      </c>
      <c r="AC135" s="87">
        <f t="shared" si="16"/>
        <v>1251495.1292038981</v>
      </c>
      <c r="AD135" s="87"/>
      <c r="AF135" s="84"/>
      <c r="AG135" s="84"/>
      <c r="AH135" s="90">
        <f t="shared" si="13"/>
        <v>3894309.5365546183</v>
      </c>
      <c r="AI135" s="80"/>
      <c r="AK135" s="50"/>
      <c r="AM135" s="50">
        <f>+'[19]Commercial Sales Model'!$Q180</f>
        <v>4379414.8322770717</v>
      </c>
      <c r="AN135" s="51"/>
    </row>
    <row r="136" spans="1:40" x14ac:dyDescent="0.3">
      <c r="A136" s="2">
        <v>2020</v>
      </c>
      <c r="B136" s="2">
        <v>12</v>
      </c>
      <c r="C136" s="55"/>
      <c r="D136" s="55"/>
      <c r="E136" s="87">
        <f>+[10]Err!$D229</f>
        <v>14328.904809802299</v>
      </c>
      <c r="F136" s="57">
        <f>SUM(E125:E136)</f>
        <v>171535.0215748125</v>
      </c>
      <c r="H136" s="73"/>
      <c r="I136" s="66"/>
      <c r="J136" s="66"/>
      <c r="K136" s="65">
        <f>+[12]Err!$D193</f>
        <v>1153.49430574346</v>
      </c>
      <c r="L136" s="74">
        <f>+[13]Err!$E253</f>
        <v>447187.49585969298</v>
      </c>
      <c r="M136" s="75">
        <f t="shared" si="14"/>
        <v>515828.23007383291</v>
      </c>
      <c r="N136" s="68">
        <f>SUM(M125:M136)</f>
        <v>6705858.3902936354</v>
      </c>
      <c r="P136" s="86"/>
      <c r="Q136" s="78"/>
      <c r="R136" s="78"/>
      <c r="S136" s="105">
        <f>+[15]Err!$D250</f>
        <v>20387.803596188201</v>
      </c>
      <c r="T136" s="79">
        <f>+[16]Err!E217</f>
        <v>100977.688108923</v>
      </c>
      <c r="U136" s="90">
        <f t="shared" si="15"/>
        <v>2058713.2727618709</v>
      </c>
      <c r="V136" s="80">
        <f>SUM(U125:U136)</f>
        <v>25779536.913193252</v>
      </c>
      <c r="X136" s="89"/>
      <c r="Y136" s="54"/>
      <c r="Z136" s="54"/>
      <c r="AA136" s="54">
        <f>+[17]Err!E253</f>
        <v>380897.60235533299</v>
      </c>
      <c r="AB136" s="54">
        <f>+[18]Err!E225</f>
        <v>3253.7275573366801</v>
      </c>
      <c r="AC136" s="87">
        <f t="shared" si="16"/>
        <v>1239337.0253070157</v>
      </c>
      <c r="AD136" s="87">
        <f>SUM(AC125:AC136)</f>
        <v>15178667.115339961</v>
      </c>
      <c r="AF136" s="84"/>
      <c r="AG136" s="84"/>
      <c r="AH136" s="90">
        <f t="shared" si="13"/>
        <v>3828207.4329525218</v>
      </c>
      <c r="AI136" s="80">
        <f>SUM(AH125:AH136)</f>
        <v>47835597.440401658</v>
      </c>
      <c r="AK136" s="50"/>
      <c r="AM136" s="50">
        <f>+'[19]Commercial Sales Model'!$Q181</f>
        <v>4326157.3194188001</v>
      </c>
      <c r="AN136" s="51">
        <f>SUM(AM125:AM136)</f>
        <v>53608439.662974209</v>
      </c>
    </row>
    <row r="137" spans="1:40" x14ac:dyDescent="0.3">
      <c r="A137" s="2">
        <v>2021</v>
      </c>
      <c r="B137" s="2">
        <v>1</v>
      </c>
      <c r="C137" s="55"/>
      <c r="D137" s="55"/>
      <c r="E137" s="87">
        <f>+[10]Err!$D230</f>
        <v>14273.004085226799</v>
      </c>
      <c r="F137" s="58">
        <f>+F136/F124-1</f>
        <v>9.5919689025958377E-4</v>
      </c>
      <c r="H137" s="73"/>
      <c r="I137" s="66"/>
      <c r="J137" s="66"/>
      <c r="K137" s="65">
        <f>+[12]Err!$D194</f>
        <v>1110.2396124531599</v>
      </c>
      <c r="L137" s="74">
        <f>+[13]Err!$E254</f>
        <v>447535.60066748498</v>
      </c>
      <c r="M137" s="75">
        <f t="shared" si="14"/>
        <v>496871.75184406067</v>
      </c>
      <c r="N137" s="69">
        <f>+N136/N124-1</f>
        <v>9.6475075696942358E-3</v>
      </c>
      <c r="P137" s="86"/>
      <c r="Q137" s="78"/>
      <c r="R137" s="78"/>
      <c r="S137" s="105">
        <f>+[15]Err!$D251</f>
        <v>19732.5931117049</v>
      </c>
      <c r="T137" s="79">
        <f>+[16]Err!E218</f>
        <v>100855.187869577</v>
      </c>
      <c r="U137" s="90">
        <f t="shared" si="15"/>
        <v>1990134.3854349186</v>
      </c>
      <c r="V137" s="81">
        <f>+V136/V124-1</f>
        <v>4.6428334789871961E-3</v>
      </c>
      <c r="X137" s="89"/>
      <c r="Y137" s="54"/>
      <c r="Z137" s="54"/>
      <c r="AA137" s="54">
        <f>+[17]Err!E254</f>
        <v>364690.43808294798</v>
      </c>
      <c r="AB137" s="54">
        <f>+[18]Err!E226</f>
        <v>3252.2231945428998</v>
      </c>
      <c r="AC137" s="87">
        <f t="shared" si="16"/>
        <v>1186054.7015613746</v>
      </c>
      <c r="AD137" s="150">
        <f>+AD136/AD124-1</f>
        <v>6.0374853354414615E-3</v>
      </c>
      <c r="AF137" s="84"/>
      <c r="AG137" s="84"/>
      <c r="AH137" s="90">
        <f t="shared" si="13"/>
        <v>3687333.8429255807</v>
      </c>
      <c r="AI137" s="81">
        <f>+AI136/AI124-1</f>
        <v>5.7708681502268711E-3</v>
      </c>
      <c r="AK137" s="50"/>
      <c r="AM137" s="50">
        <f>+'[19]Commercial Sales Model'!$Q182</f>
        <v>4100427.8297667527</v>
      </c>
      <c r="AN137" s="3">
        <f>+AN136/AN124-1</f>
        <v>1.4527120016879502E-2</v>
      </c>
    </row>
    <row r="138" spans="1:40" x14ac:dyDescent="0.3">
      <c r="A138" s="2">
        <v>2021</v>
      </c>
      <c r="B138" s="2">
        <v>2</v>
      </c>
      <c r="C138" s="55"/>
      <c r="D138" s="55"/>
      <c r="E138" s="87">
        <f>+[10]Err!$D231</f>
        <v>14329.4856681561</v>
      </c>
      <c r="F138" s="57"/>
      <c r="H138" s="73"/>
      <c r="I138" s="66"/>
      <c r="J138" s="66"/>
      <c r="K138" s="65">
        <f>+[12]Err!$D195</f>
        <v>1095.7535339107501</v>
      </c>
      <c r="L138" s="74">
        <f>+[13]Err!$E255</f>
        <v>447904.11444751901</v>
      </c>
      <c r="M138" s="75">
        <f t="shared" si="14"/>
        <v>490792.51625903405</v>
      </c>
      <c r="N138" s="68"/>
      <c r="P138" s="86"/>
      <c r="Q138" s="78"/>
      <c r="R138" s="78"/>
      <c r="S138" s="105">
        <f>+[15]Err!$D252</f>
        <v>18938.0534751786</v>
      </c>
      <c r="T138" s="79">
        <f>+[16]Err!E219</f>
        <v>100820.096597934</v>
      </c>
      <c r="U138" s="90">
        <f t="shared" si="15"/>
        <v>1909336.3807443462</v>
      </c>
      <c r="V138" s="80"/>
      <c r="X138" s="89"/>
      <c r="Y138" s="54"/>
      <c r="Z138" s="54"/>
      <c r="AA138" s="54">
        <f>+[17]Err!E255</f>
        <v>361804.80836784898</v>
      </c>
      <c r="AB138" s="54">
        <f>+[18]Err!E227</f>
        <v>3254.2701774746502</v>
      </c>
      <c r="AC138" s="87">
        <f t="shared" si="16"/>
        <v>1177410.5979384216</v>
      </c>
      <c r="AD138" s="87"/>
      <c r="AF138" s="84"/>
      <c r="AG138" s="84"/>
      <c r="AH138" s="90">
        <f t="shared" si="13"/>
        <v>3591868.9806099581</v>
      </c>
      <c r="AI138" s="80"/>
      <c r="AK138" s="50"/>
      <c r="AM138" s="50">
        <f>+'[19]Commercial Sales Model'!$Q183</f>
        <v>4065448.1301965793</v>
      </c>
      <c r="AN138" s="51"/>
    </row>
    <row r="139" spans="1:40" x14ac:dyDescent="0.3">
      <c r="A139" s="2">
        <v>2021</v>
      </c>
      <c r="B139" s="2">
        <v>3</v>
      </c>
      <c r="C139" s="55"/>
      <c r="D139" s="55"/>
      <c r="E139" s="87">
        <f>+[10]Err!$D232</f>
        <v>14275.848579204099</v>
      </c>
      <c r="F139" s="57"/>
      <c r="H139" s="73"/>
      <c r="I139" s="66"/>
      <c r="J139" s="66"/>
      <c r="K139" s="65">
        <f>+[12]Err!$D196</f>
        <v>1113.98118643459</v>
      </c>
      <c r="L139" s="74">
        <f>+[13]Err!$E256</f>
        <v>448272.68718078802</v>
      </c>
      <c r="M139" s="75">
        <f t="shared" si="14"/>
        <v>499367.33991187607</v>
      </c>
      <c r="N139" s="68"/>
      <c r="P139" s="86"/>
      <c r="Q139" s="78"/>
      <c r="R139" s="78"/>
      <c r="S139" s="105">
        <f>+[15]Err!$D253</f>
        <v>19268.858413658501</v>
      </c>
      <c r="T139" s="79">
        <f>+[16]Err!E220</f>
        <v>100817.973460528</v>
      </c>
      <c r="U139" s="90">
        <f t="shared" si="15"/>
        <v>1942647.2561628942</v>
      </c>
      <c r="V139" s="80"/>
      <c r="X139" s="89"/>
      <c r="Y139" s="54"/>
      <c r="Z139" s="54"/>
      <c r="AA139" s="54">
        <f>+[17]Err!E256</f>
        <v>364519.73599078401</v>
      </c>
      <c r="AB139" s="54">
        <f>+[18]Err!E228</f>
        <v>3249.1653236009902</v>
      </c>
      <c r="AC139" s="87">
        <f t="shared" si="16"/>
        <v>1184384.8859494433</v>
      </c>
      <c r="AD139" s="87"/>
      <c r="AF139" s="84"/>
      <c r="AG139" s="84"/>
      <c r="AH139" s="90">
        <f t="shared" si="13"/>
        <v>3640675.3306034179</v>
      </c>
      <c r="AI139" s="80"/>
      <c r="AK139" s="50"/>
      <c r="AM139" s="50">
        <f>+'[19]Commercial Sales Model'!$Q184</f>
        <v>4118196.7034531538</v>
      </c>
      <c r="AN139" s="51"/>
    </row>
    <row r="140" spans="1:40" x14ac:dyDescent="0.3">
      <c r="A140" s="2">
        <v>2021</v>
      </c>
      <c r="B140" s="2">
        <v>4</v>
      </c>
      <c r="C140" s="55"/>
      <c r="D140" s="55"/>
      <c r="E140" s="87">
        <f>+[10]Err!$D233</f>
        <v>14330.043005318101</v>
      </c>
      <c r="F140" s="57"/>
      <c r="H140" s="73"/>
      <c r="I140" s="66"/>
      <c r="J140" s="66"/>
      <c r="K140" s="65">
        <f>+[12]Err!$D197</f>
        <v>1156.7857496526799</v>
      </c>
      <c r="L140" s="74">
        <f>+[13]Err!$E257</f>
        <v>448643.74119028001</v>
      </c>
      <c r="M140" s="75">
        <f t="shared" si="14"/>
        <v>518984.686479781</v>
      </c>
      <c r="N140" s="68"/>
      <c r="P140" s="86"/>
      <c r="Q140" s="78"/>
      <c r="R140" s="78"/>
      <c r="S140" s="105">
        <f>+[15]Err!$D254</f>
        <v>19935.442671179298</v>
      </c>
      <c r="T140" s="79">
        <f>+[16]Err!E221</f>
        <v>100861.857804502</v>
      </c>
      <c r="U140" s="90">
        <f t="shared" si="15"/>
        <v>2010725.7839702878</v>
      </c>
      <c r="V140" s="80"/>
      <c r="X140" s="89"/>
      <c r="Y140" s="54"/>
      <c r="Z140" s="54"/>
      <c r="AA140" s="54">
        <f>+[17]Err!E257</f>
        <v>371458.30169436702</v>
      </c>
      <c r="AB140" s="54">
        <f>+[18]Err!E229</f>
        <v>3247.2625730479399</v>
      </c>
      <c r="AC140" s="87">
        <f t="shared" si="16"/>
        <v>1206222.640540068</v>
      </c>
      <c r="AD140" s="87"/>
      <c r="AF140" s="84"/>
      <c r="AG140" s="84"/>
      <c r="AH140" s="90">
        <f t="shared" si="13"/>
        <v>3750263.1539954548</v>
      </c>
      <c r="AI140" s="80"/>
      <c r="AK140" s="50"/>
      <c r="AM140" s="50">
        <f>+'[19]Commercial Sales Model'!$Q185</f>
        <v>4227391.7234606696</v>
      </c>
      <c r="AN140" s="51"/>
    </row>
    <row r="141" spans="1:40" x14ac:dyDescent="0.3">
      <c r="A141" s="2">
        <v>2021</v>
      </c>
      <c r="B141" s="2">
        <v>5</v>
      </c>
      <c r="C141" s="55"/>
      <c r="D141" s="55"/>
      <c r="E141" s="87">
        <f>+[10]Err!$D234</f>
        <v>14278.577888665401</v>
      </c>
      <c r="F141" s="57"/>
      <c r="H141" s="73"/>
      <c r="I141" s="66"/>
      <c r="J141" s="66"/>
      <c r="K141" s="65">
        <f>+[12]Err!$D198</f>
        <v>1249.92388889259</v>
      </c>
      <c r="L141" s="74">
        <f>+[13]Err!$E258</f>
        <v>448995.07002718397</v>
      </c>
      <c r="M141" s="75">
        <f t="shared" si="14"/>
        <v>561209.6640219785</v>
      </c>
      <c r="N141" s="68"/>
      <c r="P141" s="86"/>
      <c r="Q141" s="78"/>
      <c r="R141" s="78"/>
      <c r="S141" s="105">
        <f>+[15]Err!$D255</f>
        <v>21147.1961706193</v>
      </c>
      <c r="T141" s="79">
        <f>+[16]Err!E222</f>
        <v>101023.262655475</v>
      </c>
      <c r="U141" s="90">
        <f t="shared" si="15"/>
        <v>2136358.7531713289</v>
      </c>
      <c r="V141" s="80"/>
      <c r="X141" s="89"/>
      <c r="Y141" s="54"/>
      <c r="Z141" s="54"/>
      <c r="AA141" s="54">
        <f>+[17]Err!E258</f>
        <v>385840.10815806501</v>
      </c>
      <c r="AB141" s="54">
        <f>+[18]Err!E230</f>
        <v>3237.2503194843198</v>
      </c>
      <c r="AC141" s="87">
        <f t="shared" si="16"/>
        <v>1249061.0134045603</v>
      </c>
      <c r="AD141" s="87"/>
      <c r="AF141" s="84"/>
      <c r="AG141" s="84"/>
      <c r="AH141" s="90">
        <f t="shared" si="13"/>
        <v>3960908.0084865331</v>
      </c>
      <c r="AI141" s="80"/>
      <c r="AK141" s="50"/>
      <c r="AM141" s="50">
        <f>+'[19]Commercial Sales Model'!$Q186</f>
        <v>4471764.6982824579</v>
      </c>
      <c r="AN141" s="51"/>
    </row>
    <row r="142" spans="1:40" x14ac:dyDescent="0.3">
      <c r="A142" s="2">
        <v>2021</v>
      </c>
      <c r="B142" s="2">
        <v>6</v>
      </c>
      <c r="C142" s="55"/>
      <c r="D142" s="55"/>
      <c r="E142" s="87">
        <f>+[10]Err!$D235</f>
        <v>14330.577773752</v>
      </c>
      <c r="F142" s="57"/>
      <c r="H142" s="73"/>
      <c r="I142" s="66"/>
      <c r="J142" s="66"/>
      <c r="K142" s="65">
        <f>+[12]Err!$D199</f>
        <v>1344.6131088995401</v>
      </c>
      <c r="L142" s="74">
        <f>+[13]Err!$E259</f>
        <v>449336.38373327098</v>
      </c>
      <c r="M142" s="75">
        <f t="shared" si="14"/>
        <v>604183.59187327023</v>
      </c>
      <c r="N142" s="68"/>
      <c r="P142" s="86"/>
      <c r="Q142" s="78"/>
      <c r="R142" s="78"/>
      <c r="S142" s="105">
        <f>+[15]Err!$D256</f>
        <v>22443.529449672002</v>
      </c>
      <c r="T142" s="79">
        <f>+[16]Err!E223</f>
        <v>101304.44058987701</v>
      </c>
      <c r="U142" s="90">
        <f t="shared" si="15"/>
        <v>2273629.1957614524</v>
      </c>
      <c r="V142" s="80"/>
      <c r="X142" s="89"/>
      <c r="Y142" s="54"/>
      <c r="Z142" s="54"/>
      <c r="AA142" s="54">
        <f>+[17]Err!E259</f>
        <v>403318.96875400899</v>
      </c>
      <c r="AB142" s="54">
        <f>+[18]Err!E231</f>
        <v>3248.89004029634</v>
      </c>
      <c r="AC142" s="87">
        <f t="shared" si="16"/>
        <v>1310338.9806474906</v>
      </c>
      <c r="AD142" s="87"/>
      <c r="AF142" s="84"/>
      <c r="AG142" s="84"/>
      <c r="AH142" s="90">
        <f t="shared" si="13"/>
        <v>4202482.3460559649</v>
      </c>
      <c r="AI142" s="80"/>
      <c r="AK142" s="50"/>
      <c r="AM142" s="50">
        <f>+'[19]Commercial Sales Model'!$Q187</f>
        <v>4756142.6097830208</v>
      </c>
      <c r="AN142" s="51"/>
    </row>
    <row r="143" spans="1:40" x14ac:dyDescent="0.3">
      <c r="A143" s="2">
        <v>2021</v>
      </c>
      <c r="B143" s="2">
        <v>7</v>
      </c>
      <c r="C143" s="55"/>
      <c r="D143" s="55"/>
      <c r="E143" s="87">
        <f>+[10]Err!$D236</f>
        <v>14281.1966778755</v>
      </c>
      <c r="F143" s="57"/>
      <c r="H143" s="73"/>
      <c r="I143" s="66"/>
      <c r="J143" s="66"/>
      <c r="K143" s="65">
        <f>+[12]Err!$D200</f>
        <v>1414.28614040602</v>
      </c>
      <c r="L143" s="74">
        <f>+[13]Err!$E260</f>
        <v>449673.34876910201</v>
      </c>
      <c r="M143" s="75">
        <f t="shared" si="14"/>
        <v>635966.78487410338</v>
      </c>
      <c r="N143" s="68"/>
      <c r="P143" s="86"/>
      <c r="Q143" s="78"/>
      <c r="R143" s="78"/>
      <c r="S143" s="105">
        <f>+[15]Err!$D257</f>
        <v>23383.706457330602</v>
      </c>
      <c r="T143" s="79">
        <f>+[16]Err!E224</f>
        <v>101551.543009662</v>
      </c>
      <c r="U143" s="90">
        <f t="shared" si="15"/>
        <v>2374651.4720269195</v>
      </c>
      <c r="V143" s="80"/>
      <c r="X143" s="89"/>
      <c r="Y143" s="54"/>
      <c r="Z143" s="54"/>
      <c r="AA143" s="54">
        <f>+[17]Err!E260</f>
        <v>415842.81724862597</v>
      </c>
      <c r="AB143" s="54">
        <f>+[18]Err!E232</f>
        <v>3271.8720709414501</v>
      </c>
      <c r="AC143" s="87">
        <f t="shared" si="16"/>
        <v>1360584.499657389</v>
      </c>
      <c r="AD143" s="87"/>
      <c r="AF143" s="84"/>
      <c r="AG143" s="84"/>
      <c r="AH143" s="90">
        <f t="shared" si="13"/>
        <v>4385483.9532362875</v>
      </c>
      <c r="AI143" s="80"/>
      <c r="AK143" s="50"/>
      <c r="AM143" s="50">
        <f>+'[19]Commercial Sales Model'!$Q188</f>
        <v>4949036.5596660012</v>
      </c>
      <c r="AN143" s="51"/>
    </row>
    <row r="144" spans="1:40" x14ac:dyDescent="0.3">
      <c r="A144" s="2">
        <v>2021</v>
      </c>
      <c r="B144" s="2">
        <v>8</v>
      </c>
      <c r="C144" s="55"/>
      <c r="D144" s="55"/>
      <c r="E144" s="87">
        <f>+[10]Err!$D237</f>
        <v>14331.0908873526</v>
      </c>
      <c r="F144" s="57"/>
      <c r="H144" s="73"/>
      <c r="I144" s="66"/>
      <c r="J144" s="66"/>
      <c r="K144" s="65">
        <f>+[12]Err!$D201</f>
        <v>1442.7945609682299</v>
      </c>
      <c r="L144" s="74">
        <f>+[13]Err!$E261</f>
        <v>450017.17591395503</v>
      </c>
      <c r="M144" s="75">
        <f t="shared" si="14"/>
        <v>649282.33375093748</v>
      </c>
      <c r="N144" s="68"/>
      <c r="P144" s="86"/>
      <c r="Q144" s="78"/>
      <c r="R144" s="78"/>
      <c r="S144" s="105">
        <f>+[15]Err!$D258</f>
        <v>23822.980611031999</v>
      </c>
      <c r="T144" s="79">
        <f>+[16]Err!E225</f>
        <v>101601.910486077</v>
      </c>
      <c r="U144" s="90">
        <f t="shared" si="15"/>
        <v>2420460.3435536213</v>
      </c>
      <c r="V144" s="80"/>
      <c r="X144" s="89"/>
      <c r="Y144" s="54"/>
      <c r="Z144" s="54"/>
      <c r="AA144" s="54">
        <f>+[17]Err!E261</f>
        <v>422664.68550319999</v>
      </c>
      <c r="AB144" s="54">
        <f>+[18]Err!E233</f>
        <v>3277.05072183423</v>
      </c>
      <c r="AC144" s="87">
        <f t="shared" si="16"/>
        <v>1385093.6127220993</v>
      </c>
      <c r="AD144" s="87"/>
      <c r="AF144" s="84"/>
      <c r="AG144" s="84"/>
      <c r="AH144" s="90">
        <f t="shared" si="13"/>
        <v>4469167.380914011</v>
      </c>
      <c r="AI144" s="80"/>
      <c r="AK144" s="50"/>
      <c r="AM144" s="50">
        <f>+'[19]Commercial Sales Model'!$Q189</f>
        <v>5054215.7741827983</v>
      </c>
      <c r="AN144" s="51"/>
    </row>
    <row r="145" spans="1:40" x14ac:dyDescent="0.3">
      <c r="A145" s="2">
        <v>2021</v>
      </c>
      <c r="B145" s="2">
        <v>9</v>
      </c>
      <c r="C145" s="55"/>
      <c r="D145" s="55"/>
      <c r="E145" s="87">
        <f>+[10]Err!$D238</f>
        <v>14283.709422225</v>
      </c>
      <c r="F145" s="57"/>
      <c r="H145" s="73"/>
      <c r="I145" s="66"/>
      <c r="J145" s="66"/>
      <c r="K145" s="65">
        <f>+[12]Err!$D202</f>
        <v>1408.20216981362</v>
      </c>
      <c r="L145" s="74">
        <f>+[13]Err!$E262</f>
        <v>450366.008385355</v>
      </c>
      <c r="M145" s="75">
        <f t="shared" si="14"/>
        <v>634206.39021855593</v>
      </c>
      <c r="N145" s="68"/>
      <c r="P145" s="86"/>
      <c r="Q145" s="78"/>
      <c r="R145" s="78"/>
      <c r="S145" s="105">
        <f>+[15]Err!$D259</f>
        <v>23438.8072069179</v>
      </c>
      <c r="T145" s="79">
        <f>+[16]Err!E226</f>
        <v>101594.407736077</v>
      </c>
      <c r="U145" s="90">
        <f t="shared" si="15"/>
        <v>2381251.7362269172</v>
      </c>
      <c r="V145" s="80"/>
      <c r="X145" s="89"/>
      <c r="Y145" s="54"/>
      <c r="Z145" s="54"/>
      <c r="AA145" s="54">
        <f>+[17]Err!E262</f>
        <v>419018.23710071202</v>
      </c>
      <c r="AB145" s="54">
        <f>+[18]Err!E234</f>
        <v>3273.6254955068898</v>
      </c>
      <c r="AC145" s="87">
        <f t="shared" si="16"/>
        <v>1371708.7840552418</v>
      </c>
      <c r="AD145" s="87"/>
      <c r="AF145" s="84"/>
      <c r="AG145" s="84"/>
      <c r="AH145" s="90">
        <f t="shared" si="13"/>
        <v>4401450.6199229397</v>
      </c>
      <c r="AI145" s="80"/>
      <c r="AK145" s="50"/>
      <c r="AM145" s="50">
        <f>+'[19]Commercial Sales Model'!$Q190</f>
        <v>4970931.5335132945</v>
      </c>
      <c r="AN145" s="51"/>
    </row>
    <row r="146" spans="1:40" x14ac:dyDescent="0.3">
      <c r="A146" s="2">
        <v>2021</v>
      </c>
      <c r="B146" s="2">
        <v>10</v>
      </c>
      <c r="C146" s="55"/>
      <c r="D146" s="55"/>
      <c r="E146" s="87">
        <f>+[10]Err!$D239</f>
        <v>14331.583223007299</v>
      </c>
      <c r="F146" s="57"/>
      <c r="H146" s="73"/>
      <c r="I146" s="66"/>
      <c r="J146" s="66"/>
      <c r="K146" s="65">
        <f>+[12]Err!$D203</f>
        <v>1325.0625914510099</v>
      </c>
      <c r="L146" s="74">
        <f>+[13]Err!$E263</f>
        <v>450715.40930176101</v>
      </c>
      <c r="M146" s="75">
        <f t="shared" si="14"/>
        <v>597226.12825629406</v>
      </c>
      <c r="N146" s="68"/>
      <c r="P146" s="86"/>
      <c r="Q146" s="78"/>
      <c r="R146" s="78"/>
      <c r="S146" s="105">
        <f>+[15]Err!$D260</f>
        <v>22375.0288593777</v>
      </c>
      <c r="T146" s="79">
        <f>+[16]Err!E227</f>
        <v>101505.492165346</v>
      </c>
      <c r="U146" s="90">
        <f t="shared" si="15"/>
        <v>2271188.3165849536</v>
      </c>
      <c r="V146" s="80"/>
      <c r="X146" s="89"/>
      <c r="Y146" s="54"/>
      <c r="Z146" s="54"/>
      <c r="AA146" s="54">
        <f>+[17]Err!E263</f>
        <v>406274.57471834403</v>
      </c>
      <c r="AB146" s="54">
        <f>+[18]Err!E235</f>
        <v>3258.29598747504</v>
      </c>
      <c r="AC146" s="87">
        <f t="shared" si="16"/>
        <v>1323762.8166179087</v>
      </c>
      <c r="AD146" s="87"/>
      <c r="AF146" s="84"/>
      <c r="AG146" s="84"/>
      <c r="AH146" s="90">
        <f t="shared" si="13"/>
        <v>4206508.8446821636</v>
      </c>
      <c r="AI146" s="80"/>
      <c r="AK146" s="50"/>
      <c r="AM146" s="50">
        <f>+'[19]Commercial Sales Model'!$Q191</f>
        <v>4759759.4129705084</v>
      </c>
      <c r="AN146" s="51"/>
    </row>
    <row r="147" spans="1:40" x14ac:dyDescent="0.3">
      <c r="A147" s="2">
        <v>2021</v>
      </c>
      <c r="B147" s="2">
        <v>11</v>
      </c>
      <c r="C147" s="55"/>
      <c r="D147" s="55"/>
      <c r="E147" s="87">
        <f>+[10]Err!$D240</f>
        <v>14286.1204158786</v>
      </c>
      <c r="F147" s="57"/>
      <c r="H147" s="73"/>
      <c r="I147" s="66"/>
      <c r="J147" s="66"/>
      <c r="K147" s="65">
        <f>+[12]Err!$D204</f>
        <v>1200.1337199586101</v>
      </c>
      <c r="L147" s="74">
        <f>+[13]Err!$E264</f>
        <v>451068.028680499</v>
      </c>
      <c r="M147" s="75">
        <f t="shared" si="14"/>
        <v>541341.95121472434</v>
      </c>
      <c r="N147" s="68"/>
      <c r="P147" s="86"/>
      <c r="Q147" s="78"/>
      <c r="R147" s="78"/>
      <c r="S147" s="105">
        <f>+[15]Err!$D261</f>
        <v>20710.2374792013</v>
      </c>
      <c r="T147" s="79">
        <f>+[16]Err!E228</f>
        <v>101356.14707507699</v>
      </c>
      <c r="U147" s="90">
        <f t="shared" si="15"/>
        <v>2099109.8759016986</v>
      </c>
      <c r="V147" s="80"/>
      <c r="X147" s="89"/>
      <c r="Y147" s="54"/>
      <c r="Z147" s="54"/>
      <c r="AA147" s="54">
        <f>+[17]Err!E264</f>
        <v>386764.01279073901</v>
      </c>
      <c r="AB147" s="54">
        <f>+[18]Err!E236</f>
        <v>3252.0888591673502</v>
      </c>
      <c r="AC147" s="87">
        <f t="shared" si="16"/>
        <v>1257790.9371236206</v>
      </c>
      <c r="AD147" s="87"/>
      <c r="AF147" s="84"/>
      <c r="AG147" s="84"/>
      <c r="AH147" s="90">
        <f t="shared" si="13"/>
        <v>3912528.8846559217</v>
      </c>
      <c r="AI147" s="80"/>
      <c r="AK147" s="50"/>
      <c r="AM147" s="50">
        <f>+'[19]Commercial Sales Model'!$Q192</f>
        <v>4435911.5904199677</v>
      </c>
      <c r="AN147" s="51"/>
    </row>
    <row r="148" spans="1:40" x14ac:dyDescent="0.3">
      <c r="A148" s="2">
        <v>2021</v>
      </c>
      <c r="B148" s="2">
        <v>12</v>
      </c>
      <c r="C148" s="55"/>
      <c r="D148" s="55"/>
      <c r="E148" s="87">
        <f>+[10]Err!$D241</f>
        <v>14332.0556220953</v>
      </c>
      <c r="F148" s="57">
        <f>SUM(E137:E148)</f>
        <v>171663.29324875679</v>
      </c>
      <c r="H148" s="73"/>
      <c r="I148" s="66"/>
      <c r="J148" s="66"/>
      <c r="K148" s="65">
        <f>+[12]Err!$D205</f>
        <v>1150.6194936583399</v>
      </c>
      <c r="L148" s="74">
        <f>+[13]Err!$E265</f>
        <v>451418.25076753902</v>
      </c>
      <c r="M148" s="75">
        <f t="shared" si="14"/>
        <v>519410.63912627927</v>
      </c>
      <c r="N148" s="68">
        <f>SUM(M137:M148)</f>
        <v>6748843.777830895</v>
      </c>
      <c r="P148" s="86"/>
      <c r="Q148" s="78"/>
      <c r="R148" s="78"/>
      <c r="S148" s="105">
        <f>+[15]Err!$D262</f>
        <v>20434.300900096801</v>
      </c>
      <c r="T148" s="79">
        <f>+[16]Err!E229</f>
        <v>101170.15701418401</v>
      </c>
      <c r="U148" s="90">
        <f t="shared" si="15"/>
        <v>2067341.430537875</v>
      </c>
      <c r="V148" s="80">
        <f>SUM(U137:U148)</f>
        <v>25876834.930077214</v>
      </c>
      <c r="X148" s="89"/>
      <c r="Y148" s="54"/>
      <c r="Z148" s="54"/>
      <c r="AA148" s="54">
        <f>+[17]Err!E265</f>
        <v>383193.191503838</v>
      </c>
      <c r="AB148" s="54">
        <f>+[18]Err!E237</f>
        <v>3250.9581472192499</v>
      </c>
      <c r="AC148" s="87">
        <f t="shared" si="16"/>
        <v>1245745.0278783482</v>
      </c>
      <c r="AD148" s="87">
        <f>SUM(AC137:AC148)</f>
        <v>15258158.498095965</v>
      </c>
      <c r="AF148" s="84"/>
      <c r="AG148" s="84"/>
      <c r="AH148" s="90">
        <f t="shared" si="13"/>
        <v>3846829.1531645982</v>
      </c>
      <c r="AI148" s="80">
        <f>SUM(AH137:AH148)</f>
        <v>48055500.499252833</v>
      </c>
      <c r="AK148" s="50"/>
      <c r="AM148" s="50">
        <f>+'[19]Commercial Sales Model'!$Q193</f>
        <v>4382388.0343447169</v>
      </c>
      <c r="AN148" s="51">
        <f>SUM(AM137:AM148)</f>
        <v>54291614.600039922</v>
      </c>
    </row>
    <row r="149" spans="1:40" x14ac:dyDescent="0.3">
      <c r="A149" s="2">
        <v>2022</v>
      </c>
      <c r="B149" s="2">
        <v>1</v>
      </c>
      <c r="C149" s="55"/>
      <c r="D149" s="55"/>
      <c r="E149" s="87">
        <f>+[10]Err!$D242</f>
        <v>14288.433779114001</v>
      </c>
      <c r="F149" s="58">
        <f>+F148/F136-1</f>
        <v>7.4778708608103095E-4</v>
      </c>
      <c r="H149" s="73"/>
      <c r="I149" s="66"/>
      <c r="J149" s="66"/>
      <c r="K149" s="65">
        <f>+[12]Err!$D206</f>
        <v>1107.74820612554</v>
      </c>
      <c r="L149" s="74">
        <f>+[13]Err!$E266</f>
        <v>451769.939145057</v>
      </c>
      <c r="M149" s="75">
        <f t="shared" si="14"/>
        <v>500447.33966938127</v>
      </c>
      <c r="N149" s="69">
        <f>+N148/N136-1</f>
        <v>6.4101245560863607E-3</v>
      </c>
      <c r="P149" s="86"/>
      <c r="Q149" s="78"/>
      <c r="R149" s="78"/>
      <c r="S149" s="105">
        <f>+[15]Err!$D263</f>
        <v>19781.3638360847</v>
      </c>
      <c r="T149" s="79">
        <f>+[16]Err!E230</f>
        <v>101047.39275338801</v>
      </c>
      <c r="U149" s="90">
        <f t="shared" si="15"/>
        <v>1998855.2407425167</v>
      </c>
      <c r="V149" s="81">
        <f>+V148/V136-1</f>
        <v>3.7742344717668352E-3</v>
      </c>
      <c r="X149" s="89"/>
      <c r="Y149" s="54"/>
      <c r="Z149" s="54"/>
      <c r="AA149" s="54">
        <f>+[17]Err!E266</f>
        <v>367013.54124513298</v>
      </c>
      <c r="AB149" s="54">
        <f>+[18]Err!E238</f>
        <v>3249.4548685087698</v>
      </c>
      <c r="AC149" s="87">
        <f t="shared" si="16"/>
        <v>1192593.9384076414</v>
      </c>
      <c r="AD149" s="150">
        <f>+AD148/AD136-1</f>
        <v>5.2370463198094797E-3</v>
      </c>
      <c r="AF149" s="84"/>
      <c r="AG149" s="84"/>
      <c r="AH149" s="90">
        <f t="shared" si="13"/>
        <v>3706184.9525986533</v>
      </c>
      <c r="AI149" s="81">
        <f>+AI148/AI136-1</f>
        <v>4.5970588979296068E-3</v>
      </c>
      <c r="AK149" s="50"/>
      <c r="AM149" s="50">
        <f>+'[19]Commercial Sales Model'!$Q194</f>
        <v>4154581.7768493993</v>
      </c>
      <c r="AN149" s="3">
        <f>+AN148/AN136-1</f>
        <v>1.2743794472674486E-2</v>
      </c>
    </row>
    <row r="150" spans="1:40" x14ac:dyDescent="0.3">
      <c r="A150" s="2">
        <v>2022</v>
      </c>
      <c r="B150" s="2">
        <v>2</v>
      </c>
      <c r="C150" s="55"/>
      <c r="D150" s="55"/>
      <c r="E150" s="87">
        <f>+[10]Err!$D243</f>
        <v>14332.508891924899</v>
      </c>
      <c r="F150" s="57"/>
      <c r="H150" s="73"/>
      <c r="I150" s="66"/>
      <c r="J150" s="66"/>
      <c r="K150" s="65">
        <f>+[12]Err!$D207</f>
        <v>1093.3482453685999</v>
      </c>
      <c r="L150" s="74">
        <f>+[13]Err!$E267</f>
        <v>452119.90137423598</v>
      </c>
      <c r="M150" s="75">
        <f t="shared" si="14"/>
        <v>494324.50086374534</v>
      </c>
      <c r="N150" s="68"/>
      <c r="P150" s="86"/>
      <c r="Q150" s="78"/>
      <c r="R150" s="78"/>
      <c r="S150" s="105">
        <f>+[15]Err!$D264</f>
        <v>18986.860058355302</v>
      </c>
      <c r="T150" s="79">
        <f>+[16]Err!E231</f>
        <v>101012.204097426</v>
      </c>
      <c r="U150" s="90">
        <f t="shared" si="15"/>
        <v>1917904.5833838515</v>
      </c>
      <c r="V150" s="80"/>
      <c r="X150" s="89"/>
      <c r="Y150" s="54"/>
      <c r="Z150" s="54"/>
      <c r="AA150" s="54">
        <f>+[17]Err!E267</f>
        <v>364135.30294926302</v>
      </c>
      <c r="AB150" s="54">
        <f>+[18]Err!E239</f>
        <v>3251.4999125209501</v>
      </c>
      <c r="AC150" s="87">
        <f t="shared" si="16"/>
        <v>1183985.9056853184</v>
      </c>
      <c r="AD150" s="87"/>
      <c r="AF150" s="84"/>
      <c r="AG150" s="84"/>
      <c r="AH150" s="90">
        <f t="shared" si="13"/>
        <v>3610547.4988248399</v>
      </c>
      <c r="AI150" s="80"/>
      <c r="AK150" s="50"/>
      <c r="AM150" s="50">
        <f>+'[19]Commercial Sales Model'!$Q195</f>
        <v>4118865.0095962165</v>
      </c>
      <c r="AN150" s="51"/>
    </row>
    <row r="151" spans="1:40" x14ac:dyDescent="0.3">
      <c r="A151" s="2">
        <v>2022</v>
      </c>
      <c r="B151" s="2">
        <v>3</v>
      </c>
      <c r="C151" s="55"/>
      <c r="D151" s="55"/>
      <c r="E151" s="87">
        <f>+[10]Err!$D244</f>
        <v>14290.6534653628</v>
      </c>
      <c r="F151" s="57"/>
      <c r="H151" s="73"/>
      <c r="I151" s="66"/>
      <c r="J151" s="66"/>
      <c r="K151" s="65">
        <f>+[12]Err!$D208</f>
        <v>1111.52277225377</v>
      </c>
      <c r="L151" s="74">
        <f>+[13]Err!$E268</f>
        <v>452460.56209594099</v>
      </c>
      <c r="M151" s="75">
        <f t="shared" si="14"/>
        <v>502920.21831637935</v>
      </c>
      <c r="N151" s="68"/>
      <c r="P151" s="86"/>
      <c r="Q151" s="78"/>
      <c r="R151" s="78"/>
      <c r="S151" s="105">
        <f>+[15]Err!$D265</f>
        <v>19316.776085985501</v>
      </c>
      <c r="T151" s="79">
        <f>+[16]Err!E232</f>
        <v>101010.04641573101</v>
      </c>
      <c r="U151" s="90">
        <f t="shared" si="15"/>
        <v>1951188.4490476782</v>
      </c>
      <c r="V151" s="80"/>
      <c r="X151" s="89"/>
      <c r="Y151" s="54"/>
      <c r="Z151" s="54"/>
      <c r="AA151" s="54">
        <f>+[17]Err!E268</f>
        <v>366851.12732127</v>
      </c>
      <c r="AB151" s="54">
        <f>+[18]Err!E240</f>
        <v>3246.3992080338799</v>
      </c>
      <c r="AC151" s="87">
        <f t="shared" si="16"/>
        <v>1190945.209202107</v>
      </c>
      <c r="AD151" s="87"/>
      <c r="AF151" s="84"/>
      <c r="AG151" s="84"/>
      <c r="AH151" s="90">
        <f t="shared" si="13"/>
        <v>3659344.5300315274</v>
      </c>
      <c r="AI151" s="80"/>
      <c r="AK151" s="50"/>
      <c r="AM151" s="50">
        <f>+'[19]Commercial Sales Model'!$Q196</f>
        <v>4171847.410721078</v>
      </c>
      <c r="AN151" s="51"/>
    </row>
    <row r="152" spans="1:40" x14ac:dyDescent="0.3">
      <c r="A152" s="2">
        <v>2022</v>
      </c>
      <c r="B152" s="2">
        <v>4</v>
      </c>
      <c r="C152" s="55"/>
      <c r="D152" s="55"/>
      <c r="E152" s="87">
        <f>+[10]Err!$D245</f>
        <v>14332.943807113499</v>
      </c>
      <c r="F152" s="57"/>
      <c r="H152" s="73"/>
      <c r="I152" s="66"/>
      <c r="J152" s="66"/>
      <c r="K152" s="65">
        <f>+[12]Err!$D209</f>
        <v>1154.33270507202</v>
      </c>
      <c r="L152" s="74">
        <f>+[13]Err!$E269</f>
        <v>452804.60966178001</v>
      </c>
      <c r="M152" s="75">
        <f t="shared" si="14"/>
        <v>522687.16993996262</v>
      </c>
      <c r="N152" s="68"/>
      <c r="P152" s="86"/>
      <c r="Q152" s="78"/>
      <c r="R152" s="78"/>
      <c r="S152" s="105">
        <f>+[15]Err!$D266</f>
        <v>19982.988949401701</v>
      </c>
      <c r="T152" s="79">
        <f>+[16]Err!E233</f>
        <v>101053.983863438</v>
      </c>
      <c r="U152" s="90">
        <f t="shared" si="15"/>
        <v>2019360.6428360995</v>
      </c>
      <c r="V152" s="80"/>
      <c r="X152" s="89"/>
      <c r="Y152" s="54"/>
      <c r="Z152" s="54"/>
      <c r="AA152" s="54">
        <f>+[17]Err!E269</f>
        <v>373803.85377601697</v>
      </c>
      <c r="AB152" s="54">
        <f>+[18]Err!E241</f>
        <v>3244.4978812125801</v>
      </c>
      <c r="AC152" s="87">
        <f t="shared" si="16"/>
        <v>1212805.811565384</v>
      </c>
      <c r="AD152" s="87"/>
      <c r="AF152" s="84"/>
      <c r="AG152" s="84"/>
      <c r="AH152" s="90">
        <f t="shared" si="13"/>
        <v>3769186.5681485599</v>
      </c>
      <c r="AI152" s="80"/>
      <c r="AK152" s="50"/>
      <c r="AM152" s="50">
        <f>+'[19]Commercial Sales Model'!$Q197</f>
        <v>4281817.1492107725</v>
      </c>
      <c r="AN152" s="51"/>
    </row>
    <row r="153" spans="1:40" x14ac:dyDescent="0.3">
      <c r="A153" s="2">
        <v>2022</v>
      </c>
      <c r="B153" s="2">
        <v>5</v>
      </c>
      <c r="C153" s="55"/>
      <c r="D153" s="55"/>
      <c r="E153" s="87">
        <f>+[10]Err!$D246</f>
        <v>14292.783267966801</v>
      </c>
      <c r="F153" s="57"/>
      <c r="H153" s="73"/>
      <c r="I153" s="66"/>
      <c r="J153" s="66"/>
      <c r="K153" s="65">
        <f>+[12]Err!$D210</f>
        <v>1247.6893427902701</v>
      </c>
      <c r="L153" s="74">
        <f>+[13]Err!$E270</f>
        <v>453142.711321223</v>
      </c>
      <c r="M153" s="75">
        <f t="shared" si="14"/>
        <v>565381.33167857782</v>
      </c>
      <c r="N153" s="68"/>
      <c r="P153" s="86"/>
      <c r="Q153" s="78"/>
      <c r="R153" s="78"/>
      <c r="S153" s="105">
        <f>+[15]Err!$D267</f>
        <v>21196.155687019102</v>
      </c>
      <c r="T153" s="79">
        <f>+[16]Err!E234</f>
        <v>101215.665623936</v>
      </c>
      <c r="U153" s="90">
        <f t="shared" si="15"/>
        <v>2145383.0065302146</v>
      </c>
      <c r="V153" s="80"/>
      <c r="X153" s="89"/>
      <c r="Y153" s="54"/>
      <c r="Z153" s="54"/>
      <c r="AA153" s="54">
        <f>+[17]Err!E270</f>
        <v>388225.49029759102</v>
      </c>
      <c r="AB153" s="54">
        <f>+[18]Err!E242</f>
        <v>3234.4939564347801</v>
      </c>
      <c r="AC153" s="87">
        <f t="shared" si="16"/>
        <v>1255713.0021014877</v>
      </c>
      <c r="AD153" s="87"/>
      <c r="AF153" s="84"/>
      <c r="AG153" s="84"/>
      <c r="AH153" s="90">
        <f t="shared" si="13"/>
        <v>3980770.1235782471</v>
      </c>
      <c r="AI153" s="80"/>
      <c r="AK153" s="50"/>
      <c r="AM153" s="50">
        <f>+'[19]Commercial Sales Model'!$Q198</f>
        <v>4529549.5454023648</v>
      </c>
      <c r="AN153" s="51"/>
    </row>
    <row r="154" spans="1:40" x14ac:dyDescent="0.3">
      <c r="A154" s="2">
        <v>2022</v>
      </c>
      <c r="B154" s="2">
        <v>6</v>
      </c>
      <c r="C154" s="55"/>
      <c r="D154" s="55"/>
      <c r="E154" s="87">
        <f>+[10]Err!$D247</f>
        <v>14333.361110911101</v>
      </c>
      <c r="F154" s="57"/>
      <c r="H154" s="73"/>
      <c r="I154" s="66"/>
      <c r="J154" s="66"/>
      <c r="K154" s="65">
        <f>+[12]Err!$D211</f>
        <v>1342.73532793968</v>
      </c>
      <c r="L154" s="74">
        <f>+[13]Err!$E271</f>
        <v>453480.61069099698</v>
      </c>
      <c r="M154" s="75">
        <f t="shared" si="14"/>
        <v>608904.4365104622</v>
      </c>
      <c r="N154" s="68"/>
      <c r="P154" s="86"/>
      <c r="Q154" s="78"/>
      <c r="R154" s="78"/>
      <c r="S154" s="105">
        <f>+[15]Err!$D268</f>
        <v>22495.059938595401</v>
      </c>
      <c r="T154" s="79">
        <f>+[16]Err!E235</f>
        <v>101497.348456558</v>
      </c>
      <c r="U154" s="90">
        <f t="shared" si="15"/>
        <v>2283188.9371387758</v>
      </c>
      <c r="V154" s="80"/>
      <c r="X154" s="89"/>
      <c r="Y154" s="54"/>
      <c r="Z154" s="54"/>
      <c r="AA154" s="54">
        <f>+[17]Err!E271</f>
        <v>405758.96222692</v>
      </c>
      <c r="AB154" s="54">
        <f>+[18]Err!E243</f>
        <v>3246.1235702909698</v>
      </c>
      <c r="AC154" s="87">
        <f t="shared" si="16"/>
        <v>1317143.7311416082</v>
      </c>
      <c r="AD154" s="87"/>
      <c r="AF154" s="84"/>
      <c r="AG154" s="84"/>
      <c r="AH154" s="90">
        <f t="shared" si="13"/>
        <v>4223570.4659017567</v>
      </c>
      <c r="AI154" s="80"/>
      <c r="AK154" s="50"/>
      <c r="AM154" s="50">
        <f>+'[19]Commercial Sales Model'!$Q199</f>
        <v>4817999.887841953</v>
      </c>
      <c r="AN154" s="51"/>
    </row>
    <row r="155" spans="1:40" x14ac:dyDescent="0.3">
      <c r="A155" s="2">
        <v>2022</v>
      </c>
      <c r="B155" s="2">
        <v>7</v>
      </c>
      <c r="C155" s="55"/>
      <c r="D155" s="55"/>
      <c r="E155" s="87">
        <f>+[10]Err!$D248</f>
        <v>14294.826826661099</v>
      </c>
      <c r="F155" s="57"/>
      <c r="H155" s="73"/>
      <c r="I155" s="66"/>
      <c r="J155" s="66"/>
      <c r="K155" s="65">
        <f>+[12]Err!$D212</f>
        <v>1412.7312931676499</v>
      </c>
      <c r="L155" s="74">
        <f>+[13]Err!$E272</f>
        <v>453816.26129620901</v>
      </c>
      <c r="M155" s="75">
        <f t="shared" si="14"/>
        <v>641120.43368150154</v>
      </c>
      <c r="N155" s="68"/>
      <c r="P155" s="86"/>
      <c r="Q155" s="78"/>
      <c r="R155" s="78"/>
      <c r="S155" s="105">
        <f>+[15]Err!$D269</f>
        <v>23437.610235557899</v>
      </c>
      <c r="T155" s="79">
        <f>+[16]Err!E236</f>
        <v>101744.89073671801</v>
      </c>
      <c r="U155" s="90">
        <f t="shared" si="15"/>
        <v>2384657.0925466218</v>
      </c>
      <c r="V155" s="80"/>
      <c r="X155" s="89"/>
      <c r="Y155" s="54"/>
      <c r="Z155" s="54"/>
      <c r="AA155" s="54">
        <f>+[17]Err!E272</f>
        <v>418328.94730718201</v>
      </c>
      <c r="AB155" s="54">
        <f>+[18]Err!E244</f>
        <v>3269.0858337434502</v>
      </c>
      <c r="AC155" s="87">
        <f t="shared" si="16"/>
        <v>1367553.2354867188</v>
      </c>
      <c r="AD155" s="87"/>
      <c r="AF155" s="84"/>
      <c r="AG155" s="84"/>
      <c r="AH155" s="90">
        <f t="shared" si="13"/>
        <v>4407625.5885415031</v>
      </c>
      <c r="AI155" s="80"/>
      <c r="AK155" s="50"/>
      <c r="AM155" s="50">
        <f>+'[19]Commercial Sales Model'!$Q200</f>
        <v>5013725.3387192935</v>
      </c>
      <c r="AN155" s="51"/>
    </row>
    <row r="156" spans="1:40" x14ac:dyDescent="0.3">
      <c r="A156" s="2">
        <v>2022</v>
      </c>
      <c r="B156" s="2">
        <v>8</v>
      </c>
      <c r="C156" s="55"/>
      <c r="D156" s="55"/>
      <c r="E156" s="87">
        <f>+[10]Err!$D249</f>
        <v>14333.7615164709</v>
      </c>
      <c r="F156" s="57"/>
      <c r="H156" s="73"/>
      <c r="I156" s="66"/>
      <c r="J156" s="66"/>
      <c r="K156" s="65">
        <f>+[12]Err!$D213</f>
        <v>1441.42440149187</v>
      </c>
      <c r="L156" s="74">
        <f>+[13]Err!$E273</f>
        <v>454154.92966676498</v>
      </c>
      <c r="M156" s="75">
        <f t="shared" si="14"/>
        <v>654629.99767949898</v>
      </c>
      <c r="N156" s="68"/>
      <c r="P156" s="86"/>
      <c r="Q156" s="78"/>
      <c r="R156" s="78"/>
      <c r="S156" s="105">
        <f>+[15]Err!$D270</f>
        <v>23878.2261553916</v>
      </c>
      <c r="T156" s="79">
        <f>+[16]Err!E237</f>
        <v>101795.32342246</v>
      </c>
      <c r="U156" s="90">
        <f t="shared" si="15"/>
        <v>2430691.7542427317</v>
      </c>
      <c r="V156" s="80"/>
      <c r="X156" s="89"/>
      <c r="Y156" s="54"/>
      <c r="Z156" s="54"/>
      <c r="AA156" s="54">
        <f>+[17]Err!E273</f>
        <v>425176.20996986999</v>
      </c>
      <c r="AB156" s="54">
        <f>+[18]Err!E245</f>
        <v>3274.25987658744</v>
      </c>
      <c r="AC156" s="87">
        <f t="shared" si="16"/>
        <v>1392137.4047838619</v>
      </c>
      <c r="AD156" s="87"/>
      <c r="AF156" s="84"/>
      <c r="AG156" s="84"/>
      <c r="AH156" s="90">
        <f t="shared" si="13"/>
        <v>4491792.9182225633</v>
      </c>
      <c r="AI156" s="80"/>
      <c r="AK156" s="50"/>
      <c r="AM156" s="50">
        <f>+'[19]Commercial Sales Model'!$Q201</f>
        <v>5120470.503689222</v>
      </c>
      <c r="AN156" s="51"/>
    </row>
    <row r="157" spans="1:40" x14ac:dyDescent="0.3">
      <c r="A157" s="2">
        <v>2022</v>
      </c>
      <c r="B157" s="2">
        <v>9</v>
      </c>
      <c r="C157" s="55"/>
      <c r="D157" s="55"/>
      <c r="E157" s="87">
        <f>+[10]Err!$D250</f>
        <v>14296.7876337937</v>
      </c>
      <c r="F157" s="57"/>
      <c r="H157" s="73"/>
      <c r="I157" s="66"/>
      <c r="J157" s="66"/>
      <c r="K157" s="65">
        <f>+[12]Err!$D214</f>
        <v>1406.8592763445399</v>
      </c>
      <c r="L157" s="74">
        <f>+[13]Err!$E274</f>
        <v>454492.05057181499</v>
      </c>
      <c r="M157" s="75">
        <f t="shared" si="14"/>
        <v>639406.35737180978</v>
      </c>
      <c r="N157" s="68"/>
      <c r="P157" s="86"/>
      <c r="Q157" s="78"/>
      <c r="R157" s="78"/>
      <c r="S157" s="105">
        <f>+[15]Err!$D271</f>
        <v>23494.279959121399</v>
      </c>
      <c r="T157" s="79">
        <f>+[16]Err!E238</f>
        <v>101787.775714795</v>
      </c>
      <c r="U157" s="90">
        <f t="shared" si="15"/>
        <v>2391430.499059652</v>
      </c>
      <c r="V157" s="80"/>
      <c r="X157" s="89"/>
      <c r="Y157" s="54"/>
      <c r="Z157" s="54"/>
      <c r="AA157" s="54">
        <f>+[17]Err!E274</f>
        <v>421537.82845357899</v>
      </c>
      <c r="AB157" s="54">
        <f>+[18]Err!E246</f>
        <v>3270.8373694248799</v>
      </c>
      <c r="AC157" s="87">
        <f t="shared" si="16"/>
        <v>1378781.6819321807</v>
      </c>
      <c r="AD157" s="87"/>
      <c r="AF157" s="84"/>
      <c r="AG157" s="84"/>
      <c r="AH157" s="90">
        <f t="shared" si="13"/>
        <v>4423915.3259974355</v>
      </c>
      <c r="AI157" s="80"/>
      <c r="AK157" s="50"/>
      <c r="AM157" s="50">
        <f>+'[19]Commercial Sales Model'!$Q202</f>
        <v>5036620.2747659069</v>
      </c>
      <c r="AN157" s="51"/>
    </row>
    <row r="158" spans="1:40" x14ac:dyDescent="0.3">
      <c r="A158" s="2">
        <v>2022</v>
      </c>
      <c r="B158" s="2">
        <v>10</v>
      </c>
      <c r="C158" s="55"/>
      <c r="D158" s="55"/>
      <c r="E158" s="87">
        <f>+[10]Err!$D251</f>
        <v>14334.145708067501</v>
      </c>
      <c r="F158" s="57"/>
      <c r="H158" s="73"/>
      <c r="I158" s="66"/>
      <c r="J158" s="66"/>
      <c r="K158" s="65">
        <f>+[12]Err!$D215</f>
        <v>1323.61814637558</v>
      </c>
      <c r="L158" s="74">
        <f>+[13]Err!$E275</f>
        <v>454822.30031253799</v>
      </c>
      <c r="M158" s="75">
        <f t="shared" si="14"/>
        <v>602011.0500699589</v>
      </c>
      <c r="N158" s="68"/>
      <c r="P158" s="86"/>
      <c r="Q158" s="78"/>
      <c r="R158" s="78"/>
      <c r="S158" s="105">
        <f>+[15]Err!$D272</f>
        <v>22429.905655469101</v>
      </c>
      <c r="T158" s="79">
        <f>+[16]Err!E239</f>
        <v>101698.660269532</v>
      </c>
      <c r="U158" s="90">
        <f t="shared" si="15"/>
        <v>2281091.355133207</v>
      </c>
      <c r="V158" s="80"/>
      <c r="X158" s="89"/>
      <c r="Y158" s="54"/>
      <c r="Z158" s="54"/>
      <c r="AA158" s="54">
        <f>+[17]Err!E275</f>
        <v>408795.31535646698</v>
      </c>
      <c r="AB158" s="54">
        <f>+[18]Err!E247</f>
        <v>3255.52072046474</v>
      </c>
      <c r="AC158" s="87">
        <f t="shared" si="16"/>
        <v>1330841.6195718958</v>
      </c>
      <c r="AD158" s="87"/>
      <c r="AF158" s="84"/>
      <c r="AG158" s="84"/>
      <c r="AH158" s="90">
        <f t="shared" si="13"/>
        <v>4228278.1704831291</v>
      </c>
      <c r="AI158" s="80"/>
      <c r="AK158" s="50"/>
      <c r="AM158" s="50">
        <f>+'[19]Commercial Sales Model'!$Q203</f>
        <v>4823373.0102331555</v>
      </c>
      <c r="AN158" s="51"/>
    </row>
    <row r="159" spans="1:40" x14ac:dyDescent="0.3">
      <c r="A159" s="2">
        <v>2022</v>
      </c>
      <c r="B159" s="2">
        <v>11</v>
      </c>
      <c r="C159" s="55"/>
      <c r="D159" s="55"/>
      <c r="E159" s="87">
        <f>+[10]Err!$D252</f>
        <v>14298.6690402941</v>
      </c>
      <c r="F159" s="57"/>
      <c r="H159" s="73"/>
      <c r="I159" s="66"/>
      <c r="J159" s="66"/>
      <c r="K159" s="65">
        <f>+[12]Err!$D216</f>
        <v>1198.48972924451</v>
      </c>
      <c r="L159" s="74">
        <f>+[13]Err!$E276</f>
        <v>455147.95444161003</v>
      </c>
      <c r="M159" s="75">
        <f t="shared" si="14"/>
        <v>545490.14868491783</v>
      </c>
      <c r="N159" s="68"/>
      <c r="P159" s="86"/>
      <c r="Q159" s="78"/>
      <c r="R159" s="78"/>
      <c r="S159" s="105">
        <f>+[15]Err!$D273</f>
        <v>20763.982092050599</v>
      </c>
      <c r="T159" s="79">
        <f>+[16]Err!E240</f>
        <v>101549.000387098</v>
      </c>
      <c r="U159" s="90">
        <f t="shared" si="15"/>
        <v>2108561.6255033421</v>
      </c>
      <c r="V159" s="80"/>
      <c r="X159" s="89"/>
      <c r="Y159" s="54"/>
      <c r="Z159" s="54"/>
      <c r="AA159" s="54">
        <f>+[17]Err!E276</f>
        <v>389288.08327855601</v>
      </c>
      <c r="AB159" s="54">
        <f>+[18]Err!E248</f>
        <v>3249.3186824783302</v>
      </c>
      <c r="AC159" s="87">
        <f t="shared" si="16"/>
        <v>1264921.0418631921</v>
      </c>
      <c r="AD159" s="87"/>
      <c r="AF159" s="84"/>
      <c r="AG159" s="84"/>
      <c r="AH159" s="90">
        <f t="shared" si="13"/>
        <v>3933271.4850917463</v>
      </c>
      <c r="AI159" s="80"/>
      <c r="AK159" s="50"/>
      <c r="AM159" s="50">
        <f>+'[19]Commercial Sales Model'!$Q204</f>
        <v>4495018.0142132053</v>
      </c>
      <c r="AN159" s="51"/>
    </row>
    <row r="160" spans="1:40" x14ac:dyDescent="0.3">
      <c r="A160" s="2">
        <v>2022</v>
      </c>
      <c r="B160" s="2">
        <v>12</v>
      </c>
      <c r="C160" s="55"/>
      <c r="D160" s="55"/>
      <c r="E160" s="87">
        <f>+[10]Err!$D253</f>
        <v>14334.514342266701</v>
      </c>
      <c r="F160" s="57">
        <f>SUM(E149:E160)</f>
        <v>171763.38938994709</v>
      </c>
      <c r="H160" s="73"/>
      <c r="I160" s="66"/>
      <c r="J160" s="66"/>
      <c r="K160" s="65">
        <f>+[12]Err!$D217</f>
        <v>1148.7858576532401</v>
      </c>
      <c r="L160" s="74">
        <f>+[13]Err!$E277</f>
        <v>455470.449013173</v>
      </c>
      <c r="M160" s="75">
        <f t="shared" si="14"/>
        <v>523238.01040530432</v>
      </c>
      <c r="N160" s="68">
        <f>SUM(M149:M160)</f>
        <v>6800560.9948714999</v>
      </c>
      <c r="P160" s="86"/>
      <c r="Q160" s="78"/>
      <c r="R160" s="78"/>
      <c r="S160" s="105">
        <f>+[15]Err!$D274</f>
        <v>20487.060884113202</v>
      </c>
      <c r="T160" s="79">
        <f>+[16]Err!E241</f>
        <v>101362.625919445</v>
      </c>
      <c r="U160" s="90">
        <f t="shared" si="15"/>
        <v>2076622.2885852607</v>
      </c>
      <c r="V160" s="80">
        <f>SUM(U149:U160)</f>
        <v>25988935.474749949</v>
      </c>
      <c r="X160" s="89"/>
      <c r="Y160" s="54"/>
      <c r="Z160" s="54"/>
      <c r="AA160" s="54">
        <f>+[17]Err!E277</f>
        <v>385726.91824549099</v>
      </c>
      <c r="AB160" s="54">
        <f>+[18]Err!E249</f>
        <v>3248.1887371018202</v>
      </c>
      <c r="AC160" s="87">
        <f t="shared" si="16"/>
        <v>1252913.8314419985</v>
      </c>
      <c r="AD160" s="87">
        <f>SUM(AC149:AC160)</f>
        <v>15340336.413183395</v>
      </c>
      <c r="AF160" s="84"/>
      <c r="AG160" s="84"/>
      <c r="AH160" s="90">
        <f t="shared" si="13"/>
        <v>3867108.64477483</v>
      </c>
      <c r="AI160" s="80">
        <f>SUM(AH149:AH160)</f>
        <v>48301596.272194795</v>
      </c>
      <c r="AK160" s="50"/>
      <c r="AM160" s="50">
        <f>+'[19]Commercial Sales Model'!$Q205</f>
        <v>4440490.1191701964</v>
      </c>
      <c r="AN160" s="51">
        <f>SUM(AM149:AM160)</f>
        <v>55004358.040412769</v>
      </c>
    </row>
    <row r="161" spans="1:40" x14ac:dyDescent="0.3">
      <c r="A161" s="2">
        <v>2023</v>
      </c>
      <c r="B161" s="2">
        <v>1</v>
      </c>
      <c r="C161" s="55"/>
      <c r="D161" s="55"/>
      <c r="E161" s="87">
        <f>+[10]Err!$D254</f>
        <v>14300.4742613995</v>
      </c>
      <c r="F161" s="58">
        <f>+F160/F148-1</f>
        <v>5.8309577601578511E-4</v>
      </c>
      <c r="H161" s="73"/>
      <c r="I161" s="66"/>
      <c r="J161" s="66"/>
      <c r="K161" s="65">
        <f>+[12]Err!$D218</f>
        <v>1105.8356113930099</v>
      </c>
      <c r="L161" s="74">
        <f>+[13]Err!$E278</f>
        <v>455800.13419542601</v>
      </c>
      <c r="M161" s="75">
        <f t="shared" si="14"/>
        <v>504040.02007101488</v>
      </c>
      <c r="N161" s="69">
        <f>+N160/N148-1</f>
        <v>7.6631225648591261E-3</v>
      </c>
      <c r="P161" s="86"/>
      <c r="Q161" s="78"/>
      <c r="R161" s="78"/>
      <c r="S161" s="105">
        <f>+[15]Err!$D275</f>
        <v>19833.928670661498</v>
      </c>
      <c r="T161" s="79">
        <f>+[16]Err!E242</f>
        <v>101239.597637199</v>
      </c>
      <c r="U161" s="90">
        <f t="shared" si="15"/>
        <v>2007978.9581826753</v>
      </c>
      <c r="V161" s="81">
        <f>+V160/V148-1</f>
        <v>4.3320809896436607E-3</v>
      </c>
      <c r="X161" s="89"/>
      <c r="Y161" s="54"/>
      <c r="Z161" s="54"/>
      <c r="AA161" s="54">
        <f>+[17]Err!E278</f>
        <v>369567.36374132999</v>
      </c>
      <c r="AB161" s="54">
        <f>+[18]Err!E250</f>
        <v>3246.6865424746402</v>
      </c>
      <c r="AC161" s="87">
        <f t="shared" si="16"/>
        <v>1199869.3863968065</v>
      </c>
      <c r="AD161" s="150">
        <f>+AD160/AD148-1</f>
        <v>5.3858344109929401E-3</v>
      </c>
      <c r="AF161" s="84"/>
      <c r="AG161" s="84"/>
      <c r="AH161" s="90">
        <f t="shared" si="13"/>
        <v>3726188.8389118956</v>
      </c>
      <c r="AI161" s="81">
        <f>+AI160/AI148-1</f>
        <v>5.1210739745763956E-3</v>
      </c>
      <c r="AK161" s="50"/>
      <c r="AM161" s="50">
        <f>+'[19]Commercial Sales Model'!$Q206</f>
        <v>4209066.6979715489</v>
      </c>
      <c r="AN161" s="3">
        <f>+AN160/AN148-1</f>
        <v>1.3128057539337323E-2</v>
      </c>
    </row>
    <row r="162" spans="1:40" x14ac:dyDescent="0.3">
      <c r="A162" s="2">
        <v>2023</v>
      </c>
      <c r="B162" s="2">
        <v>2</v>
      </c>
      <c r="C162" s="55"/>
      <c r="D162" s="55"/>
      <c r="E162" s="87">
        <f>+[10]Err!$D255</f>
        <v>14334.8680490475</v>
      </c>
      <c r="F162" s="57"/>
      <c r="H162" s="73"/>
      <c r="I162" s="66"/>
      <c r="J162" s="66"/>
      <c r="K162" s="65">
        <f>+[12]Err!$D219</f>
        <v>1091.5477028569301</v>
      </c>
      <c r="L162" s="74">
        <f>+[13]Err!$E279</f>
        <v>456139.53798154503</v>
      </c>
      <c r="M162" s="75">
        <f t="shared" si="14"/>
        <v>497898.06486597686</v>
      </c>
      <c r="N162" s="68"/>
      <c r="P162" s="86"/>
      <c r="Q162" s="78"/>
      <c r="R162" s="78"/>
      <c r="S162" s="105">
        <f>+[15]Err!$D276</f>
        <v>19040.496312817399</v>
      </c>
      <c r="T162" s="79">
        <f>+[16]Err!E243</f>
        <v>101204.311596919</v>
      </c>
      <c r="U162" s="90">
        <f t="shared" si="15"/>
        <v>1926980.3218023593</v>
      </c>
      <c r="V162" s="80"/>
      <c r="X162" s="89"/>
      <c r="Y162" s="54"/>
      <c r="Z162" s="54"/>
      <c r="AA162" s="54">
        <f>+[17]Err!E279</f>
        <v>366720.58470963</v>
      </c>
      <c r="AB162" s="54">
        <f>+[18]Err!E251</f>
        <v>3248.7296475672501</v>
      </c>
      <c r="AC162" s="87">
        <f t="shared" si="16"/>
        <v>1191376.035919372</v>
      </c>
      <c r="AD162" s="87"/>
      <c r="AF162" s="84"/>
      <c r="AG162" s="84"/>
      <c r="AH162" s="90">
        <f t="shared" si="13"/>
        <v>3630589.2906367555</v>
      </c>
      <c r="AI162" s="80"/>
      <c r="AK162" s="50"/>
      <c r="AM162" s="50">
        <f>+'[19]Commercial Sales Model'!$Q207</f>
        <v>4173104.275276131</v>
      </c>
      <c r="AN162" s="51"/>
    </row>
    <row r="163" spans="1:40" x14ac:dyDescent="0.3">
      <c r="A163" s="2">
        <v>2023</v>
      </c>
      <c r="B163" s="2">
        <v>3</v>
      </c>
      <c r="C163" s="55"/>
      <c r="D163" s="55"/>
      <c r="E163" s="87">
        <f>+[10]Err!$D256</f>
        <v>14302.2063821501</v>
      </c>
      <c r="F163" s="57"/>
      <c r="H163" s="73"/>
      <c r="I163" s="66"/>
      <c r="J163" s="66"/>
      <c r="K163" s="65">
        <f>+[12]Err!$D220</f>
        <v>1109.90362362414</v>
      </c>
      <c r="L163" s="74">
        <f>+[13]Err!$E280</f>
        <v>456474.63713208499</v>
      </c>
      <c r="M163" s="75">
        <f t="shared" si="14"/>
        <v>506642.85384541552</v>
      </c>
      <c r="N163" s="68"/>
      <c r="P163" s="86"/>
      <c r="Q163" s="78"/>
      <c r="R163" s="78"/>
      <c r="S163" s="105">
        <f>+[15]Err!$D277</f>
        <v>19371.863980247101</v>
      </c>
      <c r="T163" s="79">
        <f>+[16]Err!E244</f>
        <v>101202.119370935</v>
      </c>
      <c r="U163" s="90">
        <f t="shared" si="15"/>
        <v>1960473.6909664832</v>
      </c>
      <c r="V163" s="80"/>
      <c r="X163" s="89"/>
      <c r="Y163" s="54"/>
      <c r="Z163" s="54"/>
      <c r="AA163" s="54">
        <f>+[17]Err!E280</f>
        <v>369467.45019744401</v>
      </c>
      <c r="AB163" s="54">
        <f>+[18]Err!E252</f>
        <v>3243.63309246677</v>
      </c>
      <c r="AC163" s="87">
        <f t="shared" si="16"/>
        <v>1198416.8480497478</v>
      </c>
      <c r="AD163" s="87"/>
      <c r="AF163" s="84"/>
      <c r="AG163" s="84"/>
      <c r="AH163" s="90">
        <f t="shared" si="13"/>
        <v>3679835.5992437969</v>
      </c>
      <c r="AI163" s="80"/>
      <c r="AK163" s="50"/>
      <c r="AM163" s="50">
        <f>+'[19]Commercial Sales Model'!$Q208</f>
        <v>4227160.2231520414</v>
      </c>
      <c r="AN163" s="51"/>
    </row>
    <row r="164" spans="1:40" x14ac:dyDescent="0.3">
      <c r="A164" s="2">
        <v>2023</v>
      </c>
      <c r="B164" s="2">
        <v>4</v>
      </c>
      <c r="C164" s="55"/>
      <c r="D164" s="55"/>
      <c r="E164" s="87">
        <f>+[10]Err!$D257</f>
        <v>14335.2074328786</v>
      </c>
      <c r="F164" s="57"/>
      <c r="H164" s="73"/>
      <c r="I164" s="66"/>
      <c r="J164" s="66"/>
      <c r="K164" s="65">
        <f>+[12]Err!$D221</f>
        <v>1152.8661227878999</v>
      </c>
      <c r="L164" s="74">
        <f>+[13]Err!$E281</f>
        <v>456810.95143598103</v>
      </c>
      <c r="M164" s="75">
        <f t="shared" si="14"/>
        <v>526641.87042905111</v>
      </c>
      <c r="N164" s="68"/>
      <c r="P164" s="86"/>
      <c r="Q164" s="78"/>
      <c r="R164" s="78"/>
      <c r="S164" s="105">
        <f>+[15]Err!$D278</f>
        <v>20039.254118896199</v>
      </c>
      <c r="T164" s="79">
        <f>+[16]Err!E245</f>
        <v>101246.109922373</v>
      </c>
      <c r="U164" s="90">
        <f t="shared" si="15"/>
        <v>2028896.5252841304</v>
      </c>
      <c r="V164" s="80"/>
      <c r="X164" s="89"/>
      <c r="Y164" s="54"/>
      <c r="Z164" s="54"/>
      <c r="AA164" s="54">
        <f>+[17]Err!E281</f>
        <v>376447.21747537702</v>
      </c>
      <c r="AB164" s="54">
        <f>+[18]Err!E253</f>
        <v>3241.7331893772098</v>
      </c>
      <c r="AC164" s="87">
        <f t="shared" si="16"/>
        <v>1220341.43893863</v>
      </c>
      <c r="AD164" s="87"/>
      <c r="AF164" s="84"/>
      <c r="AG164" s="84"/>
      <c r="AH164" s="90">
        <f t="shared" si="13"/>
        <v>3790215.0420846902</v>
      </c>
      <c r="AI164" s="80"/>
      <c r="AK164" s="50"/>
      <c r="AM164" s="50">
        <f>+'[19]Commercial Sales Model'!$Q209</f>
        <v>4339362.378907539</v>
      </c>
      <c r="AN164" s="51"/>
    </row>
    <row r="165" spans="1:40" x14ac:dyDescent="0.3">
      <c r="A165" s="2">
        <v>2023</v>
      </c>
      <c r="B165" s="2">
        <v>5</v>
      </c>
      <c r="C165" s="55"/>
      <c r="D165" s="55"/>
      <c r="E165" s="87">
        <f>+[10]Err!$D258</f>
        <v>14303.8683626607</v>
      </c>
      <c r="F165" s="57"/>
      <c r="H165" s="73"/>
      <c r="I165" s="66"/>
      <c r="J165" s="66"/>
      <c r="K165" s="65">
        <f>+[12]Err!$D222</f>
        <v>1246.22113204174</v>
      </c>
      <c r="L165" s="74">
        <f>+[13]Err!$E282</f>
        <v>457132.770153641</v>
      </c>
      <c r="M165" s="75">
        <f t="shared" si="14"/>
        <v>569688.51831424702</v>
      </c>
      <c r="N165" s="68"/>
      <c r="P165" s="86"/>
      <c r="Q165" s="78"/>
      <c r="R165" s="78"/>
      <c r="S165" s="105">
        <f>+[15]Err!$D279</f>
        <v>21252.421323034599</v>
      </c>
      <c r="T165" s="79">
        <f>+[16]Err!E246</f>
        <v>101408.06859239801</v>
      </c>
      <c r="U165" s="90">
        <f t="shared" si="15"/>
        <v>2155166.9992808346</v>
      </c>
      <c r="V165" s="80"/>
      <c r="X165" s="89"/>
      <c r="Y165" s="54"/>
      <c r="Z165" s="54"/>
      <c r="AA165" s="54">
        <f>+[17]Err!E282</f>
        <v>390880.21573712799</v>
      </c>
      <c r="AB165" s="54">
        <f>+[18]Err!E254</f>
        <v>3231.73759338524</v>
      </c>
      <c r="AC165" s="87">
        <f t="shared" si="16"/>
        <v>1263222.2877082096</v>
      </c>
      <c r="AD165" s="87"/>
      <c r="AF165" s="84"/>
      <c r="AG165" s="84"/>
      <c r="AH165" s="90">
        <f t="shared" si="13"/>
        <v>4002381.6736659519</v>
      </c>
      <c r="AI165" s="80"/>
      <c r="AK165" s="50"/>
      <c r="AM165" s="50">
        <f>+'[19]Commercial Sales Model'!$Q210</f>
        <v>4590310.7996465974</v>
      </c>
      <c r="AN165" s="51"/>
    </row>
    <row r="166" spans="1:40" x14ac:dyDescent="0.3">
      <c r="A166" s="2">
        <v>2023</v>
      </c>
      <c r="B166" s="2">
        <v>6</v>
      </c>
      <c r="C166" s="55"/>
      <c r="D166" s="55"/>
      <c r="E166" s="87">
        <f>+[10]Err!$D259</f>
        <v>14335.5330737513</v>
      </c>
      <c r="F166" s="57"/>
      <c r="H166" s="73"/>
      <c r="I166" s="66"/>
      <c r="J166" s="66"/>
      <c r="K166" s="65">
        <f>+[12]Err!$D223</f>
        <v>1341.1568744807701</v>
      </c>
      <c r="L166" s="74">
        <f>+[13]Err!$E283</f>
        <v>457448.30152638099</v>
      </c>
      <c r="M166" s="75">
        <f t="shared" si="14"/>
        <v>613509.93431165803</v>
      </c>
      <c r="N166" s="68"/>
      <c r="P166" s="86"/>
      <c r="Q166" s="78"/>
      <c r="R166" s="78"/>
      <c r="S166" s="105">
        <f>+[15]Err!$D280</f>
        <v>22550.488627172599</v>
      </c>
      <c r="T166" s="79">
        <f>+[16]Err!E247</f>
        <v>101690.25632323801</v>
      </c>
      <c r="U166" s="90">
        <f t="shared" si="15"/>
        <v>2293164.9687114451</v>
      </c>
      <c r="V166" s="80"/>
      <c r="X166" s="89"/>
      <c r="Y166" s="54"/>
      <c r="Z166" s="54"/>
      <c r="AA166" s="54">
        <f>+[17]Err!E283</f>
        <v>408413.457521067</v>
      </c>
      <c r="AB166" s="54">
        <f>+[18]Err!E255</f>
        <v>3243.3571002855901</v>
      </c>
      <c r="AC166" s="87">
        <f t="shared" si="16"/>
        <v>1324630.6873031398</v>
      </c>
      <c r="AD166" s="87"/>
      <c r="AF166" s="84"/>
      <c r="AG166" s="84"/>
      <c r="AH166" s="90">
        <f t="shared" si="13"/>
        <v>4245641.1233999943</v>
      </c>
      <c r="AI166" s="80"/>
      <c r="AK166" s="50"/>
      <c r="AM166" s="50">
        <f>+'[19]Commercial Sales Model'!$Q211</f>
        <v>4882149.6129618371</v>
      </c>
      <c r="AN166" s="51"/>
    </row>
    <row r="167" spans="1:40" x14ac:dyDescent="0.3">
      <c r="A167" s="2">
        <v>2023</v>
      </c>
      <c r="B167" s="2">
        <v>7</v>
      </c>
      <c r="C167" s="55"/>
      <c r="D167" s="55"/>
      <c r="E167" s="87">
        <f>+[10]Err!$D260</f>
        <v>14305.4630431799</v>
      </c>
      <c r="F167" s="57"/>
      <c r="H167" s="73"/>
      <c r="I167" s="66"/>
      <c r="J167" s="66"/>
      <c r="K167" s="65">
        <f>+[12]Err!$D224</f>
        <v>1411.02002374122</v>
      </c>
      <c r="L167" s="74">
        <f>+[13]Err!$E284</f>
        <v>457761.35217831598</v>
      </c>
      <c r="M167" s="75">
        <f t="shared" si="14"/>
        <v>645910.43401846034</v>
      </c>
      <c r="N167" s="68"/>
      <c r="P167" s="86"/>
      <c r="Q167" s="78"/>
      <c r="R167" s="78"/>
      <c r="S167" s="105">
        <f>+[15]Err!$D281</f>
        <v>23491.9939792113</v>
      </c>
      <c r="T167" s="79">
        <f>+[16]Err!E248</f>
        <v>101938.238463773</v>
      </c>
      <c r="U167" s="90">
        <f t="shared" si="15"/>
        <v>2394732.484242361</v>
      </c>
      <c r="V167" s="80"/>
      <c r="X167" s="89"/>
      <c r="Y167" s="54"/>
      <c r="Z167" s="54"/>
      <c r="AA167" s="54">
        <f>+[17]Err!E284</f>
        <v>420977.620496171</v>
      </c>
      <c r="AB167" s="54">
        <f>+[18]Err!E256</f>
        <v>3266.2995965454502</v>
      </c>
      <c r="AC167" s="87">
        <f t="shared" si="16"/>
        <v>1375039.0319813071</v>
      </c>
      <c r="AD167" s="87"/>
      <c r="AF167" s="84"/>
      <c r="AG167" s="84"/>
      <c r="AH167" s="90">
        <f t="shared" si="13"/>
        <v>4429987.4132853085</v>
      </c>
      <c r="AI167" s="80"/>
      <c r="AK167" s="50"/>
      <c r="AM167" s="50">
        <f>+'[19]Commercial Sales Model'!$Q212</f>
        <v>5080251.4919984965</v>
      </c>
      <c r="AN167" s="51"/>
    </row>
    <row r="168" spans="1:40" x14ac:dyDescent="0.3">
      <c r="A168" s="2">
        <v>2023</v>
      </c>
      <c r="B168" s="2">
        <v>8</v>
      </c>
      <c r="C168" s="55"/>
      <c r="D168" s="55"/>
      <c r="E168" s="87">
        <f>+[10]Err!$D261</f>
        <v>14335.845528170999</v>
      </c>
      <c r="F168" s="57"/>
      <c r="H168" s="73"/>
      <c r="I168" s="66"/>
      <c r="J168" s="66"/>
      <c r="K168" s="65">
        <f>+[12]Err!$D225</f>
        <v>1439.6082103716101</v>
      </c>
      <c r="L168" s="74">
        <f>+[13]Err!$E285</f>
        <v>458079.53652530903</v>
      </c>
      <c r="M168" s="75">
        <f t="shared" si="14"/>
        <v>659455.06178505672</v>
      </c>
      <c r="N168" s="68"/>
      <c r="P168" s="86"/>
      <c r="Q168" s="78"/>
      <c r="R168" s="78"/>
      <c r="S168" s="105">
        <f>+[15]Err!$D282</f>
        <v>23931.721830992301</v>
      </c>
      <c r="T168" s="79">
        <f>+[16]Err!E249</f>
        <v>101988.736358842</v>
      </c>
      <c r="U168" s="90">
        <f t="shared" si="15"/>
        <v>2440766.0684342175</v>
      </c>
      <c r="V168" s="80"/>
      <c r="X168" s="89"/>
      <c r="Y168" s="54"/>
      <c r="Z168" s="54"/>
      <c r="AA168" s="54">
        <f>+[17]Err!E285</f>
        <v>427818.80703924998</v>
      </c>
      <c r="AB168" s="54">
        <f>+[18]Err!E257</f>
        <v>3271.46903134065</v>
      </c>
      <c r="AC168" s="87">
        <f t="shared" si="16"/>
        <v>1399595.9782540076</v>
      </c>
      <c r="AD168" s="87"/>
      <c r="AF168" s="84"/>
      <c r="AG168" s="84"/>
      <c r="AH168" s="90">
        <f t="shared" si="13"/>
        <v>4514152.9540014537</v>
      </c>
      <c r="AI168" s="80"/>
      <c r="AK168" s="50"/>
      <c r="AM168" s="50">
        <f>+'[19]Commercial Sales Model'!$Q213</f>
        <v>5187809.7772213174</v>
      </c>
      <c r="AN168" s="51"/>
    </row>
    <row r="169" spans="1:40" x14ac:dyDescent="0.3">
      <c r="A169" s="2">
        <v>2023</v>
      </c>
      <c r="B169" s="2">
        <v>9</v>
      </c>
      <c r="C169" s="55"/>
      <c r="D169" s="55"/>
      <c r="E169" s="87">
        <f>+[10]Err!$D262</f>
        <v>14306.9931489433</v>
      </c>
      <c r="F169" s="57"/>
      <c r="H169" s="73"/>
      <c r="I169" s="66"/>
      <c r="J169" s="66"/>
      <c r="K169" s="65">
        <f>+[12]Err!$D226</f>
        <v>1404.9414453355801</v>
      </c>
      <c r="L169" s="74">
        <f>+[13]Err!$E286</f>
        <v>458393.86583680799</v>
      </c>
      <c r="M169" s="75">
        <f t="shared" si="14"/>
        <v>644016.54040172894</v>
      </c>
      <c r="N169" s="68"/>
      <c r="P169" s="86"/>
      <c r="Q169" s="78"/>
      <c r="R169" s="78"/>
      <c r="S169" s="105">
        <f>+[15]Err!$D283</f>
        <v>23546.877296595201</v>
      </c>
      <c r="T169" s="79">
        <f>+[16]Err!E250</f>
        <v>101981.143693512</v>
      </c>
      <c r="U169" s="90">
        <f t="shared" si="15"/>
        <v>2401337.4771175706</v>
      </c>
      <c r="V169" s="80"/>
      <c r="X169" s="89"/>
      <c r="Y169" s="54"/>
      <c r="Z169" s="54"/>
      <c r="AA169" s="54">
        <f>+[17]Err!E286</f>
        <v>424178.01986493898</v>
      </c>
      <c r="AB169" s="54">
        <f>+[18]Err!E258</f>
        <v>3268.0492433428699</v>
      </c>
      <c r="AC169" s="87">
        <f t="shared" si="16"/>
        <v>1386234.6568622906</v>
      </c>
      <c r="AD169" s="87"/>
      <c r="AF169" s="84"/>
      <c r="AG169" s="84"/>
      <c r="AH169" s="90">
        <f t="shared" si="13"/>
        <v>4445895.6675305339</v>
      </c>
      <c r="AI169" s="80"/>
      <c r="AK169" s="50"/>
      <c r="AM169" s="50">
        <f>+'[19]Commercial Sales Model'!$Q214</f>
        <v>5102853.7734227637</v>
      </c>
      <c r="AN169" s="51"/>
    </row>
    <row r="170" spans="1:40" x14ac:dyDescent="0.3">
      <c r="A170" s="2">
        <v>2023</v>
      </c>
      <c r="B170" s="2">
        <v>10</v>
      </c>
      <c r="C170" s="55"/>
      <c r="D170" s="55"/>
      <c r="E170" s="87">
        <f>+[10]Err!$D263</f>
        <v>14336.1453301079</v>
      </c>
      <c r="F170" s="57"/>
      <c r="H170" s="73"/>
      <c r="I170" s="66"/>
      <c r="J170" s="66"/>
      <c r="K170" s="65">
        <f>+[12]Err!$D227</f>
        <v>1321.55619850844</v>
      </c>
      <c r="L170" s="74">
        <f>+[13]Err!$E287</f>
        <v>458693.02901149599</v>
      </c>
      <c r="M170" s="75">
        <f t="shared" si="14"/>
        <v>606188.61570275424</v>
      </c>
      <c r="N170" s="68"/>
      <c r="P170" s="86"/>
      <c r="Q170" s="78"/>
      <c r="R170" s="78"/>
      <c r="S170" s="105">
        <f>+[15]Err!$D284</f>
        <v>22481.279339404799</v>
      </c>
      <c r="T170" s="79">
        <f>+[16]Err!E251</f>
        <v>101891.828373718</v>
      </c>
      <c r="U170" s="90">
        <f t="shared" si="15"/>
        <v>2290658.6560722459</v>
      </c>
      <c r="V170" s="80"/>
      <c r="X170" s="89"/>
      <c r="Y170" s="54"/>
      <c r="Z170" s="54"/>
      <c r="AA170" s="54">
        <f>+[17]Err!E287</f>
        <v>411439.74912350898</v>
      </c>
      <c r="AB170" s="54">
        <f>+[18]Err!E259</f>
        <v>3252.7454534544299</v>
      </c>
      <c r="AC170" s="87">
        <f t="shared" si="16"/>
        <v>1338308.773331925</v>
      </c>
      <c r="AD170" s="87"/>
      <c r="AF170" s="84"/>
      <c r="AG170" s="84"/>
      <c r="AH170" s="90">
        <f t="shared" si="13"/>
        <v>4249492.1904370328</v>
      </c>
      <c r="AI170" s="80"/>
      <c r="AK170" s="50"/>
      <c r="AM170" s="50">
        <f>+'[19]Commercial Sales Model'!$Q215</f>
        <v>4886406.0947256172</v>
      </c>
      <c r="AN170" s="51"/>
    </row>
    <row r="171" spans="1:40" x14ac:dyDescent="0.3">
      <c r="A171" s="2">
        <v>2023</v>
      </c>
      <c r="B171" s="2">
        <v>11</v>
      </c>
      <c r="C171" s="55"/>
      <c r="D171" s="55"/>
      <c r="E171" s="87">
        <f>+[10]Err!$D264</f>
        <v>14308.461294831701</v>
      </c>
      <c r="F171" s="57"/>
      <c r="H171" s="73"/>
      <c r="I171" s="66"/>
      <c r="J171" s="66"/>
      <c r="K171" s="65">
        <f>+[12]Err!$D228</f>
        <v>1196.1878978550301</v>
      </c>
      <c r="L171" s="74">
        <f>+[13]Err!$E288</f>
        <v>458973.65320746199</v>
      </c>
      <c r="M171" s="75">
        <f t="shared" si="14"/>
        <v>549018.72940107749</v>
      </c>
      <c r="N171" s="68"/>
      <c r="P171" s="86"/>
      <c r="Q171" s="78"/>
      <c r="R171" s="78"/>
      <c r="S171" s="105">
        <f>+[15]Err!$D285</f>
        <v>20813.4249635448</v>
      </c>
      <c r="T171" s="79">
        <f>+[16]Err!E252</f>
        <v>101741.853699118</v>
      </c>
      <c r="U171" s="90">
        <f t="shared" si="15"/>
        <v>2117596.4376185453</v>
      </c>
      <c r="V171" s="80"/>
      <c r="X171" s="89"/>
      <c r="Y171" s="54"/>
      <c r="Z171" s="54"/>
      <c r="AA171" s="54">
        <f>+[17]Err!E288</f>
        <v>391943.839246622</v>
      </c>
      <c r="AB171" s="54">
        <f>+[18]Err!E260</f>
        <v>3246.5485057893002</v>
      </c>
      <c r="AC171" s="87">
        <f t="shared" si="16"/>
        <v>1272464.6856594423</v>
      </c>
      <c r="AD171" s="87"/>
      <c r="AF171" s="84"/>
      <c r="AG171" s="84"/>
      <c r="AH171" s="90">
        <f t="shared" si="13"/>
        <v>3953388.3139738967</v>
      </c>
      <c r="AI171" s="80"/>
      <c r="AK171" s="50"/>
      <c r="AM171" s="50">
        <f>+'[19]Commercial Sales Model'!$Q216</f>
        <v>4553921.1313475035</v>
      </c>
      <c r="AN171" s="51"/>
    </row>
    <row r="172" spans="1:40" x14ac:dyDescent="0.3">
      <c r="A172" s="2">
        <v>2023</v>
      </c>
      <c r="B172" s="2">
        <v>12</v>
      </c>
      <c r="C172" s="55"/>
      <c r="D172" s="55"/>
      <c r="E172" s="87">
        <f>+[10]Err!$D265</f>
        <v>14336.4329919097</v>
      </c>
      <c r="F172" s="57">
        <f>SUM(E161:E172)</f>
        <v>171841.4988990312</v>
      </c>
      <c r="H172" s="73"/>
      <c r="I172" s="66"/>
      <c r="J172" s="66"/>
      <c r="K172" s="65">
        <f>+[12]Err!$D229</f>
        <v>1146.15041895935</v>
      </c>
      <c r="L172" s="74">
        <f>+[13]Err!$E289</f>
        <v>459244.82827933202</v>
      </c>
      <c r="M172" s="75">
        <f t="shared" si="14"/>
        <v>526363.65233727114</v>
      </c>
      <c r="N172" s="68">
        <f>SUM(M161:M172)</f>
        <v>6849374.2954837121</v>
      </c>
      <c r="P172" s="86"/>
      <c r="Q172" s="78"/>
      <c r="R172" s="78"/>
      <c r="S172" s="105">
        <f>+[15]Err!$D286</f>
        <v>20533.9323278021</v>
      </c>
      <c r="T172" s="79">
        <f>+[16]Err!E253</f>
        <v>101555.094824706</v>
      </c>
      <c r="U172" s="90">
        <f t="shared" si="15"/>
        <v>2085325.4446740383</v>
      </c>
      <c r="V172" s="80">
        <f>SUM(U161:U172)</f>
        <v>26103078.032386906</v>
      </c>
      <c r="X172" s="89"/>
      <c r="Y172" s="54"/>
      <c r="Z172" s="54"/>
      <c r="AA172" s="54">
        <f>+[17]Err!E289</f>
        <v>388389.20055934199</v>
      </c>
      <c r="AB172" s="54">
        <f>+[18]Err!E261</f>
        <v>3245.41932698439</v>
      </c>
      <c r="AC172" s="87">
        <f t="shared" si="16"/>
        <v>1260485.817887305</v>
      </c>
      <c r="AD172" s="87">
        <f>SUM(AC161:AC172)</f>
        <v>15429985.628292182</v>
      </c>
      <c r="AF172" s="84"/>
      <c r="AG172" s="84"/>
      <c r="AH172" s="90">
        <f t="shared" si="13"/>
        <v>3886511.3478905247</v>
      </c>
      <c r="AI172" s="80">
        <f>SUM(AH161:AH172)</f>
        <v>48554279.455061838</v>
      </c>
      <c r="AK172" s="50"/>
      <c r="AM172" s="50">
        <f>+'[19]Commercial Sales Model'!$Q217</f>
        <v>4498831.9117789948</v>
      </c>
      <c r="AN172" s="51">
        <f>SUM(AM161:AM172)</f>
        <v>55731228.168410383</v>
      </c>
    </row>
    <row r="173" spans="1:40" x14ac:dyDescent="0.3">
      <c r="A173" s="2">
        <v>2024</v>
      </c>
      <c r="B173" s="2">
        <v>1</v>
      </c>
      <c r="C173" s="55"/>
      <c r="D173" s="55"/>
      <c r="E173" s="87">
        <f>+[10]Err!$D266</f>
        <v>14309.8699898389</v>
      </c>
      <c r="F173" s="58">
        <f>+F172/F160-1</f>
        <v>4.5475062736910488E-4</v>
      </c>
      <c r="H173" s="73"/>
      <c r="I173" s="66"/>
      <c r="J173" s="66"/>
      <c r="K173" s="65">
        <f>+[12]Err!$D230</f>
        <v>1102.74354197717</v>
      </c>
      <c r="L173" s="74">
        <f>+[13]Err!$E290</f>
        <v>459522.11693150102</v>
      </c>
      <c r="M173" s="75">
        <f t="shared" si="14"/>
        <v>506735.04684189073</v>
      </c>
      <c r="N173" s="69">
        <f>+N172/N160-1</f>
        <v>7.177834394695326E-3</v>
      </c>
      <c r="P173" s="86"/>
      <c r="Q173" s="78"/>
      <c r="R173" s="78"/>
      <c r="S173" s="105">
        <f>+[15]Err!$D287</f>
        <v>19877.4125640493</v>
      </c>
      <c r="T173" s="79">
        <f>+[16]Err!E254</f>
        <v>101431.80252101</v>
      </c>
      <c r="U173" s="90">
        <f t="shared" si="15"/>
        <v>2016201.7858252916</v>
      </c>
      <c r="V173" s="81">
        <f>+V172/V160-1</f>
        <v>4.3919674104333506E-3</v>
      </c>
      <c r="X173" s="89"/>
      <c r="Y173" s="54"/>
      <c r="Z173" s="54"/>
      <c r="AA173" s="54">
        <f>+[17]Err!E290</f>
        <v>372217.30027981702</v>
      </c>
      <c r="AB173" s="54">
        <f>+[18]Err!E262</f>
        <v>3243.9182164405102</v>
      </c>
      <c r="AC173" s="87">
        <f t="shared" si="16"/>
        <v>1207442.4808520058</v>
      </c>
      <c r="AD173" s="150">
        <f>+AD172/AD160-1</f>
        <v>5.8440188464017329E-3</v>
      </c>
      <c r="AF173" s="84"/>
      <c r="AG173" s="84"/>
      <c r="AH173" s="90">
        <f t="shared" si="13"/>
        <v>3744689.1835090271</v>
      </c>
      <c r="AI173" s="81">
        <f>+AI172/AI160-1</f>
        <v>5.2313629852540622E-3</v>
      </c>
      <c r="AK173" s="50"/>
      <c r="AM173" s="50">
        <f>+'[19]Commercial Sales Model'!$Q218</f>
        <v>4274235.7133012526</v>
      </c>
      <c r="AN173" s="3">
        <f>+AN172/AN160-1</f>
        <v>1.3214773408746439E-2</v>
      </c>
    </row>
    <row r="174" spans="1:40" x14ac:dyDescent="0.3">
      <c r="A174" s="2">
        <v>2024</v>
      </c>
      <c r="B174" s="2">
        <v>2</v>
      </c>
      <c r="C174" s="55"/>
      <c r="D174" s="55"/>
      <c r="E174" s="87">
        <f>+[10]Err!$D267</f>
        <v>14336.709005177399</v>
      </c>
      <c r="F174" s="57"/>
      <c r="H174" s="73"/>
      <c r="I174" s="66"/>
      <c r="J174" s="66"/>
      <c r="K174" s="65">
        <f>+[12]Err!$D231</f>
        <v>1087.8999643587199</v>
      </c>
      <c r="L174" s="74">
        <f>+[13]Err!$E291</f>
        <v>459816.29333352501</v>
      </c>
      <c r="M174" s="75">
        <f t="shared" si="14"/>
        <v>500234.12912910053</v>
      </c>
      <c r="N174" s="68"/>
      <c r="P174" s="86"/>
      <c r="Q174" s="78"/>
      <c r="R174" s="78"/>
      <c r="S174" s="105">
        <f>+[15]Err!$D288</f>
        <v>19079.9782848635</v>
      </c>
      <c r="T174" s="79">
        <f>+[16]Err!E255</f>
        <v>101396.419096411</v>
      </c>
      <c r="U174" s="90">
        <f t="shared" si="15"/>
        <v>1934641.4745224407</v>
      </c>
      <c r="V174" s="80"/>
      <c r="X174" s="89"/>
      <c r="Y174" s="54"/>
      <c r="Z174" s="54"/>
      <c r="AA174" s="54">
        <f>+[17]Err!E291</f>
        <v>369329.50362027198</v>
      </c>
      <c r="AB174" s="54">
        <f>+[18]Err!E263</f>
        <v>3245.9593826135501</v>
      </c>
      <c r="AC174" s="87">
        <f t="shared" si="16"/>
        <v>1198828.5675522271</v>
      </c>
      <c r="AD174" s="87"/>
      <c r="AF174" s="84"/>
      <c r="AG174" s="84"/>
      <c r="AH174" s="90">
        <f t="shared" si="13"/>
        <v>3648040.8802089458</v>
      </c>
      <c r="AI174" s="80"/>
      <c r="AK174" s="50"/>
      <c r="AM174" s="50">
        <f>+'[19]Commercial Sales Model'!$Q219</f>
        <v>4237545.6790443556</v>
      </c>
      <c r="AN174" s="51"/>
    </row>
    <row r="175" spans="1:40" x14ac:dyDescent="0.3">
      <c r="A175" s="2">
        <v>2024</v>
      </c>
      <c r="B175" s="2">
        <v>3</v>
      </c>
      <c r="C175" s="55"/>
      <c r="D175" s="55"/>
      <c r="E175" s="87">
        <f>+[10]Err!$D268</f>
        <v>14311.2216413601</v>
      </c>
      <c r="F175" s="57"/>
      <c r="H175" s="73"/>
      <c r="I175" s="66"/>
      <c r="J175" s="66"/>
      <c r="K175" s="65">
        <f>+[12]Err!$D232</f>
        <v>1105.75872919268</v>
      </c>
      <c r="L175" s="74">
        <f>+[13]Err!$E292</f>
        <v>460118.979430117</v>
      </c>
      <c r="M175" s="75">
        <f t="shared" si="14"/>
        <v>508780.57797207905</v>
      </c>
      <c r="N175" s="68"/>
      <c r="P175" s="86"/>
      <c r="Q175" s="78"/>
      <c r="R175" s="78"/>
      <c r="S175" s="105">
        <f>+[15]Err!$D289</f>
        <v>19407.970387444198</v>
      </c>
      <c r="T175" s="79">
        <f>+[16]Err!E256</f>
        <v>101394.192326139</v>
      </c>
      <c r="U175" s="90">
        <f t="shared" si="15"/>
        <v>1967855.4821245275</v>
      </c>
      <c r="V175" s="80"/>
      <c r="X175" s="89"/>
      <c r="Y175" s="54"/>
      <c r="Z175" s="54"/>
      <c r="AA175" s="54">
        <f>+[17]Err!E292</f>
        <v>372030.54457648401</v>
      </c>
      <c r="AB175" s="54">
        <f>+[18]Err!E264</f>
        <v>3240.8669768996601</v>
      </c>
      <c r="AC175" s="87">
        <f t="shared" si="16"/>
        <v>1205701.506315924</v>
      </c>
      <c r="AD175" s="87"/>
      <c r="AF175" s="84"/>
      <c r="AG175" s="84"/>
      <c r="AH175" s="90">
        <f t="shared" si="13"/>
        <v>3696648.7880538907</v>
      </c>
      <c r="AI175" s="80"/>
      <c r="AK175" s="50"/>
      <c r="AM175" s="50">
        <f>+'[19]Commercial Sales Model'!$Q220</f>
        <v>4291938.6499128267</v>
      </c>
      <c r="AN175" s="51"/>
    </row>
    <row r="176" spans="1:40" x14ac:dyDescent="0.3">
      <c r="A176" s="2">
        <v>2024</v>
      </c>
      <c r="B176" s="2">
        <v>4</v>
      </c>
      <c r="C176" s="55"/>
      <c r="D176" s="55"/>
      <c r="E176" s="87">
        <f>+[10]Err!$D269</f>
        <v>14336.9738416049</v>
      </c>
      <c r="F176" s="57"/>
      <c r="H176" s="73"/>
      <c r="I176" s="66"/>
      <c r="J176" s="66"/>
      <c r="K176" s="65">
        <f>+[12]Err!$D233</f>
        <v>1148.26807065049</v>
      </c>
      <c r="L176" s="74">
        <f>+[13]Err!$E293</f>
        <v>460427.644155494</v>
      </c>
      <c r="M176" s="75">
        <f t="shared" si="14"/>
        <v>528694.36262857949</v>
      </c>
      <c r="N176" s="68"/>
      <c r="P176" s="86"/>
      <c r="Q176" s="78"/>
      <c r="R176" s="78"/>
      <c r="S176" s="105">
        <f>+[15]Err!$D290</f>
        <v>20072.039657017402</v>
      </c>
      <c r="T176" s="79">
        <f>+[16]Err!E257</f>
        <v>101438.235981309</v>
      </c>
      <c r="U176" s="90">
        <f t="shared" si="15"/>
        <v>2036072.2953547237</v>
      </c>
      <c r="V176" s="80"/>
      <c r="X176" s="89"/>
      <c r="Y176" s="54"/>
      <c r="Z176" s="54"/>
      <c r="AA176" s="54">
        <f>+[17]Err!E293</f>
        <v>378954.124196394</v>
      </c>
      <c r="AB176" s="54">
        <f>+[18]Err!E265</f>
        <v>3238.96849754185</v>
      </c>
      <c r="AC176" s="87">
        <f t="shared" si="16"/>
        <v>1227420.470285682</v>
      </c>
      <c r="AD176" s="87"/>
      <c r="AF176" s="84"/>
      <c r="AG176" s="84"/>
      <c r="AH176" s="90">
        <f t="shared" si="13"/>
        <v>3806524.1021105903</v>
      </c>
      <c r="AI176" s="80"/>
      <c r="AK176" s="50"/>
      <c r="AM176" s="50">
        <f>+'[19]Commercial Sales Model'!$Q221</f>
        <v>4405015.2385673393</v>
      </c>
      <c r="AN176" s="51"/>
    </row>
    <row r="177" spans="1:40" x14ac:dyDescent="0.3">
      <c r="A177" s="2">
        <v>2024</v>
      </c>
      <c r="B177" s="2">
        <v>5</v>
      </c>
      <c r="C177" s="55"/>
      <c r="D177" s="55"/>
      <c r="E177" s="87">
        <f>+[10]Err!$D270</f>
        <v>14312.518559305599</v>
      </c>
      <c r="F177" s="57"/>
      <c r="H177" s="73"/>
      <c r="I177" s="66"/>
      <c r="J177" s="66"/>
      <c r="K177" s="65">
        <f>+[12]Err!$D234</f>
        <v>1241.3655792279601</v>
      </c>
      <c r="L177" s="74">
        <f>+[13]Err!$E294</f>
        <v>460730.76611950202</v>
      </c>
      <c r="M177" s="75">
        <f t="shared" si="14"/>
        <v>571935.31435207743</v>
      </c>
      <c r="N177" s="68"/>
      <c r="P177" s="86"/>
      <c r="Q177" s="78"/>
      <c r="R177" s="78"/>
      <c r="S177" s="105">
        <f>+[15]Err!$D291</f>
        <v>21283.149314824801</v>
      </c>
      <c r="T177" s="79">
        <f>+[16]Err!E258</f>
        <v>101600.47156085999</v>
      </c>
      <c r="U177" s="90">
        <f t="shared" si="15"/>
        <v>2162378.0066863941</v>
      </c>
      <c r="V177" s="80"/>
      <c r="X177" s="89"/>
      <c r="Y177" s="54"/>
      <c r="Z177" s="54"/>
      <c r="AA177" s="54">
        <f>+[17]Err!E294</f>
        <v>393346.968571531</v>
      </c>
      <c r="AB177" s="54">
        <f>+[18]Err!E266</f>
        <v>3228.9812303356998</v>
      </c>
      <c r="AC177" s="87">
        <f t="shared" si="16"/>
        <v>1270109.9785269201</v>
      </c>
      <c r="AD177" s="87"/>
      <c r="AF177" s="84"/>
      <c r="AG177" s="84"/>
      <c r="AH177" s="90">
        <f t="shared" si="13"/>
        <v>4018735.8181246971</v>
      </c>
      <c r="AI177" s="80"/>
      <c r="AK177" s="50"/>
      <c r="AM177" s="50">
        <f>+'[19]Commercial Sales Model'!$Q222</f>
        <v>4659051.8342490448</v>
      </c>
      <c r="AN177" s="51"/>
    </row>
    <row r="178" spans="1:40" x14ac:dyDescent="0.3">
      <c r="A178" s="2">
        <v>2024</v>
      </c>
      <c r="B178" s="2">
        <v>6</v>
      </c>
      <c r="C178" s="55"/>
      <c r="D178" s="55"/>
      <c r="E178" s="87">
        <f>+[10]Err!$D271</f>
        <v>14337.227953785399</v>
      </c>
      <c r="F178" s="57"/>
      <c r="H178" s="73"/>
      <c r="I178" s="66"/>
      <c r="J178" s="66"/>
      <c r="K178" s="65">
        <f>+[12]Err!$D235</f>
        <v>1336.1738388598301</v>
      </c>
      <c r="L178" s="74">
        <f>+[13]Err!$E295</f>
        <v>461031.63788878202</v>
      </c>
      <c r="M178" s="75">
        <f t="shared" si="14"/>
        <v>616018.41343368904</v>
      </c>
      <c r="N178" s="68"/>
      <c r="P178" s="86"/>
      <c r="Q178" s="78"/>
      <c r="R178" s="78"/>
      <c r="S178" s="105">
        <f>+[15]Err!$D292</f>
        <v>22579.9690422819</v>
      </c>
      <c r="T178" s="79">
        <f>+[16]Err!E259</f>
        <v>101883.164189919</v>
      </c>
      <c r="U178" s="90">
        <f t="shared" si="15"/>
        <v>2300518.6933380947</v>
      </c>
      <c r="V178" s="80"/>
      <c r="X178" s="89"/>
      <c r="Y178" s="54"/>
      <c r="Z178" s="54"/>
      <c r="AA178" s="54">
        <f>+[17]Err!E295</f>
        <v>410852.80742167099</v>
      </c>
      <c r="AB178" s="54">
        <f>+[18]Err!E267</f>
        <v>3240.59063028022</v>
      </c>
      <c r="AC178" s="87">
        <f t="shared" si="16"/>
        <v>1331405.7581549906</v>
      </c>
      <c r="AD178" s="87"/>
      <c r="AF178" s="84"/>
      <c r="AG178" s="84"/>
      <c r="AH178" s="90">
        <f t="shared" si="13"/>
        <v>4262280.0928805592</v>
      </c>
      <c r="AI178" s="80"/>
      <c r="AK178" s="50"/>
      <c r="AM178" s="50">
        <f>+'[19]Commercial Sales Model'!$Q223</f>
        <v>4954603.9215713665</v>
      </c>
      <c r="AN178" s="51"/>
    </row>
    <row r="179" spans="1:40" x14ac:dyDescent="0.3">
      <c r="A179" s="2">
        <v>2024</v>
      </c>
      <c r="B179" s="2">
        <v>7</v>
      </c>
      <c r="C179" s="55"/>
      <c r="D179" s="55"/>
      <c r="E179" s="87">
        <f>+[10]Err!$D272</f>
        <v>14313.7629600489</v>
      </c>
      <c r="F179" s="57"/>
      <c r="H179" s="73"/>
      <c r="I179" s="66"/>
      <c r="J179" s="66"/>
      <c r="K179" s="65">
        <f>+[12]Err!$D236</f>
        <v>1405.96629951919</v>
      </c>
      <c r="L179" s="74">
        <f>+[13]Err!$E296</f>
        <v>461329.33764870098</v>
      </c>
      <c r="M179" s="75">
        <f t="shared" si="14"/>
        <v>648613.50171358313</v>
      </c>
      <c r="N179" s="68"/>
      <c r="P179" s="86"/>
      <c r="Q179" s="78"/>
      <c r="R179" s="78"/>
      <c r="S179" s="105">
        <f>+[15]Err!$D293</f>
        <v>23520.588462628901</v>
      </c>
      <c r="T179" s="79">
        <f>+[16]Err!E260</f>
        <v>102131.58619082801</v>
      </c>
      <c r="U179" s="90">
        <f t="shared" si="15"/>
        <v>2402195.0078299786</v>
      </c>
      <c r="V179" s="80"/>
      <c r="X179" s="89"/>
      <c r="Y179" s="54"/>
      <c r="Z179" s="54"/>
      <c r="AA179" s="54">
        <f>+[17]Err!E296</f>
        <v>423399.92720191501</v>
      </c>
      <c r="AB179" s="54">
        <f>+[18]Err!E268</f>
        <v>3263.5133593474602</v>
      </c>
      <c r="AC179" s="87">
        <f t="shared" si="16"/>
        <v>1381771.3187701916</v>
      </c>
      <c r="AD179" s="87"/>
      <c r="AF179" s="84"/>
      <c r="AG179" s="84"/>
      <c r="AH179" s="90">
        <f t="shared" si="13"/>
        <v>4446893.5912738023</v>
      </c>
      <c r="AI179" s="80"/>
      <c r="AK179" s="50"/>
      <c r="AM179" s="50">
        <f>+'[19]Commercial Sales Model'!$Q224</f>
        <v>5155345.2193667935</v>
      </c>
      <c r="AN179" s="51"/>
    </row>
    <row r="180" spans="1:40" x14ac:dyDescent="0.3">
      <c r="A180" s="2">
        <v>2024</v>
      </c>
      <c r="B180" s="2">
        <v>8</v>
      </c>
      <c r="C180" s="55"/>
      <c r="D180" s="55"/>
      <c r="E180" s="87">
        <f>+[10]Err!$D273</f>
        <v>14337.471775985199</v>
      </c>
      <c r="F180" s="57"/>
      <c r="H180" s="73"/>
      <c r="I180" s="66"/>
      <c r="J180" s="66"/>
      <c r="K180" s="65">
        <f>+[12]Err!$D237</f>
        <v>1434.47870843285</v>
      </c>
      <c r="L180" s="74">
        <f>+[13]Err!$E297</f>
        <v>461628.00856838003</v>
      </c>
      <c r="M180" s="75">
        <f t="shared" si="14"/>
        <v>662195.54950759839</v>
      </c>
      <c r="N180" s="68"/>
      <c r="P180" s="86"/>
      <c r="Q180" s="78"/>
      <c r="R180" s="78"/>
      <c r="S180" s="105">
        <f>+[15]Err!$D294</f>
        <v>23959.385923742801</v>
      </c>
      <c r="T180" s="79">
        <f>+[16]Err!E261</f>
        <v>102182.149295225</v>
      </c>
      <c r="U180" s="90">
        <f t="shared" si="15"/>
        <v>2448221.5494817989</v>
      </c>
      <c r="V180" s="80"/>
      <c r="X180" s="89"/>
      <c r="Y180" s="54"/>
      <c r="Z180" s="54"/>
      <c r="AA180" s="54">
        <f>+[17]Err!E297</f>
        <v>430230.525046953</v>
      </c>
      <c r="AB180" s="54">
        <f>+[18]Err!E269</f>
        <v>3268.6781860938499</v>
      </c>
      <c r="AC180" s="87">
        <f t="shared" si="16"/>
        <v>1406285.1322126789</v>
      </c>
      <c r="AD180" s="87"/>
      <c r="AF180" s="84"/>
      <c r="AG180" s="84"/>
      <c r="AH180" s="90">
        <f t="shared" si="13"/>
        <v>4531039.7029780615</v>
      </c>
      <c r="AI180" s="80"/>
      <c r="AK180" s="50"/>
      <c r="AM180" s="50">
        <f>+'[19]Commercial Sales Model'!$Q225</f>
        <v>5264045.1244587582</v>
      </c>
      <c r="AN180" s="51"/>
    </row>
    <row r="181" spans="1:40" x14ac:dyDescent="0.3">
      <c r="A181" s="2">
        <v>2024</v>
      </c>
      <c r="B181" s="2">
        <v>9</v>
      </c>
      <c r="C181" s="55"/>
      <c r="D181" s="55"/>
      <c r="E181" s="87">
        <f>+[10]Err!$D274</f>
        <v>14314.9569702137</v>
      </c>
      <c r="F181" s="57"/>
      <c r="H181" s="73"/>
      <c r="I181" s="66"/>
      <c r="J181" s="66"/>
      <c r="K181" s="65">
        <f>+[12]Err!$D238</f>
        <v>1399.7890136778999</v>
      </c>
      <c r="L181" s="74">
        <f>+[13]Err!$E298</f>
        <v>461924.49321640399</v>
      </c>
      <c r="M181" s="75">
        <f t="shared" si="14"/>
        <v>646596.83075305389</v>
      </c>
      <c r="N181" s="68"/>
      <c r="P181" s="86"/>
      <c r="Q181" s="78"/>
      <c r="R181" s="78"/>
      <c r="S181" s="105">
        <f>+[15]Err!$D295</f>
        <v>23574.0800039442</v>
      </c>
      <c r="T181" s="79">
        <f>+[16]Err!E262</f>
        <v>102174.51167223</v>
      </c>
      <c r="U181" s="90">
        <f t="shared" si="15"/>
        <v>2408670.1125250808</v>
      </c>
      <c r="V181" s="80"/>
      <c r="X181" s="89"/>
      <c r="Y181" s="54"/>
      <c r="Z181" s="54"/>
      <c r="AA181" s="54">
        <f>+[17]Err!E298</f>
        <v>426589.72473803197</v>
      </c>
      <c r="AB181" s="54">
        <f>+[18]Err!E270</f>
        <v>3265.2611172608599</v>
      </c>
      <c r="AC181" s="87">
        <f t="shared" si="16"/>
        <v>1392926.8412101089</v>
      </c>
      <c r="AD181" s="87"/>
      <c r="AF181" s="84"/>
      <c r="AG181" s="84"/>
      <c r="AH181" s="90">
        <f t="shared" si="13"/>
        <v>4462508.741458457</v>
      </c>
      <c r="AI181" s="80"/>
      <c r="AK181" s="50"/>
      <c r="AM181" s="50">
        <f>+'[19]Commercial Sales Model'!$Q226</f>
        <v>5177813.7871799907</v>
      </c>
      <c r="AN181" s="51"/>
    </row>
    <row r="182" spans="1:40" x14ac:dyDescent="0.3">
      <c r="A182" s="2">
        <v>2024</v>
      </c>
      <c r="B182" s="2">
        <v>10</v>
      </c>
      <c r="C182" s="55"/>
      <c r="D182" s="55"/>
      <c r="E182" s="87">
        <f>+[10]Err!$D275</f>
        <v>14337.7057248851</v>
      </c>
      <c r="F182" s="57"/>
      <c r="H182" s="73"/>
      <c r="I182" s="66"/>
      <c r="J182" s="66"/>
      <c r="K182" s="65">
        <f>+[12]Err!$D239</f>
        <v>1316.5107640179399</v>
      </c>
      <c r="L182" s="74">
        <f>+[13]Err!$E299</f>
        <v>462215.11657126999</v>
      </c>
      <c r="M182" s="75">
        <f t="shared" si="14"/>
        <v>608511.17625788378</v>
      </c>
      <c r="N182" s="68"/>
      <c r="P182" s="86"/>
      <c r="Q182" s="78"/>
      <c r="R182" s="78"/>
      <c r="S182" s="105">
        <f>+[15]Err!$D296</f>
        <v>22509.133727812699</v>
      </c>
      <c r="T182" s="79">
        <f>+[16]Err!E263</f>
        <v>102084.996477904</v>
      </c>
      <c r="U182" s="90">
        <f t="shared" si="15"/>
        <v>2297844.8373244293</v>
      </c>
      <c r="V182" s="80"/>
      <c r="X182" s="89"/>
      <c r="Y182" s="54"/>
      <c r="Z182" s="54"/>
      <c r="AA182" s="54">
        <f>+[17]Err!E299</f>
        <v>413866.21224295802</v>
      </c>
      <c r="AB182" s="54">
        <f>+[18]Err!E271</f>
        <v>3249.9701864441199</v>
      </c>
      <c r="AC182" s="87">
        <f t="shared" si="16"/>
        <v>1345052.8509661679</v>
      </c>
      <c r="AD182" s="87"/>
      <c r="AF182" s="84"/>
      <c r="AG182" s="84"/>
      <c r="AH182" s="90">
        <f t="shared" si="13"/>
        <v>4265746.5702733658</v>
      </c>
      <c r="AI182" s="80"/>
      <c r="AK182" s="50"/>
      <c r="AM182" s="50">
        <f>+'[19]Commercial Sales Model'!$Q227</f>
        <v>4958023.2059357231</v>
      </c>
      <c r="AN182" s="51"/>
    </row>
    <row r="183" spans="1:40" x14ac:dyDescent="0.3">
      <c r="A183" s="2">
        <v>2024</v>
      </c>
      <c r="B183" s="2">
        <v>11</v>
      </c>
      <c r="C183" s="55"/>
      <c r="D183" s="55"/>
      <c r="E183" s="87">
        <f>+[10]Err!$D276</f>
        <v>14316.1026303084</v>
      </c>
      <c r="F183" s="57"/>
      <c r="H183" s="73"/>
      <c r="I183" s="66"/>
      <c r="J183" s="66"/>
      <c r="K183" s="65">
        <f>+[12]Err!$D240</f>
        <v>1191.4309629192301</v>
      </c>
      <c r="L183" s="74">
        <f>+[13]Err!$E300</f>
        <v>462501.53000873502</v>
      </c>
      <c r="M183" s="75">
        <f t="shared" si="14"/>
        <v>551038.64324992429</v>
      </c>
      <c r="N183" s="68"/>
      <c r="P183" s="86"/>
      <c r="Q183" s="78"/>
      <c r="R183" s="78"/>
      <c r="S183" s="105">
        <f>+[15]Err!$D297</f>
        <v>20843.456592979401</v>
      </c>
      <c r="T183" s="79">
        <f>+[16]Err!E264</f>
        <v>101934.70701113901</v>
      </c>
      <c r="U183" s="90">
        <f t="shared" si="15"/>
        <v>2124671.6409047488</v>
      </c>
      <c r="V183" s="80"/>
      <c r="X183" s="89"/>
      <c r="Y183" s="54"/>
      <c r="Z183" s="54"/>
      <c r="AA183" s="54">
        <f>+[17]Err!E300</f>
        <v>394402.14172643202</v>
      </c>
      <c r="AB183" s="54">
        <f>+[18]Err!E272</f>
        <v>3243.7783291002802</v>
      </c>
      <c r="AC183" s="87">
        <f t="shared" si="16"/>
        <v>1279353.1202829375</v>
      </c>
      <c r="AD183" s="87"/>
      <c r="AF183" s="84"/>
      <c r="AG183" s="84"/>
      <c r="AH183" s="90">
        <f t="shared" si="13"/>
        <v>3969379.5070679192</v>
      </c>
      <c r="AI183" s="80"/>
      <c r="AK183" s="50"/>
      <c r="AM183" s="50">
        <f>+'[19]Commercial Sales Model'!$Q228</f>
        <v>4621705.5373790953</v>
      </c>
      <c r="AN183" s="51"/>
    </row>
    <row r="184" spans="1:40" x14ac:dyDescent="0.3">
      <c r="A184" s="2">
        <v>2024</v>
      </c>
      <c r="B184" s="2">
        <v>12</v>
      </c>
      <c r="C184" s="55"/>
      <c r="D184" s="55"/>
      <c r="E184" s="87">
        <f>+[10]Err!$D277</f>
        <v>14337.930200293</v>
      </c>
      <c r="F184" s="57">
        <f>SUM(E173:E184)</f>
        <v>171902.45125280658</v>
      </c>
      <c r="H184" s="73"/>
      <c r="I184" s="66"/>
      <c r="J184" s="66"/>
      <c r="K184" s="65">
        <f>+[12]Err!$D241</f>
        <v>1141.7514262750001</v>
      </c>
      <c r="L184" s="74">
        <f>+[13]Err!$E301</f>
        <v>462786.50925325602</v>
      </c>
      <c r="M184" s="75">
        <f t="shared" si="14"/>
        <v>528387.15700073366</v>
      </c>
      <c r="N184" s="68">
        <f>SUM(M173:M184)</f>
        <v>6877740.7028401941</v>
      </c>
      <c r="P184" s="86"/>
      <c r="Q184" s="78"/>
      <c r="R184" s="78"/>
      <c r="S184" s="105">
        <f>+[15]Err!$D298</f>
        <v>20566.761102102198</v>
      </c>
      <c r="T184" s="79">
        <f>+[16]Err!E265</f>
        <v>101747.56372996701</v>
      </c>
      <c r="U184" s="90">
        <f t="shared" si="15"/>
        <v>2092617.83595515</v>
      </c>
      <c r="V184" s="80">
        <f>SUM(U173:U184)</f>
        <v>26191888.721872658</v>
      </c>
      <c r="X184" s="89"/>
      <c r="Y184" s="54"/>
      <c r="Z184" s="54"/>
      <c r="AA184" s="54">
        <f>+[17]Err!E301</f>
        <v>390882.47502947098</v>
      </c>
      <c r="AB184" s="54">
        <f>+[18]Err!E273</f>
        <v>3242.6499168669602</v>
      </c>
      <c r="AC184" s="87">
        <f t="shared" si="16"/>
        <v>1267495.0251590656</v>
      </c>
      <c r="AD184" s="87">
        <f>SUM(AC173:AC184)</f>
        <v>15513793.050288901</v>
      </c>
      <c r="AF184" s="84"/>
      <c r="AG184" s="84"/>
      <c r="AH184" s="90">
        <f t="shared" si="13"/>
        <v>3902837.9483152423</v>
      </c>
      <c r="AI184" s="80">
        <f>SUM(AH173:AH184)</f>
        <v>48755324.926254563</v>
      </c>
      <c r="AK184" s="50"/>
      <c r="AM184" s="50">
        <f>+'[19]Commercial Sales Model'!$Q229</f>
        <v>4566497.4142117668</v>
      </c>
      <c r="AN184" s="51">
        <f>SUM(AM173:AM184)</f>
        <v>56565821.32517831</v>
      </c>
    </row>
    <row r="185" spans="1:40" x14ac:dyDescent="0.3">
      <c r="A185" s="2">
        <v>2025</v>
      </c>
      <c r="B185" s="2">
        <v>1</v>
      </c>
      <c r="C185" s="55"/>
      <c r="D185" s="55"/>
      <c r="E185" s="87">
        <f>+[10]Err!$D278</f>
        <v>14317.2018982138</v>
      </c>
      <c r="F185" s="58">
        <f>+F184/F172-1</f>
        <v>3.5470101323542558E-4</v>
      </c>
      <c r="H185" s="73"/>
      <c r="I185" s="66"/>
      <c r="J185" s="66"/>
      <c r="K185" s="65">
        <f>+[12]Err!$D242</f>
        <v>1098.6627954575599</v>
      </c>
      <c r="L185" s="74">
        <f>+[13]Err!$E302</f>
        <v>463079.00152377703</v>
      </c>
      <c r="M185" s="75">
        <f t="shared" si="14"/>
        <v>508767.67033180851</v>
      </c>
      <c r="N185" s="69">
        <f>+N184/N172-1</f>
        <v>4.1414596622622035E-3</v>
      </c>
      <c r="P185" s="86"/>
      <c r="Q185" s="78"/>
      <c r="R185" s="78"/>
      <c r="S185" s="105">
        <f>+[15]Err!$D299</f>
        <v>19912.755188448398</v>
      </c>
      <c r="T185" s="79">
        <f>+[16]Err!E266</f>
        <v>101624.007404822</v>
      </c>
      <c r="U185" s="90">
        <f t="shared" si="15"/>
        <v>2023613.9807212877</v>
      </c>
      <c r="V185" s="81">
        <f>+V184/V172-1</f>
        <v>3.4023071675899352E-3</v>
      </c>
      <c r="X185" s="89"/>
      <c r="Y185" s="54"/>
      <c r="Z185" s="54"/>
      <c r="AA185" s="54">
        <f>+[17]Err!E302</f>
        <v>374735.24035198399</v>
      </c>
      <c r="AB185" s="54">
        <f>+[18]Err!E274</f>
        <v>3241.1498904063701</v>
      </c>
      <c r="AC185" s="87">
        <f t="shared" si="16"/>
        <v>1214573.0831982377</v>
      </c>
      <c r="AD185" s="150">
        <f>+AD184/AD172-1</f>
        <v>5.4314646828348412E-3</v>
      </c>
      <c r="AF185" s="84"/>
      <c r="AG185" s="84"/>
      <c r="AH185" s="90">
        <f t="shared" si="13"/>
        <v>3761271.9361495483</v>
      </c>
      <c r="AI185" s="81">
        <f>+AI184/AI172-1</f>
        <v>4.14063339934434E-3</v>
      </c>
      <c r="AK185" s="50"/>
      <c r="AM185" s="50">
        <f>+'[19]Commercial Sales Model'!$Q230</f>
        <v>4339683.1238491237</v>
      </c>
      <c r="AN185" s="3">
        <f>+AN184/AN172-1</f>
        <v>1.497532324688633E-2</v>
      </c>
    </row>
    <row r="186" spans="1:40" x14ac:dyDescent="0.3">
      <c r="A186" s="2">
        <v>2025</v>
      </c>
      <c r="B186" s="2">
        <v>2</v>
      </c>
      <c r="C186" s="55"/>
      <c r="D186" s="55"/>
      <c r="E186" s="87">
        <f>+[10]Err!$D279</f>
        <v>14338.1455858272</v>
      </c>
      <c r="F186" s="57"/>
      <c r="H186" s="73"/>
      <c r="I186" s="66"/>
      <c r="J186" s="66"/>
      <c r="K186" s="65">
        <f>+[12]Err!$D243</f>
        <v>1083.98574164775</v>
      </c>
      <c r="L186" s="74">
        <f>+[13]Err!$E303</f>
        <v>463382.53598140302</v>
      </c>
      <c r="M186" s="75">
        <f t="shared" si="14"/>
        <v>502300.0619324164</v>
      </c>
      <c r="N186" s="68"/>
      <c r="P186" s="86"/>
      <c r="Q186" s="78"/>
      <c r="R186" s="78"/>
      <c r="S186" s="105">
        <f>+[15]Err!$D300</f>
        <v>19116.641121881301</v>
      </c>
      <c r="T186" s="79">
        <f>+[16]Err!E267</f>
        <v>101588.526595904</v>
      </c>
      <c r="U186" s="90">
        <f t="shared" si="15"/>
        <v>1942031.4050345905</v>
      </c>
      <c r="V186" s="80"/>
      <c r="X186" s="89"/>
      <c r="Y186" s="54"/>
      <c r="Z186" s="54"/>
      <c r="AA186" s="54">
        <f>+[17]Err!E303</f>
        <v>371849.49137477</v>
      </c>
      <c r="AB186" s="54">
        <f>+[18]Err!E275</f>
        <v>3243.1891176598501</v>
      </c>
      <c r="AC186" s="87">
        <f t="shared" si="16"/>
        <v>1205978.2238340045</v>
      </c>
      <c r="AD186" s="87"/>
      <c r="AF186" s="84"/>
      <c r="AG186" s="84"/>
      <c r="AH186" s="90">
        <f t="shared" si="13"/>
        <v>3664647.8363868385</v>
      </c>
      <c r="AI186" s="80"/>
      <c r="AK186" s="50"/>
      <c r="AM186" s="50">
        <f>+'[19]Commercial Sales Model'!$Q231</f>
        <v>4302979.7825906854</v>
      </c>
      <c r="AN186" s="51"/>
    </row>
    <row r="187" spans="1:40" x14ac:dyDescent="0.3">
      <c r="A187" s="2">
        <v>2025</v>
      </c>
      <c r="B187" s="2">
        <v>3</v>
      </c>
      <c r="C187" s="55"/>
      <c r="D187" s="55"/>
      <c r="E187" s="87">
        <f>+[10]Err!$D280</f>
        <v>14318.2566525282</v>
      </c>
      <c r="F187" s="57"/>
      <c r="H187" s="73"/>
      <c r="I187" s="66"/>
      <c r="J187" s="66"/>
      <c r="K187" s="65">
        <f>+[12]Err!$D244</f>
        <v>1101.8905635947101</v>
      </c>
      <c r="L187" s="74">
        <f>+[13]Err!$E304</f>
        <v>463686.58685707999</v>
      </c>
      <c r="M187" s="75">
        <f t="shared" si="14"/>
        <v>510931.87452325533</v>
      </c>
      <c r="N187" s="68"/>
      <c r="P187" s="86"/>
      <c r="Q187" s="78"/>
      <c r="R187" s="78"/>
      <c r="S187" s="105">
        <f>+[15]Err!$D301</f>
        <v>19444.845519320999</v>
      </c>
      <c r="T187" s="79">
        <f>+[16]Err!E268</f>
        <v>101586.265281342</v>
      </c>
      <c r="U187" s="90">
        <f t="shared" si="15"/>
        <v>1975329.2352804572</v>
      </c>
      <c r="V187" s="80"/>
      <c r="X187" s="89"/>
      <c r="Y187" s="54"/>
      <c r="Z187" s="54"/>
      <c r="AA187" s="54">
        <f>+[17]Err!E304</f>
        <v>374534.784072935</v>
      </c>
      <c r="AB187" s="54">
        <f>+[18]Err!E276</f>
        <v>3238.1008613325498</v>
      </c>
      <c r="AC187" s="87">
        <f t="shared" si="16"/>
        <v>1212781.4069055715</v>
      </c>
      <c r="AD187" s="87"/>
      <c r="AF187" s="84"/>
      <c r="AG187" s="84"/>
      <c r="AH187" s="90">
        <f t="shared" si="13"/>
        <v>3713360.7733618128</v>
      </c>
      <c r="AI187" s="80"/>
      <c r="AK187" s="50"/>
      <c r="AM187" s="50">
        <f>+'[19]Commercial Sales Model'!$Q232</f>
        <v>4358400.2151244041</v>
      </c>
      <c r="AN187" s="51"/>
    </row>
    <row r="188" spans="1:40" x14ac:dyDescent="0.3">
      <c r="A188" s="2">
        <v>2025</v>
      </c>
      <c r="B188" s="2">
        <v>4</v>
      </c>
      <c r="C188" s="55"/>
      <c r="D188" s="55"/>
      <c r="E188" s="87">
        <f>+[10]Err!$D281</f>
        <v>14338.352249571501</v>
      </c>
      <c r="F188" s="57"/>
      <c r="H188" s="73"/>
      <c r="I188" s="66"/>
      <c r="J188" s="66"/>
      <c r="K188" s="65">
        <f>+[12]Err!$D245</f>
        <v>1144.42247613983</v>
      </c>
      <c r="L188" s="74">
        <f>+[13]Err!$E305</f>
        <v>463996.729141057</v>
      </c>
      <c r="M188" s="75">
        <f t="shared" si="14"/>
        <v>531008.28568439046</v>
      </c>
      <c r="N188" s="68"/>
      <c r="P188" s="86"/>
      <c r="Q188" s="78"/>
      <c r="R188" s="78"/>
      <c r="S188" s="105">
        <f>+[15]Err!$D302</f>
        <v>20109.189820253301</v>
      </c>
      <c r="T188" s="79">
        <f>+[16]Err!E269</f>
        <v>101630.362040245</v>
      </c>
      <c r="U188" s="90">
        <f t="shared" si="15"/>
        <v>2043704.2417683522</v>
      </c>
      <c r="V188" s="80"/>
      <c r="X188" s="89"/>
      <c r="Y188" s="54"/>
      <c r="Z188" s="54"/>
      <c r="AA188" s="54">
        <f>+[17]Err!E305</f>
        <v>381446.83037329902</v>
      </c>
      <c r="AB188" s="54">
        <f>+[18]Err!E277</f>
        <v>3236.2038057064901</v>
      </c>
      <c r="AC188" s="87">
        <f t="shared" si="16"/>
        <v>1234439.6841287483</v>
      </c>
      <c r="AD188" s="87"/>
      <c r="AF188" s="84"/>
      <c r="AG188" s="84"/>
      <c r="AH188" s="90">
        <f t="shared" si="13"/>
        <v>3823490.5638310625</v>
      </c>
      <c r="AI188" s="80"/>
      <c r="AK188" s="50"/>
      <c r="AM188" s="50">
        <f>+'[19]Commercial Sales Model'!$Q233</f>
        <v>4473300.2045939164</v>
      </c>
      <c r="AN188" s="51"/>
    </row>
    <row r="189" spans="1:40" x14ac:dyDescent="0.3">
      <c r="A189" s="2">
        <v>2025</v>
      </c>
      <c r="B189" s="2">
        <v>5</v>
      </c>
      <c r="C189" s="55"/>
      <c r="D189" s="55"/>
      <c r="E189" s="87">
        <f>+[10]Err!$D282</f>
        <v>14319.268695778301</v>
      </c>
      <c r="F189" s="57"/>
      <c r="H189" s="73"/>
      <c r="I189" s="66"/>
      <c r="J189" s="66"/>
      <c r="K189" s="65">
        <f>+[12]Err!$D246</f>
        <v>1237.5737220665301</v>
      </c>
      <c r="L189" s="74">
        <f>+[13]Err!$E306</f>
        <v>464300.429157304</v>
      </c>
      <c r="M189" s="75">
        <f t="shared" si="14"/>
        <v>574606.01026929205</v>
      </c>
      <c r="N189" s="68"/>
      <c r="P189" s="86"/>
      <c r="Q189" s="78"/>
      <c r="R189" s="78"/>
      <c r="S189" s="105">
        <f>+[15]Err!$D303</f>
        <v>21320.9016305078</v>
      </c>
      <c r="T189" s="79">
        <f>+[16]Err!E270</f>
        <v>101792.87452932099</v>
      </c>
      <c r="U189" s="90">
        <f t="shared" si="15"/>
        <v>2170315.864526276</v>
      </c>
      <c r="V189" s="80"/>
      <c r="X189" s="89"/>
      <c r="Y189" s="54"/>
      <c r="Z189" s="54"/>
      <c r="AA189" s="54">
        <f>+[17]Err!E306</f>
        <v>395837.93269765697</v>
      </c>
      <c r="AB189" s="54">
        <f>+[18]Err!E278</f>
        <v>3226.2248672861601</v>
      </c>
      <c r="AC189" s="87">
        <f t="shared" si="16"/>
        <v>1277062.1818843265</v>
      </c>
      <c r="AD189" s="87"/>
      <c r="AF189" s="84"/>
      <c r="AG189" s="84"/>
      <c r="AH189" s="90">
        <f t="shared" si="13"/>
        <v>4036303.3253756729</v>
      </c>
      <c r="AI189" s="80"/>
      <c r="AK189" s="50"/>
      <c r="AM189" s="50">
        <f>+'[19]Commercial Sales Model'!$Q234</f>
        <v>4730862.3433770053</v>
      </c>
      <c r="AN189" s="51"/>
    </row>
    <row r="190" spans="1:40" x14ac:dyDescent="0.3">
      <c r="A190" s="2">
        <v>2025</v>
      </c>
      <c r="B190" s="2">
        <v>6</v>
      </c>
      <c r="C190" s="55"/>
      <c r="D190" s="55"/>
      <c r="E190" s="87">
        <f>+[10]Err!$D283</f>
        <v>14338.550544705</v>
      </c>
      <c r="F190" s="57"/>
      <c r="H190" s="73"/>
      <c r="I190" s="66"/>
      <c r="J190" s="66"/>
      <c r="K190" s="65">
        <f>+[12]Err!$D247</f>
        <v>1332.4674265316601</v>
      </c>
      <c r="L190" s="74">
        <f>+[13]Err!$E307</f>
        <v>464602.94514973299</v>
      </c>
      <c r="M190" s="75">
        <f t="shared" si="14"/>
        <v>619068.29068269464</v>
      </c>
      <c r="N190" s="68"/>
      <c r="P190" s="86"/>
      <c r="Q190" s="78"/>
      <c r="R190" s="78"/>
      <c r="S190" s="105">
        <f>+[15]Err!$D304</f>
        <v>22618.669754202601</v>
      </c>
      <c r="T190" s="79">
        <f>+[16]Err!E271</f>
        <v>102076.07205659999</v>
      </c>
      <c r="U190" s="90">
        <f t="shared" si="15"/>
        <v>2308824.9636544236</v>
      </c>
      <c r="V190" s="80"/>
      <c r="X190" s="89"/>
      <c r="Y190" s="54"/>
      <c r="Z190" s="54"/>
      <c r="AA190" s="54">
        <f>+[17]Err!E307</f>
        <v>413350.83600703301</v>
      </c>
      <c r="AB190" s="54">
        <f>+[18]Err!E279</f>
        <v>3237.8241602748499</v>
      </c>
      <c r="AC190" s="87">
        <f t="shared" si="16"/>
        <v>1338357.3234933789</v>
      </c>
      <c r="AD190" s="87"/>
      <c r="AF190" s="84"/>
      <c r="AG190" s="84"/>
      <c r="AH190" s="90">
        <f t="shared" si="13"/>
        <v>4280589.1283752024</v>
      </c>
      <c r="AI190" s="80"/>
      <c r="AK190" s="50"/>
      <c r="AM190" s="50">
        <f>+'[19]Commercial Sales Model'!$Q235</f>
        <v>5030556.9999545505</v>
      </c>
      <c r="AN190" s="51"/>
    </row>
    <row r="191" spans="1:40" x14ac:dyDescent="0.3">
      <c r="A191" s="2">
        <v>2025</v>
      </c>
      <c r="B191" s="2">
        <v>7</v>
      </c>
      <c r="C191" s="55"/>
      <c r="D191" s="55"/>
      <c r="E191" s="87">
        <f>+[10]Err!$D284</f>
        <v>14320.239757499599</v>
      </c>
      <c r="F191" s="57"/>
      <c r="H191" s="73"/>
      <c r="I191" s="66"/>
      <c r="J191" s="66"/>
      <c r="K191" s="65">
        <f>+[12]Err!$D248</f>
        <v>1402.3665677783999</v>
      </c>
      <c r="L191" s="74">
        <f>+[13]Err!$E308</f>
        <v>464903.728101046</v>
      </c>
      <c r="M191" s="75">
        <f t="shared" si="14"/>
        <v>651965.44552444632</v>
      </c>
      <c r="N191" s="68"/>
      <c r="P191" s="86"/>
      <c r="Q191" s="78"/>
      <c r="R191" s="78"/>
      <c r="S191" s="105">
        <f>+[15]Err!$D305</f>
        <v>23560.4729674519</v>
      </c>
      <c r="T191" s="79">
        <f>+[16]Err!E272</f>
        <v>102324.933917884</v>
      </c>
      <c r="U191" s="90">
        <f t="shared" si="15"/>
        <v>2410823.8394686077</v>
      </c>
      <c r="V191" s="80"/>
      <c r="X191" s="89"/>
      <c r="Y191" s="54"/>
      <c r="Z191" s="54"/>
      <c r="AA191" s="54">
        <f>+[17]Err!E308</f>
        <v>425909.62949475902</v>
      </c>
      <c r="AB191" s="54">
        <f>+[18]Err!E280</f>
        <v>3260.7271221494598</v>
      </c>
      <c r="AC191" s="87">
        <f t="shared" si="16"/>
        <v>1388775.0804781883</v>
      </c>
      <c r="AD191" s="87"/>
      <c r="AF191" s="84"/>
      <c r="AG191" s="84"/>
      <c r="AH191" s="90">
        <f t="shared" si="13"/>
        <v>4465884.6052287426</v>
      </c>
      <c r="AI191" s="80"/>
      <c r="AK191" s="50"/>
      <c r="AM191" s="50">
        <f>+'[19]Commercial Sales Model'!$Q236</f>
        <v>5233985.3337077722</v>
      </c>
      <c r="AN191" s="51"/>
    </row>
    <row r="192" spans="1:40" x14ac:dyDescent="0.3">
      <c r="A192" s="2">
        <v>2025</v>
      </c>
      <c r="B192" s="2">
        <v>8</v>
      </c>
      <c r="C192" s="55"/>
      <c r="D192" s="55"/>
      <c r="E192" s="87">
        <f>+[10]Err!$D285</f>
        <v>14338.7408101049</v>
      </c>
      <c r="F192" s="57"/>
      <c r="H192" s="73"/>
      <c r="I192" s="66"/>
      <c r="J192" s="66"/>
      <c r="K192" s="65">
        <f>+[12]Err!$D249</f>
        <v>1430.9990409904599</v>
      </c>
      <c r="L192" s="74">
        <f>+[13]Err!$E309</f>
        <v>465208.18424253899</v>
      </c>
      <c r="M192" s="75">
        <f t="shared" si="14"/>
        <v>665712.46551198652</v>
      </c>
      <c r="N192" s="68"/>
      <c r="P192" s="86"/>
      <c r="Q192" s="78"/>
      <c r="R192" s="78"/>
      <c r="S192" s="105">
        <f>+[15]Err!$D306</f>
        <v>24000.6194017751</v>
      </c>
      <c r="T192" s="79">
        <f>+[16]Err!E273</f>
        <v>102375.56223160699</v>
      </c>
      <c r="U192" s="90">
        <f t="shared" si="15"/>
        <v>2457076.905163541</v>
      </c>
      <c r="V192" s="80"/>
      <c r="X192" s="89"/>
      <c r="Y192" s="54"/>
      <c r="Z192" s="54"/>
      <c r="AA192" s="54">
        <f>+[17]Err!E309</f>
        <v>432752.07069208199</v>
      </c>
      <c r="AB192" s="54">
        <f>+[18]Err!E281</f>
        <v>3265.8873408470599</v>
      </c>
      <c r="AC192" s="87">
        <f t="shared" si="16"/>
        <v>1413319.5093986224</v>
      </c>
      <c r="AD192" s="87"/>
      <c r="AF192" s="84"/>
      <c r="AG192" s="84"/>
      <c r="AH192" s="90">
        <f t="shared" si="13"/>
        <v>4550447.6208842546</v>
      </c>
      <c r="AI192" s="80"/>
      <c r="AK192" s="50"/>
      <c r="AM192" s="50">
        <f>+'[19]Commercial Sales Model'!$Q237</f>
        <v>5344850.4734122874</v>
      </c>
      <c r="AN192" s="51"/>
    </row>
    <row r="193" spans="1:40" x14ac:dyDescent="0.3">
      <c r="A193" s="2">
        <v>2025</v>
      </c>
      <c r="B193" s="2">
        <v>9</v>
      </c>
      <c r="C193" s="55"/>
      <c r="D193" s="55"/>
      <c r="E193" s="87">
        <f>+[10]Err!$D286</f>
        <v>14321.171497191999</v>
      </c>
      <c r="F193" s="57"/>
      <c r="H193" s="73"/>
      <c r="I193" s="66"/>
      <c r="J193" s="66"/>
      <c r="K193" s="65">
        <f>+[12]Err!$D250</f>
        <v>1396.3937194355201</v>
      </c>
      <c r="L193" s="74">
        <f>+[13]Err!$E310</f>
        <v>465510.653518559</v>
      </c>
      <c r="M193" s="75">
        <f t="shared" si="14"/>
        <v>650036.15290364029</v>
      </c>
      <c r="N193" s="68"/>
      <c r="P193" s="86"/>
      <c r="Q193" s="78"/>
      <c r="R193" s="78"/>
      <c r="S193" s="105">
        <f>+[15]Err!$D307</f>
        <v>23616.314502111101</v>
      </c>
      <c r="T193" s="79">
        <f>+[16]Err!E274</f>
        <v>102367.879650948</v>
      </c>
      <c r="U193" s="90">
        <f t="shared" si="15"/>
        <v>2417552.040751047</v>
      </c>
      <c r="V193" s="80"/>
      <c r="X193" s="89"/>
      <c r="Y193" s="54"/>
      <c r="Z193" s="54"/>
      <c r="AA193" s="54">
        <f>+[17]Err!E310</f>
        <v>429112.39355960098</v>
      </c>
      <c r="AB193" s="54">
        <f>+[18]Err!E282</f>
        <v>3262.47299117885</v>
      </c>
      <c r="AC193" s="87">
        <f t="shared" si="16"/>
        <v>1399967.5941683073</v>
      </c>
      <c r="AD193" s="87"/>
      <c r="AF193" s="84"/>
      <c r="AG193" s="84"/>
      <c r="AH193" s="90">
        <f t="shared" si="13"/>
        <v>4481876.9593201866</v>
      </c>
      <c r="AI193" s="80"/>
      <c r="AK193" s="50"/>
      <c r="AM193" s="50">
        <f>+'[19]Commercial Sales Model'!$Q238</f>
        <v>5258303.1157160774</v>
      </c>
      <c r="AN193" s="51"/>
    </row>
    <row r="194" spans="1:40" x14ac:dyDescent="0.3">
      <c r="A194" s="2">
        <v>2025</v>
      </c>
      <c r="B194" s="2">
        <v>10</v>
      </c>
      <c r="C194" s="55"/>
      <c r="D194" s="55"/>
      <c r="E194" s="87">
        <f>+[10]Err!$D287</f>
        <v>14338.923370925901</v>
      </c>
      <c r="F194" s="57"/>
      <c r="H194" s="73"/>
      <c r="I194" s="66"/>
      <c r="J194" s="66"/>
      <c r="K194" s="65">
        <f>+[12]Err!$D251</f>
        <v>1313.1124594523901</v>
      </c>
      <c r="L194" s="74">
        <f>+[13]Err!$E311</f>
        <v>465804.34244632401</v>
      </c>
      <c r="M194" s="75">
        <f t="shared" si="14"/>
        <v>611653.48573329591</v>
      </c>
      <c r="N194" s="68"/>
      <c r="P194" s="86"/>
      <c r="Q194" s="78"/>
      <c r="R194" s="78"/>
      <c r="S194" s="105">
        <f>+[15]Err!$D308</f>
        <v>22551.476979518</v>
      </c>
      <c r="T194" s="79">
        <f>+[16]Err!E275</f>
        <v>102278.164582089</v>
      </c>
      <c r="U194" s="90">
        <f t="shared" si="15"/>
        <v>2306523.6740803332</v>
      </c>
      <c r="V194" s="80"/>
      <c r="X194" s="89"/>
      <c r="Y194" s="54"/>
      <c r="Z194" s="54"/>
      <c r="AA194" s="54">
        <f>+[17]Err!E311</f>
        <v>416368.57982927602</v>
      </c>
      <c r="AB194" s="54">
        <f>+[18]Err!E283</f>
        <v>3247.1949194338099</v>
      </c>
      <c r="AC194" s="87">
        <f t="shared" si="16"/>
        <v>1352029.9370334956</v>
      </c>
      <c r="AD194" s="87"/>
      <c r="AF194" s="84"/>
      <c r="AG194" s="84"/>
      <c r="AH194" s="90">
        <f t="shared" si="13"/>
        <v>4284546.0202180501</v>
      </c>
      <c r="AI194" s="80"/>
      <c r="AK194" s="50"/>
      <c r="AM194" s="50">
        <f>+'[19]Commercial Sales Model'!$Q239</f>
        <v>5037135.1462099077</v>
      </c>
      <c r="AN194" s="51"/>
    </row>
    <row r="195" spans="1:40" x14ac:dyDescent="0.3">
      <c r="A195" s="2">
        <v>2025</v>
      </c>
      <c r="B195" s="2">
        <v>11</v>
      </c>
      <c r="C195" s="55"/>
      <c r="D195" s="55"/>
      <c r="E195" s="87">
        <f>+[10]Err!$D288</f>
        <v>14322.065507156</v>
      </c>
      <c r="F195" s="57"/>
      <c r="H195" s="73"/>
      <c r="I195" s="66"/>
      <c r="J195" s="66"/>
      <c r="K195" s="65">
        <f>+[12]Err!$D252</f>
        <v>1187.92450981856</v>
      </c>
      <c r="L195" s="74">
        <f>+[13]Err!$E312</f>
        <v>466090.23154570803</v>
      </c>
      <c r="M195" s="75">
        <f t="shared" si="14"/>
        <v>553680.00984015432</v>
      </c>
      <c r="N195" s="68"/>
      <c r="P195" s="86"/>
      <c r="Q195" s="78"/>
      <c r="R195" s="78"/>
      <c r="S195" s="105">
        <f>+[15]Err!$D309</f>
        <v>20884.802227337699</v>
      </c>
      <c r="T195" s="79">
        <f>+[16]Err!E276</f>
        <v>102127.56032315901</v>
      </c>
      <c r="U195" s="90">
        <f t="shared" si="15"/>
        <v>2132913.8993096766</v>
      </c>
      <c r="V195" s="80"/>
      <c r="X195" s="89"/>
      <c r="Y195" s="54"/>
      <c r="Z195" s="54"/>
      <c r="AA195" s="54">
        <f>+[17]Err!E312</f>
        <v>396857.32036781701</v>
      </c>
      <c r="AB195" s="54">
        <f>+[18]Err!E284</f>
        <v>3241.0081524112602</v>
      </c>
      <c r="AC195" s="87">
        <f t="shared" si="16"/>
        <v>1286217.8106561822</v>
      </c>
      <c r="AD195" s="87"/>
      <c r="AF195" s="84"/>
      <c r="AG195" s="84"/>
      <c r="AH195" s="90">
        <f t="shared" si="13"/>
        <v>3987133.7853131685</v>
      </c>
      <c r="AI195" s="80"/>
      <c r="AK195" s="50"/>
      <c r="AM195" s="50">
        <f>+'[19]Commercial Sales Model'!$Q240</f>
        <v>4696449.861485756</v>
      </c>
      <c r="AN195" s="51"/>
    </row>
    <row r="196" spans="1:40" x14ac:dyDescent="0.3">
      <c r="A196" s="2">
        <v>2025</v>
      </c>
      <c r="B196" s="2">
        <v>12</v>
      </c>
      <c r="C196" s="55"/>
      <c r="D196" s="55"/>
      <c r="E196" s="87">
        <f>+[10]Err!$D289</f>
        <v>14339.098539156201</v>
      </c>
      <c r="F196" s="57">
        <f>SUM(E185:E196)</f>
        <v>171950.01510865858</v>
      </c>
      <c r="H196" s="73"/>
      <c r="I196" s="66"/>
      <c r="J196" s="66"/>
      <c r="K196" s="65">
        <f>+[12]Err!$D253</f>
        <v>1138.1573206775399</v>
      </c>
      <c r="L196" s="74">
        <f>+[13]Err!$E313</f>
        <v>466373.77939580398</v>
      </c>
      <c r="M196" s="75">
        <f t="shared" si="14"/>
        <v>530806.73119138635</v>
      </c>
      <c r="N196" s="68">
        <f>SUM(M185:M196)</f>
        <v>6910536.4841287667</v>
      </c>
      <c r="P196" s="86"/>
      <c r="Q196" s="78"/>
      <c r="R196" s="78"/>
      <c r="S196" s="105">
        <f>+[15]Err!$D310</f>
        <v>20607.108455281501</v>
      </c>
      <c r="T196" s="79">
        <f>+[16]Err!E277</f>
        <v>101940.032635228</v>
      </c>
      <c r="U196" s="90">
        <f t="shared" si="15"/>
        <v>2100689.3084490788</v>
      </c>
      <c r="V196" s="80">
        <f>SUM(U185:U196)</f>
        <v>26289399.358207669</v>
      </c>
      <c r="X196" s="89"/>
      <c r="Y196" s="54"/>
      <c r="Z196" s="54"/>
      <c r="AA196" s="54">
        <f>+[17]Err!E313</f>
        <v>393290.42663742998</v>
      </c>
      <c r="AB196" s="54">
        <f>+[18]Err!E285</f>
        <v>3239.88050674953</v>
      </c>
      <c r="AC196" s="87">
        <f t="shared" si="16"/>
        <v>1274213.9867538153</v>
      </c>
      <c r="AD196" s="87">
        <f>SUM(AC185:AC196)</f>
        <v>15597715.821932878</v>
      </c>
      <c r="AF196" s="84"/>
      <c r="AG196" s="84"/>
      <c r="AH196" s="90">
        <f t="shared" si="13"/>
        <v>3920049.124933437</v>
      </c>
      <c r="AI196" s="80">
        <f>SUM(AH185:AH196)</f>
        <v>48969601.679377981</v>
      </c>
      <c r="AK196" s="50"/>
      <c r="AM196" s="50">
        <f>+'[19]Commercial Sales Model'!$Q241</f>
        <v>4640219.216264098</v>
      </c>
      <c r="AN196" s="51">
        <f>SUM(AM185:AM196)</f>
        <v>57446725.816285588</v>
      </c>
    </row>
    <row r="197" spans="1:40" x14ac:dyDescent="0.3">
      <c r="A197" s="2">
        <v>2026</v>
      </c>
      <c r="B197" s="2">
        <v>1</v>
      </c>
      <c r="C197" s="55"/>
      <c r="D197" s="55"/>
      <c r="E197" s="87">
        <f>+[10]Err!$D290</f>
        <v>14322.9233152135</v>
      </c>
      <c r="F197" s="58">
        <f>+F196/F184-1</f>
        <v>2.7669096924065606E-4</v>
      </c>
      <c r="H197" s="73"/>
      <c r="I197" s="66"/>
      <c r="J197" s="66"/>
      <c r="K197" s="65">
        <f>+[12]Err!$D254</f>
        <v>1095.1516561533499</v>
      </c>
      <c r="L197" s="74">
        <f>+[13]Err!$E314</f>
        <v>466668.97679688601</v>
      </c>
      <c r="M197" s="75">
        <f t="shared" si="14"/>
        <v>511073.30281449895</v>
      </c>
      <c r="N197" s="69">
        <f>+N196/N184-1</f>
        <v>4.7683945507031034E-3</v>
      </c>
      <c r="P197" s="86"/>
      <c r="Q197" s="78"/>
      <c r="R197" s="78"/>
      <c r="S197" s="105">
        <f>+[15]Err!$D311</f>
        <v>19953.425519484499</v>
      </c>
      <c r="T197" s="79">
        <f>+[16]Err!E278</f>
        <v>101816.212288633</v>
      </c>
      <c r="U197" s="90">
        <f t="shared" si="15"/>
        <v>2031582.2085772611</v>
      </c>
      <c r="V197" s="81">
        <f>+V196/V184-1</f>
        <v>3.7229325983498818E-3</v>
      </c>
      <c r="X197" s="89"/>
      <c r="Y197" s="54"/>
      <c r="Z197" s="54"/>
      <c r="AA197" s="54">
        <f>+[17]Err!E314</f>
        <v>377124.695430147</v>
      </c>
      <c r="AB197" s="54">
        <f>+[18]Err!E286</f>
        <v>3238.3815643722401</v>
      </c>
      <c r="AC197" s="87">
        <f t="shared" si="16"/>
        <v>1221273.6611504841</v>
      </c>
      <c r="AD197" s="150">
        <f>+AD196/AD184-1</f>
        <v>5.4095585374858146E-3</v>
      </c>
      <c r="AF197" s="84"/>
      <c r="AG197" s="84"/>
      <c r="AH197" s="90">
        <f t="shared" ref="AH197:AH260" si="17">+AC197+U197+M197+E197</f>
        <v>3778252.0958574577</v>
      </c>
      <c r="AI197" s="81">
        <f>+AI196/AI184-1</f>
        <v>4.3949405208052461E-3</v>
      </c>
      <c r="AK197" s="50"/>
      <c r="AM197" s="50">
        <f>+'[19]Commercial Sales Model'!$Q242</f>
        <v>4409793.2885498879</v>
      </c>
      <c r="AN197" s="3">
        <f>+AN196/AN184-1</f>
        <v>1.557308760785503E-2</v>
      </c>
    </row>
    <row r="198" spans="1:40" x14ac:dyDescent="0.3">
      <c r="A198" s="2">
        <v>2026</v>
      </c>
      <c r="B198" s="2">
        <v>2</v>
      </c>
      <c r="C198" s="55"/>
      <c r="D198" s="55"/>
      <c r="E198" s="87">
        <f>+[10]Err!$D291</f>
        <v>14339.2666141503</v>
      </c>
      <c r="F198" s="57"/>
      <c r="H198" s="73"/>
      <c r="I198" s="66"/>
      <c r="J198" s="66"/>
      <c r="K198" s="65">
        <f>+[12]Err!$D255</f>
        <v>1080.84202146437</v>
      </c>
      <c r="L198" s="74">
        <f>+[13]Err!$E315</f>
        <v>466982.52299380099</v>
      </c>
      <c r="M198" s="75">
        <f t="shared" ref="M198:M261" si="18">+L198*K198/1000</f>
        <v>504734.33414115151</v>
      </c>
      <c r="N198" s="68"/>
      <c r="P198" s="86"/>
      <c r="Q198" s="78"/>
      <c r="R198" s="78"/>
      <c r="S198" s="105">
        <f>+[15]Err!$D312</f>
        <v>19159.9925006757</v>
      </c>
      <c r="T198" s="79">
        <f>+[16]Err!E279</f>
        <v>101780.63409539701</v>
      </c>
      <c r="U198" s="90">
        <f t="shared" ref="U198:U261" si="19">T198*S198/1000</f>
        <v>1950116.1859818241</v>
      </c>
      <c r="V198" s="80"/>
      <c r="X198" s="89"/>
      <c r="Y198" s="54"/>
      <c r="Z198" s="54"/>
      <c r="AA198" s="54">
        <f>+[17]Err!E315</f>
        <v>374273.550802354</v>
      </c>
      <c r="AB198" s="54">
        <f>+[18]Err!E287</f>
        <v>3240.4188527061501</v>
      </c>
      <c r="AC198" s="87">
        <f t="shared" ref="AC198:AC261" si="20">+AB198*AA198/1000</f>
        <v>1212803.070089221</v>
      </c>
      <c r="AD198" s="87"/>
      <c r="AF198" s="84"/>
      <c r="AG198" s="84"/>
      <c r="AH198" s="90">
        <f t="shared" si="17"/>
        <v>3681992.8568263468</v>
      </c>
      <c r="AI198" s="80"/>
      <c r="AK198" s="50"/>
      <c r="AM198" s="50">
        <f>+'[19]Commercial Sales Model'!$Q243</f>
        <v>4372946.9909845488</v>
      </c>
      <c r="AN198" s="51"/>
    </row>
    <row r="199" spans="1:40" x14ac:dyDescent="0.3">
      <c r="A199" s="2">
        <v>2026</v>
      </c>
      <c r="B199" s="2">
        <v>3</v>
      </c>
      <c r="C199" s="55"/>
      <c r="D199" s="55"/>
      <c r="E199" s="87">
        <f>+[10]Err!$D292</f>
        <v>14323.746387319199</v>
      </c>
      <c r="F199" s="57"/>
      <c r="H199" s="73"/>
      <c r="I199" s="66"/>
      <c r="J199" s="66"/>
      <c r="K199" s="65">
        <f>+[12]Err!$D256</f>
        <v>1099.24526392814</v>
      </c>
      <c r="L199" s="74">
        <f>+[13]Err!$E316</f>
        <v>467299.70422699198</v>
      </c>
      <c r="M199" s="75">
        <f t="shared" si="18"/>
        <v>513676.98670654162</v>
      </c>
      <c r="N199" s="68"/>
      <c r="P199" s="86"/>
      <c r="Q199" s="78"/>
      <c r="R199" s="78"/>
      <c r="S199" s="105">
        <f>+[15]Err!$D313</f>
        <v>19492.035294170299</v>
      </c>
      <c r="T199" s="79">
        <f>+[16]Err!E280</f>
        <v>101778.338236546</v>
      </c>
      <c r="U199" s="90">
        <f t="shared" si="19"/>
        <v>1983866.961088757</v>
      </c>
      <c r="V199" s="80"/>
      <c r="X199" s="89"/>
      <c r="Y199" s="54"/>
      <c r="Z199" s="54"/>
      <c r="AA199" s="54">
        <f>+[17]Err!E316</f>
        <v>377021.12257442699</v>
      </c>
      <c r="AB199" s="54">
        <f>+[18]Err!E288</f>
        <v>3235.3347457654299</v>
      </c>
      <c r="AC199" s="87">
        <f t="shared" si="20"/>
        <v>1219789.5377525308</v>
      </c>
      <c r="AD199" s="87"/>
      <c r="AF199" s="84"/>
      <c r="AG199" s="84"/>
      <c r="AH199" s="90">
        <f t="shared" si="17"/>
        <v>3731657.2319351486</v>
      </c>
      <c r="AI199" s="80"/>
      <c r="AK199" s="50"/>
      <c r="AM199" s="50">
        <f>+'[19]Commercial Sales Model'!$Q244</f>
        <v>4429750.8633933738</v>
      </c>
      <c r="AN199" s="51"/>
    </row>
    <row r="200" spans="1:40" x14ac:dyDescent="0.3">
      <c r="A200" s="2">
        <v>2026</v>
      </c>
      <c r="B200" s="2">
        <v>4</v>
      </c>
      <c r="C200" s="55"/>
      <c r="D200" s="55"/>
      <c r="E200" s="87">
        <f>+[10]Err!$D293</f>
        <v>14339.427883140601</v>
      </c>
      <c r="F200" s="57"/>
      <c r="H200" s="73"/>
      <c r="I200" s="66"/>
      <c r="J200" s="66"/>
      <c r="K200" s="65">
        <f>+[12]Err!$D257</f>
        <v>1142.37425530877</v>
      </c>
      <c r="L200" s="74">
        <f>+[13]Err!$E317</f>
        <v>467628.109913947</v>
      </c>
      <c r="M200" s="75">
        <f t="shared" si="18"/>
        <v>534206.31382439286</v>
      </c>
      <c r="N200" s="68"/>
      <c r="P200" s="86"/>
      <c r="Q200" s="78"/>
      <c r="R200" s="78"/>
      <c r="S200" s="105">
        <f>+[15]Err!$D314</f>
        <v>20161.0775367366</v>
      </c>
      <c r="T200" s="79">
        <f>+[16]Err!E281</f>
        <v>101822.48809918</v>
      </c>
      <c r="U200" s="90">
        <f t="shared" si="19"/>
        <v>2052851.0775510077</v>
      </c>
      <c r="V200" s="80"/>
      <c r="X200" s="89"/>
      <c r="Y200" s="54"/>
      <c r="Z200" s="54"/>
      <c r="AA200" s="54">
        <f>+[17]Err!E317</f>
        <v>384010.63393132301</v>
      </c>
      <c r="AB200" s="54">
        <f>+[18]Err!E289</f>
        <v>3233.4391138711198</v>
      </c>
      <c r="AC200" s="87">
        <f t="shared" si="20"/>
        <v>1241675.0038959843</v>
      </c>
      <c r="AD200" s="87"/>
      <c r="AF200" s="84"/>
      <c r="AG200" s="84"/>
      <c r="AH200" s="90">
        <f t="shared" si="17"/>
        <v>3843071.8231545258</v>
      </c>
      <c r="AI200" s="80"/>
      <c r="AK200" s="50"/>
      <c r="AM200" s="50">
        <f>+'[19]Commercial Sales Model'!$Q245</f>
        <v>4546643.5772153949</v>
      </c>
      <c r="AN200" s="51"/>
    </row>
    <row r="201" spans="1:40" x14ac:dyDescent="0.3">
      <c r="A201" s="2">
        <v>2026</v>
      </c>
      <c r="B201" s="2">
        <v>5</v>
      </c>
      <c r="C201" s="55"/>
      <c r="D201" s="55"/>
      <c r="E201" s="87">
        <f>+[10]Err!$D294</f>
        <v>14324.5361300655</v>
      </c>
      <c r="F201" s="57"/>
      <c r="H201" s="73"/>
      <c r="I201" s="66"/>
      <c r="J201" s="66"/>
      <c r="K201" s="65">
        <f>+[12]Err!$D258</f>
        <v>1236.0359776186499</v>
      </c>
      <c r="L201" s="74">
        <f>+[13]Err!$E318</f>
        <v>467949.38541899499</v>
      </c>
      <c r="M201" s="75">
        <f t="shared" si="18"/>
        <v>578402.27608241397</v>
      </c>
      <c r="N201" s="68"/>
      <c r="P201" s="86"/>
      <c r="Q201" s="78"/>
      <c r="R201" s="78"/>
      <c r="S201" s="105">
        <f>+[15]Err!$D315</f>
        <v>21376.8713778608</v>
      </c>
      <c r="T201" s="79">
        <f>+[16]Err!E282</f>
        <v>101985.277497783</v>
      </c>
      <c r="U201" s="90">
        <f t="shared" si="19"/>
        <v>2180126.1595055484</v>
      </c>
      <c r="V201" s="80"/>
      <c r="X201" s="89"/>
      <c r="Y201" s="54"/>
      <c r="Z201" s="54"/>
      <c r="AA201" s="54">
        <f>+[17]Err!E318</f>
        <v>398464.04054527503</v>
      </c>
      <c r="AB201" s="54">
        <f>+[18]Err!E290</f>
        <v>3223.46850423662</v>
      </c>
      <c r="AC201" s="87">
        <f t="shared" si="20"/>
        <v>1284436.2847685576</v>
      </c>
      <c r="AD201" s="87"/>
      <c r="AF201" s="84"/>
      <c r="AG201" s="84"/>
      <c r="AH201" s="90">
        <f t="shared" si="17"/>
        <v>4057289.2564865858</v>
      </c>
      <c r="AI201" s="80"/>
      <c r="AK201" s="50"/>
      <c r="AM201" s="50">
        <f>+'[19]Commercial Sales Model'!$Q246</f>
        <v>4808137.6026827451</v>
      </c>
      <c r="AN201" s="51"/>
    </row>
    <row r="202" spans="1:40" x14ac:dyDescent="0.3">
      <c r="A202" s="2">
        <v>2026</v>
      </c>
      <c r="B202" s="2">
        <v>6</v>
      </c>
      <c r="C202" s="55"/>
      <c r="D202" s="55"/>
      <c r="E202" s="87">
        <f>+[10]Err!$D295</f>
        <v>14339.582621728299</v>
      </c>
      <c r="F202" s="57"/>
      <c r="H202" s="73"/>
      <c r="I202" s="66"/>
      <c r="J202" s="66"/>
      <c r="K202" s="65">
        <f>+[12]Err!$D259</f>
        <v>1331.3516215848699</v>
      </c>
      <c r="L202" s="74">
        <f>+[13]Err!$E319</f>
        <v>468268.03089026298</v>
      </c>
      <c r="M202" s="75">
        <f t="shared" si="18"/>
        <v>623429.40226210561</v>
      </c>
      <c r="N202" s="68"/>
      <c r="P202" s="86"/>
      <c r="Q202" s="78"/>
      <c r="R202" s="78"/>
      <c r="S202" s="105">
        <f>+[15]Err!$D316</f>
        <v>22678.0703017878</v>
      </c>
      <c r="T202" s="79">
        <f>+[16]Err!E283</f>
        <v>102268.97992328</v>
      </c>
      <c r="U202" s="90">
        <f t="shared" si="19"/>
        <v>2319263.1163922693</v>
      </c>
      <c r="V202" s="80"/>
      <c r="X202" s="89"/>
      <c r="Y202" s="54"/>
      <c r="Z202" s="54"/>
      <c r="AA202" s="54">
        <f>+[17]Err!E319</f>
        <v>416024.33430991601</v>
      </c>
      <c r="AB202" s="54">
        <f>+[18]Err!E291</f>
        <v>3235.0576902694802</v>
      </c>
      <c r="AC202" s="87">
        <f t="shared" si="20"/>
        <v>1345862.7220485348</v>
      </c>
      <c r="AD202" s="87"/>
      <c r="AF202" s="84"/>
      <c r="AG202" s="84"/>
      <c r="AH202" s="90">
        <f t="shared" si="17"/>
        <v>4302894.8233246375</v>
      </c>
      <c r="AI202" s="80"/>
      <c r="AK202" s="50"/>
      <c r="AM202" s="50">
        <f>+'[19]Commercial Sales Model'!$Q247</f>
        <v>5112182.9115226939</v>
      </c>
      <c r="AN202" s="51"/>
    </row>
    <row r="203" spans="1:40" x14ac:dyDescent="0.3">
      <c r="A203" s="2">
        <v>2026</v>
      </c>
      <c r="B203" s="2">
        <v>7</v>
      </c>
      <c r="C203" s="55"/>
      <c r="D203" s="55"/>
      <c r="E203" s="87">
        <f>+[10]Err!$D296</f>
        <v>14325.2938930865</v>
      </c>
      <c r="F203" s="57"/>
      <c r="H203" s="73"/>
      <c r="I203" s="66"/>
      <c r="J203" s="66"/>
      <c r="K203" s="65">
        <f>+[12]Err!$D260</f>
        <v>1401.54574904387</v>
      </c>
      <c r="L203" s="74">
        <f>+[13]Err!$E320</f>
        <v>468579.55136193999</v>
      </c>
      <c r="M203" s="75">
        <f t="shared" si="18"/>
        <v>656735.67830021074</v>
      </c>
      <c r="N203" s="68"/>
      <c r="P203" s="86"/>
      <c r="Q203" s="78"/>
      <c r="R203" s="78"/>
      <c r="S203" s="105">
        <f>+[15]Err!$D317</f>
        <v>23622.320131597298</v>
      </c>
      <c r="T203" s="79">
        <f>+[16]Err!E284</f>
        <v>102518.28164493899</v>
      </c>
      <c r="U203" s="90">
        <f t="shared" si="19"/>
        <v>2421719.6683580042</v>
      </c>
      <c r="V203" s="80"/>
      <c r="X203" s="89"/>
      <c r="Y203" s="54"/>
      <c r="Z203" s="54"/>
      <c r="AA203" s="54">
        <f>+[17]Err!E320</f>
        <v>428613.43491437699</v>
      </c>
      <c r="AB203" s="54">
        <f>+[18]Err!E292</f>
        <v>3257.9408849514598</v>
      </c>
      <c r="AC203" s="87">
        <f t="shared" si="20"/>
        <v>1396397.2334470304</v>
      </c>
      <c r="AD203" s="87"/>
      <c r="AF203" s="84"/>
      <c r="AG203" s="84"/>
      <c r="AH203" s="90">
        <f t="shared" si="17"/>
        <v>4489177.8739983318</v>
      </c>
      <c r="AI203" s="80"/>
      <c r="AK203" s="50"/>
      <c r="AM203" s="50">
        <f>+'[19]Commercial Sales Model'!$Q248</f>
        <v>5318998.7089467226</v>
      </c>
      <c r="AN203" s="51"/>
    </row>
    <row r="204" spans="1:40" x14ac:dyDescent="0.3">
      <c r="A204" s="2">
        <v>2026</v>
      </c>
      <c r="B204" s="2">
        <v>8</v>
      </c>
      <c r="C204" s="55"/>
      <c r="D204" s="55"/>
      <c r="E204" s="87">
        <f>+[10]Err!$D297</f>
        <v>14339.7310943548</v>
      </c>
      <c r="F204" s="57"/>
      <c r="H204" s="73"/>
      <c r="I204" s="66"/>
      <c r="J204" s="66"/>
      <c r="K204" s="65">
        <f>+[12]Err!$D261</f>
        <v>1430.37404067174</v>
      </c>
      <c r="L204" s="74">
        <f>+[13]Err!$E321</f>
        <v>468889.52160201903</v>
      </c>
      <c r="M204" s="75">
        <f t="shared" si="18"/>
        <v>670687.39964251907</v>
      </c>
      <c r="N204" s="68"/>
      <c r="P204" s="86"/>
      <c r="Q204" s="78"/>
      <c r="R204" s="78"/>
      <c r="S204" s="105">
        <f>+[15]Err!$D318</f>
        <v>24064.131357686299</v>
      </c>
      <c r="T204" s="79">
        <f>+[16]Err!E285</f>
        <v>102568.975167989</v>
      </c>
      <c r="U204" s="90">
        <f t="shared" si="19"/>
        <v>2468233.2916657515</v>
      </c>
      <c r="V204" s="80"/>
      <c r="X204" s="89"/>
      <c r="Y204" s="54"/>
      <c r="Z204" s="54"/>
      <c r="AA204" s="54">
        <f>+[17]Err!E321</f>
        <v>435474.221931646</v>
      </c>
      <c r="AB204" s="54">
        <f>+[18]Err!E293</f>
        <v>3263.0964956002699</v>
      </c>
      <c r="AC204" s="87">
        <f t="shared" si="20"/>
        <v>1420994.4075094082</v>
      </c>
      <c r="AD204" s="87"/>
      <c r="AF204" s="84"/>
      <c r="AG204" s="84"/>
      <c r="AH204" s="90">
        <f t="shared" si="17"/>
        <v>4574254.8299120329</v>
      </c>
      <c r="AI204" s="80"/>
      <c r="AK204" s="50"/>
      <c r="AM204" s="50">
        <f>+'[19]Commercial Sales Model'!$Q249</f>
        <v>5431532.3277810095</v>
      </c>
      <c r="AN204" s="51"/>
    </row>
    <row r="205" spans="1:40" x14ac:dyDescent="0.3">
      <c r="A205" s="2">
        <v>2026</v>
      </c>
      <c r="B205" s="2">
        <v>9</v>
      </c>
      <c r="C205" s="55"/>
      <c r="D205" s="55"/>
      <c r="E205" s="87">
        <f>+[10]Err!$D298</f>
        <v>14326.0209713645</v>
      </c>
      <c r="F205" s="57"/>
      <c r="H205" s="73"/>
      <c r="I205" s="66"/>
      <c r="J205" s="66"/>
      <c r="K205" s="65">
        <f>+[12]Err!$D262</f>
        <v>1395.94766503798</v>
      </c>
      <c r="L205" s="74">
        <f>+[13]Err!$E322</f>
        <v>469195.62057583698</v>
      </c>
      <c r="M205" s="75">
        <f t="shared" si="18"/>
        <v>654972.53098888567</v>
      </c>
      <c r="N205" s="68"/>
      <c r="P205" s="86"/>
      <c r="Q205" s="78"/>
      <c r="R205" s="78"/>
      <c r="S205" s="105">
        <f>+[15]Err!$D319</f>
        <v>23681.324059813</v>
      </c>
      <c r="T205" s="79">
        <f>+[16]Err!E286</f>
        <v>102561.247629665</v>
      </c>
      <c r="U205" s="90">
        <f t="shared" si="19"/>
        <v>2428786.1410968248</v>
      </c>
      <c r="V205" s="80"/>
      <c r="X205" s="89"/>
      <c r="Y205" s="54"/>
      <c r="Z205" s="54"/>
      <c r="AA205" s="54">
        <f>+[17]Err!E322</f>
        <v>431851.48333980399</v>
      </c>
      <c r="AB205" s="54">
        <f>+[18]Err!E294</f>
        <v>3259.68486509684</v>
      </c>
      <c r="AC205" s="87">
        <f t="shared" si="20"/>
        <v>1407699.7442123792</v>
      </c>
      <c r="AD205" s="87"/>
      <c r="AF205" s="84"/>
      <c r="AG205" s="84"/>
      <c r="AH205" s="90">
        <f t="shared" si="17"/>
        <v>4505784.4372694539</v>
      </c>
      <c r="AI205" s="80"/>
      <c r="AK205" s="50"/>
      <c r="AM205" s="50">
        <f>+'[19]Commercial Sales Model'!$Q250</f>
        <v>5344140.0997522539</v>
      </c>
      <c r="AN205" s="51"/>
    </row>
    <row r="206" spans="1:40" x14ac:dyDescent="0.3">
      <c r="A206" s="2">
        <v>2026</v>
      </c>
      <c r="B206" s="2">
        <v>10</v>
      </c>
      <c r="C206" s="55"/>
      <c r="D206" s="55"/>
      <c r="E206" s="87">
        <f>+[10]Err!$D299</f>
        <v>14339.873554752799</v>
      </c>
      <c r="F206" s="57"/>
      <c r="H206" s="73"/>
      <c r="I206" s="66"/>
      <c r="J206" s="66"/>
      <c r="K206" s="65">
        <f>+[12]Err!$D263</f>
        <v>1312.93231724565</v>
      </c>
      <c r="L206" s="74">
        <f>+[13]Err!$E323</f>
        <v>469495.83323297102</v>
      </c>
      <c r="M206" s="75">
        <f t="shared" si="18"/>
        <v>616416.2522637418</v>
      </c>
      <c r="N206" s="68"/>
      <c r="P206" s="86"/>
      <c r="Q206" s="78"/>
      <c r="R206" s="78"/>
      <c r="S206" s="105">
        <f>+[15]Err!$D320</f>
        <v>22618.6047741849</v>
      </c>
      <c r="T206" s="79">
        <f>+[16]Err!E287</f>
        <v>102471.332686275</v>
      </c>
      <c r="U206" s="90">
        <f t="shared" si="19"/>
        <v>2317758.5747148688</v>
      </c>
      <c r="V206" s="80"/>
      <c r="X206" s="89"/>
      <c r="Y206" s="54"/>
      <c r="Z206" s="54"/>
      <c r="AA206" s="54">
        <f>+[17]Err!E323</f>
        <v>419135.90528212901</v>
      </c>
      <c r="AB206" s="54">
        <f>+[18]Err!E295</f>
        <v>3244.4196524234999</v>
      </c>
      <c r="AC206" s="87">
        <f t="shared" si="20"/>
        <v>1359852.7681336538</v>
      </c>
      <c r="AD206" s="87"/>
      <c r="AF206" s="84"/>
      <c r="AG206" s="84"/>
      <c r="AH206" s="90">
        <f t="shared" si="17"/>
        <v>4308367.4686670173</v>
      </c>
      <c r="AI206" s="80"/>
      <c r="AK206" s="50"/>
      <c r="AM206" s="50">
        <f>+'[19]Commercial Sales Model'!$Q251</f>
        <v>5120259.8376805158</v>
      </c>
      <c r="AN206" s="51"/>
    </row>
    <row r="207" spans="1:40" x14ac:dyDescent="0.3">
      <c r="A207" s="2">
        <v>2026</v>
      </c>
      <c r="B207" s="2">
        <v>11</v>
      </c>
      <c r="C207" s="55"/>
      <c r="D207" s="55"/>
      <c r="E207" s="87">
        <f>+[10]Err!$D300</f>
        <v>14326.718607442899</v>
      </c>
      <c r="F207" s="57"/>
      <c r="H207" s="73"/>
      <c r="I207" s="66"/>
      <c r="J207" s="66"/>
      <c r="K207" s="65">
        <f>+[12]Err!$D264</f>
        <v>1188.1730239374899</v>
      </c>
      <c r="L207" s="74">
        <f>+[13]Err!$E324</f>
        <v>469794.85255575</v>
      </c>
      <c r="M207" s="75">
        <f t="shared" si="18"/>
        <v>558197.57059143274</v>
      </c>
      <c r="N207" s="68"/>
      <c r="P207" s="86"/>
      <c r="Q207" s="78"/>
      <c r="R207" s="78"/>
      <c r="S207" s="105">
        <f>+[15]Err!$D321</f>
        <v>20955.2499107152</v>
      </c>
      <c r="T207" s="79">
        <f>+[16]Err!E288</f>
        <v>102320.41363518</v>
      </c>
      <c r="U207" s="90">
        <f t="shared" si="19"/>
        <v>2144149.8386929478</v>
      </c>
      <c r="V207" s="80"/>
      <c r="X207" s="89"/>
      <c r="Y207" s="54"/>
      <c r="Z207" s="54"/>
      <c r="AA207" s="54">
        <f>+[17]Err!E324</f>
        <v>399673.17974650202</v>
      </c>
      <c r="AB207" s="54">
        <f>+[18]Err!E296</f>
        <v>3238.2379757222402</v>
      </c>
      <c r="AC207" s="87">
        <f t="shared" si="20"/>
        <v>1294236.8685327838</v>
      </c>
      <c r="AD207" s="87"/>
      <c r="AF207" s="84"/>
      <c r="AG207" s="84"/>
      <c r="AH207" s="90">
        <f t="shared" si="17"/>
        <v>4010910.9964246075</v>
      </c>
      <c r="AI207" s="80"/>
      <c r="AK207" s="50"/>
      <c r="AM207" s="50">
        <f>+'[19]Commercial Sales Model'!$Q252</f>
        <v>4775848.0820902595</v>
      </c>
      <c r="AN207" s="51"/>
    </row>
    <row r="208" spans="1:40" x14ac:dyDescent="0.3">
      <c r="A208" s="2">
        <v>2026</v>
      </c>
      <c r="B208" s="2">
        <v>12</v>
      </c>
      <c r="C208" s="55"/>
      <c r="D208" s="55"/>
      <c r="E208" s="87">
        <f>+[10]Err!$D301</f>
        <v>14340.0102463806</v>
      </c>
      <c r="F208" s="57">
        <f>SUM(E197:E208)</f>
        <v>171987.13131899951</v>
      </c>
      <c r="H208" s="73"/>
      <c r="I208" s="66"/>
      <c r="J208" s="66"/>
      <c r="K208" s="65">
        <f>+[12]Err!$D265</f>
        <v>1138.8269498639399</v>
      </c>
      <c r="L208" s="74">
        <f>+[13]Err!$E325</f>
        <v>470089.81633966701</v>
      </c>
      <c r="M208" s="75">
        <f t="shared" si="18"/>
        <v>535350.95170420269</v>
      </c>
      <c r="N208" s="68">
        <f>SUM(M197:M208)</f>
        <v>6957882.9993220977</v>
      </c>
      <c r="P208" s="86"/>
      <c r="Q208" s="78"/>
      <c r="R208" s="78"/>
      <c r="S208" s="105">
        <f>+[15]Err!$D322</f>
        <v>20680.767399532</v>
      </c>
      <c r="T208" s="79">
        <f>+[16]Err!E289</f>
        <v>102132.501540489</v>
      </c>
      <c r="U208" s="90">
        <f t="shared" si="19"/>
        <v>2112178.5082911965</v>
      </c>
      <c r="V208" s="80">
        <f>SUM(U197:U208)</f>
        <v>26410631.73191626</v>
      </c>
      <c r="X208" s="89"/>
      <c r="Y208" s="54"/>
      <c r="Z208" s="54"/>
      <c r="AA208" s="54">
        <f>+[17]Err!E325</f>
        <v>396154.56405835698</v>
      </c>
      <c r="AB208" s="54">
        <f>+[18]Err!E297</f>
        <v>3237.1110966320998</v>
      </c>
      <c r="AC208" s="87">
        <f t="shared" si="20"/>
        <v>1282396.3352947594</v>
      </c>
      <c r="AD208" s="87">
        <f>SUM(AC197:AC208)</f>
        <v>15687417.636835329</v>
      </c>
      <c r="AF208" s="84"/>
      <c r="AG208" s="84"/>
      <c r="AH208" s="90">
        <f t="shared" si="17"/>
        <v>3944265.8055365393</v>
      </c>
      <c r="AI208" s="80">
        <f>SUM(AH197:AH208)</f>
        <v>49227919.499392688</v>
      </c>
      <c r="AK208" s="50"/>
      <c r="AM208" s="50">
        <f>+'[19]Commercial Sales Model'!$Q253</f>
        <v>4719451.7875362337</v>
      </c>
      <c r="AN208" s="51">
        <f>SUM(AM197:AM208)</f>
        <v>58389686.078135647</v>
      </c>
    </row>
    <row r="209" spans="1:40" x14ac:dyDescent="0.3">
      <c r="A209" s="2">
        <v>2027</v>
      </c>
      <c r="B209" s="2">
        <v>1</v>
      </c>
      <c r="C209" s="55"/>
      <c r="D209" s="55"/>
      <c r="E209" s="87">
        <f>+[10]Err!$D302</f>
        <v>14327.387993549801</v>
      </c>
      <c r="F209" s="58">
        <f>+F208/F196-1</f>
        <v>2.158546500707903E-4</v>
      </c>
      <c r="H209" s="73"/>
      <c r="I209" s="66"/>
      <c r="J209" s="66"/>
      <c r="K209" s="65">
        <f>+[12]Err!$D266</f>
        <v>1096.0618642009099</v>
      </c>
      <c r="L209" s="74">
        <f>+[13]Err!$E326</f>
        <v>470386.40577504103</v>
      </c>
      <c r="M209" s="75">
        <f t="shared" si="18"/>
        <v>515572.60080855706</v>
      </c>
      <c r="N209" s="69">
        <f>+N208/N196-1</f>
        <v>6.85135159941197E-3</v>
      </c>
      <c r="P209" s="86"/>
      <c r="Q209" s="78"/>
      <c r="R209" s="78"/>
      <c r="S209" s="105">
        <f>+[15]Err!$D323</f>
        <v>20028.8580210164</v>
      </c>
      <c r="T209" s="79">
        <f>+[16]Err!E290</f>
        <v>102008.41717244399</v>
      </c>
      <c r="U209" s="90">
        <f t="shared" si="19"/>
        <v>2043112.1044954921</v>
      </c>
      <c r="V209" s="81">
        <f>+V208/V196-1</f>
        <v>4.6114546801443446E-3</v>
      </c>
      <c r="X209" s="89"/>
      <c r="Y209" s="54"/>
      <c r="Z209" s="54"/>
      <c r="AA209" s="54">
        <f>+[17]Err!E326</f>
        <v>380015.71378193202</v>
      </c>
      <c r="AB209" s="54">
        <f>+[18]Err!E298</f>
        <v>3235.61323833811</v>
      </c>
      <c r="AC209" s="87">
        <f t="shared" si="20"/>
        <v>1229583.8742893254</v>
      </c>
      <c r="AD209" s="150">
        <f>+AD208/AD196-1</f>
        <v>5.7509584048400786E-3</v>
      </c>
      <c r="AF209" s="84"/>
      <c r="AG209" s="84"/>
      <c r="AH209" s="90">
        <f t="shared" si="17"/>
        <v>3802595.9675869243</v>
      </c>
      <c r="AI209" s="81">
        <f>+AI208/AI196-1</f>
        <v>5.2750647576431664E-3</v>
      </c>
      <c r="AK209" s="50"/>
      <c r="AM209" s="50">
        <f>+'[19]Commercial Sales Model'!$Q254</f>
        <v>4487375.8771101674</v>
      </c>
      <c r="AN209" s="3">
        <f>+AN208/AN196-1</f>
        <v>1.6414517075623136E-2</v>
      </c>
    </row>
    <row r="210" spans="1:40" x14ac:dyDescent="0.3">
      <c r="A210" s="2">
        <v>2027</v>
      </c>
      <c r="B210" s="2">
        <v>2</v>
      </c>
      <c r="C210" s="55"/>
      <c r="D210" s="55"/>
      <c r="E210" s="87">
        <f>+[10]Err!$D303</f>
        <v>14340.141402838</v>
      </c>
      <c r="F210" s="57"/>
      <c r="H210" s="73"/>
      <c r="I210" s="66"/>
      <c r="J210" s="66"/>
      <c r="K210" s="65">
        <f>+[12]Err!$D267</f>
        <v>1081.65788976661</v>
      </c>
      <c r="L210" s="74">
        <f>+[13]Err!$E327</f>
        <v>470684.22052880097</v>
      </c>
      <c r="M210" s="75">
        <f t="shared" si="18"/>
        <v>509119.30072362453</v>
      </c>
      <c r="N210" s="68"/>
      <c r="P210" s="86"/>
      <c r="Q210" s="78"/>
      <c r="R210" s="78"/>
      <c r="S210" s="105">
        <f>+[15]Err!$D324</f>
        <v>19234.577470677101</v>
      </c>
      <c r="T210" s="79">
        <f>+[16]Err!E291</f>
        <v>101972.741594889</v>
      </c>
      <c r="U210" s="90">
        <f t="shared" si="19"/>
        <v>1961402.5981042297</v>
      </c>
      <c r="V210" s="80"/>
      <c r="X210" s="89"/>
      <c r="Y210" s="54"/>
      <c r="Z210" s="54"/>
      <c r="AA210" s="54">
        <f>+[17]Err!E327</f>
        <v>377150.79109349899</v>
      </c>
      <c r="AB210" s="54">
        <f>+[18]Err!E299</f>
        <v>3237.6485877524501</v>
      </c>
      <c r="AC210" s="87">
        <f t="shared" si="20"/>
        <v>1221081.7261535863</v>
      </c>
      <c r="AD210" s="87"/>
      <c r="AF210" s="84"/>
      <c r="AG210" s="84"/>
      <c r="AH210" s="90">
        <f t="shared" si="17"/>
        <v>3705943.7663842784</v>
      </c>
      <c r="AI210" s="80"/>
      <c r="AK210" s="50"/>
      <c r="AM210" s="50">
        <f>+'[19]Commercial Sales Model'!$Q255</f>
        <v>4449674.8367422521</v>
      </c>
      <c r="AN210" s="51"/>
    </row>
    <row r="211" spans="1:40" x14ac:dyDescent="0.3">
      <c r="A211" s="2">
        <v>2027</v>
      </c>
      <c r="B211" s="2">
        <v>3</v>
      </c>
      <c r="C211" s="55"/>
      <c r="D211" s="55"/>
      <c r="E211" s="87">
        <f>+[10]Err!$D304</f>
        <v>14328.030273635201</v>
      </c>
      <c r="F211" s="57"/>
      <c r="H211" s="73"/>
      <c r="I211" s="66"/>
      <c r="J211" s="66"/>
      <c r="K211" s="65">
        <f>+[12]Err!$D268</f>
        <v>1099.79213459677</v>
      </c>
      <c r="L211" s="74">
        <f>+[13]Err!$E328</f>
        <v>470978.05071834801</v>
      </c>
      <c r="M211" s="75">
        <f t="shared" si="18"/>
        <v>517977.95574775775</v>
      </c>
      <c r="N211" s="68"/>
      <c r="P211" s="86"/>
      <c r="Q211" s="78"/>
      <c r="R211" s="78"/>
      <c r="S211" s="105">
        <f>+[15]Err!$D325</f>
        <v>19564.4078446645</v>
      </c>
      <c r="T211" s="79">
        <f>+[16]Err!E292</f>
        <v>101970.41119175</v>
      </c>
      <c r="U211" s="90">
        <f t="shared" si="19"/>
        <v>1994990.7126435384</v>
      </c>
      <c r="V211" s="80"/>
      <c r="X211" s="89"/>
      <c r="Y211" s="54"/>
      <c r="Z211" s="54"/>
      <c r="AA211" s="54">
        <f>+[17]Err!E328</f>
        <v>379861.06934223801</v>
      </c>
      <c r="AB211" s="54">
        <f>+[18]Err!E300</f>
        <v>3232.5686301983201</v>
      </c>
      <c r="AC211" s="87">
        <f t="shared" si="20"/>
        <v>1227926.9765893074</v>
      </c>
      <c r="AD211" s="87"/>
      <c r="AF211" s="84"/>
      <c r="AG211" s="84"/>
      <c r="AH211" s="90">
        <f t="shared" si="17"/>
        <v>3755223.6752542388</v>
      </c>
      <c r="AI211" s="80"/>
      <c r="AK211" s="50"/>
      <c r="AM211" s="50">
        <f>+'[19]Commercial Sales Model'!$Q256</f>
        <v>4506478.5423426824</v>
      </c>
      <c r="AN211" s="51"/>
    </row>
    <row r="212" spans="1:40" x14ac:dyDescent="0.3">
      <c r="A212" s="2">
        <v>2027</v>
      </c>
      <c r="B212" s="2">
        <v>4</v>
      </c>
      <c r="C212" s="55"/>
      <c r="D212" s="55"/>
      <c r="E212" s="87">
        <f>+[10]Err!$D305</f>
        <v>14340.2672482653</v>
      </c>
      <c r="F212" s="57"/>
      <c r="H212" s="73"/>
      <c r="I212" s="66"/>
      <c r="J212" s="66"/>
      <c r="K212" s="65">
        <f>+[12]Err!$D269</f>
        <v>1142.59566669059</v>
      </c>
      <c r="L212" s="74">
        <f>+[13]Err!$E329</f>
        <v>471282.75921149098</v>
      </c>
      <c r="M212" s="75">
        <f t="shared" si="18"/>
        <v>538485.63846103428</v>
      </c>
      <c r="N212" s="68"/>
      <c r="P212" s="86"/>
      <c r="Q212" s="78"/>
      <c r="R212" s="78"/>
      <c r="S212" s="105">
        <f>+[15]Err!$D326</f>
        <v>20230.758625580998</v>
      </c>
      <c r="T212" s="79">
        <f>+[16]Err!E293</f>
        <v>102014.614158116</v>
      </c>
      <c r="U212" s="90">
        <f t="shared" si="19"/>
        <v>2063833.0353146228</v>
      </c>
      <c r="V212" s="80"/>
      <c r="X212" s="89"/>
      <c r="Y212" s="54"/>
      <c r="Z212" s="54"/>
      <c r="AA212" s="54">
        <f>+[17]Err!E329</f>
        <v>386800.08220157598</v>
      </c>
      <c r="AB212" s="54">
        <f>+[18]Err!E301</f>
        <v>3230.67442203576</v>
      </c>
      <c r="AC212" s="87">
        <f t="shared" si="20"/>
        <v>1249625.1320099609</v>
      </c>
      <c r="AD212" s="87"/>
      <c r="AF212" s="84"/>
      <c r="AG212" s="84"/>
      <c r="AH212" s="90">
        <f t="shared" si="17"/>
        <v>3866284.0730338837</v>
      </c>
      <c r="AI212" s="80"/>
      <c r="AK212" s="50"/>
      <c r="AM212" s="50">
        <f>+'[19]Commercial Sales Model'!$Q257</f>
        <v>4624018.6478076084</v>
      </c>
      <c r="AN212" s="51"/>
    </row>
    <row r="213" spans="1:40" x14ac:dyDescent="0.3">
      <c r="A213" s="2">
        <v>2027</v>
      </c>
      <c r="B213" s="2">
        <v>5</v>
      </c>
      <c r="C213" s="55"/>
      <c r="D213" s="55"/>
      <c r="E213" s="87">
        <f>+[10]Err!$D306</f>
        <v>14328.646545326401</v>
      </c>
      <c r="F213" s="57"/>
      <c r="H213" s="73"/>
      <c r="I213" s="66"/>
      <c r="J213" s="66"/>
      <c r="K213" s="65">
        <f>+[12]Err!$D270</f>
        <v>1236.0461163888299</v>
      </c>
      <c r="L213" s="74">
        <f>+[13]Err!$E330</f>
        <v>471589.67181055399</v>
      </c>
      <c r="M213" s="75">
        <f t="shared" si="18"/>
        <v>582906.58237051812</v>
      </c>
      <c r="N213" s="68"/>
      <c r="P213" s="86"/>
      <c r="Q213" s="78"/>
      <c r="R213" s="78"/>
      <c r="S213" s="105">
        <f>+[15]Err!$D327</f>
        <v>21444.7304783074</v>
      </c>
      <c r="T213" s="79">
        <f>+[16]Err!E294</f>
        <v>102177.680466245</v>
      </c>
      <c r="U213" s="90">
        <f t="shared" si="19"/>
        <v>2191172.8184972387</v>
      </c>
      <c r="V213" s="80"/>
      <c r="X213" s="89"/>
      <c r="Y213" s="54"/>
      <c r="Z213" s="54"/>
      <c r="AA213" s="54">
        <f>+[17]Err!E330</f>
        <v>401209.77858621598</v>
      </c>
      <c r="AB213" s="54">
        <f>+[18]Err!E302</f>
        <v>3220.7121411870799</v>
      </c>
      <c r="AC213" s="87">
        <f t="shared" si="20"/>
        <v>1292181.2050556059</v>
      </c>
      <c r="AD213" s="87"/>
      <c r="AF213" s="84"/>
      <c r="AG213" s="84"/>
      <c r="AH213" s="90">
        <f t="shared" si="17"/>
        <v>4080589.2524686889</v>
      </c>
      <c r="AI213" s="80"/>
      <c r="AK213" s="50"/>
      <c r="AM213" s="50">
        <f>+'[19]Commercial Sales Model'!$Q258</f>
        <v>4888333.673719286</v>
      </c>
      <c r="AN213" s="51"/>
    </row>
    <row r="214" spans="1:40" x14ac:dyDescent="0.3">
      <c r="A214" s="2">
        <v>2027</v>
      </c>
      <c r="B214" s="2">
        <v>6</v>
      </c>
      <c r="C214" s="55"/>
      <c r="D214" s="55"/>
      <c r="E214" s="87">
        <f>+[10]Err!$D307</f>
        <v>14340.387997726601</v>
      </c>
      <c r="F214" s="57"/>
      <c r="H214" s="73"/>
      <c r="I214" s="66"/>
      <c r="J214" s="66"/>
      <c r="K214" s="65">
        <f>+[12]Err!$D271</f>
        <v>1331.20884362315</v>
      </c>
      <c r="L214" s="74">
        <f>+[13]Err!$E331</f>
        <v>471899.27705295099</v>
      </c>
      <c r="M214" s="75">
        <f t="shared" si="18"/>
        <v>628196.49091225932</v>
      </c>
      <c r="N214" s="68"/>
      <c r="P214" s="86"/>
      <c r="Q214" s="78"/>
      <c r="R214" s="78"/>
      <c r="S214" s="105">
        <f>+[15]Err!$D328</f>
        <v>22744.5804265275</v>
      </c>
      <c r="T214" s="79">
        <f>+[16]Err!E295</f>
        <v>102461.88778996099</v>
      </c>
      <c r="U214" s="90">
        <f t="shared" si="19"/>
        <v>2330452.6474926039</v>
      </c>
      <c r="V214" s="80"/>
      <c r="X214" s="89"/>
      <c r="Y214" s="54"/>
      <c r="Z214" s="54"/>
      <c r="AA214" s="54">
        <f>+[17]Err!E331</f>
        <v>418729.63452270703</v>
      </c>
      <c r="AB214" s="54">
        <f>+[18]Err!E303</f>
        <v>3232.2912202641101</v>
      </c>
      <c r="AC214" s="87">
        <f t="shared" si="20"/>
        <v>1353456.1213321455</v>
      </c>
      <c r="AD214" s="87"/>
      <c r="AF214" s="84"/>
      <c r="AG214" s="84"/>
      <c r="AH214" s="90">
        <f t="shared" si="17"/>
        <v>4326445.6477347361</v>
      </c>
      <c r="AI214" s="80"/>
      <c r="AK214" s="50"/>
      <c r="AM214" s="50">
        <f>+'[19]Commercial Sales Model'!$Q259</f>
        <v>5195880.8395957304</v>
      </c>
      <c r="AN214" s="51"/>
    </row>
    <row r="215" spans="1:40" x14ac:dyDescent="0.3">
      <c r="A215" s="2">
        <v>2027</v>
      </c>
      <c r="B215" s="2">
        <v>7</v>
      </c>
      <c r="C215" s="55"/>
      <c r="D215" s="55"/>
      <c r="E215" s="87">
        <f>+[10]Err!$D308</f>
        <v>14329.2378618035</v>
      </c>
      <c r="F215" s="57"/>
      <c r="H215" s="73"/>
      <c r="I215" s="66"/>
      <c r="J215" s="66"/>
      <c r="K215" s="65">
        <f>+[12]Err!$D272</f>
        <v>1401.23094569658</v>
      </c>
      <c r="L215" s="74">
        <f>+[13]Err!$E332</f>
        <v>472200.755772668</v>
      </c>
      <c r="M215" s="75">
        <f t="shared" si="18"/>
        <v>661662.31156997534</v>
      </c>
      <c r="N215" s="68"/>
      <c r="P215" s="86"/>
      <c r="Q215" s="78"/>
      <c r="R215" s="78"/>
      <c r="S215" s="105">
        <f>+[15]Err!$D329</f>
        <v>23687.422002051699</v>
      </c>
      <c r="T215" s="79">
        <f>+[16]Err!E296</f>
        <v>102711.629371994</v>
      </c>
      <c r="U215" s="90">
        <f t="shared" si="19"/>
        <v>2432973.7094527502</v>
      </c>
      <c r="V215" s="80"/>
      <c r="X215" s="89"/>
      <c r="Y215" s="54"/>
      <c r="Z215" s="54"/>
      <c r="AA215" s="54">
        <f>+[17]Err!E332</f>
        <v>431279.65774995799</v>
      </c>
      <c r="AB215" s="54">
        <f>+[18]Err!E304</f>
        <v>3255.1546477534698</v>
      </c>
      <c r="AC215" s="87">
        <f t="shared" si="20"/>
        <v>1403881.9824063014</v>
      </c>
      <c r="AD215" s="87"/>
      <c r="AF215" s="84"/>
      <c r="AG215" s="84"/>
      <c r="AH215" s="90">
        <f t="shared" si="17"/>
        <v>4512847.241290831</v>
      </c>
      <c r="AI215" s="80"/>
      <c r="AK215" s="50"/>
      <c r="AM215" s="50">
        <f>+'[19]Commercial Sales Model'!$Q260</f>
        <v>5405117.5377953704</v>
      </c>
      <c r="AN215" s="51"/>
    </row>
    <row r="216" spans="1:40" x14ac:dyDescent="0.3">
      <c r="A216" s="2">
        <v>2027</v>
      </c>
      <c r="B216" s="2">
        <v>8</v>
      </c>
      <c r="C216" s="55"/>
      <c r="D216" s="55"/>
      <c r="E216" s="87">
        <f>+[10]Err!$D309</f>
        <v>14340.5038575772</v>
      </c>
      <c r="F216" s="57"/>
      <c r="H216" s="73"/>
      <c r="I216" s="66"/>
      <c r="J216" s="66"/>
      <c r="K216" s="65">
        <f>+[12]Err!$D273</f>
        <v>1429.7944386419399</v>
      </c>
      <c r="L216" s="74">
        <f>+[13]Err!$E333</f>
        <v>472495.28778937802</v>
      </c>
      <c r="M216" s="75">
        <f t="shared" si="18"/>
        <v>675571.13476577553</v>
      </c>
      <c r="N216" s="68"/>
      <c r="P216" s="86"/>
      <c r="Q216" s="78"/>
      <c r="R216" s="78"/>
      <c r="S216" s="105">
        <f>+[15]Err!$D330</f>
        <v>24127.230029647399</v>
      </c>
      <c r="T216" s="79">
        <f>+[16]Err!E297</f>
        <v>102762.388104372</v>
      </c>
      <c r="U216" s="90">
        <f t="shared" si="19"/>
        <v>2479371.7761900849</v>
      </c>
      <c r="V216" s="80"/>
      <c r="X216" s="89"/>
      <c r="Y216" s="54"/>
      <c r="Z216" s="54"/>
      <c r="AA216" s="54">
        <f>+[17]Err!E333</f>
        <v>438096.57803138299</v>
      </c>
      <c r="AB216" s="54">
        <f>+[18]Err!E305</f>
        <v>3260.3056503534799</v>
      </c>
      <c r="AC216" s="87">
        <f t="shared" si="20"/>
        <v>1428328.7487562422</v>
      </c>
      <c r="AD216" s="87"/>
      <c r="AF216" s="84"/>
      <c r="AG216" s="84"/>
      <c r="AH216" s="90">
        <f t="shared" si="17"/>
        <v>4597612.1635696804</v>
      </c>
      <c r="AI216" s="80"/>
      <c r="AK216" s="50"/>
      <c r="AM216" s="50">
        <f>+'[19]Commercial Sales Model'!$Q261</f>
        <v>5518466.2683960591</v>
      </c>
      <c r="AN216" s="51"/>
    </row>
    <row r="217" spans="1:40" x14ac:dyDescent="0.3">
      <c r="A217" s="2">
        <v>2027</v>
      </c>
      <c r="B217" s="2">
        <v>9</v>
      </c>
      <c r="C217" s="55"/>
      <c r="D217" s="55"/>
      <c r="E217" s="87">
        <f>+[10]Err!$D310</f>
        <v>14329.8052335991</v>
      </c>
      <c r="F217" s="57"/>
      <c r="H217" s="73"/>
      <c r="I217" s="66"/>
      <c r="J217" s="66"/>
      <c r="K217" s="65">
        <f>+[12]Err!$D274</f>
        <v>1395.0716931422201</v>
      </c>
      <c r="L217" s="74">
        <f>+[13]Err!$E334</f>
        <v>472785.53568036901</v>
      </c>
      <c r="M217" s="75">
        <f t="shared" si="18"/>
        <v>659569.71775476378</v>
      </c>
      <c r="N217" s="68"/>
      <c r="P217" s="86"/>
      <c r="Q217" s="78"/>
      <c r="R217" s="78"/>
      <c r="S217" s="105">
        <f>+[15]Err!$D331</f>
        <v>23742.264016288598</v>
      </c>
      <c r="T217" s="79">
        <f>+[16]Err!E298</f>
        <v>102754.615608383</v>
      </c>
      <c r="U217" s="90">
        <f t="shared" si="19"/>
        <v>2439627.2126664785</v>
      </c>
      <c r="V217" s="80"/>
      <c r="X217" s="89"/>
      <c r="Y217" s="54"/>
      <c r="Z217" s="54"/>
      <c r="AA217" s="54">
        <f>+[17]Err!E334</f>
        <v>434427.50025996403</v>
      </c>
      <c r="AB217" s="54">
        <f>+[18]Err!E306</f>
        <v>3256.89673901483</v>
      </c>
      <c r="AC217" s="87">
        <f t="shared" si="20"/>
        <v>1414885.508935041</v>
      </c>
      <c r="AD217" s="87"/>
      <c r="AF217" s="84"/>
      <c r="AG217" s="84"/>
      <c r="AH217" s="90">
        <f t="shared" si="17"/>
        <v>4528412.244589882</v>
      </c>
      <c r="AI217" s="80"/>
      <c r="AK217" s="50"/>
      <c r="AM217" s="50">
        <f>+'[19]Commercial Sales Model'!$Q262</f>
        <v>5429309.2306321496</v>
      </c>
      <c r="AN217" s="51"/>
    </row>
    <row r="218" spans="1:40" x14ac:dyDescent="0.3">
      <c r="A218" s="2">
        <v>2027</v>
      </c>
      <c r="B218" s="2">
        <v>10</v>
      </c>
      <c r="C218" s="55"/>
      <c r="D218" s="55"/>
      <c r="E218" s="87">
        <f>+[10]Err!$D311</f>
        <v>14340.6150258162</v>
      </c>
      <c r="F218" s="57"/>
      <c r="H218" s="73"/>
      <c r="I218" s="66"/>
      <c r="J218" s="66"/>
      <c r="K218" s="65">
        <f>+[12]Err!$D275</f>
        <v>1311.8209636359099</v>
      </c>
      <c r="L218" s="74">
        <f>+[13]Err!$E335</f>
        <v>473076.66528599401</v>
      </c>
      <c r="M218" s="75">
        <f t="shared" si="18"/>
        <v>620591.88692913542</v>
      </c>
      <c r="N218" s="68"/>
      <c r="P218" s="86"/>
      <c r="Q218" s="78"/>
      <c r="R218" s="78"/>
      <c r="S218" s="105">
        <f>+[15]Err!$D332</f>
        <v>22677.8832165768</v>
      </c>
      <c r="T218" s="79">
        <f>+[16]Err!E299</f>
        <v>102664.500790461</v>
      </c>
      <c r="U218" s="90">
        <f t="shared" si="19"/>
        <v>2328213.5594142308</v>
      </c>
      <c r="V218" s="80"/>
      <c r="X218" s="89"/>
      <c r="Y218" s="54"/>
      <c r="Z218" s="54"/>
      <c r="AA218" s="54">
        <f>+[17]Err!E335</f>
        <v>421666.81178479502</v>
      </c>
      <c r="AB218" s="54">
        <f>+[18]Err!E307</f>
        <v>3241.6443854131999</v>
      </c>
      <c r="AC218" s="87">
        <f t="shared" si="20"/>
        <v>1366893.8529372651</v>
      </c>
      <c r="AD218" s="87"/>
      <c r="AF218" s="84"/>
      <c r="AG218" s="84"/>
      <c r="AH218" s="90">
        <f t="shared" si="17"/>
        <v>4330039.9143064478</v>
      </c>
      <c r="AI218" s="80"/>
      <c r="AK218" s="50"/>
      <c r="AM218" s="50">
        <f>+'[19]Commercial Sales Model'!$Q263</f>
        <v>5201690.1068710294</v>
      </c>
      <c r="AN218" s="51"/>
    </row>
    <row r="219" spans="1:40" x14ac:dyDescent="0.3">
      <c r="A219" s="2">
        <v>2027</v>
      </c>
      <c r="B219" s="2">
        <v>11</v>
      </c>
      <c r="C219" s="55"/>
      <c r="D219" s="55"/>
      <c r="E219" s="87">
        <f>+[10]Err!$D312</f>
        <v>14330.3496303256</v>
      </c>
      <c r="F219" s="57"/>
      <c r="H219" s="73"/>
      <c r="I219" s="66"/>
      <c r="J219" s="66"/>
      <c r="K219" s="65">
        <f>+[12]Err!$D276</f>
        <v>1186.9415664542601</v>
      </c>
      <c r="L219" s="74">
        <f>+[13]Err!$E336</f>
        <v>473378.57263736398</v>
      </c>
      <c r="M219" s="75">
        <f t="shared" si="18"/>
        <v>561872.70453207463</v>
      </c>
      <c r="N219" s="68"/>
      <c r="P219" s="86"/>
      <c r="Q219" s="78"/>
      <c r="R219" s="78"/>
      <c r="S219" s="105">
        <f>+[15]Err!$D333</f>
        <v>21013.7403176603</v>
      </c>
      <c r="T219" s="79">
        <f>+[16]Err!E300</f>
        <v>102513.2669472</v>
      </c>
      <c r="U219" s="90">
        <f t="shared" si="19"/>
        <v>2154187.1707434496</v>
      </c>
      <c r="V219" s="80"/>
      <c r="X219" s="89"/>
      <c r="Y219" s="54"/>
      <c r="Z219" s="54"/>
      <c r="AA219" s="54">
        <f>+[17]Err!E336</f>
        <v>402160.15107698098</v>
      </c>
      <c r="AB219" s="54">
        <f>+[18]Err!E308</f>
        <v>3235.4677990332202</v>
      </c>
      <c r="AC219" s="87">
        <f t="shared" si="20"/>
        <v>1301176.218863907</v>
      </c>
      <c r="AD219" s="87"/>
      <c r="AF219" s="84"/>
      <c r="AG219" s="84"/>
      <c r="AH219" s="90">
        <f t="shared" si="17"/>
        <v>4031566.4437697572</v>
      </c>
      <c r="AI219" s="80"/>
      <c r="AK219" s="50"/>
      <c r="AM219" s="50">
        <f>+'[19]Commercial Sales Model'!$Q264</f>
        <v>4852697.7075780481</v>
      </c>
      <c r="AN219" s="51"/>
    </row>
    <row r="220" spans="1:40" x14ac:dyDescent="0.3">
      <c r="A220" s="2">
        <v>2027</v>
      </c>
      <c r="B220" s="2">
        <v>12</v>
      </c>
      <c r="C220" s="55"/>
      <c r="D220" s="55"/>
      <c r="E220" s="87">
        <f>+[10]Err!$D313</f>
        <v>14340.721692425101</v>
      </c>
      <c r="F220" s="57">
        <f>SUM(E209:E220)</f>
        <v>172016.09476288801</v>
      </c>
      <c r="H220" s="73"/>
      <c r="I220" s="66"/>
      <c r="J220" s="66"/>
      <c r="K220" s="65">
        <f>+[12]Err!$D277</f>
        <v>1137.6161659086199</v>
      </c>
      <c r="L220" s="74">
        <f>+[13]Err!$E337</f>
        <v>473685.64054219099</v>
      </c>
      <c r="M220" s="75">
        <f t="shared" si="18"/>
        <v>538872.44223957602</v>
      </c>
      <c r="N220" s="68">
        <f>SUM(M209:M220)</f>
        <v>7010398.7668150514</v>
      </c>
      <c r="P220" s="86"/>
      <c r="Q220" s="78"/>
      <c r="R220" s="78"/>
      <c r="S220" s="105">
        <f>+[15]Err!$D334</f>
        <v>20739.486471313699</v>
      </c>
      <c r="T220" s="79">
        <f>+[16]Err!E301</f>
        <v>102324.97044575</v>
      </c>
      <c r="U220" s="90">
        <f t="shared" si="19"/>
        <v>2122167.3402372063</v>
      </c>
      <c r="V220" s="80">
        <f>SUM(U209:U220)</f>
        <v>26541504.685251929</v>
      </c>
      <c r="X220" s="89"/>
      <c r="Y220" s="54"/>
      <c r="Z220" s="54"/>
      <c r="AA220" s="54">
        <f>+[17]Err!E337</f>
        <v>398607.40443154302</v>
      </c>
      <c r="AB220" s="54">
        <f>+[18]Err!E309</f>
        <v>3234.3416865146701</v>
      </c>
      <c r="AC220" s="87">
        <f t="shared" si="20"/>
        <v>1289232.5447063521</v>
      </c>
      <c r="AD220" s="87">
        <f>SUM(AC209:AC220)</f>
        <v>15778253.892035039</v>
      </c>
      <c r="AF220" s="84"/>
      <c r="AG220" s="84"/>
      <c r="AH220" s="90">
        <f t="shared" si="17"/>
        <v>3964613.0488755596</v>
      </c>
      <c r="AI220" s="80">
        <f>SUM(AH209:AH220)</f>
        <v>49502173.438864917</v>
      </c>
      <c r="AK220" s="50"/>
      <c r="AM220" s="50">
        <f>+'[19]Commercial Sales Model'!$Q265</f>
        <v>4795558.928774897</v>
      </c>
      <c r="AN220" s="51">
        <f>SUM(AM209:AM220)</f>
        <v>59354602.197365284</v>
      </c>
    </row>
    <row r="221" spans="1:40" x14ac:dyDescent="0.3">
      <c r="A221" s="2">
        <v>2028</v>
      </c>
      <c r="B221" s="2">
        <v>1</v>
      </c>
      <c r="C221" s="55"/>
      <c r="D221" s="55"/>
      <c r="E221" s="87">
        <f>+[10]Err!$D314</f>
        <v>14330.871982332101</v>
      </c>
      <c r="F221" s="58">
        <f>+F220/F208-1</f>
        <v>1.6840471532009182E-4</v>
      </c>
      <c r="H221" s="73"/>
      <c r="I221" s="66"/>
      <c r="J221" s="66"/>
      <c r="K221" s="65">
        <f>+[12]Err!$D278</f>
        <v>1095.01840963516</v>
      </c>
      <c r="L221" s="74">
        <f>+[13]Err!$E338</f>
        <v>474000.990629512</v>
      </c>
      <c r="M221" s="75">
        <f t="shared" si="18"/>
        <v>519039.81092461862</v>
      </c>
      <c r="N221" s="69">
        <f>+N220/N208-1</f>
        <v>7.5476646413958903E-3</v>
      </c>
      <c r="P221" s="86"/>
      <c r="Q221" s="78"/>
      <c r="R221" s="78"/>
      <c r="S221" s="105">
        <f>+[15]Err!$D335</f>
        <v>20088.8278874674</v>
      </c>
      <c r="T221" s="79">
        <f>+[16]Err!E302</f>
        <v>102200.622056255</v>
      </c>
      <c r="U221" s="90">
        <f t="shared" si="19"/>
        <v>2053090.7064802113</v>
      </c>
      <c r="V221" s="81">
        <f>+V220/V208-1</f>
        <v>4.9553132490016694E-3</v>
      </c>
      <c r="X221" s="89"/>
      <c r="Y221" s="54"/>
      <c r="Z221" s="54"/>
      <c r="AA221" s="54">
        <f>+[17]Err!E338</f>
        <v>382448.75925596198</v>
      </c>
      <c r="AB221" s="54">
        <f>+[18]Err!E310</f>
        <v>3232.84491230398</v>
      </c>
      <c r="AC221" s="87">
        <f t="shared" si="20"/>
        <v>1236397.5255776064</v>
      </c>
      <c r="AD221" s="150">
        <f>+AD220/AD208-1</f>
        <v>5.7903892981352456E-3</v>
      </c>
      <c r="AF221" s="84"/>
      <c r="AG221" s="84"/>
      <c r="AH221" s="90">
        <f t="shared" si="17"/>
        <v>3822858.9149647686</v>
      </c>
      <c r="AI221" s="81">
        <f>+AI220/AI208-1</f>
        <v>5.5711056299181383E-3</v>
      </c>
      <c r="AK221" s="50"/>
      <c r="AM221" s="50">
        <f>+'[19]Commercial Sales Model'!$Q266</f>
        <v>4560202.6027354812</v>
      </c>
      <c r="AN221" s="3">
        <f>+AN220/AN208-1</f>
        <v>1.6525454819853014E-2</v>
      </c>
    </row>
    <row r="222" spans="1:40" x14ac:dyDescent="0.3">
      <c r="A222" s="2">
        <v>2028</v>
      </c>
      <c r="B222" s="2">
        <v>2</v>
      </c>
      <c r="C222" s="55"/>
      <c r="D222" s="55"/>
      <c r="E222" s="87">
        <f>+[10]Err!$D315</f>
        <v>14340.824039692199</v>
      </c>
      <c r="F222" s="57"/>
      <c r="H222" s="73"/>
      <c r="I222" s="66"/>
      <c r="J222" s="66"/>
      <c r="K222" s="65">
        <f>+[12]Err!$D279</f>
        <v>1080.91568671614</v>
      </c>
      <c r="L222" s="74">
        <f>+[13]Err!$E339</f>
        <v>474319.43777589401</v>
      </c>
      <c r="M222" s="75">
        <f t="shared" si="18"/>
        <v>512699.32080634392</v>
      </c>
      <c r="N222" s="68"/>
      <c r="P222" s="86"/>
      <c r="Q222" s="78"/>
      <c r="R222" s="78"/>
      <c r="S222" s="105">
        <f>+[15]Err!$D336</f>
        <v>19296.6961170713</v>
      </c>
      <c r="T222" s="79">
        <f>+[16]Err!E303</f>
        <v>102164.84909438201</v>
      </c>
      <c r="U222" s="90">
        <f t="shared" si="19"/>
        <v>1971444.0468207367</v>
      </c>
      <c r="V222" s="80"/>
      <c r="X222" s="89"/>
      <c r="Y222" s="54"/>
      <c r="Z222" s="54"/>
      <c r="AA222" s="54">
        <f>+[17]Err!E339</f>
        <v>379583.84259863</v>
      </c>
      <c r="AB222" s="54">
        <f>+[18]Err!E311</f>
        <v>3234.8783227987501</v>
      </c>
      <c r="AC222" s="87">
        <f t="shared" si="20"/>
        <v>1227907.544106961</v>
      </c>
      <c r="AD222" s="87"/>
      <c r="AF222" s="84"/>
      <c r="AG222" s="84"/>
      <c r="AH222" s="90">
        <f t="shared" si="17"/>
        <v>3726391.7357737338</v>
      </c>
      <c r="AI222" s="80"/>
      <c r="AK222" s="50"/>
      <c r="AM222" s="50">
        <f>+'[19]Commercial Sales Model'!$Q267</f>
        <v>4522393.3384084972</v>
      </c>
      <c r="AN222" s="51"/>
    </row>
    <row r="223" spans="1:40" x14ac:dyDescent="0.3">
      <c r="A223" s="2">
        <v>2028</v>
      </c>
      <c r="B223" s="2">
        <v>3</v>
      </c>
      <c r="C223" s="55"/>
      <c r="D223" s="55"/>
      <c r="E223" s="87">
        <f>+[10]Err!$D316</f>
        <v>14331.373182294201</v>
      </c>
      <c r="F223" s="57"/>
      <c r="H223" s="73"/>
      <c r="I223" s="66"/>
      <c r="J223" s="66"/>
      <c r="K223" s="65">
        <f>+[12]Err!$D280</f>
        <v>1099.3879596152201</v>
      </c>
      <c r="L223" s="74">
        <f>+[13]Err!$E340</f>
        <v>474631.48578798701</v>
      </c>
      <c r="M223" s="75">
        <f t="shared" si="18"/>
        <v>521804.14072959538</v>
      </c>
      <c r="N223" s="68"/>
      <c r="P223" s="86"/>
      <c r="Q223" s="78"/>
      <c r="R223" s="78"/>
      <c r="S223" s="105">
        <f>+[15]Err!$D337</f>
        <v>19629.091169490799</v>
      </c>
      <c r="T223" s="79">
        <f>+[16]Err!E304</f>
        <v>102162.48414695299</v>
      </c>
      <c r="U223" s="90">
        <f t="shared" si="19"/>
        <v>2005356.7154221989</v>
      </c>
      <c r="V223" s="80"/>
      <c r="X223" s="89"/>
      <c r="Y223" s="54"/>
      <c r="Z223" s="54"/>
      <c r="AA223" s="54">
        <f>+[17]Err!E340</f>
        <v>382311.81918042601</v>
      </c>
      <c r="AB223" s="54">
        <f>+[18]Err!E312</f>
        <v>3229.8025146312102</v>
      </c>
      <c r="AC223" s="87">
        <f t="shared" si="20"/>
        <v>1234791.6749621725</v>
      </c>
      <c r="AD223" s="87"/>
      <c r="AF223" s="84"/>
      <c r="AG223" s="84"/>
      <c r="AH223" s="90">
        <f t="shared" si="17"/>
        <v>3776283.9042962613</v>
      </c>
      <c r="AI223" s="80"/>
      <c r="AK223" s="50"/>
      <c r="AM223" s="50">
        <f>+'[19]Commercial Sales Model'!$Q268</f>
        <v>4580309.7486307183</v>
      </c>
      <c r="AN223" s="51"/>
    </row>
    <row r="224" spans="1:40" x14ac:dyDescent="0.3">
      <c r="A224" s="2">
        <v>2028</v>
      </c>
      <c r="B224" s="2">
        <v>4</v>
      </c>
      <c r="C224" s="55"/>
      <c r="D224" s="55"/>
      <c r="E224" s="87">
        <f>+[10]Err!$D317</f>
        <v>14340.922242524301</v>
      </c>
      <c r="F224" s="57"/>
      <c r="H224" s="73"/>
      <c r="I224" s="66"/>
      <c r="J224" s="66"/>
      <c r="K224" s="65">
        <f>+[12]Err!$D281</f>
        <v>1142.4729497974899</v>
      </c>
      <c r="L224" s="74">
        <f>+[13]Err!$E341</f>
        <v>474945.87528415298</v>
      </c>
      <c r="M224" s="75">
        <f t="shared" si="18"/>
        <v>542612.81513003702</v>
      </c>
      <c r="N224" s="68"/>
      <c r="P224" s="86"/>
      <c r="Q224" s="78"/>
      <c r="R224" s="78"/>
      <c r="S224" s="105">
        <f>+[15]Err!$D338</f>
        <v>20297.4036977818</v>
      </c>
      <c r="T224" s="79">
        <f>+[16]Err!E305</f>
        <v>102206.74021705201</v>
      </c>
      <c r="U224" s="90">
        <f t="shared" si="19"/>
        <v>2074531.4668198151</v>
      </c>
      <c r="V224" s="80"/>
      <c r="X224" s="89"/>
      <c r="Y224" s="54"/>
      <c r="Z224" s="54"/>
      <c r="AA224" s="54">
        <f>+[17]Err!E341</f>
        <v>389266.286710891</v>
      </c>
      <c r="AB224" s="54">
        <f>+[18]Err!E313</f>
        <v>3227.9097302004002</v>
      </c>
      <c r="AC224" s="87">
        <f t="shared" si="20"/>
        <v>1256516.4345130639</v>
      </c>
      <c r="AD224" s="87"/>
      <c r="AF224" s="84"/>
      <c r="AG224" s="84"/>
      <c r="AH224" s="90">
        <f t="shared" si="17"/>
        <v>3888001.6387054399</v>
      </c>
      <c r="AI224" s="80"/>
      <c r="AK224" s="50"/>
      <c r="AM224" s="50">
        <f>+'[19]Commercial Sales Model'!$Q269</f>
        <v>4699960.1643936122</v>
      </c>
      <c r="AN224" s="51"/>
    </row>
    <row r="225" spans="1:40" x14ac:dyDescent="0.3">
      <c r="A225" s="2">
        <v>2028</v>
      </c>
      <c r="B225" s="2">
        <v>5</v>
      </c>
      <c r="C225" s="55"/>
      <c r="D225" s="55"/>
      <c r="E225" s="87">
        <f>+[10]Err!$D318</f>
        <v>14331.8540867396</v>
      </c>
      <c r="F225" s="57"/>
      <c r="H225" s="73"/>
      <c r="I225" s="66"/>
      <c r="J225" s="66"/>
      <c r="K225" s="65">
        <f>+[12]Err!$D282</f>
        <v>1236.0620015044001</v>
      </c>
      <c r="L225" s="74">
        <f>+[13]Err!$E342</f>
        <v>475250.94722169702</v>
      </c>
      <c r="M225" s="75">
        <f t="shared" si="18"/>
        <v>587439.63703971275</v>
      </c>
      <c r="N225" s="68"/>
      <c r="P225" s="86"/>
      <c r="Q225" s="78"/>
      <c r="R225" s="78"/>
      <c r="S225" s="105">
        <f>+[15]Err!$D339</f>
        <v>21512.3296511931</v>
      </c>
      <c r="T225" s="79">
        <f>+[16]Err!E306</f>
        <v>102370.083434706</v>
      </c>
      <c r="U225" s="90">
        <f t="shared" si="19"/>
        <v>2202218.9812675375</v>
      </c>
      <c r="V225" s="80"/>
      <c r="X225" s="89"/>
      <c r="Y225" s="54"/>
      <c r="Z225" s="54"/>
      <c r="AA225" s="54">
        <f>+[17]Err!E342</f>
        <v>403687.21216188499</v>
      </c>
      <c r="AB225" s="54">
        <f>+[18]Err!E314</f>
        <v>3217.9557781375402</v>
      </c>
      <c r="AC225" s="87">
        <f t="shared" si="20"/>
        <v>1299047.5969365728</v>
      </c>
      <c r="AD225" s="87"/>
      <c r="AF225" s="84"/>
      <c r="AG225" s="84"/>
      <c r="AH225" s="90">
        <f t="shared" si="17"/>
        <v>4103038.0693305624</v>
      </c>
      <c r="AI225" s="80"/>
      <c r="AK225" s="50"/>
      <c r="AM225" s="50">
        <f>+'[19]Commercial Sales Model'!$Q270</f>
        <v>4967622.3844482452</v>
      </c>
      <c r="AN225" s="51"/>
    </row>
    <row r="226" spans="1:40" x14ac:dyDescent="0.3">
      <c r="A226" s="2">
        <v>2028</v>
      </c>
      <c r="B226" s="2">
        <v>6</v>
      </c>
      <c r="C226" s="55"/>
      <c r="D226" s="55"/>
      <c r="E226" s="87">
        <f>+[10]Err!$D319</f>
        <v>14341.0164687455</v>
      </c>
      <c r="F226" s="57"/>
      <c r="H226" s="73"/>
      <c r="I226" s="66"/>
      <c r="J226" s="66"/>
      <c r="K226" s="65">
        <f>+[12]Err!$D283</f>
        <v>1331.28942595081</v>
      </c>
      <c r="L226" s="74">
        <f>+[13]Err!$E343</f>
        <v>475552.578082825</v>
      </c>
      <c r="M226" s="75">
        <f t="shared" si="18"/>
        <v>633098.11868531187</v>
      </c>
      <c r="N226" s="68"/>
      <c r="P226" s="86"/>
      <c r="Q226" s="78"/>
      <c r="R226" s="78"/>
      <c r="S226" s="105">
        <f>+[15]Err!$D340</f>
        <v>22812.593455243801</v>
      </c>
      <c r="T226" s="79">
        <f>+[16]Err!E307</f>
        <v>102654.795656642</v>
      </c>
      <c r="U226" s="90">
        <f t="shared" si="19"/>
        <v>2341822.119546101</v>
      </c>
      <c r="V226" s="80"/>
      <c r="X226" s="89"/>
      <c r="Y226" s="54"/>
      <c r="Z226" s="54"/>
      <c r="AA226" s="54">
        <f>+[17]Err!E343</f>
        <v>421215.44151115703</v>
      </c>
      <c r="AB226" s="54">
        <f>+[18]Err!E315</f>
        <v>3229.5247502587399</v>
      </c>
      <c r="AC226" s="87">
        <f t="shared" si="20"/>
        <v>1360325.6935514442</v>
      </c>
      <c r="AD226" s="87"/>
      <c r="AF226" s="84"/>
      <c r="AG226" s="84"/>
      <c r="AH226" s="90">
        <f t="shared" si="17"/>
        <v>4349586.9482516022</v>
      </c>
      <c r="AI226" s="80"/>
      <c r="AK226" s="50"/>
      <c r="AM226" s="50">
        <f>+'[19]Commercial Sales Model'!$Q271</f>
        <v>5278907.0182842687</v>
      </c>
      <c r="AN226" s="51"/>
    </row>
    <row r="227" spans="1:40" x14ac:dyDescent="0.3">
      <c r="A227" s="2">
        <v>2028</v>
      </c>
      <c r="B227" s="2">
        <v>7</v>
      </c>
      <c r="C227" s="55"/>
      <c r="D227" s="55"/>
      <c r="E227" s="87">
        <f>+[10]Err!$D320</f>
        <v>14332.315517511901</v>
      </c>
      <c r="F227" s="57"/>
      <c r="H227" s="73"/>
      <c r="I227" s="66"/>
      <c r="J227" s="66"/>
      <c r="K227" s="65">
        <f>+[12]Err!$D284</f>
        <v>1401.3864384343301</v>
      </c>
      <c r="L227" s="74">
        <f>+[13]Err!$E344</f>
        <v>475846.70550333301</v>
      </c>
      <c r="M227" s="75">
        <f t="shared" si="18"/>
        <v>666845.1198660254</v>
      </c>
      <c r="N227" s="68"/>
      <c r="P227" s="86"/>
      <c r="Q227" s="78"/>
      <c r="R227" s="78"/>
      <c r="S227" s="105">
        <f>+[15]Err!$D341</f>
        <v>23755.879650873401</v>
      </c>
      <c r="T227" s="79">
        <f>+[16]Err!E308</f>
        <v>102904.97709905</v>
      </c>
      <c r="U227" s="90">
        <f t="shared" si="19"/>
        <v>2444598.2514409153</v>
      </c>
      <c r="V227" s="80"/>
      <c r="X227" s="89"/>
      <c r="Y227" s="54"/>
      <c r="Z227" s="54"/>
      <c r="AA227" s="54">
        <f>+[17]Err!E344</f>
        <v>433773.09995056101</v>
      </c>
      <c r="AB227" s="54">
        <f>+[18]Err!E316</f>
        <v>3252.3684105554698</v>
      </c>
      <c r="AC227" s="87">
        <f t="shared" si="20"/>
        <v>1410789.9276279251</v>
      </c>
      <c r="AD227" s="87"/>
      <c r="AF227" s="84"/>
      <c r="AG227" s="84"/>
      <c r="AH227" s="90">
        <f t="shared" si="17"/>
        <v>4536565.6144523779</v>
      </c>
      <c r="AI227" s="80"/>
      <c r="AK227" s="50"/>
      <c r="AM227" s="50">
        <f>+'[19]Commercial Sales Model'!$Q272</f>
        <v>5490600.8249440631</v>
      </c>
      <c r="AN227" s="51"/>
    </row>
    <row r="228" spans="1:40" x14ac:dyDescent="0.3">
      <c r="A228" s="2">
        <v>2028</v>
      </c>
      <c r="B228" s="2">
        <v>8</v>
      </c>
      <c r="C228" s="55"/>
      <c r="D228" s="55"/>
      <c r="E228" s="87">
        <f>+[10]Err!$D321</f>
        <v>14341.106879384201</v>
      </c>
      <c r="F228" s="57"/>
      <c r="H228" s="73"/>
      <c r="I228" s="66"/>
      <c r="J228" s="66"/>
      <c r="K228" s="65">
        <f>+[12]Err!$D285</f>
        <v>1430.1061048285801</v>
      </c>
      <c r="L228" s="74">
        <f>+[13]Err!$E345</f>
        <v>476139.86880961899</v>
      </c>
      <c r="M228" s="75">
        <f t="shared" si="18"/>
        <v>680930.5331369153</v>
      </c>
      <c r="N228" s="68"/>
      <c r="P228" s="86"/>
      <c r="Q228" s="78"/>
      <c r="R228" s="78"/>
      <c r="S228" s="105">
        <f>+[15]Err!$D342</f>
        <v>24196.644388831101</v>
      </c>
      <c r="T228" s="79">
        <f>+[16]Err!E309</f>
        <v>102955.801040754</v>
      </c>
      <c r="U228" s="90">
        <f t="shared" si="19"/>
        <v>2491184.9055503719</v>
      </c>
      <c r="V228" s="80"/>
      <c r="X228" s="89"/>
      <c r="Y228" s="54"/>
      <c r="Z228" s="54"/>
      <c r="AA228" s="54">
        <f>+[17]Err!E345</f>
        <v>440599.196441326</v>
      </c>
      <c r="AB228" s="54">
        <f>+[18]Err!E317</f>
        <v>3257.5148051066799</v>
      </c>
      <c r="AC228" s="87">
        <f t="shared" si="20"/>
        <v>1435258.4055257258</v>
      </c>
      <c r="AD228" s="87"/>
      <c r="AF228" s="84"/>
      <c r="AG228" s="84"/>
      <c r="AH228" s="90">
        <f t="shared" si="17"/>
        <v>4621714.9510923969</v>
      </c>
      <c r="AI228" s="80"/>
      <c r="AK228" s="50"/>
      <c r="AM228" s="50">
        <f>+'[19]Commercial Sales Model'!$Q273</f>
        <v>5605368.9521642569</v>
      </c>
      <c r="AN228" s="51"/>
    </row>
    <row r="229" spans="1:40" x14ac:dyDescent="0.3">
      <c r="A229" s="2">
        <v>2028</v>
      </c>
      <c r="B229" s="2">
        <v>9</v>
      </c>
      <c r="C229" s="55"/>
      <c r="D229" s="55"/>
      <c r="E229" s="87">
        <f>+[10]Err!$D322</f>
        <v>14332.758263175199</v>
      </c>
      <c r="F229" s="57"/>
      <c r="H229" s="73"/>
      <c r="I229" s="66"/>
      <c r="J229" s="66"/>
      <c r="K229" s="65">
        <f>+[12]Err!$D286</f>
        <v>1395.58536834861</v>
      </c>
      <c r="L229" s="74">
        <f>+[13]Err!$E346</f>
        <v>476433.21750658797</v>
      </c>
      <c r="M229" s="75">
        <f t="shared" si="18"/>
        <v>664903.22734744498</v>
      </c>
      <c r="N229" s="68"/>
      <c r="P229" s="86"/>
      <c r="Q229" s="78"/>
      <c r="R229" s="78"/>
      <c r="S229" s="105">
        <f>+[15]Err!$D343</f>
        <v>23812.932866443301</v>
      </c>
      <c r="T229" s="79">
        <f>+[16]Err!E310</f>
        <v>102947.983587101</v>
      </c>
      <c r="U229" s="90">
        <f t="shared" si="19"/>
        <v>2451493.4218953429</v>
      </c>
      <c r="V229" s="80"/>
      <c r="X229" s="89"/>
      <c r="Y229" s="54"/>
      <c r="Z229" s="54"/>
      <c r="AA229" s="54">
        <f>+[17]Err!E346</f>
        <v>436938.40962545201</v>
      </c>
      <c r="AB229" s="54">
        <f>+[18]Err!E318</f>
        <v>3254.1086129328201</v>
      </c>
      <c r="AC229" s="87">
        <f t="shared" si="20"/>
        <v>1421845.0420833521</v>
      </c>
      <c r="AD229" s="87"/>
      <c r="AF229" s="84"/>
      <c r="AG229" s="84"/>
      <c r="AH229" s="90">
        <f t="shared" si="17"/>
        <v>4552574.4495893149</v>
      </c>
      <c r="AI229" s="80"/>
      <c r="AK229" s="50"/>
      <c r="AM229" s="50">
        <f>+'[19]Commercial Sales Model'!$Q274</f>
        <v>5515243.6580945607</v>
      </c>
      <c r="AN229" s="51"/>
    </row>
    <row r="230" spans="1:40" x14ac:dyDescent="0.3">
      <c r="A230" s="2">
        <v>2028</v>
      </c>
      <c r="B230" s="2">
        <v>10</v>
      </c>
      <c r="C230" s="55"/>
      <c r="D230" s="55"/>
      <c r="E230" s="87">
        <f>+[10]Err!$D323</f>
        <v>14341.1936289479</v>
      </c>
      <c r="F230" s="57"/>
      <c r="H230" s="73"/>
      <c r="I230" s="66"/>
      <c r="J230" s="66"/>
      <c r="K230" s="65">
        <f>+[12]Err!$D287</f>
        <v>1312.5179550052401</v>
      </c>
      <c r="L230" s="74">
        <f>+[13]Err!$E347</f>
        <v>476728.24044863798</v>
      </c>
      <c r="M230" s="75">
        <f t="shared" si="18"/>
        <v>625714.37524689268</v>
      </c>
      <c r="N230" s="68"/>
      <c r="P230" s="86"/>
      <c r="Q230" s="78"/>
      <c r="R230" s="78"/>
      <c r="S230" s="105">
        <f>+[15]Err!$D344</f>
        <v>22749.699019552801</v>
      </c>
      <c r="T230" s="79">
        <f>+[16]Err!E311</f>
        <v>102857.66889464699</v>
      </c>
      <c r="U230" s="90">
        <f t="shared" si="19"/>
        <v>2339981.0092060375</v>
      </c>
      <c r="V230" s="80"/>
      <c r="X230" s="89"/>
      <c r="Y230" s="54"/>
      <c r="Z230" s="54"/>
      <c r="AA230" s="54">
        <f>+[17]Err!E347</f>
        <v>424181.90192114201</v>
      </c>
      <c r="AB230" s="54">
        <f>+[18]Err!E319</f>
        <v>3238.8691184028899</v>
      </c>
      <c r="AC230" s="87">
        <f t="shared" si="20"/>
        <v>1373869.6627177903</v>
      </c>
      <c r="AD230" s="87"/>
      <c r="AF230" s="84"/>
      <c r="AG230" s="84"/>
      <c r="AH230" s="90">
        <f t="shared" si="17"/>
        <v>4353906.2407996692</v>
      </c>
      <c r="AI230" s="80"/>
      <c r="AK230" s="50"/>
      <c r="AM230" s="50">
        <f>+'[19]Commercial Sales Model'!$Q275</f>
        <v>5284768.4687089296</v>
      </c>
      <c r="AN230" s="51"/>
    </row>
    <row r="231" spans="1:40" x14ac:dyDescent="0.3">
      <c r="A231" s="2">
        <v>2028</v>
      </c>
      <c r="B231" s="2">
        <v>11</v>
      </c>
      <c r="C231" s="55"/>
      <c r="D231" s="55"/>
      <c r="E231" s="87">
        <f>+[10]Err!$D324</f>
        <v>14333.183080361399</v>
      </c>
      <c r="F231" s="57"/>
      <c r="H231" s="73"/>
      <c r="I231" s="66"/>
      <c r="J231" s="66"/>
      <c r="K231" s="65">
        <f>+[12]Err!$D288</f>
        <v>1187.77181370576</v>
      </c>
      <c r="L231" s="74">
        <f>+[13]Err!$E348</f>
        <v>477033.16230458498</v>
      </c>
      <c r="M231" s="75">
        <f t="shared" si="18"/>
        <v>566606.5443883111</v>
      </c>
      <c r="N231" s="68"/>
      <c r="P231" s="86"/>
      <c r="Q231" s="78"/>
      <c r="R231" s="78"/>
      <c r="S231" s="105">
        <f>+[15]Err!$D345</f>
        <v>21086.403556749799</v>
      </c>
      <c r="T231" s="79">
        <f>+[16]Err!E312</f>
        <v>102706.120259221</v>
      </c>
      <c r="U231" s="90">
        <f t="shared" si="19"/>
        <v>2165702.6995340106</v>
      </c>
      <c r="V231" s="80"/>
      <c r="X231" s="89"/>
      <c r="Y231" s="54"/>
      <c r="Z231" s="54"/>
      <c r="AA231" s="54">
        <f>+[17]Err!E348</f>
        <v>404673.60257244902</v>
      </c>
      <c r="AB231" s="54">
        <f>+[18]Err!E320</f>
        <v>3232.6976223441902</v>
      </c>
      <c r="AC231" s="87">
        <f t="shared" si="20"/>
        <v>1308187.3928614138</v>
      </c>
      <c r="AD231" s="87"/>
      <c r="AF231" s="84"/>
      <c r="AG231" s="84"/>
      <c r="AH231" s="90">
        <f t="shared" si="17"/>
        <v>4054829.8198640966</v>
      </c>
      <c r="AI231" s="80"/>
      <c r="AK231" s="50"/>
      <c r="AM231" s="50">
        <f>+'[19]Commercial Sales Model'!$Q276</f>
        <v>4931764.6022123666</v>
      </c>
      <c r="AN231" s="51"/>
    </row>
    <row r="232" spans="1:40" x14ac:dyDescent="0.3">
      <c r="A232" s="2">
        <v>2028</v>
      </c>
      <c r="B232" s="2">
        <v>12</v>
      </c>
      <c r="C232" s="55"/>
      <c r="D232" s="55"/>
      <c r="E232" s="87">
        <f>+[10]Err!$D325</f>
        <v>14341.2768656877</v>
      </c>
      <c r="F232" s="57">
        <f>SUM(E221:E232)</f>
        <v>172038.69623739619</v>
      </c>
      <c r="H232" s="73"/>
      <c r="I232" s="66"/>
      <c r="J232" s="66"/>
      <c r="K232" s="65">
        <f>+[12]Err!$D289</f>
        <v>1138.5336004578201</v>
      </c>
      <c r="L232" s="74">
        <f>+[13]Err!$E349</f>
        <v>477342.05689406098</v>
      </c>
      <c r="M232" s="75">
        <f t="shared" si="18"/>
        <v>543469.97068553686</v>
      </c>
      <c r="N232" s="68">
        <f>SUM(M221:M232)</f>
        <v>7065163.6139867464</v>
      </c>
      <c r="P232" s="86"/>
      <c r="Q232" s="78"/>
      <c r="R232" s="78"/>
      <c r="S232" s="105">
        <f>+[15]Err!$D346</f>
        <v>20812.7490548327</v>
      </c>
      <c r="T232" s="79">
        <f>+[16]Err!E313</f>
        <v>102517.43935101001</v>
      </c>
      <c r="U232" s="90">
        <f t="shared" si="19"/>
        <v>2133669.7389566023</v>
      </c>
      <c r="V232" s="80">
        <f>SUM(U221:U232)</f>
        <v>26675094.062939882</v>
      </c>
      <c r="X232" s="89"/>
      <c r="Y232" s="54"/>
      <c r="Z232" s="54"/>
      <c r="AA232" s="54">
        <f>+[17]Err!E349</f>
        <v>401115.744096321</v>
      </c>
      <c r="AB232" s="54">
        <f>+[18]Err!E321</f>
        <v>3231.5722763972399</v>
      </c>
      <c r="AC232" s="87">
        <f t="shared" si="20"/>
        <v>1296234.5182481208</v>
      </c>
      <c r="AD232" s="87">
        <f>SUM(AC221:AC232)</f>
        <v>15861171.418712152</v>
      </c>
      <c r="AF232" s="84"/>
      <c r="AG232" s="84"/>
      <c r="AH232" s="90">
        <f t="shared" si="17"/>
        <v>3987715.5047559477</v>
      </c>
      <c r="AI232" s="80">
        <f>SUM(AH221:AH232)</f>
        <v>49773467.791876167</v>
      </c>
      <c r="AK232" s="50"/>
      <c r="AM232" s="50">
        <f>+'[19]Commercial Sales Model'!$Q277</f>
        <v>4874280.1613109177</v>
      </c>
      <c r="AN232" s="51">
        <f>SUM(AM221:AM232)</f>
        <v>60311421.924335919</v>
      </c>
    </row>
    <row r="233" spans="1:40" x14ac:dyDescent="0.3">
      <c r="A233" s="2">
        <v>2029</v>
      </c>
      <c r="B233" s="2">
        <v>1</v>
      </c>
      <c r="C233" s="55"/>
      <c r="D233" s="55"/>
      <c r="E233" s="87">
        <f>+[10]Err!$D326</f>
        <v>14333.5906950638</v>
      </c>
      <c r="F233" s="58">
        <f>+F232/F220-1</f>
        <v>1.3139162669251192E-4</v>
      </c>
      <c r="H233" s="73"/>
      <c r="I233" s="66"/>
      <c r="J233" s="66"/>
      <c r="K233" s="65">
        <f>+[12]Err!$D290</f>
        <v>1096.00901949285</v>
      </c>
      <c r="L233" s="74">
        <f>+[13]Err!$E350</f>
        <v>477659.821933406</v>
      </c>
      <c r="M233" s="75">
        <f t="shared" si="18"/>
        <v>523519.47308836161</v>
      </c>
      <c r="N233" s="69">
        <f>+N232/N220-1</f>
        <v>7.811944654408709E-3</v>
      </c>
      <c r="P233" s="86"/>
      <c r="Q233" s="78"/>
      <c r="R233" s="78"/>
      <c r="S233" s="105">
        <f>+[15]Err!$D347</f>
        <v>20162.679536652999</v>
      </c>
      <c r="T233" s="79">
        <f>+[16]Err!E314</f>
        <v>102392.826940067</v>
      </c>
      <c r="U233" s="90">
        <f t="shared" si="19"/>
        <v>2064513.7564445408</v>
      </c>
      <c r="V233" s="81">
        <f>+V232/V220-1</f>
        <v>5.0332254810776522E-3</v>
      </c>
      <c r="X233" s="89"/>
      <c r="Y233" s="54"/>
      <c r="Z233" s="54"/>
      <c r="AA233" s="54">
        <f>+[17]Err!E350</f>
        <v>384951.56650914898</v>
      </c>
      <c r="AB233" s="54">
        <f>+[18]Err!E322</f>
        <v>3230.0765862698399</v>
      </c>
      <c r="AC233" s="87">
        <f t="shared" si="20"/>
        <v>1243423.0418290992</v>
      </c>
      <c r="AD233" s="150">
        <f>+AD232/AD220-1</f>
        <v>5.2551776162614861E-3</v>
      </c>
      <c r="AF233" s="84"/>
      <c r="AG233" s="84"/>
      <c r="AH233" s="90">
        <f t="shared" si="17"/>
        <v>3845789.8620570651</v>
      </c>
      <c r="AI233" s="81">
        <f>+AI232/AI220-1</f>
        <v>5.4804533652708098E-3</v>
      </c>
      <c r="AK233" s="50"/>
      <c r="AM233" s="50">
        <f>+'[19]Commercial Sales Model'!$Q278</f>
        <v>4636407.8099262575</v>
      </c>
      <c r="AN233" s="3">
        <f>+AN232/AN220-1</f>
        <v>1.6120396591809749E-2</v>
      </c>
    </row>
    <row r="234" spans="1:40" x14ac:dyDescent="0.3">
      <c r="A234" s="2">
        <v>2029</v>
      </c>
      <c r="B234" s="2">
        <v>2</v>
      </c>
      <c r="C234" s="55"/>
      <c r="D234" s="55"/>
      <c r="E234" s="87">
        <f>+[10]Err!$D327</f>
        <v>14341.3567318513</v>
      </c>
      <c r="F234" s="57"/>
      <c r="H234" s="73"/>
      <c r="I234" s="66"/>
      <c r="J234" s="66"/>
      <c r="K234" s="65">
        <f>+[12]Err!$D291</f>
        <v>1081.9713738959399</v>
      </c>
      <c r="L234" s="74">
        <f>+[13]Err!$E351</f>
        <v>477980.93574526801</v>
      </c>
      <c r="M234" s="75">
        <f t="shared" si="18"/>
        <v>517161.68974437466</v>
      </c>
      <c r="N234" s="68"/>
      <c r="P234" s="86"/>
      <c r="Q234" s="78"/>
      <c r="R234" s="78"/>
      <c r="S234" s="105">
        <f>+[15]Err!$D348</f>
        <v>19371.167765908802</v>
      </c>
      <c r="T234" s="79">
        <f>+[16]Err!E315</f>
        <v>102356.956593874</v>
      </c>
      <c r="U234" s="90">
        <f t="shared" si="19"/>
        <v>1982773.7781877785</v>
      </c>
      <c r="V234" s="80"/>
      <c r="X234" s="89"/>
      <c r="Y234" s="54"/>
      <c r="Z234" s="54"/>
      <c r="AA234" s="54">
        <f>+[17]Err!E351</f>
        <v>382082.54749851697</v>
      </c>
      <c r="AB234" s="54">
        <f>+[18]Err!E323</f>
        <v>3232.1080578450501</v>
      </c>
      <c r="AC234" s="87">
        <f t="shared" si="20"/>
        <v>1234932.080531921</v>
      </c>
      <c r="AD234" s="87"/>
      <c r="AF234" s="84"/>
      <c r="AG234" s="84"/>
      <c r="AH234" s="90">
        <f t="shared" si="17"/>
        <v>3749208.9051959254</v>
      </c>
      <c r="AI234" s="80"/>
      <c r="AK234" s="50"/>
      <c r="AM234" s="50">
        <f>+'[19]Commercial Sales Model'!$Q279</f>
        <v>4598455.2333565261</v>
      </c>
      <c r="AN234" s="51"/>
    </row>
    <row r="235" spans="1:40" x14ac:dyDescent="0.3">
      <c r="A235" s="2">
        <v>2029</v>
      </c>
      <c r="B235" s="2">
        <v>3</v>
      </c>
      <c r="C235" s="55"/>
      <c r="D235" s="55"/>
      <c r="E235" s="87">
        <f>+[10]Err!$D328</f>
        <v>14333.981803877001</v>
      </c>
      <c r="F235" s="57"/>
      <c r="H235" s="73"/>
      <c r="I235" s="66"/>
      <c r="J235" s="66"/>
      <c r="K235" s="65">
        <f>+[12]Err!$D292</f>
        <v>1100.41735177547</v>
      </c>
      <c r="L235" s="74">
        <f>+[13]Err!$E352</f>
        <v>478288.01021631103</v>
      </c>
      <c r="M235" s="75">
        <f t="shared" si="18"/>
        <v>526316.42558819195</v>
      </c>
      <c r="N235" s="68"/>
      <c r="P235" s="86"/>
      <c r="Q235" s="78"/>
      <c r="R235" s="78"/>
      <c r="S235" s="105">
        <f>+[15]Err!$D349</f>
        <v>19703.355433558099</v>
      </c>
      <c r="T235" s="79">
        <f>+[16]Err!E316</f>
        <v>102354.55710215701</v>
      </c>
      <c r="U235" s="90">
        <f t="shared" si="19"/>
        <v>2016728.2188282181</v>
      </c>
      <c r="V235" s="80"/>
      <c r="X235" s="89"/>
      <c r="Y235" s="54"/>
      <c r="Z235" s="54"/>
      <c r="AA235" s="54">
        <f>+[17]Err!E352</f>
        <v>384797.04691013799</v>
      </c>
      <c r="AB235" s="54">
        <f>+[18]Err!E324</f>
        <v>3227.0363990640999</v>
      </c>
      <c r="AC235" s="87">
        <f t="shared" si="20"/>
        <v>1241754.0766313912</v>
      </c>
      <c r="AD235" s="87"/>
      <c r="AF235" s="84"/>
      <c r="AG235" s="84"/>
      <c r="AH235" s="90">
        <f t="shared" si="17"/>
        <v>3799132.7028516782</v>
      </c>
      <c r="AI235" s="80"/>
      <c r="AK235" s="50"/>
      <c r="AM235" s="50">
        <f>+'[19]Commercial Sales Model'!$Q280</f>
        <v>4657328.6894710166</v>
      </c>
      <c r="AN235" s="51"/>
    </row>
    <row r="236" spans="1:40" x14ac:dyDescent="0.3">
      <c r="A236" s="2">
        <v>2029</v>
      </c>
      <c r="B236" s="2">
        <v>4</v>
      </c>
      <c r="C236" s="55"/>
      <c r="D236" s="55"/>
      <c r="E236" s="87">
        <f>+[10]Err!$D329</f>
        <v>14341.4333639264</v>
      </c>
      <c r="F236" s="57"/>
      <c r="H236" s="73"/>
      <c r="I236" s="66"/>
      <c r="J236" s="66"/>
      <c r="K236" s="65">
        <f>+[12]Err!$D293</f>
        <v>1143.36455835774</v>
      </c>
      <c r="L236" s="74">
        <f>+[13]Err!$E353</f>
        <v>478591.95894003398</v>
      </c>
      <c r="M236" s="75">
        <f t="shared" si="18"/>
        <v>547205.08376703749</v>
      </c>
      <c r="N236" s="68"/>
      <c r="P236" s="86"/>
      <c r="Q236" s="78"/>
      <c r="R236" s="78"/>
      <c r="S236" s="105">
        <f>+[15]Err!$D350</f>
        <v>20370.831009385402</v>
      </c>
      <c r="T236" s="79">
        <f>+[16]Err!E317</f>
        <v>102398.86627598701</v>
      </c>
      <c r="U236" s="90">
        <f t="shared" si="19"/>
        <v>2085950.0004607851</v>
      </c>
      <c r="V236" s="80"/>
      <c r="X236" s="89"/>
      <c r="Y236" s="54"/>
      <c r="Z236" s="54"/>
      <c r="AA236" s="54">
        <f>+[17]Err!E353</f>
        <v>391733.682077287</v>
      </c>
      <c r="AB236" s="54">
        <f>+[18]Err!E325</f>
        <v>3225.1450383650399</v>
      </c>
      <c r="AC236" s="87">
        <f t="shared" si="20"/>
        <v>1263397.9411120301</v>
      </c>
      <c r="AD236" s="87"/>
      <c r="AF236" s="84"/>
      <c r="AG236" s="84"/>
      <c r="AH236" s="90">
        <f t="shared" si="17"/>
        <v>3910894.4587037791</v>
      </c>
      <c r="AI236" s="80"/>
      <c r="AK236" s="50"/>
      <c r="AM236" s="50">
        <f>+'[19]Commercial Sales Model'!$Q281</f>
        <v>4778967.8429830167</v>
      </c>
      <c r="AN236" s="51"/>
    </row>
    <row r="237" spans="1:40" x14ac:dyDescent="0.3">
      <c r="A237" s="2">
        <v>2029</v>
      </c>
      <c r="B237" s="2">
        <v>5</v>
      </c>
      <c r="C237" s="55"/>
      <c r="D237" s="55"/>
      <c r="E237" s="87">
        <f>+[10]Err!$D330</f>
        <v>14334.3570751882</v>
      </c>
      <c r="F237" s="57"/>
      <c r="H237" s="73"/>
      <c r="I237" s="66"/>
      <c r="J237" s="66"/>
      <c r="K237" s="65">
        <f>+[12]Err!$D294</f>
        <v>1236.64243369625</v>
      </c>
      <c r="L237" s="74">
        <f>+[13]Err!$E354</f>
        <v>478874.75091179</v>
      </c>
      <c r="M237" s="75">
        <f t="shared" si="18"/>
        <v>592196.83740324154</v>
      </c>
      <c r="N237" s="68"/>
      <c r="P237" s="86"/>
      <c r="Q237" s="78"/>
      <c r="R237" s="78"/>
      <c r="S237" s="105">
        <f>+[15]Err!$D351</f>
        <v>21583.5907304172</v>
      </c>
      <c r="T237" s="79">
        <f>+[16]Err!E318</f>
        <v>102562.486403168</v>
      </c>
      <c r="U237" s="90">
        <f t="shared" si="19"/>
        <v>2213666.7308199573</v>
      </c>
      <c r="V237" s="80"/>
      <c r="X237" s="89"/>
      <c r="Y237" s="54"/>
      <c r="Z237" s="54"/>
      <c r="AA237" s="54">
        <f>+[17]Err!E354</f>
        <v>406123.61360115098</v>
      </c>
      <c r="AB237" s="54">
        <f>+[18]Err!E326</f>
        <v>3215.199415088</v>
      </c>
      <c r="AC237" s="87">
        <f t="shared" si="20"/>
        <v>1305768.4049038456</v>
      </c>
      <c r="AD237" s="87"/>
      <c r="AF237" s="84"/>
      <c r="AG237" s="84"/>
      <c r="AH237" s="90">
        <f t="shared" si="17"/>
        <v>4125966.330202233</v>
      </c>
      <c r="AI237" s="80"/>
      <c r="AK237" s="50"/>
      <c r="AM237" s="50">
        <f>+'[19]Commercial Sales Model'!$Q282</f>
        <v>5049860.6380271362</v>
      </c>
      <c r="AN237" s="51"/>
    </row>
    <row r="238" spans="1:40" x14ac:dyDescent="0.3">
      <c r="A238" s="2">
        <v>2029</v>
      </c>
      <c r="B238" s="2">
        <v>6</v>
      </c>
      <c r="C238" s="55"/>
      <c r="D238" s="55"/>
      <c r="E238" s="87">
        <f>+[10]Err!$D331</f>
        <v>14341.5068928736</v>
      </c>
      <c r="F238" s="57"/>
      <c r="H238" s="73"/>
      <c r="I238" s="66"/>
      <c r="J238" s="66"/>
      <c r="K238" s="65">
        <f>+[12]Err!$D295</f>
        <v>1331.49462828129</v>
      </c>
      <c r="L238" s="74">
        <f>+[13]Err!$E355</f>
        <v>479149.13541848998</v>
      </c>
      <c r="M238" s="75">
        <f t="shared" si="18"/>
        <v>637984.4999553439</v>
      </c>
      <c r="N238" s="68"/>
      <c r="P238" s="86"/>
      <c r="Q238" s="78"/>
      <c r="R238" s="78"/>
      <c r="S238" s="105">
        <f>+[15]Err!$D352</f>
        <v>22881.179967752101</v>
      </c>
      <c r="T238" s="79">
        <f>+[16]Err!E319</f>
        <v>102847.70352332199</v>
      </c>
      <c r="U238" s="90">
        <f t="shared" si="19"/>
        <v>2353276.8135871426</v>
      </c>
      <c r="V238" s="80"/>
      <c r="X238" s="89"/>
      <c r="Y238" s="54"/>
      <c r="Z238" s="54"/>
      <c r="AA238" s="54">
        <f>+[17]Err!E355</f>
        <v>423616.28634582099</v>
      </c>
      <c r="AB238" s="54">
        <f>+[18]Err!E327</f>
        <v>3226.7582802533602</v>
      </c>
      <c r="AC238" s="87">
        <f t="shared" si="20"/>
        <v>1366907.3596165564</v>
      </c>
      <c r="AD238" s="87"/>
      <c r="AF238" s="84"/>
      <c r="AG238" s="84"/>
      <c r="AH238" s="90">
        <f t="shared" si="17"/>
        <v>4372510.1800519172</v>
      </c>
      <c r="AI238" s="80"/>
      <c r="AK238" s="50"/>
      <c r="AM238" s="50">
        <f>+'[19]Commercial Sales Model'!$Q283</f>
        <v>5364833.1611680929</v>
      </c>
      <c r="AN238" s="51"/>
    </row>
    <row r="239" spans="1:40" x14ac:dyDescent="0.3">
      <c r="A239" s="2">
        <v>2029</v>
      </c>
      <c r="B239" s="2">
        <v>7</v>
      </c>
      <c r="C239" s="55"/>
      <c r="D239" s="55"/>
      <c r="E239" s="87">
        <f>+[10]Err!$D332</f>
        <v>14334.7171503187</v>
      </c>
      <c r="F239" s="57"/>
      <c r="H239" s="73"/>
      <c r="I239" s="66"/>
      <c r="J239" s="66"/>
      <c r="K239" s="65">
        <f>+[12]Err!$D296</f>
        <v>1401.33936442407</v>
      </c>
      <c r="L239" s="74">
        <f>+[13]Err!$E356</f>
        <v>479422.46107841498</v>
      </c>
      <c r="M239" s="75">
        <f t="shared" si="18"/>
        <v>671833.56689824956</v>
      </c>
      <c r="N239" s="68"/>
      <c r="P239" s="86"/>
      <c r="Q239" s="78"/>
      <c r="R239" s="78"/>
      <c r="S239" s="105">
        <f>+[15]Err!$D353</f>
        <v>23822.673772483799</v>
      </c>
      <c r="T239" s="79">
        <f>+[16]Err!E320</f>
        <v>103098.324826105</v>
      </c>
      <c r="U239" s="90">
        <f t="shared" si="19"/>
        <v>2456077.7588218669</v>
      </c>
      <c r="V239" s="80"/>
      <c r="X239" s="89"/>
      <c r="Y239" s="54"/>
      <c r="Z239" s="54"/>
      <c r="AA239" s="54">
        <f>+[17]Err!E356</f>
        <v>436149.80485340301</v>
      </c>
      <c r="AB239" s="54">
        <f>+[18]Err!E328</f>
        <v>3249.5821733574699</v>
      </c>
      <c r="AC239" s="87">
        <f t="shared" si="20"/>
        <v>1417304.6307649578</v>
      </c>
      <c r="AD239" s="87"/>
      <c r="AF239" s="84"/>
      <c r="AG239" s="84"/>
      <c r="AH239" s="90">
        <f t="shared" si="17"/>
        <v>4559550.6736353924</v>
      </c>
      <c r="AI239" s="80"/>
      <c r="AK239" s="50"/>
      <c r="AM239" s="50">
        <f>+'[19]Commercial Sales Model'!$Q284</f>
        <v>5578916.4990591891</v>
      </c>
      <c r="AN239" s="51"/>
    </row>
    <row r="240" spans="1:40" x14ac:dyDescent="0.3">
      <c r="A240" s="2">
        <v>2029</v>
      </c>
      <c r="B240" s="2">
        <v>8</v>
      </c>
      <c r="C240" s="55"/>
      <c r="D240" s="55"/>
      <c r="E240" s="87">
        <f>+[10]Err!$D333</f>
        <v>14341.5774443506</v>
      </c>
      <c r="F240" s="57"/>
      <c r="H240" s="73"/>
      <c r="I240" s="66"/>
      <c r="J240" s="66"/>
      <c r="K240" s="65">
        <f>+[12]Err!$D297</f>
        <v>1430.0184416353</v>
      </c>
      <c r="L240" s="74">
        <f>+[13]Err!$E357</f>
        <v>479706.81514053699</v>
      </c>
      <c r="M240" s="75">
        <f t="shared" si="18"/>
        <v>685989.59222910355</v>
      </c>
      <c r="N240" s="68"/>
      <c r="P240" s="86"/>
      <c r="Q240" s="78"/>
      <c r="R240" s="78"/>
      <c r="S240" s="105">
        <f>+[15]Err!$D354</f>
        <v>24263.201978221401</v>
      </c>
      <c r="T240" s="79">
        <f>+[16]Err!E321</f>
        <v>103149.21397713599</v>
      </c>
      <c r="U240" s="90">
        <f t="shared" si="19"/>
        <v>2502730.2126220288</v>
      </c>
      <c r="V240" s="80"/>
      <c r="X240" s="89"/>
      <c r="Y240" s="54"/>
      <c r="Z240" s="54"/>
      <c r="AA240" s="54">
        <f>+[17]Err!E357</f>
        <v>442970.92249801999</v>
      </c>
      <c r="AB240" s="54">
        <f>+[18]Err!E329</f>
        <v>3254.7239598598899</v>
      </c>
      <c r="AC240" s="87">
        <f t="shared" si="20"/>
        <v>1441748.0749755439</v>
      </c>
      <c r="AD240" s="87"/>
      <c r="AF240" s="84"/>
      <c r="AG240" s="84"/>
      <c r="AH240" s="90">
        <f t="shared" si="17"/>
        <v>4644809.4572710264</v>
      </c>
      <c r="AI240" s="80"/>
      <c r="AK240" s="50"/>
      <c r="AM240" s="50">
        <f>+'[19]Commercial Sales Model'!$Q285</f>
        <v>5695098.5833144151</v>
      </c>
      <c r="AN240" s="51"/>
    </row>
    <row r="241" spans="1:40" x14ac:dyDescent="0.3">
      <c r="A241" s="2">
        <v>2029</v>
      </c>
      <c r="B241" s="2">
        <v>9</v>
      </c>
      <c r="C241" s="55"/>
      <c r="D241" s="55"/>
      <c r="E241" s="87">
        <f>+[10]Err!$D334</f>
        <v>14335.062644620401</v>
      </c>
      <c r="F241" s="57"/>
      <c r="H241" s="73"/>
      <c r="I241" s="66"/>
      <c r="J241" s="66"/>
      <c r="K241" s="65">
        <f>+[12]Err!$D298</f>
        <v>1395.53282926872</v>
      </c>
      <c r="L241" s="74">
        <f>+[13]Err!$E358</f>
        <v>479993.841850581</v>
      </c>
      <c r="M241" s="75">
        <f t="shared" si="18"/>
        <v>669847.1641493038</v>
      </c>
      <c r="N241" s="68"/>
      <c r="P241" s="86"/>
      <c r="Q241" s="78"/>
      <c r="R241" s="78"/>
      <c r="S241" s="105">
        <f>+[15]Err!$D355</f>
        <v>23879.806224019601</v>
      </c>
      <c r="T241" s="79">
        <f>+[16]Err!E322</f>
        <v>103141.351565818</v>
      </c>
      <c r="U241" s="90">
        <f t="shared" si="19"/>
        <v>2462995.4890752146</v>
      </c>
      <c r="V241" s="80"/>
      <c r="X241" s="89"/>
      <c r="Y241" s="54"/>
      <c r="Z241" s="54"/>
      <c r="AA241" s="54">
        <f>+[17]Err!E358</f>
        <v>439315.34618789301</v>
      </c>
      <c r="AB241" s="54">
        <f>+[18]Err!E330</f>
        <v>3251.3204868508101</v>
      </c>
      <c r="AC241" s="87">
        <f t="shared" si="20"/>
        <v>1428354.9852486525</v>
      </c>
      <c r="AD241" s="87"/>
      <c r="AF241" s="84"/>
      <c r="AG241" s="84"/>
      <c r="AH241" s="90">
        <f t="shared" si="17"/>
        <v>4575532.7011177912</v>
      </c>
      <c r="AI241" s="80"/>
      <c r="AK241" s="50"/>
      <c r="AM241" s="50">
        <f>+'[19]Commercial Sales Model'!$Q286</f>
        <v>5603800.5528017133</v>
      </c>
      <c r="AN241" s="51"/>
    </row>
    <row r="242" spans="1:40" x14ac:dyDescent="0.3">
      <c r="A242" s="2">
        <v>2029</v>
      </c>
      <c r="B242" s="2">
        <v>10</v>
      </c>
      <c r="C242" s="55"/>
      <c r="D242" s="55"/>
      <c r="E242" s="87">
        <f>+[10]Err!$D335</f>
        <v>14341.6451389266</v>
      </c>
      <c r="F242" s="57"/>
      <c r="H242" s="73"/>
      <c r="I242" s="66"/>
      <c r="J242" s="66"/>
      <c r="K242" s="65">
        <f>+[12]Err!$D299</f>
        <v>1312.3721308003801</v>
      </c>
      <c r="L242" s="74">
        <f>+[13]Err!$E359</f>
        <v>480271.40343303903</v>
      </c>
      <c r="M242" s="75">
        <f t="shared" si="18"/>
        <v>630294.80508590641</v>
      </c>
      <c r="N242" s="68"/>
      <c r="P242" s="86"/>
      <c r="Q242" s="78"/>
      <c r="R242" s="78"/>
      <c r="S242" s="105">
        <f>+[15]Err!$D356</f>
        <v>22815.932022919598</v>
      </c>
      <c r="T242" s="79">
        <f>+[16]Err!E323</f>
        <v>103050.83699883299</v>
      </c>
      <c r="U242" s="90">
        <f t="shared" si="19"/>
        <v>2351200.8918703413</v>
      </c>
      <c r="V242" s="80"/>
      <c r="X242" s="89"/>
      <c r="Y242" s="54"/>
      <c r="Z242" s="54"/>
      <c r="AA242" s="54">
        <f>+[17]Err!E359</f>
        <v>426559.48235035501</v>
      </c>
      <c r="AB242" s="54">
        <f>+[18]Err!E331</f>
        <v>3236.0938513925798</v>
      </c>
      <c r="AC242" s="87">
        <f t="shared" si="20"/>
        <v>1380386.5180871857</v>
      </c>
      <c r="AD242" s="87"/>
      <c r="AF242" s="84"/>
      <c r="AG242" s="84"/>
      <c r="AH242" s="90">
        <f t="shared" si="17"/>
        <v>4376223.8601823607</v>
      </c>
      <c r="AI242" s="80"/>
      <c r="AK242" s="50"/>
      <c r="AM242" s="50">
        <f>+'[19]Commercial Sales Model'!$Q287</f>
        <v>5370833.1019069655</v>
      </c>
      <c r="AN242" s="51"/>
    </row>
    <row r="243" spans="1:40" x14ac:dyDescent="0.3">
      <c r="A243" s="2">
        <v>2029</v>
      </c>
      <c r="B243" s="2">
        <v>11</v>
      </c>
      <c r="C243" s="55"/>
      <c r="D243" s="55"/>
      <c r="E243" s="87">
        <f>+[10]Err!$D336</f>
        <v>14335.394148527301</v>
      </c>
      <c r="F243" s="57"/>
      <c r="H243" s="73"/>
      <c r="I243" s="66"/>
      <c r="J243" s="66"/>
      <c r="K243" s="65">
        <f>+[12]Err!$D300</f>
        <v>1187.28243819975</v>
      </c>
      <c r="L243" s="74">
        <f>+[13]Err!$E360</f>
        <v>480539.98665387998</v>
      </c>
      <c r="M243" s="75">
        <f t="shared" si="18"/>
        <v>570536.68700689403</v>
      </c>
      <c r="N243" s="68"/>
      <c r="P243" s="86"/>
      <c r="Q243" s="78"/>
      <c r="R243" s="78"/>
      <c r="S243" s="105">
        <f>+[15]Err!$D357</f>
        <v>21150.139186075299</v>
      </c>
      <c r="T243" s="79">
        <f>+[16]Err!E324</f>
        <v>102898.973571241</v>
      </c>
      <c r="U243" s="90">
        <f t="shared" si="19"/>
        <v>2176327.6131360312</v>
      </c>
      <c r="V243" s="80"/>
      <c r="X243" s="89"/>
      <c r="Y243" s="54"/>
      <c r="Z243" s="54"/>
      <c r="AA243" s="54">
        <f>+[17]Err!E360</f>
        <v>407037.62440167001</v>
      </c>
      <c r="AB243" s="54">
        <f>+[18]Err!E332</f>
        <v>3229.9274456551698</v>
      </c>
      <c r="AC243" s="87">
        <f t="shared" si="20"/>
        <v>1314701.9944692345</v>
      </c>
      <c r="AD243" s="87"/>
      <c r="AF243" s="84"/>
      <c r="AG243" s="84"/>
      <c r="AH243" s="90">
        <f t="shared" si="17"/>
        <v>4075901.6887606867</v>
      </c>
      <c r="AI243" s="80"/>
      <c r="AK243" s="50"/>
      <c r="AM243" s="50">
        <f>+'[19]Commercial Sales Model'!$Q288</f>
        <v>5012773.6481121136</v>
      </c>
      <c r="AN243" s="51"/>
    </row>
    <row r="244" spans="1:40" x14ac:dyDescent="0.3">
      <c r="A244" s="2">
        <v>2029</v>
      </c>
      <c r="B244" s="2">
        <v>12</v>
      </c>
      <c r="C244" s="55"/>
      <c r="D244" s="55"/>
      <c r="E244" s="87">
        <f>+[10]Err!$D337</f>
        <v>14341.7100922884</v>
      </c>
      <c r="F244" s="57">
        <f>SUM(E233:E244)</f>
        <v>172056.33318181228</v>
      </c>
      <c r="H244" s="73"/>
      <c r="I244" s="66"/>
      <c r="J244" s="66"/>
      <c r="K244" s="65">
        <f>+[12]Err!$D301</f>
        <v>1137.7004376346899</v>
      </c>
      <c r="L244" s="74">
        <f>+[13]Err!$E361</f>
        <v>480814.14009211399</v>
      </c>
      <c r="M244" s="75">
        <f t="shared" si="18"/>
        <v>547022.45760374528</v>
      </c>
      <c r="N244" s="68">
        <f>SUM(M233:M244)</f>
        <v>7119908.282519754</v>
      </c>
      <c r="P244" s="86"/>
      <c r="Q244" s="78"/>
      <c r="R244" s="78"/>
      <c r="S244" s="105">
        <f>+[15]Err!$D358</f>
        <v>20873.952469044099</v>
      </c>
      <c r="T244" s="79">
        <f>+[16]Err!E325</f>
        <v>102709.908256271</v>
      </c>
      <c r="U244" s="90">
        <f t="shared" si="19"/>
        <v>2143961.7430412811</v>
      </c>
      <c r="V244" s="80">
        <f>SUM(U233:U244)</f>
        <v>26810203.006895185</v>
      </c>
      <c r="X244" s="89"/>
      <c r="Y244" s="54"/>
      <c r="Z244" s="54"/>
      <c r="AA244" s="54">
        <f>+[17]Err!E361</f>
        <v>403461.84234591399</v>
      </c>
      <c r="AB244" s="54">
        <f>+[18]Err!E333</f>
        <v>3228.8028662798101</v>
      </c>
      <c r="AC244" s="87">
        <f t="shared" si="20"/>
        <v>1302698.7530010201</v>
      </c>
      <c r="AD244" s="87">
        <f>SUM(AC233:AC244)</f>
        <v>15941377.861171439</v>
      </c>
      <c r="AF244" s="84"/>
      <c r="AG244" s="84"/>
      <c r="AH244" s="90">
        <f t="shared" si="17"/>
        <v>4008024.6637383346</v>
      </c>
      <c r="AI244" s="80">
        <f>SUM(AH233:AH244)</f>
        <v>50043545.483768187</v>
      </c>
      <c r="AK244" s="50"/>
      <c r="AM244" s="50">
        <f>+'[19]Commercial Sales Model'!$Q289</f>
        <v>4953881.226171772</v>
      </c>
      <c r="AN244" s="51">
        <f>SUM(AM233:AM244)</f>
        <v>61301156.986298211</v>
      </c>
    </row>
    <row r="245" spans="1:40" x14ac:dyDescent="0.3">
      <c r="A245" s="2">
        <v>2030</v>
      </c>
      <c r="B245" s="2">
        <v>1</v>
      </c>
      <c r="C245" s="55"/>
      <c r="D245" s="55"/>
      <c r="E245" s="87">
        <f>+[10]Err!$D338</f>
        <v>14335.7122285643</v>
      </c>
      <c r="F245" s="58">
        <f>+F244/F232-1</f>
        <v>1.0251731035992862E-4</v>
      </c>
      <c r="H245" s="73"/>
      <c r="I245" s="66"/>
      <c r="J245" s="66"/>
      <c r="K245" s="65">
        <f>+[12]Err!$D302</f>
        <v>1095.1332077909201</v>
      </c>
      <c r="L245" s="74">
        <f>+[13]Err!$E362</f>
        <v>481122.87758004799</v>
      </c>
      <c r="M245" s="75">
        <f t="shared" si="18"/>
        <v>526893.64026583615</v>
      </c>
      <c r="N245" s="69">
        <f>+N244/N232-1</f>
        <v>7.7485351400257141E-3</v>
      </c>
      <c r="P245" s="86"/>
      <c r="Q245" s="78"/>
      <c r="R245" s="78"/>
      <c r="S245" s="105">
        <f>+[15]Err!$D359</f>
        <v>20223.5147959274</v>
      </c>
      <c r="T245" s="79">
        <f>+[16]Err!E326</f>
        <v>102585.031823878</v>
      </c>
      <c r="U245" s="90">
        <f t="shared" si="19"/>
        <v>2074629.90893088</v>
      </c>
      <c r="V245" s="81">
        <f>+V244/V232-1</f>
        <v>5.0649847245716195E-3</v>
      </c>
      <c r="X245" s="89"/>
      <c r="Y245" s="54"/>
      <c r="Z245" s="54"/>
      <c r="AA245" s="54">
        <f>+[17]Err!E362</f>
        <v>387288.17585132102</v>
      </c>
      <c r="AB245" s="54">
        <f>+[18]Err!E334</f>
        <v>3227.3082602357099</v>
      </c>
      <c r="AC245" s="87">
        <f t="shared" si="20"/>
        <v>1249898.3290165884</v>
      </c>
      <c r="AD245" s="150">
        <f>+AD244/AD232-1</f>
        <v>5.056779246749965E-3</v>
      </c>
      <c r="AF245" s="84"/>
      <c r="AG245" s="84"/>
      <c r="AH245" s="90">
        <f t="shared" si="17"/>
        <v>3865757.5904418691</v>
      </c>
      <c r="AI245" s="81">
        <f>+AI244/AI232-1</f>
        <v>5.4261377371038755E-3</v>
      </c>
      <c r="AK245" s="50"/>
      <c r="AM245" s="50">
        <f>+'[19]Commercial Sales Model'!$Q290</f>
        <v>4711537.3301800815</v>
      </c>
      <c r="AN245" s="3">
        <f>+AN244/AN232-1</f>
        <v>1.6410408350245431E-2</v>
      </c>
    </row>
    <row r="246" spans="1:40" x14ac:dyDescent="0.3">
      <c r="A246" s="2">
        <v>2030</v>
      </c>
      <c r="B246" s="2">
        <v>2</v>
      </c>
      <c r="C246" s="55"/>
      <c r="D246" s="55"/>
      <c r="E246" s="87">
        <f>+[10]Err!$D339</f>
        <v>14341.7724154386</v>
      </c>
      <c r="F246" s="57"/>
      <c r="H246" s="73"/>
      <c r="I246" s="66"/>
      <c r="J246" s="66"/>
      <c r="K246" s="65">
        <f>+[12]Err!$D303</f>
        <v>1081.58948532046</v>
      </c>
      <c r="L246" s="74">
        <f>+[13]Err!$E363</f>
        <v>481478.762574633</v>
      </c>
      <c r="M246" s="75">
        <f t="shared" si="18"/>
        <v>520762.36700582929</v>
      </c>
      <c r="N246" s="68"/>
      <c r="P246" s="86"/>
      <c r="Q246" s="78"/>
      <c r="R246" s="78"/>
      <c r="S246" s="105">
        <f>+[15]Err!$D360</f>
        <v>19435.520080013401</v>
      </c>
      <c r="T246" s="79">
        <f>+[16]Err!E327</f>
        <v>102549.06409336699</v>
      </c>
      <c r="U246" s="90">
        <f t="shared" si="19"/>
        <v>1993094.3943732155</v>
      </c>
      <c r="V246" s="80"/>
      <c r="X246" s="89"/>
      <c r="Y246" s="54"/>
      <c r="Z246" s="54"/>
      <c r="AA246" s="54">
        <f>+[17]Err!E363</f>
        <v>384429.65653338598</v>
      </c>
      <c r="AB246" s="54">
        <f>+[18]Err!E335</f>
        <v>3229.3377928913501</v>
      </c>
      <c r="AC246" s="87">
        <f t="shared" si="20"/>
        <v>1241453.2185515044</v>
      </c>
      <c r="AD246" s="87"/>
      <c r="AF246" s="84"/>
      <c r="AG246" s="84"/>
      <c r="AH246" s="90">
        <f t="shared" si="17"/>
        <v>3769651.7523459881</v>
      </c>
      <c r="AI246" s="80"/>
      <c r="AK246" s="50"/>
      <c r="AM246" s="50">
        <f>+'[19]Commercial Sales Model'!$Q291</f>
        <v>4673604.0126232281</v>
      </c>
      <c r="AN246" s="51"/>
    </row>
    <row r="247" spans="1:40" x14ac:dyDescent="0.3">
      <c r="A247" s="2">
        <v>2030</v>
      </c>
      <c r="B247" s="2">
        <v>3</v>
      </c>
      <c r="C247" s="55"/>
      <c r="D247" s="55"/>
      <c r="E247" s="87">
        <f>+[10]Err!$D340</f>
        <v>14336.017428315699</v>
      </c>
      <c r="F247" s="57"/>
      <c r="H247" s="73"/>
      <c r="I247" s="66"/>
      <c r="J247" s="66"/>
      <c r="K247" s="65">
        <f>+[12]Err!$D304</f>
        <v>1100.7593467347899</v>
      </c>
      <c r="L247" s="74">
        <f>+[13]Err!$E364</f>
        <v>481836.659553112</v>
      </c>
      <c r="M247" s="75">
        <f t="shared" si="18"/>
        <v>530386.20660255698</v>
      </c>
      <c r="N247" s="68"/>
      <c r="P247" s="86"/>
      <c r="Q247" s="78"/>
      <c r="R247" s="78"/>
      <c r="S247" s="105">
        <f>+[15]Err!$D361</f>
        <v>19772.892679641001</v>
      </c>
      <c r="T247" s="79">
        <f>+[16]Err!E328</f>
        <v>102546.63005736</v>
      </c>
      <c r="U247" s="90">
        <f t="shared" si="19"/>
        <v>2027643.5107830274</v>
      </c>
      <c r="V247" s="80"/>
      <c r="X247" s="89"/>
      <c r="Y247" s="54"/>
      <c r="Z247" s="54"/>
      <c r="AA247" s="54">
        <f>+[17]Err!E364</f>
        <v>387168.66963960702</v>
      </c>
      <c r="AB247" s="54">
        <f>+[18]Err!E336</f>
        <v>3224.27028349699</v>
      </c>
      <c r="AC247" s="87">
        <f t="shared" si="20"/>
        <v>1248336.4362200482</v>
      </c>
      <c r="AD247" s="87"/>
      <c r="AF247" s="84"/>
      <c r="AG247" s="84"/>
      <c r="AH247" s="90">
        <f t="shared" si="17"/>
        <v>3820702.1710339487</v>
      </c>
      <c r="AI247" s="80"/>
      <c r="AK247" s="50"/>
      <c r="AM247" s="50">
        <f>+'[19]Commercial Sales Model'!$Q292</f>
        <v>4734099.2336215526</v>
      </c>
      <c r="AN247" s="51"/>
    </row>
    <row r="248" spans="1:40" x14ac:dyDescent="0.3">
      <c r="A248" s="2">
        <v>2030</v>
      </c>
      <c r="B248" s="2">
        <v>4</v>
      </c>
      <c r="C248" s="55"/>
      <c r="D248" s="55"/>
      <c r="E248" s="87">
        <f>+[10]Err!$D341</f>
        <v>14341.8322148843</v>
      </c>
      <c r="F248" s="57"/>
      <c r="H248" s="73"/>
      <c r="I248" s="66"/>
      <c r="J248" s="66"/>
      <c r="K248" s="65">
        <f>+[12]Err!$D305</f>
        <v>1144.5049295214801</v>
      </c>
      <c r="L248" s="74">
        <f>+[13]Err!$E365</f>
        <v>482191.51016118901</v>
      </c>
      <c r="M248" s="75">
        <f t="shared" si="18"/>
        <v>551870.56035288773</v>
      </c>
      <c r="N248" s="68"/>
      <c r="P248" s="86"/>
      <c r="Q248" s="78"/>
      <c r="R248" s="78"/>
      <c r="S248" s="105">
        <f>+[15]Err!$D362</f>
        <v>20446.0752028057</v>
      </c>
      <c r="T248" s="79">
        <f>+[16]Err!E329</f>
        <v>102590.99233492299</v>
      </c>
      <c r="U248" s="90">
        <f t="shared" si="19"/>
        <v>2097583.1444102987</v>
      </c>
      <c r="V248" s="80"/>
      <c r="X248" s="89"/>
      <c r="Y248" s="54"/>
      <c r="Z248" s="54"/>
      <c r="AA248" s="54">
        <f>+[17]Err!E365</f>
        <v>394143.45419816498</v>
      </c>
      <c r="AB248" s="54">
        <f>+[18]Err!E337</f>
        <v>3222.3803465296701</v>
      </c>
      <c r="AC248" s="87">
        <f t="shared" si="20"/>
        <v>1270080.1205214842</v>
      </c>
      <c r="AD248" s="87"/>
      <c r="AF248" s="84"/>
      <c r="AG248" s="84"/>
      <c r="AH248" s="90">
        <f t="shared" si="17"/>
        <v>3933875.6574995555</v>
      </c>
      <c r="AI248" s="80"/>
      <c r="AK248" s="50"/>
      <c r="AM248" s="50">
        <f>+'[19]Commercial Sales Model'!$Q293</f>
        <v>4858475.8360156864</v>
      </c>
      <c r="AN248" s="51"/>
    </row>
    <row r="249" spans="1:40" x14ac:dyDescent="0.3">
      <c r="A249" s="2">
        <v>2030</v>
      </c>
      <c r="B249" s="2">
        <v>5</v>
      </c>
      <c r="C249" s="55"/>
      <c r="D249" s="55"/>
      <c r="E249" s="87">
        <f>+[10]Err!$D342</f>
        <v>14336.3102693537</v>
      </c>
      <c r="F249" s="57"/>
      <c r="H249" s="73"/>
      <c r="I249" s="66"/>
      <c r="J249" s="66"/>
      <c r="K249" s="65">
        <f>+[12]Err!$D306</f>
        <v>1238.3127376918201</v>
      </c>
      <c r="L249" s="74">
        <f>+[13]Err!$E366</f>
        <v>482494.76718742203</v>
      </c>
      <c r="M249" s="75">
        <f t="shared" si="18"/>
        <v>597479.41607783386</v>
      </c>
      <c r="N249" s="68"/>
      <c r="P249" s="86"/>
      <c r="Q249" s="78"/>
      <c r="R249" s="78"/>
      <c r="S249" s="105">
        <f>+[15]Err!$D363</f>
        <v>21662.5893470581</v>
      </c>
      <c r="T249" s="79">
        <f>+[16]Err!E330</f>
        <v>102754.889371629</v>
      </c>
      <c r="U249" s="90">
        <f t="shared" si="19"/>
        <v>2225936.9718599841</v>
      </c>
      <c r="V249" s="80"/>
      <c r="X249" s="89"/>
      <c r="Y249" s="54"/>
      <c r="Z249" s="54"/>
      <c r="AA249" s="54">
        <f>+[17]Err!E366</f>
        <v>408574.66760904301</v>
      </c>
      <c r="AB249" s="54">
        <f>+[18]Err!E338</f>
        <v>3212.4430520384599</v>
      </c>
      <c r="AC249" s="87">
        <f t="shared" si="20"/>
        <v>1312522.8521995933</v>
      </c>
      <c r="AD249" s="87"/>
      <c r="AF249" s="84"/>
      <c r="AG249" s="84"/>
      <c r="AH249" s="90">
        <f t="shared" si="17"/>
        <v>4150275.5504067652</v>
      </c>
      <c r="AI249" s="80"/>
      <c r="AK249" s="50"/>
      <c r="AM249" s="50">
        <f>+'[19]Commercial Sales Model'!$Q294</f>
        <v>5133142.0986012192</v>
      </c>
      <c r="AN249" s="51"/>
    </row>
    <row r="250" spans="1:40" x14ac:dyDescent="0.3">
      <c r="A250" s="2">
        <v>2030</v>
      </c>
      <c r="B250" s="2">
        <v>6</v>
      </c>
      <c r="C250" s="55"/>
      <c r="D250" s="55"/>
      <c r="E250" s="87">
        <f>+[10]Err!$D343</f>
        <v>14341.8895928202</v>
      </c>
      <c r="F250" s="57"/>
      <c r="H250" s="73"/>
      <c r="I250" s="66"/>
      <c r="J250" s="66"/>
      <c r="K250" s="65">
        <f>+[12]Err!$D307</f>
        <v>1333.39012546409</v>
      </c>
      <c r="L250" s="74">
        <f>+[13]Err!$E367</f>
        <v>482762.08603198902</v>
      </c>
      <c r="M250" s="75">
        <f t="shared" si="18"/>
        <v>643710.19846349966</v>
      </c>
      <c r="N250" s="68"/>
      <c r="P250" s="86"/>
      <c r="Q250" s="78"/>
      <c r="R250" s="78"/>
      <c r="S250" s="105">
        <f>+[15]Err!$D364</f>
        <v>22961.730825294799</v>
      </c>
      <c r="T250" s="79">
        <f>+[16]Err!E331</f>
        <v>103040.611390003</v>
      </c>
      <c r="U250" s="90">
        <f t="shared" si="19"/>
        <v>2365990.782811054</v>
      </c>
      <c r="V250" s="80"/>
      <c r="X250" s="89"/>
      <c r="Y250" s="54"/>
      <c r="Z250" s="54"/>
      <c r="AA250" s="54">
        <f>+[17]Err!E367</f>
        <v>426102.78590861702</v>
      </c>
      <c r="AB250" s="54">
        <f>+[18]Err!E339</f>
        <v>3223.9918102479901</v>
      </c>
      <c r="AC250" s="87">
        <f t="shared" si="20"/>
        <v>1373751.892093234</v>
      </c>
      <c r="AD250" s="87"/>
      <c r="AF250" s="84"/>
      <c r="AG250" s="84"/>
      <c r="AH250" s="90">
        <f t="shared" si="17"/>
        <v>4397794.7629606072</v>
      </c>
      <c r="AI250" s="80"/>
      <c r="AK250" s="50"/>
      <c r="AM250" s="50">
        <f>+'[19]Commercial Sales Model'!$Q295</f>
        <v>5451950.2392280018</v>
      </c>
      <c r="AN250" s="51"/>
    </row>
    <row r="251" spans="1:40" x14ac:dyDescent="0.3">
      <c r="A251" s="2">
        <v>2030</v>
      </c>
      <c r="B251" s="2">
        <v>7</v>
      </c>
      <c r="C251" s="55"/>
      <c r="D251" s="55"/>
      <c r="E251" s="87">
        <f>+[10]Err!$D344</f>
        <v>14336.5912521302</v>
      </c>
      <c r="F251" s="57"/>
      <c r="H251" s="73"/>
      <c r="I251" s="66"/>
      <c r="J251" s="66"/>
      <c r="K251" s="65">
        <f>+[12]Err!$D308</f>
        <v>1403.14448596177</v>
      </c>
      <c r="L251" s="74">
        <f>+[13]Err!$E368</f>
        <v>483007.93682260002</v>
      </c>
      <c r="M251" s="75">
        <f t="shared" si="18"/>
        <v>677729.92322840216</v>
      </c>
      <c r="N251" s="68"/>
      <c r="P251" s="86"/>
      <c r="Q251" s="78"/>
      <c r="R251" s="78"/>
      <c r="S251" s="105">
        <f>+[15]Err!$D365</f>
        <v>23902.527874244901</v>
      </c>
      <c r="T251" s="79">
        <f>+[16]Err!E332</f>
        <v>103291.67255316</v>
      </c>
      <c r="U251" s="90">
        <f t="shared" si="19"/>
        <v>2468932.0823792838</v>
      </c>
      <c r="V251" s="80"/>
      <c r="X251" s="89"/>
      <c r="Y251" s="54"/>
      <c r="Z251" s="54"/>
      <c r="AA251" s="54">
        <f>+[17]Err!E368</f>
        <v>438651.26616161002</v>
      </c>
      <c r="AB251" s="54">
        <f>+[18]Err!E340</f>
        <v>3246.7959361594699</v>
      </c>
      <c r="AC251" s="87">
        <f t="shared" si="20"/>
        <v>1424211.1483647213</v>
      </c>
      <c r="AD251" s="87"/>
      <c r="AF251" s="84"/>
      <c r="AG251" s="84"/>
      <c r="AH251" s="90">
        <f t="shared" si="17"/>
        <v>4585209.7452245383</v>
      </c>
      <c r="AI251" s="80"/>
      <c r="AK251" s="50"/>
      <c r="AM251" s="50">
        <f>+'[19]Commercial Sales Model'!$Q296</f>
        <v>5669092.7267732285</v>
      </c>
      <c r="AN251" s="51"/>
    </row>
    <row r="252" spans="1:40" x14ac:dyDescent="0.3">
      <c r="A252" s="2">
        <v>2030</v>
      </c>
      <c r="B252" s="2">
        <v>8</v>
      </c>
      <c r="C252" s="55"/>
      <c r="D252" s="55"/>
      <c r="E252" s="87">
        <f>+[10]Err!$D345</f>
        <v>14341.9446473025</v>
      </c>
      <c r="F252" s="57"/>
      <c r="H252" s="73"/>
      <c r="I252" s="66"/>
      <c r="J252" s="66"/>
      <c r="K252" s="65">
        <f>+[12]Err!$D309</f>
        <v>1431.46571655709</v>
      </c>
      <c r="L252" s="74">
        <f>+[13]Err!$E369</f>
        <v>483252.69984255498</v>
      </c>
      <c r="M252" s="75">
        <f t="shared" si="18"/>
        <v>691759.67225827137</v>
      </c>
      <c r="N252" s="68"/>
      <c r="P252" s="86"/>
      <c r="Q252" s="78"/>
      <c r="R252" s="78"/>
      <c r="S252" s="105">
        <f>+[15]Err!$D366</f>
        <v>24340.484373247</v>
      </c>
      <c r="T252" s="79">
        <f>+[16]Err!E333</f>
        <v>103342.62691351899</v>
      </c>
      <c r="U252" s="90">
        <f t="shared" si="19"/>
        <v>2515409.5954788043</v>
      </c>
      <c r="V252" s="80"/>
      <c r="X252" s="89"/>
      <c r="Y252" s="54"/>
      <c r="Z252" s="54"/>
      <c r="AA252" s="54">
        <f>+[17]Err!E369</f>
        <v>445461.01549838902</v>
      </c>
      <c r="AB252" s="54">
        <f>+[18]Err!E341</f>
        <v>3251.9331146130999</v>
      </c>
      <c r="AC252" s="87">
        <f t="shared" si="20"/>
        <v>1448609.4275683905</v>
      </c>
      <c r="AD252" s="87"/>
      <c r="AF252" s="84"/>
      <c r="AG252" s="84"/>
      <c r="AH252" s="90">
        <f t="shared" si="17"/>
        <v>4670120.6399527695</v>
      </c>
      <c r="AI252" s="80"/>
      <c r="AK252" s="50"/>
      <c r="AM252" s="50">
        <f>+'[19]Commercial Sales Model'!$Q297</f>
        <v>5786050.9540057974</v>
      </c>
      <c r="AN252" s="51"/>
    </row>
    <row r="253" spans="1:40" x14ac:dyDescent="0.3">
      <c r="A253" s="2">
        <v>2030</v>
      </c>
      <c r="B253" s="2">
        <v>9</v>
      </c>
      <c r="C253" s="55"/>
      <c r="D253" s="55"/>
      <c r="E253" s="87">
        <f>+[10]Err!$D346</f>
        <v>14336.8608568321</v>
      </c>
      <c r="F253" s="57"/>
      <c r="H253" s="73"/>
      <c r="I253" s="66"/>
      <c r="J253" s="66"/>
      <c r="K253" s="65">
        <f>+[12]Err!$D310</f>
        <v>1396.6169823044099</v>
      </c>
      <c r="L253" s="74">
        <f>+[13]Err!$E370</f>
        <v>483506.79979664198</v>
      </c>
      <c r="M253" s="75">
        <f t="shared" si="18"/>
        <v>675273.80765564856</v>
      </c>
      <c r="N253" s="68"/>
      <c r="P253" s="86"/>
      <c r="Q253" s="78"/>
      <c r="R253" s="78"/>
      <c r="S253" s="105">
        <f>+[15]Err!$D367</f>
        <v>23954.576852222999</v>
      </c>
      <c r="T253" s="79">
        <f>+[16]Err!E334</f>
        <v>103334.719544536</v>
      </c>
      <c r="U253" s="90">
        <f t="shared" si="19"/>
        <v>2475339.4808324976</v>
      </c>
      <c r="V253" s="80"/>
      <c r="X253" s="89"/>
      <c r="Y253" s="54"/>
      <c r="Z253" s="54"/>
      <c r="AA253" s="54">
        <f>+[17]Err!E370</f>
        <v>441783.92482752202</v>
      </c>
      <c r="AB253" s="54">
        <f>+[18]Err!E342</f>
        <v>3248.5323607688001</v>
      </c>
      <c r="AC253" s="87">
        <f t="shared" si="20"/>
        <v>1435149.3762696562</v>
      </c>
      <c r="AD253" s="87"/>
      <c r="AF253" s="84"/>
      <c r="AG253" s="84"/>
      <c r="AH253" s="90">
        <f t="shared" si="17"/>
        <v>4600099.5256146342</v>
      </c>
      <c r="AI253" s="80"/>
      <c r="AK253" s="50"/>
      <c r="AM253" s="50">
        <f>+'[19]Commercial Sales Model'!$Q298</f>
        <v>5693158.3926255507</v>
      </c>
      <c r="AN253" s="51"/>
    </row>
    <row r="254" spans="1:40" x14ac:dyDescent="0.3">
      <c r="A254" s="2">
        <v>2030</v>
      </c>
      <c r="B254" s="2">
        <v>10</v>
      </c>
      <c r="C254" s="55"/>
      <c r="D254" s="55"/>
      <c r="E254" s="87">
        <f>+[10]Err!$D347</f>
        <v>14341.9974724167</v>
      </c>
      <c r="F254" s="57"/>
      <c r="H254" s="73"/>
      <c r="I254" s="66"/>
      <c r="J254" s="66"/>
      <c r="K254" s="65">
        <f>+[12]Err!$D311</f>
        <v>1313.3979809408399</v>
      </c>
      <c r="L254" s="74">
        <f>+[13]Err!$E371</f>
        <v>483777.97667790297</v>
      </c>
      <c r="M254" s="75">
        <f t="shared" si="18"/>
        <v>635393.01779240253</v>
      </c>
      <c r="N254" s="68"/>
      <c r="P254" s="86"/>
      <c r="Q254" s="78"/>
      <c r="R254" s="78"/>
      <c r="S254" s="105">
        <f>+[15]Err!$D368</f>
        <v>22890.521026576102</v>
      </c>
      <c r="T254" s="79">
        <f>+[16]Err!E335</f>
        <v>103244.00510301899</v>
      </c>
      <c r="U254" s="90">
        <f t="shared" si="19"/>
        <v>2363309.0696785864</v>
      </c>
      <c r="V254" s="80"/>
      <c r="X254" s="89"/>
      <c r="Y254" s="54"/>
      <c r="Z254" s="54"/>
      <c r="AA254" s="54">
        <f>+[17]Err!E371</f>
        <v>429019.38392869901</v>
      </c>
      <c r="AB254" s="54">
        <f>+[18]Err!E343</f>
        <v>3233.3185843822698</v>
      </c>
      <c r="AC254" s="87">
        <f t="shared" si="20"/>
        <v>1387156.3471168948</v>
      </c>
      <c r="AD254" s="87"/>
      <c r="AF254" s="84"/>
      <c r="AG254" s="84"/>
      <c r="AH254" s="90">
        <f t="shared" si="17"/>
        <v>4400200.4320603004</v>
      </c>
      <c r="AI254" s="80"/>
      <c r="AK254" s="50"/>
      <c r="AM254" s="50">
        <f>+'[19]Commercial Sales Model'!$Q299</f>
        <v>5455808.3270162772</v>
      </c>
      <c r="AN254" s="51"/>
    </row>
    <row r="255" spans="1:40" x14ac:dyDescent="0.3">
      <c r="A255" s="2">
        <v>2030</v>
      </c>
      <c r="B255" s="2">
        <v>11</v>
      </c>
      <c r="C255" s="55"/>
      <c r="D255" s="55"/>
      <c r="E255" s="87">
        <f>+[10]Err!$D348</f>
        <v>14337.119544201199</v>
      </c>
      <c r="F255" s="57"/>
      <c r="H255" s="73"/>
      <c r="I255" s="66"/>
      <c r="J255" s="66"/>
      <c r="K255" s="65">
        <f>+[12]Err!$D312</f>
        <v>1188.7342060681599</v>
      </c>
      <c r="L255" s="74">
        <f>+[13]Err!$E372</f>
        <v>484077.59498518298</v>
      </c>
      <c r="M255" s="75">
        <f t="shared" si="18"/>
        <v>575439.59555009578</v>
      </c>
      <c r="N255" s="68"/>
      <c r="P255" s="86"/>
      <c r="Q255" s="78"/>
      <c r="R255" s="78"/>
      <c r="S255" s="105">
        <f>+[15]Err!$D369</f>
        <v>21228.206395673798</v>
      </c>
      <c r="T255" s="79">
        <f>+[16]Err!E336</f>
        <v>103091.82688326199</v>
      </c>
      <c r="U255" s="90">
        <f t="shared" si="19"/>
        <v>2188454.5787849585</v>
      </c>
      <c r="V255" s="80"/>
      <c r="X255" s="89"/>
      <c r="Y255" s="54"/>
      <c r="Z255" s="54"/>
      <c r="AA255" s="54">
        <f>+[17]Err!E372</f>
        <v>409516.64533562597</v>
      </c>
      <c r="AB255" s="54">
        <f>+[18]Err!E344</f>
        <v>3227.1572689661498</v>
      </c>
      <c r="AC255" s="87">
        <f t="shared" si="20"/>
        <v>1321574.618757498</v>
      </c>
      <c r="AD255" s="87"/>
      <c r="AF255" s="84"/>
      <c r="AG255" s="84"/>
      <c r="AH255" s="90">
        <f t="shared" si="17"/>
        <v>4099805.9126367532</v>
      </c>
      <c r="AI255" s="80"/>
      <c r="AK255" s="50"/>
      <c r="AM255" s="50">
        <f>+'[19]Commercial Sales Model'!$Q300</f>
        <v>5094386.8017506702</v>
      </c>
      <c r="AN255" s="51"/>
    </row>
    <row r="256" spans="1:40" x14ac:dyDescent="0.3">
      <c r="A256" s="2">
        <v>2030</v>
      </c>
      <c r="B256" s="2">
        <v>12</v>
      </c>
      <c r="C256" s="55"/>
      <c r="D256" s="55"/>
      <c r="E256" s="87">
        <f>+[10]Err!$D349</f>
        <v>14342.0481584387</v>
      </c>
      <c r="F256" s="57">
        <f>SUM(E245:E256)</f>
        <v>172070.09608069819</v>
      </c>
      <c r="H256" s="73"/>
      <c r="I256" s="66"/>
      <c r="J256" s="66"/>
      <c r="K256" s="65">
        <f>+[12]Err!$D313</f>
        <v>1139.75290051917</v>
      </c>
      <c r="L256" s="74">
        <f>+[13]Err!$E373</f>
        <v>484393.72087196697</v>
      </c>
      <c r="M256" s="75">
        <f t="shared" si="18"/>
        <v>552089.14835709764</v>
      </c>
      <c r="N256" s="68">
        <f>SUM(M245:M256)</f>
        <v>7178787.5536103612</v>
      </c>
      <c r="P256" s="86"/>
      <c r="Q256" s="78"/>
      <c r="R256" s="78"/>
      <c r="S256" s="105">
        <f>+[15]Err!$D370</f>
        <v>20956.8329396279</v>
      </c>
      <c r="T256" s="79">
        <f>+[16]Err!E337</f>
        <v>102902.377161532</v>
      </c>
      <c r="U256" s="90">
        <f t="shared" si="19"/>
        <v>2156507.9272648077</v>
      </c>
      <c r="V256" s="80">
        <f>SUM(U245:U256)</f>
        <v>26952831.447587401</v>
      </c>
      <c r="X256" s="89"/>
      <c r="Y256" s="54"/>
      <c r="Z256" s="54"/>
      <c r="AA256" s="54">
        <f>+[17]Err!E373</f>
        <v>405975.36016006698</v>
      </c>
      <c r="AB256" s="54">
        <f>+[18]Err!E345</f>
        <v>3226.0334561623799</v>
      </c>
      <c r="AC256" s="87">
        <f t="shared" si="20"/>
        <v>1309690.0942539477</v>
      </c>
      <c r="AD256" s="87">
        <f>SUM(AC245:AC256)</f>
        <v>16022433.860933563</v>
      </c>
      <c r="AF256" s="84"/>
      <c r="AG256" s="84"/>
      <c r="AH256" s="90">
        <f t="shared" si="17"/>
        <v>4032629.2180342921</v>
      </c>
      <c r="AI256" s="80">
        <f>SUM(AH245:AH256)</f>
        <v>50326122.958212025</v>
      </c>
      <c r="AK256" s="50"/>
      <c r="AM256" s="50">
        <f>+'[19]Commercial Sales Model'!$Q301</f>
        <v>5036119.1495847227</v>
      </c>
      <c r="AN256" s="51">
        <f>SUM(AM245:AM256)</f>
        <v>62297425.102026023</v>
      </c>
    </row>
    <row r="257" spans="1:40" x14ac:dyDescent="0.3">
      <c r="A257">
        <f>+A245+1</f>
        <v>2031</v>
      </c>
      <c r="B257" s="2">
        <v>1</v>
      </c>
      <c r="C257" s="55"/>
      <c r="D257" s="55"/>
      <c r="E257" s="87">
        <f>+[10]Err!$D350</f>
        <v>14337.367756322599</v>
      </c>
      <c r="F257" s="58">
        <f>+F256/F244-1</f>
        <v>7.9990655568407121E-5</v>
      </c>
      <c r="H257" s="73"/>
      <c r="I257" s="66"/>
      <c r="J257" s="66"/>
      <c r="K257" s="65">
        <f>+[12]Err!$D314</f>
        <v>1097.5868202002</v>
      </c>
      <c r="L257" s="74">
        <f>+[13]Err!$E374</f>
        <v>484724.86371708597</v>
      </c>
      <c r="M257" s="75">
        <f t="shared" si="18"/>
        <v>532027.62183921167</v>
      </c>
      <c r="N257" s="69">
        <f>+N256/N244-1</f>
        <v>8.2696670735440403E-3</v>
      </c>
      <c r="P257" s="86"/>
      <c r="Q257" s="78"/>
      <c r="R257" s="78"/>
      <c r="S257" s="105">
        <f>+[15]Err!$D371</f>
        <v>20309.783722043401</v>
      </c>
      <c r="T257" s="79">
        <f>+[16]Err!E338</f>
        <v>102777.23670768899</v>
      </c>
      <c r="U257" s="90">
        <f t="shared" si="19"/>
        <v>2087383.4490824235</v>
      </c>
      <c r="V257" s="81">
        <f>+V256/V244-1</f>
        <v>5.3199313953546934E-3</v>
      </c>
      <c r="X257" s="89"/>
      <c r="Y257" s="54"/>
      <c r="Z257" s="54"/>
      <c r="AA257" s="54">
        <f>+[17]Err!E374</f>
        <v>389835.56164423598</v>
      </c>
      <c r="AB257" s="54">
        <f>+[18]Err!E346</f>
        <v>3224.5399342015799</v>
      </c>
      <c r="AC257" s="87">
        <f t="shared" si="20"/>
        <v>1257040.3362937404</v>
      </c>
      <c r="AD257" s="150">
        <f>+AD256/AD244-1</f>
        <v>5.0846294760726884E-3</v>
      </c>
      <c r="AF257" s="84"/>
      <c r="AG257" s="84"/>
      <c r="AH257" s="90">
        <f t="shared" si="17"/>
        <v>3890788.7749716984</v>
      </c>
      <c r="AI257" s="81">
        <f>+AI256/AI244-1</f>
        <v>5.6466317826240342E-3</v>
      </c>
      <c r="AK257" s="50"/>
      <c r="AM257" s="50">
        <f>+'[19]Commercial Sales Model'!$Q302</f>
        <v>4792788.4801906552</v>
      </c>
      <c r="AN257" s="3">
        <f>+AN256/AN244-1</f>
        <v>1.6252027933999491E-2</v>
      </c>
    </row>
    <row r="258" spans="1:40" x14ac:dyDescent="0.3">
      <c r="A258">
        <f>+A257</f>
        <v>2031</v>
      </c>
      <c r="B258" s="2">
        <v>2</v>
      </c>
      <c r="C258" s="55"/>
      <c r="D258" s="55"/>
      <c r="E258" s="87">
        <f>+[10]Err!$D351</f>
        <v>14342.096791988401</v>
      </c>
      <c r="F258" s="61"/>
      <c r="H258" s="73"/>
      <c r="I258" s="72"/>
      <c r="J258" s="72"/>
      <c r="K258" s="65">
        <f>+[12]Err!$D315</f>
        <v>1083.9295872400701</v>
      </c>
      <c r="L258" s="74">
        <f>+[13]Err!$E375</f>
        <v>485058.52842894598</v>
      </c>
      <c r="M258" s="75">
        <f t="shared" si="18"/>
        <v>525769.29050726327</v>
      </c>
      <c r="N258" s="72"/>
      <c r="P258" s="86"/>
      <c r="Q258" s="84"/>
      <c r="R258" s="84"/>
      <c r="S258" s="105">
        <f>+[15]Err!$D372</f>
        <v>19521.3964865544</v>
      </c>
      <c r="T258" s="79">
        <f>+[16]Err!E339</f>
        <v>102741.171592859</v>
      </c>
      <c r="U258" s="90">
        <f t="shared" si="19"/>
        <v>2005651.1461573206</v>
      </c>
      <c r="V258" s="84"/>
      <c r="X258" s="89"/>
      <c r="Y258" s="61"/>
      <c r="Z258" s="61"/>
      <c r="AA258" s="54">
        <f>+[17]Err!E375</f>
        <v>386994.69933966902</v>
      </c>
      <c r="AB258" s="54">
        <f>+[18]Err!E347</f>
        <v>3226.5675279376501</v>
      </c>
      <c r="AC258" s="87">
        <f t="shared" si="20"/>
        <v>1248664.53037337</v>
      </c>
      <c r="AD258" s="87"/>
      <c r="AF258" s="84"/>
      <c r="AG258" s="84"/>
      <c r="AH258" s="90">
        <f t="shared" si="17"/>
        <v>3794427.0638299426</v>
      </c>
      <c r="AI258" s="84"/>
      <c r="AK258" s="50"/>
      <c r="AM258" s="50">
        <f>+'[19]Commercial Sales Model'!$Q303</f>
        <v>4754751.1159700165</v>
      </c>
      <c r="AN258" s="51"/>
    </row>
    <row r="259" spans="1:40" x14ac:dyDescent="0.3">
      <c r="A259">
        <f t="shared" ref="A259:A268" si="21">+A258</f>
        <v>2031</v>
      </c>
      <c r="B259" s="2">
        <v>3</v>
      </c>
      <c r="C259" s="55"/>
      <c r="D259" s="55"/>
      <c r="E259" s="87">
        <f>+[10]Err!$D352</f>
        <v>14337.6059173792</v>
      </c>
      <c r="F259" s="61"/>
      <c r="H259" s="73"/>
      <c r="I259" s="72"/>
      <c r="J259" s="72"/>
      <c r="K259" s="65">
        <f>+[12]Err!$D316</f>
        <v>1102.7351777184099</v>
      </c>
      <c r="L259" s="74">
        <f>+[13]Err!$E376</f>
        <v>485375.037198668</v>
      </c>
      <c r="M259" s="75">
        <f t="shared" si="18"/>
        <v>535240.12790535297</v>
      </c>
      <c r="N259" s="72"/>
      <c r="P259" s="86"/>
      <c r="Q259" s="84"/>
      <c r="R259" s="84"/>
      <c r="S259" s="105">
        <f>+[15]Err!$D373</f>
        <v>19856.497022143001</v>
      </c>
      <c r="T259" s="79">
        <f>+[16]Err!E340</f>
        <v>102738.703012564</v>
      </c>
      <c r="U259" s="90">
        <f t="shared" si="19"/>
        <v>2040030.7504278114</v>
      </c>
      <c r="V259" s="84"/>
      <c r="X259" s="89"/>
      <c r="Y259" s="61"/>
      <c r="Z259" s="61"/>
      <c r="AA259" s="54">
        <f>+[17]Err!E376</f>
        <v>389737.447105798</v>
      </c>
      <c r="AB259" s="54">
        <f>+[18]Err!E348</f>
        <v>3221.5041679298702</v>
      </c>
      <c r="AC259" s="87">
        <f t="shared" si="20"/>
        <v>1255540.8102496755</v>
      </c>
      <c r="AD259" s="87"/>
      <c r="AF259" s="84"/>
      <c r="AG259" s="84"/>
      <c r="AH259" s="90">
        <f t="shared" si="17"/>
        <v>3845149.2945002192</v>
      </c>
      <c r="AI259" s="84"/>
      <c r="AK259" s="50"/>
      <c r="AM259" s="50">
        <f>+'[19]Commercial Sales Model'!$Q304</f>
        <v>4815892.1609176649</v>
      </c>
      <c r="AN259" s="51"/>
    </row>
    <row r="260" spans="1:40" x14ac:dyDescent="0.3">
      <c r="A260">
        <f t="shared" si="21"/>
        <v>2031</v>
      </c>
      <c r="B260" s="2">
        <v>4</v>
      </c>
      <c r="C260" s="55"/>
      <c r="D260" s="55"/>
      <c r="E260" s="87">
        <f>+[10]Err!$D353</f>
        <v>14342.143456178401</v>
      </c>
      <c r="F260" s="61"/>
      <c r="H260" s="73"/>
      <c r="I260" s="72"/>
      <c r="J260" s="72"/>
      <c r="K260" s="65">
        <f>+[12]Err!$D317</f>
        <v>1146.1059924537501</v>
      </c>
      <c r="L260" s="74">
        <f>+[13]Err!$E377</f>
        <v>485692.43378268101</v>
      </c>
      <c r="M260" s="75">
        <f t="shared" si="18"/>
        <v>556655.00884777692</v>
      </c>
      <c r="N260" s="72"/>
      <c r="P260" s="86"/>
      <c r="Q260" s="84"/>
      <c r="R260" s="84"/>
      <c r="S260" s="105">
        <f>+[15]Err!$D374</f>
        <v>20527.393812231501</v>
      </c>
      <c r="T260" s="79">
        <f>+[16]Err!E341</f>
        <v>102783.11839385801</v>
      </c>
      <c r="U260" s="90">
        <f t="shared" si="19"/>
        <v>2109869.5485199387</v>
      </c>
      <c r="V260" s="84"/>
      <c r="X260" s="89"/>
      <c r="Y260" s="61"/>
      <c r="Z260" s="61"/>
      <c r="AA260" s="54">
        <f>+[17]Err!E377</f>
        <v>396708.748534118</v>
      </c>
      <c r="AB260" s="54">
        <f>+[18]Err!E349</f>
        <v>3219.6156546943098</v>
      </c>
      <c r="AC260" s="87">
        <f t="shared" si="20"/>
        <v>1277249.6971346347</v>
      </c>
      <c r="AD260" s="87"/>
      <c r="AF260" s="84"/>
      <c r="AG260" s="84"/>
      <c r="AH260" s="90">
        <f t="shared" si="17"/>
        <v>3958116.3979585287</v>
      </c>
      <c r="AI260" s="84"/>
      <c r="AK260" s="50"/>
      <c r="AM260" s="50">
        <f>+'[19]Commercial Sales Model'!$Q305</f>
        <v>4941586.9838083982</v>
      </c>
      <c r="AN260" s="51"/>
    </row>
    <row r="261" spans="1:40" x14ac:dyDescent="0.3">
      <c r="A261">
        <f t="shared" si="21"/>
        <v>2031</v>
      </c>
      <c r="B261" s="2">
        <v>5</v>
      </c>
      <c r="C261" s="55"/>
      <c r="D261" s="55"/>
      <c r="E261" s="87">
        <f>+[10]Err!$D354</f>
        <v>14337.834434377401</v>
      </c>
      <c r="F261" s="61"/>
      <c r="H261" s="73"/>
      <c r="I261" s="72"/>
      <c r="J261" s="72"/>
      <c r="K261" s="65">
        <f>+[12]Err!$D318</f>
        <v>1239.8232121926001</v>
      </c>
      <c r="L261" s="74">
        <f>+[13]Err!$E378</f>
        <v>485989.30898651102</v>
      </c>
      <c r="M261" s="75">
        <f t="shared" si="18"/>
        <v>602540.82615891809</v>
      </c>
      <c r="N261" s="72"/>
      <c r="P261" s="86"/>
      <c r="Q261" s="84"/>
      <c r="R261" s="84"/>
      <c r="S261" s="105">
        <f>+[15]Err!$D375</f>
        <v>21743.720369025301</v>
      </c>
      <c r="T261" s="79">
        <f>+[16]Err!E342</f>
        <v>102947.29234009099</v>
      </c>
      <c r="U261" s="90">
        <f t="shared" si="19"/>
        <v>2238457.1373912385</v>
      </c>
      <c r="V261" s="84"/>
      <c r="X261" s="89"/>
      <c r="Y261" s="61"/>
      <c r="Z261" s="61"/>
      <c r="AA261" s="54">
        <f>+[17]Err!E378</f>
        <v>411134.59381419502</v>
      </c>
      <c r="AB261" s="54">
        <f>+[18]Err!E350</f>
        <v>3209.6866889889202</v>
      </c>
      <c r="AC261" s="87">
        <f t="shared" si="20"/>
        <v>1319613.2331482882</v>
      </c>
      <c r="AD261" s="87"/>
      <c r="AF261" s="84"/>
      <c r="AG261" s="84"/>
      <c r="AH261" s="90">
        <f t="shared" ref="AH261:AH324" si="22">+AC261+U261+M261+E261</f>
        <v>4174949.0311328219</v>
      </c>
      <c r="AI261" s="84"/>
      <c r="AK261" s="50"/>
      <c r="AM261" s="50">
        <f>+'[19]Commercial Sales Model'!$Q306</f>
        <v>5219705.7605134901</v>
      </c>
      <c r="AN261" s="51"/>
    </row>
    <row r="262" spans="1:40" x14ac:dyDescent="0.3">
      <c r="A262">
        <f t="shared" si="21"/>
        <v>2031</v>
      </c>
      <c r="B262" s="2">
        <v>6</v>
      </c>
      <c r="C262" s="55"/>
      <c r="D262" s="55"/>
      <c r="E262" s="87">
        <f>+[10]Err!$D355</f>
        <v>14342.188230755701</v>
      </c>
      <c r="F262" s="61"/>
      <c r="H262" s="73"/>
      <c r="I262" s="72"/>
      <c r="J262" s="72"/>
      <c r="K262" s="65">
        <f>+[12]Err!$D319</f>
        <v>1335.0442916181901</v>
      </c>
      <c r="L262" s="74">
        <f>+[13]Err!$E379</f>
        <v>486273.15573711798</v>
      </c>
      <c r="M262" s="75">
        <f t="shared" ref="M262:M325" si="23">+L262*K262/1000</f>
        <v>649196.20073400252</v>
      </c>
      <c r="N262" s="72"/>
      <c r="P262" s="86"/>
      <c r="Q262" s="84"/>
      <c r="R262" s="84"/>
      <c r="S262" s="105">
        <f>+[15]Err!$D376</f>
        <v>23044.4061973436</v>
      </c>
      <c r="T262" s="79">
        <f>+[16]Err!E343</f>
        <v>103233.519256684</v>
      </c>
      <c r="U262" s="90">
        <f t="shared" ref="U262:U325" si="24">T262*S262/1000</f>
        <v>2378955.1509323185</v>
      </c>
      <c r="V262" s="84"/>
      <c r="X262" s="89"/>
      <c r="Y262" s="61"/>
      <c r="Z262" s="61"/>
      <c r="AA262" s="54">
        <f>+[17]Err!E379</f>
        <v>428660.18170024001</v>
      </c>
      <c r="AB262" s="54">
        <f>+[18]Err!E351</f>
        <v>3221.22534024262</v>
      </c>
      <c r="AC262" s="87">
        <f t="shared" ref="AC262:AC325" si="25">+AB262*AA262/1000</f>
        <v>1380811.039645819</v>
      </c>
      <c r="AD262" s="87"/>
      <c r="AF262" s="84"/>
      <c r="AG262" s="84"/>
      <c r="AH262" s="90">
        <f t="shared" si="22"/>
        <v>4423304.5795428958</v>
      </c>
      <c r="AI262" s="84"/>
      <c r="AK262" s="50"/>
      <c r="AM262" s="50">
        <f>+'[19]Commercial Sales Model'!$Q307</f>
        <v>5542767.8430309212</v>
      </c>
      <c r="AN262" s="51"/>
    </row>
    <row r="263" spans="1:40" x14ac:dyDescent="0.3">
      <c r="A263">
        <f t="shared" si="21"/>
        <v>2031</v>
      </c>
      <c r="B263" s="2">
        <v>7</v>
      </c>
      <c r="C263" s="55"/>
      <c r="D263" s="55"/>
      <c r="E263" s="87">
        <f>+[10]Err!$D356</f>
        <v>14338.053697842301</v>
      </c>
      <c r="F263" s="61"/>
      <c r="H263" s="73"/>
      <c r="I263" s="72"/>
      <c r="J263" s="72"/>
      <c r="K263" s="65">
        <f>+[12]Err!$D320</f>
        <v>1405.04494924398</v>
      </c>
      <c r="L263" s="74">
        <f>+[13]Err!$E380</f>
        <v>486541.05418938299</v>
      </c>
      <c r="M263" s="75">
        <f t="shared" si="23"/>
        <v>683612.05078863422</v>
      </c>
      <c r="N263" s="72"/>
      <c r="P263" s="86"/>
      <c r="Q263" s="84"/>
      <c r="R263" s="84"/>
      <c r="S263" s="105">
        <f>+[15]Err!$D377</f>
        <v>23987.441076906602</v>
      </c>
      <c r="T263" s="79">
        <f>+[16]Err!E344</f>
        <v>103485.02028021601</v>
      </c>
      <c r="U263" s="90">
        <f t="shared" si="24"/>
        <v>2482340.8263141662</v>
      </c>
      <c r="V263" s="84"/>
      <c r="X263" s="89"/>
      <c r="Y263" s="61"/>
      <c r="Z263" s="61"/>
      <c r="AA263" s="54">
        <f>+[17]Err!E380</f>
        <v>441213.76644313999</v>
      </c>
      <c r="AB263" s="54">
        <f>+[18]Err!E352</f>
        <v>3244.0096989614799</v>
      </c>
      <c r="AC263" s="87">
        <f t="shared" si="25"/>
        <v>1431301.7376568713</v>
      </c>
      <c r="AD263" s="87"/>
      <c r="AF263" s="84"/>
      <c r="AG263" s="84"/>
      <c r="AH263" s="90">
        <f t="shared" si="22"/>
        <v>4611592.6684575137</v>
      </c>
      <c r="AI263" s="84"/>
      <c r="AK263" s="50"/>
      <c r="AM263" s="50">
        <f>+'[19]Commercial Sales Model'!$Q308</f>
        <v>5762748.4293672154</v>
      </c>
      <c r="AN263" s="51"/>
    </row>
    <row r="264" spans="1:40" x14ac:dyDescent="0.3">
      <c r="A264">
        <f t="shared" si="21"/>
        <v>2031</v>
      </c>
      <c r="B264" s="2">
        <v>8</v>
      </c>
      <c r="C264" s="55"/>
      <c r="D264" s="55"/>
      <c r="E264" s="87">
        <f>+[10]Err!$D357</f>
        <v>14342.231192237799</v>
      </c>
      <c r="F264" s="61"/>
      <c r="H264" s="73"/>
      <c r="I264" s="72"/>
      <c r="J264" s="72"/>
      <c r="K264" s="65">
        <f>+[12]Err!$D321</f>
        <v>1433.63806326894</v>
      </c>
      <c r="L264" s="74">
        <f>+[13]Err!$E381</f>
        <v>486803.28862826602</v>
      </c>
      <c r="M264" s="75">
        <f t="shared" si="23"/>
        <v>697899.72390197811</v>
      </c>
      <c r="N264" s="72"/>
      <c r="P264" s="86"/>
      <c r="Q264" s="84"/>
      <c r="R264" s="84"/>
      <c r="S264" s="105">
        <f>+[15]Err!$D378</f>
        <v>24427.757284208899</v>
      </c>
      <c r="T264" s="79">
        <f>+[16]Err!E345</f>
        <v>103536.039849901</v>
      </c>
      <c r="U264" s="90">
        <f t="shared" si="24"/>
        <v>2529153.2516215621</v>
      </c>
      <c r="V264" s="84"/>
      <c r="X264" s="89"/>
      <c r="Y264" s="61"/>
      <c r="Z264" s="61"/>
      <c r="AA264" s="54">
        <f>+[17]Err!E381</f>
        <v>448040.143454584</v>
      </c>
      <c r="AB264" s="54">
        <f>+[18]Err!E353</f>
        <v>3249.1422693662998</v>
      </c>
      <c r="AC264" s="87">
        <f t="shared" si="25"/>
        <v>1455746.1684712295</v>
      </c>
      <c r="AD264" s="87"/>
      <c r="AF264" s="84"/>
      <c r="AG264" s="84"/>
      <c r="AH264" s="90">
        <f t="shared" si="22"/>
        <v>4697141.3751870068</v>
      </c>
      <c r="AI264" s="84"/>
      <c r="AK264" s="50"/>
      <c r="AM264" s="50">
        <f>+'[19]Commercial Sales Model'!$Q309</f>
        <v>5881620.0793252084</v>
      </c>
      <c r="AN264" s="51"/>
    </row>
    <row r="265" spans="1:40" x14ac:dyDescent="0.3">
      <c r="A265">
        <f t="shared" si="21"/>
        <v>2031</v>
      </c>
      <c r="B265" s="2">
        <v>9</v>
      </c>
      <c r="C265" s="55"/>
      <c r="D265" s="55"/>
      <c r="E265" s="87">
        <f>+[10]Err!$D358</f>
        <v>14338.264082485101</v>
      </c>
      <c r="F265" s="61"/>
      <c r="H265" s="73"/>
      <c r="I265" s="72"/>
      <c r="J265" s="72"/>
      <c r="K265" s="65">
        <f>+[12]Err!$D322</f>
        <v>1399.1292313879701</v>
      </c>
      <c r="L265" s="74">
        <f>+[13]Err!$E382</f>
        <v>487074.86153817503</v>
      </c>
      <c r="M265" s="75">
        <f t="shared" si="23"/>
        <v>681480.67665230879</v>
      </c>
      <c r="N265" s="72"/>
      <c r="P265" s="86"/>
      <c r="Q265" s="84"/>
      <c r="R265" s="84"/>
      <c r="S265" s="105">
        <f>+[15]Err!$D379</f>
        <v>24044.620788048898</v>
      </c>
      <c r="T265" s="79">
        <f>+[16]Err!E346</f>
        <v>103528.087523254</v>
      </c>
      <c r="U265" s="90">
        <f t="shared" si="24"/>
        <v>2489293.6054085786</v>
      </c>
      <c r="V265" s="84"/>
      <c r="X265" s="89"/>
      <c r="Y265" s="61"/>
      <c r="Z265" s="61"/>
      <c r="AA265" s="54">
        <f>+[17]Err!E382</f>
        <v>444389.69600545702</v>
      </c>
      <c r="AB265" s="54">
        <f>+[18]Err!E354</f>
        <v>3245.7442346867902</v>
      </c>
      <c r="AC265" s="87">
        <f t="shared" si="25"/>
        <v>1442375.2937639274</v>
      </c>
      <c r="AD265" s="87"/>
      <c r="AF265" s="84"/>
      <c r="AG265" s="84"/>
      <c r="AH265" s="90">
        <f t="shared" si="22"/>
        <v>4627487.8399072997</v>
      </c>
      <c r="AI265" s="84"/>
      <c r="AK265" s="50"/>
      <c r="AM265" s="50">
        <f>+'[19]Commercial Sales Model'!$Q310</f>
        <v>5788179.6631737789</v>
      </c>
      <c r="AN265" s="51"/>
    </row>
    <row r="266" spans="1:40" x14ac:dyDescent="0.3">
      <c r="A266">
        <f t="shared" si="21"/>
        <v>2031</v>
      </c>
      <c r="B266" s="2">
        <v>10</v>
      </c>
      <c r="C266" s="55"/>
      <c r="D266" s="55"/>
      <c r="E266" s="87">
        <f>+[10]Err!$D359</f>
        <v>14342.272414044101</v>
      </c>
      <c r="F266" s="61"/>
      <c r="H266" s="73"/>
      <c r="I266" s="72"/>
      <c r="J266" s="72"/>
      <c r="K266" s="65">
        <f>+[12]Err!$D323</f>
        <v>1316.3851505125399</v>
      </c>
      <c r="L266" s="74">
        <f>+[13]Err!$E383</f>
        <v>487372.18137604999</v>
      </c>
      <c r="M266" s="75">
        <f t="shared" si="23"/>
        <v>641569.50233633653</v>
      </c>
      <c r="N266" s="72"/>
      <c r="P266" s="86"/>
      <c r="Q266" s="84"/>
      <c r="R266" s="84"/>
      <c r="S266" s="105">
        <f>+[15]Err!$D380</f>
        <v>22984.234981375899</v>
      </c>
      <c r="T266" s="79">
        <f>+[16]Err!E347</f>
        <v>103437.17320720501</v>
      </c>
      <c r="U266" s="90">
        <f t="shared" si="24"/>
        <v>2377424.2948036795</v>
      </c>
      <c r="V266" s="84"/>
      <c r="X266" s="89"/>
      <c r="Y266" s="61"/>
      <c r="Z266" s="61"/>
      <c r="AA266" s="54">
        <f>+[17]Err!E383</f>
        <v>431657.852434589</v>
      </c>
      <c r="AB266" s="54">
        <f>+[18]Err!E355</f>
        <v>3230.5433173719598</v>
      </c>
      <c r="AC266" s="87">
        <f t="shared" si="25"/>
        <v>1394489.390573693</v>
      </c>
      <c r="AD266" s="87"/>
      <c r="AF266" s="84"/>
      <c r="AG266" s="84"/>
      <c r="AH266" s="90">
        <f t="shared" si="22"/>
        <v>4427825.4601277532</v>
      </c>
      <c r="AI266" s="84"/>
      <c r="AK266" s="50"/>
      <c r="AM266" s="50">
        <f>+'[19]Commercial Sales Model'!$Q311</f>
        <v>5548159.110658519</v>
      </c>
      <c r="AN266" s="51"/>
    </row>
    <row r="267" spans="1:40" x14ac:dyDescent="0.3">
      <c r="A267">
        <f t="shared" si="21"/>
        <v>2031</v>
      </c>
      <c r="B267" s="2">
        <v>11</v>
      </c>
      <c r="C267" s="55"/>
      <c r="D267" s="55"/>
      <c r="E267" s="87">
        <f>+[10]Err!$D360</f>
        <v>14338.4659478434</v>
      </c>
      <c r="F267" s="61"/>
      <c r="H267" s="73"/>
      <c r="I267" s="72"/>
      <c r="J267" s="72"/>
      <c r="K267" s="65">
        <f>+[12]Err!$D324</f>
        <v>1192.40007723351</v>
      </c>
      <c r="L267" s="74">
        <f>+[13]Err!$E384</f>
        <v>487714.13908230799</v>
      </c>
      <c r="M267" s="75">
        <f t="shared" si="23"/>
        <v>581550.37710961886</v>
      </c>
      <c r="N267" s="72"/>
      <c r="P267" s="86"/>
      <c r="Q267" s="84"/>
      <c r="R267" s="84"/>
      <c r="S267" s="105">
        <f>+[15]Err!$D381</f>
        <v>21327.013329132002</v>
      </c>
      <c r="T267" s="79">
        <f>+[16]Err!E348</f>
        <v>103284.680195282</v>
      </c>
      <c r="U267" s="90">
        <f t="shared" si="24"/>
        <v>2202753.7512199152</v>
      </c>
      <c r="V267" s="84"/>
      <c r="X267" s="89"/>
      <c r="Y267" s="61"/>
      <c r="Z267" s="61"/>
      <c r="AA267" s="54">
        <f>+[17]Err!E384</f>
        <v>412193.18601194897</v>
      </c>
      <c r="AB267" s="54">
        <f>+[18]Err!E356</f>
        <v>3224.3870922771298</v>
      </c>
      <c r="AC267" s="87">
        <f t="shared" si="25"/>
        <v>1329070.3885015142</v>
      </c>
      <c r="AD267" s="87"/>
      <c r="AF267" s="84"/>
      <c r="AG267" s="84"/>
      <c r="AH267" s="90">
        <f t="shared" si="22"/>
        <v>4127712.9827788919</v>
      </c>
      <c r="AI267" s="84"/>
      <c r="AK267" s="50"/>
      <c r="AM267" s="50">
        <f>+'[19]Commercial Sales Model'!$Q312</f>
        <v>5183443.0434714397</v>
      </c>
      <c r="AN267" s="51"/>
    </row>
    <row r="268" spans="1:40" x14ac:dyDescent="0.3">
      <c r="A268">
        <f t="shared" si="21"/>
        <v>2031</v>
      </c>
      <c r="B268" s="2">
        <v>12</v>
      </c>
      <c r="C268" s="55"/>
      <c r="D268" s="55"/>
      <c r="E268" s="87">
        <f>+[10]Err!$D361</f>
        <v>14342.3119666207</v>
      </c>
      <c r="F268" s="57">
        <f>SUM(E257:E268)</f>
        <v>172080.83588807509</v>
      </c>
      <c r="H268" s="73"/>
      <c r="I268" s="72"/>
      <c r="J268" s="72"/>
      <c r="K268" s="65">
        <f>+[12]Err!$D325</f>
        <v>1144.12147734367</v>
      </c>
      <c r="L268" s="74">
        <f>+[13]Err!$E385</f>
        <v>488073.99930257403</v>
      </c>
      <c r="M268" s="75">
        <f t="shared" si="23"/>
        <v>558415.94513509446</v>
      </c>
      <c r="N268" s="68">
        <f>SUM(M257:M268)</f>
        <v>7245957.3519164948</v>
      </c>
      <c r="P268" s="86"/>
      <c r="Q268" s="84"/>
      <c r="R268" s="84"/>
      <c r="S268" s="105">
        <f>+[15]Err!$D382</f>
        <v>21060.859564266</v>
      </c>
      <c r="T268" s="79">
        <f>+[16]Err!E349</f>
        <v>103094.846066793</v>
      </c>
      <c r="U268" s="90">
        <f t="shared" si="24"/>
        <v>2171266.0748123485</v>
      </c>
      <c r="V268" s="80">
        <f>SUM(U257:U268)</f>
        <v>27112578.986691307</v>
      </c>
      <c r="X268" s="89"/>
      <c r="Y268" s="61"/>
      <c r="Z268" s="61"/>
      <c r="AA268" s="54">
        <f>+[17]Err!E385</f>
        <v>408689.59920262801</v>
      </c>
      <c r="AB268" s="54">
        <f>+[18]Err!E357</f>
        <v>3223.2640460449502</v>
      </c>
      <c r="AC268" s="87">
        <f t="shared" si="25"/>
        <v>1317314.4911023518</v>
      </c>
      <c r="AD268" s="87">
        <f>SUM(AC257:AC268)</f>
        <v>16109217.116915118</v>
      </c>
      <c r="AF268" s="84"/>
      <c r="AG268" s="84"/>
      <c r="AH268" s="90">
        <f t="shared" si="22"/>
        <v>4061338.8230164158</v>
      </c>
      <c r="AI268" s="80">
        <f>SUM(AH257:AH268)</f>
        <v>50639834.29141099</v>
      </c>
      <c r="AK268" s="50"/>
      <c r="AM268" s="50">
        <f>+'[19]Commercial Sales Model'!$Q313</f>
        <v>5125597.0404784903</v>
      </c>
      <c r="AN268" s="51">
        <f>SUM(AM257:AM268)</f>
        <v>63357239.710905798</v>
      </c>
    </row>
    <row r="269" spans="1:40" x14ac:dyDescent="0.3">
      <c r="A269">
        <f>+A257+1</f>
        <v>2032</v>
      </c>
      <c r="B269">
        <f>+B257</f>
        <v>1</v>
      </c>
      <c r="C269" s="61"/>
      <c r="D269" s="61"/>
      <c r="E269" s="87">
        <f>+[10]Err!$D362</f>
        <v>14338.659638896001</v>
      </c>
      <c r="F269" s="58">
        <f>+F268/F256-1</f>
        <v>6.241530412043339E-5</v>
      </c>
      <c r="H269" s="73"/>
      <c r="I269" s="72"/>
      <c r="J269" s="72"/>
      <c r="K269" s="65">
        <f>+[12]Err!$D326</f>
        <v>1102.54073327794</v>
      </c>
      <c r="L269" s="74">
        <f>+[13]Err!$E386</f>
        <v>488437.30104345898</v>
      </c>
      <c r="M269" s="75">
        <f t="shared" si="23"/>
        <v>538522.02005275316</v>
      </c>
      <c r="N269" s="69">
        <f>+N268/N256-1</f>
        <v>9.3567051266689738E-3</v>
      </c>
      <c r="P269" s="86"/>
      <c r="Q269" s="84"/>
      <c r="R269" s="84"/>
      <c r="S269" s="105">
        <f>+[15]Err!$D383</f>
        <v>20418.160964988401</v>
      </c>
      <c r="T269" s="79">
        <f>+[16]Err!E350</f>
        <v>102969.441591501</v>
      </c>
      <c r="U269" s="90">
        <f t="shared" si="24"/>
        <v>2102446.6328902389</v>
      </c>
      <c r="V269" s="81">
        <f>+V268/V256-1</f>
        <v>5.9269297704231949E-3</v>
      </c>
      <c r="X269" s="89"/>
      <c r="Y269" s="61"/>
      <c r="Z269" s="61"/>
      <c r="AA269" s="54">
        <f>+[17]Err!E386</f>
        <v>392586.05779656401</v>
      </c>
      <c r="AB269" s="54">
        <f>+[18]Err!E358</f>
        <v>3221.7716081674398</v>
      </c>
      <c r="AC269" s="87">
        <f t="shared" si="25"/>
        <v>1264822.6147713517</v>
      </c>
      <c r="AD269" s="150">
        <f>+AD268/AD256-1</f>
        <v>5.4163591333744598E-3</v>
      </c>
      <c r="AF269" s="84"/>
      <c r="AG269" s="84"/>
      <c r="AH269" s="90">
        <f t="shared" si="22"/>
        <v>3920129.9273532401</v>
      </c>
      <c r="AI269" s="81">
        <f>+AI268/AI256-1</f>
        <v>6.233568468198003E-3</v>
      </c>
      <c r="AK269" s="50"/>
      <c r="AM269" s="50">
        <f>+'[19]Commercial Sales Model'!$Q314</f>
        <v>4881046.9819653612</v>
      </c>
      <c r="AN269" s="3">
        <f>+AN268/AN256-1</f>
        <v>1.7012173571284706E-2</v>
      </c>
    </row>
    <row r="270" spans="1:40" x14ac:dyDescent="0.3">
      <c r="A270">
        <f>+A269</f>
        <v>2032</v>
      </c>
      <c r="B270">
        <f t="shared" ref="B270:B304" si="26">+B258</f>
        <v>2</v>
      </c>
      <c r="C270" s="61"/>
      <c r="D270" s="61"/>
      <c r="E270" s="87">
        <f>+[10]Err!$D363</f>
        <v>14342.3499175612</v>
      </c>
      <c r="F270" s="57"/>
      <c r="H270" s="73"/>
      <c r="I270" s="72"/>
      <c r="J270" s="72"/>
      <c r="K270" s="65">
        <f>+[12]Err!$D327</f>
        <v>1089.1874753366701</v>
      </c>
      <c r="L270" s="74">
        <f>+[13]Err!$E387</f>
        <v>488778.061482244</v>
      </c>
      <c r="M270" s="75">
        <f t="shared" si="23"/>
        <v>532370.94278579706</v>
      </c>
      <c r="N270" s="68"/>
      <c r="P270" s="86"/>
      <c r="Q270" s="84"/>
      <c r="R270" s="84"/>
      <c r="S270" s="105">
        <f>+[15]Err!$D384</f>
        <v>19632.082446836299</v>
      </c>
      <c r="T270" s="79">
        <f>+[16]Err!E351</f>
        <v>102933.27909235199</v>
      </c>
      <c r="U270" s="90">
        <f t="shared" si="24"/>
        <v>2020794.6216642654</v>
      </c>
      <c r="V270" s="80"/>
      <c r="X270" s="89"/>
      <c r="Y270" s="61"/>
      <c r="Z270" s="61"/>
      <c r="AA270" s="54">
        <f>+[17]Err!E387</f>
        <v>389775.48473464901</v>
      </c>
      <c r="AB270" s="54">
        <f>+[18]Err!E359</f>
        <v>3223.7972629839501</v>
      </c>
      <c r="AC270" s="87">
        <f t="shared" si="25"/>
        <v>1256557.1408658039</v>
      </c>
      <c r="AD270" s="87"/>
      <c r="AF270" s="84"/>
      <c r="AG270" s="84"/>
      <c r="AH270" s="90">
        <f t="shared" si="22"/>
        <v>3824065.0552334278</v>
      </c>
      <c r="AI270" s="80"/>
      <c r="AK270" s="50"/>
      <c r="AM270" s="50">
        <f>+'[19]Commercial Sales Model'!$Q315</f>
        <v>4842843.6198961986</v>
      </c>
      <c r="AN270" s="51"/>
    </row>
    <row r="271" spans="1:40" x14ac:dyDescent="0.3">
      <c r="A271">
        <f t="shared" ref="A271:A280" si="27">+A270</f>
        <v>2032</v>
      </c>
      <c r="B271">
        <f t="shared" si="26"/>
        <v>3</v>
      </c>
      <c r="C271" s="61"/>
      <c r="D271" s="61"/>
      <c r="E271" s="87">
        <f>+[10]Err!$D364</f>
        <v>14338.845486651901</v>
      </c>
      <c r="F271" s="57"/>
      <c r="H271" s="73"/>
      <c r="I271" s="72"/>
      <c r="J271" s="72"/>
      <c r="K271" s="65">
        <f>+[12]Err!$D328</f>
        <v>1108.12341689087</v>
      </c>
      <c r="L271" s="74">
        <f>+[13]Err!$E388</f>
        <v>489089.47818338103</v>
      </c>
      <c r="M271" s="75">
        <f t="shared" si="23"/>
        <v>541971.50372994074</v>
      </c>
      <c r="N271" s="68"/>
      <c r="P271" s="86"/>
      <c r="Q271" s="84"/>
      <c r="R271" s="84"/>
      <c r="S271" s="105">
        <f>+[15]Err!$D385</f>
        <v>19968.442251196499</v>
      </c>
      <c r="T271" s="79">
        <f>+[16]Err!E352</f>
        <v>102930.775967768</v>
      </c>
      <c r="U271" s="90">
        <f t="shared" si="24"/>
        <v>2055367.2557832198</v>
      </c>
      <c r="V271" s="80"/>
      <c r="X271" s="89"/>
      <c r="Y271" s="61"/>
      <c r="Z271" s="61"/>
      <c r="AA271" s="54">
        <f>+[17]Err!E388</f>
        <v>392547.03185390198</v>
      </c>
      <c r="AB271" s="54">
        <f>+[18]Err!E360</f>
        <v>3218.7380523627598</v>
      </c>
      <c r="AC271" s="87">
        <f t="shared" si="25"/>
        <v>1263506.0687702107</v>
      </c>
      <c r="AD271" s="87"/>
      <c r="AF271" s="84"/>
      <c r="AG271" s="84"/>
      <c r="AH271" s="90">
        <f t="shared" si="22"/>
        <v>3875183.6737700235</v>
      </c>
      <c r="AI271" s="80"/>
      <c r="AK271" s="50"/>
      <c r="AM271" s="50">
        <f>+'[19]Commercial Sales Model'!$Q316</f>
        <v>4904673.1802386474</v>
      </c>
      <c r="AN271" s="51"/>
    </row>
    <row r="272" spans="1:40" x14ac:dyDescent="0.3">
      <c r="A272">
        <f t="shared" si="27"/>
        <v>2032</v>
      </c>
      <c r="B272">
        <f t="shared" si="26"/>
        <v>4</v>
      </c>
      <c r="C272" s="61"/>
      <c r="D272" s="61"/>
      <c r="E272" s="87">
        <f>+[10]Err!$D365</f>
        <v>14342.3863317219</v>
      </c>
      <c r="F272" s="57"/>
      <c r="H272" s="73"/>
      <c r="I272" s="72"/>
      <c r="J272" s="72"/>
      <c r="K272" s="65">
        <f>+[12]Err!$D329</f>
        <v>1151.5004951230201</v>
      </c>
      <c r="L272" s="74">
        <f>+[13]Err!$E389</f>
        <v>489393.64957962098</v>
      </c>
      <c r="M272" s="75">
        <f t="shared" si="23"/>
        <v>563537.02980099537</v>
      </c>
      <c r="N272" s="68"/>
      <c r="P272" s="86"/>
      <c r="Q272" s="84"/>
      <c r="R272" s="84"/>
      <c r="S272" s="105">
        <f>+[15]Err!$D386</f>
        <v>20639.539496674101</v>
      </c>
      <c r="T272" s="79">
        <f>+[16]Err!E353</f>
        <v>102975.244452794</v>
      </c>
      <c r="U272" s="90">
        <f t="shared" si="24"/>
        <v>2125361.6250631125</v>
      </c>
      <c r="V272" s="80"/>
      <c r="X272" s="89"/>
      <c r="Y272" s="61"/>
      <c r="Z272" s="61"/>
      <c r="AA272" s="54">
        <f>+[17]Err!E389</f>
        <v>399532.728892788</v>
      </c>
      <c r="AB272" s="54">
        <f>+[18]Err!E361</f>
        <v>3216.85096285895</v>
      </c>
      <c r="AC272" s="87">
        <f t="shared" si="25"/>
        <v>1285237.2436324288</v>
      </c>
      <c r="AD272" s="87"/>
      <c r="AF272" s="84"/>
      <c r="AG272" s="84"/>
      <c r="AH272" s="90">
        <f t="shared" si="22"/>
        <v>3988478.2848282582</v>
      </c>
      <c r="AI272" s="80"/>
      <c r="AK272" s="50"/>
      <c r="AM272" s="50">
        <f>+'[19]Commercial Sales Model'!$Q317</f>
        <v>5031968.6539860945</v>
      </c>
      <c r="AN272" s="51"/>
    </row>
    <row r="273" spans="1:40" x14ac:dyDescent="0.3">
      <c r="A273">
        <f t="shared" si="27"/>
        <v>2032</v>
      </c>
      <c r="B273">
        <f t="shared" si="26"/>
        <v>5</v>
      </c>
      <c r="C273" s="61"/>
      <c r="D273" s="61"/>
      <c r="E273" s="87">
        <f>+[10]Err!$D366</f>
        <v>14339.0238087164</v>
      </c>
      <c r="F273" s="57"/>
      <c r="H273" s="73"/>
      <c r="I273" s="72"/>
      <c r="J273" s="72"/>
      <c r="K273" s="65">
        <f>+[12]Err!$D330</f>
        <v>1245.22881896684</v>
      </c>
      <c r="L273" s="74">
        <f>+[13]Err!$E390</f>
        <v>489683.50066873198</v>
      </c>
      <c r="M273" s="75">
        <f t="shared" si="23"/>
        <v>609768.00720527291</v>
      </c>
      <c r="N273" s="68"/>
      <c r="P273" s="86"/>
      <c r="Q273" s="84"/>
      <c r="R273" s="84"/>
      <c r="S273" s="105">
        <f>+[15]Err!$D387</f>
        <v>21856.1406871529</v>
      </c>
      <c r="T273" s="79">
        <f>+[16]Err!E354</f>
        <v>103139.695308553</v>
      </c>
      <c r="U273" s="90">
        <f t="shared" si="24"/>
        <v>2254235.6910938183</v>
      </c>
      <c r="V273" s="80"/>
      <c r="X273" s="89"/>
      <c r="Y273" s="61"/>
      <c r="Z273" s="61"/>
      <c r="AA273" s="54">
        <f>+[17]Err!E390</f>
        <v>413964.25549410202</v>
      </c>
      <c r="AB273" s="54">
        <f>+[18]Err!E362</f>
        <v>3206.9303259393801</v>
      </c>
      <c r="AC273" s="87">
        <f t="shared" si="25"/>
        <v>1327554.5247989532</v>
      </c>
      <c r="AD273" s="87"/>
      <c r="AF273" s="84"/>
      <c r="AG273" s="84"/>
      <c r="AH273" s="90">
        <f t="shared" si="22"/>
        <v>4205897.2469067611</v>
      </c>
      <c r="AI273" s="80"/>
      <c r="AK273" s="50"/>
      <c r="AM273" s="50">
        <f>+'[19]Commercial Sales Model'!$Q318</f>
        <v>5313404.7670596177</v>
      </c>
      <c r="AN273" s="51"/>
    </row>
    <row r="274" spans="1:40" x14ac:dyDescent="0.3">
      <c r="A274">
        <f t="shared" si="27"/>
        <v>2032</v>
      </c>
      <c r="B274">
        <f t="shared" si="26"/>
        <v>6</v>
      </c>
      <c r="C274" s="61"/>
      <c r="D274" s="61"/>
      <c r="E274" s="87">
        <f>+[10]Err!$D367</f>
        <v>14342.421271333</v>
      </c>
      <c r="F274" s="57"/>
      <c r="H274" s="73"/>
      <c r="I274" s="72"/>
      <c r="J274" s="72"/>
      <c r="K274" s="65">
        <f>+[12]Err!$D331</f>
        <v>1340.4719357337899</v>
      </c>
      <c r="L274" s="74">
        <f>+[13]Err!$E391</f>
        <v>489964.77235848299</v>
      </c>
      <c r="M274" s="75">
        <f t="shared" si="23"/>
        <v>656784.02684474143</v>
      </c>
      <c r="N274" s="68"/>
      <c r="P274" s="86"/>
      <c r="Q274" s="84"/>
      <c r="R274" s="84"/>
      <c r="S274" s="105">
        <f>+[15]Err!$D388</f>
        <v>23157.216742779099</v>
      </c>
      <c r="T274" s="79">
        <f>+[16]Err!E355</f>
        <v>103426.42712336501</v>
      </c>
      <c r="U274" s="90">
        <f t="shared" si="24"/>
        <v>2395068.1898270105</v>
      </c>
      <c r="V274" s="80"/>
      <c r="X274" s="89"/>
      <c r="Y274" s="61"/>
      <c r="Z274" s="61"/>
      <c r="AA274" s="54">
        <f>+[17]Err!E391</f>
        <v>431490.600040288</v>
      </c>
      <c r="AB274" s="54">
        <f>+[18]Err!E363</f>
        <v>3218.4588702372498</v>
      </c>
      <c r="AC274" s="87">
        <f t="shared" si="25"/>
        <v>1388734.7491236585</v>
      </c>
      <c r="AD274" s="87"/>
      <c r="AF274" s="84"/>
      <c r="AG274" s="84"/>
      <c r="AH274" s="90">
        <f t="shared" si="22"/>
        <v>4454929.3870667433</v>
      </c>
      <c r="AI274" s="80"/>
      <c r="AK274" s="50"/>
      <c r="AM274" s="50">
        <f>+'[19]Commercial Sales Model'!$Q319</f>
        <v>5640410.3878599247</v>
      </c>
      <c r="AN274" s="51"/>
    </row>
    <row r="275" spans="1:40" x14ac:dyDescent="0.3">
      <c r="A275">
        <f t="shared" si="27"/>
        <v>2032</v>
      </c>
      <c r="B275">
        <f t="shared" si="26"/>
        <v>7</v>
      </c>
      <c r="C275" s="61"/>
      <c r="D275" s="61"/>
      <c r="E275" s="87">
        <f>+[10]Err!$D368</f>
        <v>14339.194909833799</v>
      </c>
      <c r="F275" s="57"/>
      <c r="H275" s="73"/>
      <c r="I275" s="72"/>
      <c r="J275" s="72"/>
      <c r="K275" s="65">
        <f>+[12]Err!$D332</f>
        <v>1410.4837855237599</v>
      </c>
      <c r="L275" s="74">
        <f>+[13]Err!$E392</f>
        <v>490229.62425110198</v>
      </c>
      <c r="M275" s="75">
        <f t="shared" si="23"/>
        <v>691460.93618958478</v>
      </c>
      <c r="N275" s="68"/>
      <c r="P275" s="86"/>
      <c r="Q275" s="84"/>
      <c r="R275" s="84"/>
      <c r="S275" s="105">
        <f>+[15]Err!$D389</f>
        <v>24100.562678837301</v>
      </c>
      <c r="T275" s="79">
        <f>+[16]Err!E356</f>
        <v>103678.368007271</v>
      </c>
      <c r="U275" s="90">
        <f t="shared" si="24"/>
        <v>2498707.0065987944</v>
      </c>
      <c r="V275" s="80"/>
      <c r="X275" s="89"/>
      <c r="Y275" s="61"/>
      <c r="Z275" s="61"/>
      <c r="AA275" s="54">
        <f>+[17]Err!E392</f>
        <v>444044.13802877098</v>
      </c>
      <c r="AB275" s="54">
        <f>+[18]Err!E364</f>
        <v>3241.2234617634799</v>
      </c>
      <c r="AC275" s="87">
        <f t="shared" si="25"/>
        <v>1439246.2782373936</v>
      </c>
      <c r="AD275" s="87"/>
      <c r="AF275" s="84"/>
      <c r="AG275" s="84"/>
      <c r="AH275" s="90">
        <f t="shared" si="22"/>
        <v>4643753.4159356058</v>
      </c>
      <c r="AI275" s="80"/>
      <c r="AK275" s="50"/>
      <c r="AM275" s="50">
        <f>+'[19]Commercial Sales Model'!$Q320</f>
        <v>5863147.5961809661</v>
      </c>
      <c r="AN275" s="51"/>
    </row>
    <row r="276" spans="1:40" x14ac:dyDescent="0.3">
      <c r="A276">
        <f t="shared" si="27"/>
        <v>2032</v>
      </c>
      <c r="B276">
        <f t="shared" si="26"/>
        <v>8</v>
      </c>
      <c r="C276" s="61"/>
      <c r="D276" s="61"/>
      <c r="E276" s="87">
        <f>+[10]Err!$D369</f>
        <v>14342.454796104699</v>
      </c>
      <c r="F276" s="57"/>
      <c r="H276" s="73"/>
      <c r="I276" s="72"/>
      <c r="J276" s="72"/>
      <c r="K276" s="65">
        <f>+[12]Err!$D333</f>
        <v>1439.04805636889</v>
      </c>
      <c r="L276" s="74">
        <f>+[13]Err!$E393</f>
        <v>490483.84475011198</v>
      </c>
      <c r="M276" s="75">
        <f t="shared" si="23"/>
        <v>705829.8234679891</v>
      </c>
      <c r="N276" s="68"/>
      <c r="P276" s="86"/>
      <c r="Q276" s="84"/>
      <c r="R276" s="84"/>
      <c r="S276" s="105">
        <f>+[15]Err!$D390</f>
        <v>24540.901696549299</v>
      </c>
      <c r="T276" s="79">
        <f>+[16]Err!E357</f>
        <v>103729.452786283</v>
      </c>
      <c r="U276" s="90">
        <f t="shared" si="24"/>
        <v>2545614.303865023</v>
      </c>
      <c r="V276" s="80"/>
      <c r="X276" s="89"/>
      <c r="Y276" s="61"/>
      <c r="Z276" s="61"/>
      <c r="AA276" s="54">
        <f>+[17]Err!E393</f>
        <v>450872.65218653798</v>
      </c>
      <c r="AB276" s="54">
        <f>+[18]Err!E365</f>
        <v>3246.3514241195098</v>
      </c>
      <c r="AC276" s="87">
        <f t="shared" si="25"/>
        <v>1463691.0765223079</v>
      </c>
      <c r="AD276" s="87"/>
      <c r="AF276" s="84"/>
      <c r="AG276" s="84"/>
      <c r="AH276" s="90">
        <f t="shared" si="22"/>
        <v>4729477.6586514246</v>
      </c>
      <c r="AI276" s="80"/>
      <c r="AK276" s="50"/>
      <c r="AM276" s="50">
        <f>+'[19]Commercial Sales Model'!$Q321</f>
        <v>5983400.1378871603</v>
      </c>
      <c r="AN276" s="51"/>
    </row>
    <row r="277" spans="1:40" x14ac:dyDescent="0.3">
      <c r="A277">
        <f t="shared" si="27"/>
        <v>2032</v>
      </c>
      <c r="B277">
        <f t="shared" si="26"/>
        <v>9</v>
      </c>
      <c r="C277" s="61"/>
      <c r="D277" s="61"/>
      <c r="E277" s="87">
        <f>+[10]Err!$D370</f>
        <v>14339.359082408</v>
      </c>
      <c r="F277" s="57"/>
      <c r="H277" s="73"/>
      <c r="I277" s="72"/>
      <c r="J277" s="72"/>
      <c r="K277" s="65">
        <f>+[12]Err!$D334</f>
        <v>1404.4081905626599</v>
      </c>
      <c r="L277" s="74">
        <f>+[13]Err!$E394</f>
        <v>490737.69567968999</v>
      </c>
      <c r="M277" s="75">
        <f t="shared" si="23"/>
        <v>689196.03923040268</v>
      </c>
      <c r="N277" s="68"/>
      <c r="P277" s="86"/>
      <c r="Q277" s="84"/>
      <c r="R277" s="84"/>
      <c r="S277" s="105">
        <f>+[15]Err!$D391</f>
        <v>24157.069445248799</v>
      </c>
      <c r="T277" s="79">
        <f>+[16]Err!E358</f>
        <v>103721.455501972</v>
      </c>
      <c r="U277" s="90">
        <f t="shared" si="24"/>
        <v>2505606.4035234209</v>
      </c>
      <c r="V277" s="80"/>
      <c r="X277" s="89"/>
      <c r="Y277" s="61"/>
      <c r="Z277" s="61"/>
      <c r="AA277" s="54">
        <f>+[17]Err!E394</f>
        <v>447224.18347013101</v>
      </c>
      <c r="AB277" s="54">
        <f>+[18]Err!E366</f>
        <v>3242.9561086047802</v>
      </c>
      <c r="AC277" s="87">
        <f t="shared" si="25"/>
        <v>1450328.3977002464</v>
      </c>
      <c r="AD277" s="87"/>
      <c r="AF277" s="84"/>
      <c r="AG277" s="84"/>
      <c r="AH277" s="90">
        <f t="shared" si="22"/>
        <v>4659470.1995364781</v>
      </c>
      <c r="AI277" s="80"/>
      <c r="AK277" s="50"/>
      <c r="AM277" s="50">
        <f>+'[19]Commercial Sales Model'!$Q322</f>
        <v>5888569.5625177221</v>
      </c>
      <c r="AN277" s="51"/>
    </row>
    <row r="278" spans="1:40" x14ac:dyDescent="0.3">
      <c r="A278">
        <f t="shared" si="27"/>
        <v>2032</v>
      </c>
      <c r="B278">
        <f>+B266</f>
        <v>10</v>
      </c>
      <c r="C278" s="61"/>
      <c r="D278" s="61"/>
      <c r="E278" s="87">
        <f>+[10]Err!$D371</f>
        <v>14342.4869633293</v>
      </c>
      <c r="F278" s="57"/>
      <c r="H278" s="73"/>
      <c r="I278" s="72"/>
      <c r="J278" s="72"/>
      <c r="K278" s="65">
        <f>+[12]Err!$D335</f>
        <v>1321.3745798970599</v>
      </c>
      <c r="L278" s="74">
        <f>+[13]Err!$E395</f>
        <v>491004.16183937399</v>
      </c>
      <c r="M278" s="75">
        <f t="shared" si="23"/>
        <v>648800.41807821079</v>
      </c>
      <c r="N278" s="68"/>
      <c r="P278" s="86"/>
      <c r="Q278" s="84"/>
      <c r="R278" s="84"/>
      <c r="S278" s="105">
        <f>+[15]Err!$D392</f>
        <v>23094.887902420101</v>
      </c>
      <c r="T278" s="79">
        <f>+[16]Err!E359</f>
        <v>103630.34131139101</v>
      </c>
      <c r="U278" s="90">
        <f t="shared" si="24"/>
        <v>2393331.1158761103</v>
      </c>
      <c r="V278" s="80"/>
      <c r="X278" s="89"/>
      <c r="Y278" s="61"/>
      <c r="Z278" s="61"/>
      <c r="AA278" s="54">
        <f>+[17]Err!E395</f>
        <v>434490.60016785702</v>
      </c>
      <c r="AB278" s="54">
        <f>+[18]Err!E367</f>
        <v>3227.7680503616498</v>
      </c>
      <c r="AC278" s="87">
        <f t="shared" si="25"/>
        <v>1402434.8774042667</v>
      </c>
      <c r="AD278" s="87"/>
      <c r="AF278" s="84"/>
      <c r="AG278" s="84"/>
      <c r="AH278" s="90">
        <f t="shared" si="22"/>
        <v>4458908.8983219173</v>
      </c>
      <c r="AI278" s="80"/>
      <c r="AK278" s="50"/>
      <c r="AM278" s="50">
        <f>+'[19]Commercial Sales Model'!$Q323</f>
        <v>5645948.4945479259</v>
      </c>
      <c r="AN278" s="51"/>
    </row>
    <row r="279" spans="1:40" x14ac:dyDescent="0.3">
      <c r="A279">
        <f t="shared" si="27"/>
        <v>2032</v>
      </c>
      <c r="B279">
        <f t="shared" si="26"/>
        <v>11</v>
      </c>
      <c r="C279" s="61"/>
      <c r="D279" s="61"/>
      <c r="E279" s="87">
        <f>+[10]Err!$D372</f>
        <v>14339.516607002401</v>
      </c>
      <c r="F279" s="57"/>
      <c r="H279" s="73"/>
      <c r="I279" s="72"/>
      <c r="J279" s="72"/>
      <c r="K279" s="65">
        <f>+[12]Err!$D336</f>
        <v>1196.88080974216</v>
      </c>
      <c r="L279" s="74">
        <f>+[13]Err!$E396</f>
        <v>491298.35270173103</v>
      </c>
      <c r="M279" s="75">
        <f t="shared" si="23"/>
        <v>588025.57020663715</v>
      </c>
      <c r="N279" s="68"/>
      <c r="P279" s="86"/>
      <c r="Q279" s="84"/>
      <c r="R279" s="84"/>
      <c r="S279" s="105">
        <f>+[15]Err!$D393</f>
        <v>21434.372475269101</v>
      </c>
      <c r="T279" s="79">
        <f>+[16]Err!E360</f>
        <v>103477.533507303</v>
      </c>
      <c r="U279" s="90">
        <f t="shared" si="24"/>
        <v>2217975.9960176717</v>
      </c>
      <c r="V279" s="80"/>
      <c r="X279" s="89"/>
      <c r="Y279" s="61"/>
      <c r="Z279" s="61"/>
      <c r="AA279" s="54">
        <f>+[17]Err!E396</f>
        <v>415017.31177413301</v>
      </c>
      <c r="AB279" s="54">
        <f>+[18]Err!E368</f>
        <v>3221.6169155881098</v>
      </c>
      <c r="AC279" s="87">
        <f t="shared" si="25"/>
        <v>1337026.7918734513</v>
      </c>
      <c r="AD279" s="87"/>
      <c r="AF279" s="84"/>
      <c r="AG279" s="84"/>
      <c r="AH279" s="90">
        <f t="shared" si="22"/>
        <v>4157367.8747047624</v>
      </c>
      <c r="AI279" s="80"/>
      <c r="AK279" s="50"/>
      <c r="AM279" s="50">
        <f>+'[19]Commercial Sales Model'!$Q324</f>
        <v>5275909.1859131427</v>
      </c>
      <c r="AN279" s="51"/>
    </row>
    <row r="280" spans="1:40" x14ac:dyDescent="0.3">
      <c r="A280">
        <f t="shared" si="27"/>
        <v>2032</v>
      </c>
      <c r="B280">
        <f t="shared" si="26"/>
        <v>12</v>
      </c>
      <c r="C280" s="61"/>
      <c r="D280" s="61"/>
      <c r="E280" s="87">
        <f>+[10]Err!$D373</f>
        <v>14342.5178279791</v>
      </c>
      <c r="F280" s="57">
        <f>SUM(E269:E280)</f>
        <v>172089.21664153773</v>
      </c>
      <c r="H280" s="73"/>
      <c r="I280" s="72"/>
      <c r="J280" s="72"/>
      <c r="K280" s="65">
        <f>+[12]Err!$D337</f>
        <v>1147.9693224360501</v>
      </c>
      <c r="L280" s="74">
        <f>+[13]Err!$E397</f>
        <v>491602.23062817799</v>
      </c>
      <c r="M280" s="75">
        <f t="shared" si="23"/>
        <v>564344.27960228035</v>
      </c>
      <c r="N280" s="68">
        <f>SUM(M269:M280)</f>
        <v>7330610.5971946064</v>
      </c>
      <c r="P280" s="86"/>
      <c r="Q280" s="84"/>
      <c r="R280" s="84"/>
      <c r="S280" s="105">
        <f>+[15]Err!$D394</f>
        <v>21164.052834420101</v>
      </c>
      <c r="T280" s="79">
        <f>+[16]Err!E361</f>
        <v>103287.314972054</v>
      </c>
      <c r="U280" s="90">
        <f t="shared" si="24"/>
        <v>2185978.191193941</v>
      </c>
      <c r="V280" s="80">
        <f>SUM(U269:U280)</f>
        <v>27300487.033396628</v>
      </c>
      <c r="X280" s="89"/>
      <c r="Y280" s="61"/>
      <c r="Z280" s="61"/>
      <c r="AA280" s="54">
        <f>+[17]Err!E397</f>
        <v>411497.99408958701</v>
      </c>
      <c r="AB280" s="54">
        <f>+[18]Err!E369</f>
        <v>3220.49463592752</v>
      </c>
      <c r="AC280" s="87">
        <f t="shared" si="25"/>
        <v>1325227.0826604492</v>
      </c>
      <c r="AD280" s="87">
        <f>SUM(AC269:AC280)</f>
        <v>16204366.846360521</v>
      </c>
      <c r="AF280" s="84"/>
      <c r="AG280" s="84"/>
      <c r="AH280" s="90">
        <f t="shared" si="22"/>
        <v>4089892.0712846499</v>
      </c>
      <c r="AI280" s="80">
        <f>SUM(AH269:AH280)</f>
        <v>51007553.693593301</v>
      </c>
      <c r="AK280" s="50"/>
      <c r="AM280" s="50">
        <f>+'[19]Commercial Sales Model'!$Q325</f>
        <v>5216239.6336886352</v>
      </c>
      <c r="AN280" s="51">
        <f>SUM(AM269:AM280)</f>
        <v>64487562.201741397</v>
      </c>
    </row>
    <row r="281" spans="1:40" x14ac:dyDescent="0.3">
      <c r="A281">
        <f>+A269+1</f>
        <v>2033</v>
      </c>
      <c r="B281">
        <f>+B269</f>
        <v>1</v>
      </c>
      <c r="C281" s="61"/>
      <c r="D281" s="61"/>
      <c r="E281" s="87">
        <f>+[10]Err!$D374</f>
        <v>14339.667752819299</v>
      </c>
      <c r="F281" s="58">
        <f>+F280/F268-1</f>
        <v>4.8702421855395528E-5</v>
      </c>
      <c r="H281" s="73"/>
      <c r="I281" s="72"/>
      <c r="J281" s="72"/>
      <c r="K281" s="65">
        <f>+[12]Err!$D338</f>
        <v>1105.6796244688701</v>
      </c>
      <c r="L281" s="74">
        <f>+[13]Err!$E398</f>
        <v>491906.47016029397</v>
      </c>
      <c r="M281" s="75">
        <f t="shared" si="23"/>
        <v>543890.96120064124</v>
      </c>
      <c r="N281" s="69">
        <f>+N280/N268-1</f>
        <v>1.1682824113741441E-2</v>
      </c>
      <c r="P281" s="86"/>
      <c r="Q281" s="84"/>
      <c r="R281" s="84"/>
      <c r="S281" s="105">
        <f>+[15]Err!$D395</f>
        <v>20516.639689123502</v>
      </c>
      <c r="T281" s="79">
        <f>+[16]Err!E362</f>
        <v>103161.64647531199</v>
      </c>
      <c r="U281" s="90">
        <f t="shared" si="24"/>
        <v>2116530.3304707138</v>
      </c>
      <c r="V281" s="81">
        <f>+V280/V268-1</f>
        <v>6.9306592632725206E-3</v>
      </c>
      <c r="X281" s="89"/>
      <c r="Y281" s="61"/>
      <c r="Z281" s="61"/>
      <c r="AA281" s="54">
        <f>+[17]Err!E398</f>
        <v>395370.28860998299</v>
      </c>
      <c r="AB281" s="54">
        <f>+[18]Err!E370</f>
        <v>3219.0032821333102</v>
      </c>
      <c r="AC281" s="87">
        <f t="shared" si="25"/>
        <v>1272698.2566935294</v>
      </c>
      <c r="AD281" s="150">
        <f>+AD280/AD268-1</f>
        <v>5.9065396384467839E-3</v>
      </c>
      <c r="AF281" s="84"/>
      <c r="AG281" s="84"/>
      <c r="AH281" s="90">
        <f t="shared" si="22"/>
        <v>3947459.2161177034</v>
      </c>
      <c r="AI281" s="81">
        <f>+AI280/AI268-1</f>
        <v>7.2614653528730866E-3</v>
      </c>
      <c r="AK281" s="50"/>
      <c r="AM281" s="50">
        <f>+'[19]Commercial Sales Model'!$Q326</f>
        <v>4967744.8266453147</v>
      </c>
      <c r="AN281" s="3">
        <f>+AN280/AN268-1</f>
        <v>1.7840462999858753E-2</v>
      </c>
    </row>
    <row r="282" spans="1:40" x14ac:dyDescent="0.3">
      <c r="A282">
        <f>+A281</f>
        <v>2033</v>
      </c>
      <c r="B282">
        <f t="shared" si="26"/>
        <v>2</v>
      </c>
      <c r="C282" s="61"/>
      <c r="D282" s="61"/>
      <c r="E282" s="87">
        <f>+[10]Err!$D375</f>
        <v>14342.5474428003</v>
      </c>
      <c r="F282" s="57"/>
      <c r="H282" s="73"/>
      <c r="I282" s="72"/>
      <c r="J282" s="72"/>
      <c r="K282" s="65">
        <f>+[12]Err!$D339</f>
        <v>1091.6437950378699</v>
      </c>
      <c r="L282" s="74">
        <f>+[13]Err!$E399</f>
        <v>492193.698431467</v>
      </c>
      <c r="M282" s="75">
        <f t="shared" si="23"/>
        <v>537300.19684945152</v>
      </c>
      <c r="N282" s="68"/>
      <c r="P282" s="86"/>
      <c r="Q282" s="84"/>
      <c r="R282" s="84"/>
      <c r="S282" s="105">
        <f>+[15]Err!$D396</f>
        <v>19725.983004650199</v>
      </c>
      <c r="T282" s="79">
        <f>+[16]Err!E363</f>
        <v>103125.386591845</v>
      </c>
      <c r="U282" s="90">
        <f t="shared" si="24"/>
        <v>2034249.6232587162</v>
      </c>
      <c r="V282" s="80"/>
      <c r="X282" s="89"/>
      <c r="Y282" s="61"/>
      <c r="Z282" s="61"/>
      <c r="AA282" s="54">
        <f>+[17]Err!E399</f>
        <v>392528.444619457</v>
      </c>
      <c r="AB282" s="54">
        <f>+[18]Err!E371</f>
        <v>3221.0269980302501</v>
      </c>
      <c r="AC282" s="87">
        <f t="shared" si="25"/>
        <v>1264344.7176140929</v>
      </c>
      <c r="AD282" s="87"/>
      <c r="AF282" s="84"/>
      <c r="AG282" s="84"/>
      <c r="AH282" s="90">
        <f t="shared" si="22"/>
        <v>3850237.0851650611</v>
      </c>
      <c r="AI282" s="80"/>
      <c r="AK282" s="50"/>
      <c r="AM282" s="50">
        <f>+'[19]Commercial Sales Model'!$Q327</f>
        <v>4927898.4966978235</v>
      </c>
      <c r="AN282" s="51"/>
    </row>
    <row r="283" spans="1:40" x14ac:dyDescent="0.3">
      <c r="A283">
        <f t="shared" ref="A283:A292" si="28">+A282</f>
        <v>2033</v>
      </c>
      <c r="B283">
        <f t="shared" si="26"/>
        <v>3</v>
      </c>
      <c r="C283" s="61"/>
      <c r="D283" s="61"/>
      <c r="E283" s="87">
        <f>+[10]Err!$D376</f>
        <v>14339.81277816</v>
      </c>
      <c r="F283" s="57"/>
      <c r="H283" s="73"/>
      <c r="I283" s="72"/>
      <c r="J283" s="72"/>
      <c r="K283" s="65">
        <f>+[12]Err!$D340</f>
        <v>1109.9814049486399</v>
      </c>
      <c r="L283" s="74">
        <f>+[13]Err!$E400</f>
        <v>492457.83747057099</v>
      </c>
      <c r="M283" s="75">
        <f t="shared" si="23"/>
        <v>546619.04231355328</v>
      </c>
      <c r="N283" s="68"/>
      <c r="P283" s="86"/>
      <c r="Q283" s="84"/>
      <c r="R283" s="84"/>
      <c r="S283" s="105">
        <f>+[15]Err!$D397</f>
        <v>20058.086276541599</v>
      </c>
      <c r="T283" s="79">
        <f>+[16]Err!E364</f>
        <v>103122.848922971</v>
      </c>
      <c r="U283" s="90">
        <f t="shared" si="24"/>
        <v>2068447.0007797172</v>
      </c>
      <c r="V283" s="80"/>
      <c r="X283" s="89"/>
      <c r="Y283" s="61"/>
      <c r="Z283" s="61"/>
      <c r="AA283" s="54">
        <f>+[17]Err!E400</f>
        <v>395262.48669597699</v>
      </c>
      <c r="AB283" s="54">
        <f>+[18]Err!E372</f>
        <v>3215.97193679565</v>
      </c>
      <c r="AC283" s="87">
        <f t="shared" si="25"/>
        <v>1271153.0648823259</v>
      </c>
      <c r="AD283" s="87"/>
      <c r="AF283" s="84"/>
      <c r="AG283" s="84"/>
      <c r="AH283" s="90">
        <f t="shared" si="22"/>
        <v>3900558.9207537565</v>
      </c>
      <c r="AI283" s="80"/>
      <c r="AK283" s="50"/>
      <c r="AM283" s="50">
        <f>+'[19]Commercial Sales Model'!$Q328</f>
        <v>4989357.4384670854</v>
      </c>
      <c r="AN283" s="51"/>
    </row>
    <row r="284" spans="1:40" x14ac:dyDescent="0.3">
      <c r="A284">
        <f t="shared" si="28"/>
        <v>2033</v>
      </c>
      <c r="B284">
        <f t="shared" si="26"/>
        <v>4</v>
      </c>
      <c r="C284" s="61"/>
      <c r="D284" s="61"/>
      <c r="E284" s="87">
        <f>+[10]Err!$D377</f>
        <v>14342.575858403399</v>
      </c>
      <c r="F284" s="57"/>
      <c r="H284" s="73"/>
      <c r="I284" s="72"/>
      <c r="J284" s="72"/>
      <c r="K284" s="65">
        <f>+[12]Err!$D341</f>
        <v>1152.83304109192</v>
      </c>
      <c r="L284" s="74">
        <f>+[13]Err!$E401</f>
        <v>492720.57693422999</v>
      </c>
      <c r="M284" s="75">
        <f t="shared" si="23"/>
        <v>568024.5611156536</v>
      </c>
      <c r="N284" s="68"/>
      <c r="P284" s="86"/>
      <c r="Q284" s="84"/>
      <c r="R284" s="84"/>
      <c r="S284" s="105">
        <f>+[15]Err!$D398</f>
        <v>20725.645555744599</v>
      </c>
      <c r="T284" s="79">
        <f>+[16]Err!E365</f>
        <v>103167.37051173</v>
      </c>
      <c r="U284" s="90">
        <f t="shared" si="24"/>
        <v>2138210.3541442933</v>
      </c>
      <c r="V284" s="80"/>
      <c r="X284" s="89"/>
      <c r="Y284" s="61"/>
      <c r="Z284" s="61"/>
      <c r="AA284" s="54">
        <f>+[17]Err!E401</f>
        <v>402220.82492525998</v>
      </c>
      <c r="AB284" s="54">
        <f>+[18]Err!E373</f>
        <v>3214.0862710235901</v>
      </c>
      <c r="AC284" s="87">
        <f t="shared" si="25"/>
        <v>1292772.4313120611</v>
      </c>
      <c r="AD284" s="87"/>
      <c r="AF284" s="84"/>
      <c r="AG284" s="84"/>
      <c r="AH284" s="90">
        <f t="shared" si="22"/>
        <v>4013349.9224304119</v>
      </c>
      <c r="AI284" s="80"/>
      <c r="AK284" s="50"/>
      <c r="AM284" s="50">
        <f>+'[19]Commercial Sales Model'!$Q329</f>
        <v>5116814.8520794073</v>
      </c>
      <c r="AN284" s="51"/>
    </row>
    <row r="285" spans="1:40" x14ac:dyDescent="0.3">
      <c r="A285">
        <f t="shared" si="28"/>
        <v>2033</v>
      </c>
      <c r="B285">
        <f t="shared" si="26"/>
        <v>5</v>
      </c>
      <c r="C285" s="61"/>
      <c r="D285" s="61"/>
      <c r="E285" s="87">
        <f>+[10]Err!$D378</f>
        <v>14339.9519308661</v>
      </c>
      <c r="F285" s="57"/>
      <c r="H285" s="73"/>
      <c r="I285" s="72"/>
      <c r="J285" s="72"/>
      <c r="K285" s="65">
        <f>+[12]Err!$D342</f>
        <v>1246.1482527421499</v>
      </c>
      <c r="L285" s="74">
        <f>+[13]Err!$E402</f>
        <v>492974.64749318198</v>
      </c>
      <c r="M285" s="75">
        <f t="shared" si="23"/>
        <v>614319.495619806</v>
      </c>
      <c r="N285" s="68"/>
      <c r="P285" s="86"/>
      <c r="Q285" s="84"/>
      <c r="R285" s="84"/>
      <c r="S285" s="105">
        <f>+[15]Err!$D399</f>
        <v>21939.4789911855</v>
      </c>
      <c r="T285" s="79">
        <f>+[16]Err!E366</f>
        <v>103332.098277014</v>
      </c>
      <c r="U285" s="90">
        <f t="shared" si="24"/>
        <v>2267052.3992636641</v>
      </c>
      <c r="V285" s="80"/>
      <c r="X285" s="89"/>
      <c r="Y285" s="61"/>
      <c r="Z285" s="61"/>
      <c r="AA285" s="54">
        <f>+[17]Err!E402</f>
        <v>416634.87706999201</v>
      </c>
      <c r="AB285" s="54">
        <f>+[18]Err!E374</f>
        <v>3204.1739628898399</v>
      </c>
      <c r="AC285" s="87">
        <f t="shared" si="25"/>
        <v>1334970.6251394774</v>
      </c>
      <c r="AD285" s="87"/>
      <c r="AF285" s="84"/>
      <c r="AG285" s="84"/>
      <c r="AH285" s="90">
        <f t="shared" si="22"/>
        <v>4230682.471953813</v>
      </c>
      <c r="AI285" s="80"/>
      <c r="AK285" s="50"/>
      <c r="AM285" s="50">
        <f>+'[19]Commercial Sales Model'!$Q330</f>
        <v>5400713.5688277939</v>
      </c>
      <c r="AN285" s="51"/>
    </row>
    <row r="286" spans="1:40" x14ac:dyDescent="0.3">
      <c r="A286">
        <f t="shared" si="28"/>
        <v>2033</v>
      </c>
      <c r="B286">
        <f t="shared" si="26"/>
        <v>6</v>
      </c>
      <c r="C286" s="61"/>
      <c r="D286" s="61"/>
      <c r="E286" s="87">
        <f>+[10]Err!$D379</f>
        <v>14342.603123349199</v>
      </c>
      <c r="F286" s="60"/>
      <c r="H286" s="73"/>
      <c r="I286" s="72"/>
      <c r="J286" s="72"/>
      <c r="K286" s="65">
        <f>+[12]Err!$D343</f>
        <v>1341.0215047005199</v>
      </c>
      <c r="L286" s="74">
        <f>+[13]Err!$E403</f>
        <v>493221.90656744398</v>
      </c>
      <c r="M286" s="75">
        <f t="shared" si="23"/>
        <v>661421.18329633295</v>
      </c>
      <c r="N286" s="68"/>
      <c r="P286" s="86"/>
      <c r="Q286" s="84"/>
      <c r="R286" s="84"/>
      <c r="S286" s="105">
        <f>+[15]Err!$D400</f>
        <v>23238.0862831786</v>
      </c>
      <c r="T286" s="79">
        <f>+[16]Err!E367</f>
        <v>103619.334990045</v>
      </c>
      <c r="U286" s="90">
        <f t="shared" si="24"/>
        <v>2407915.047104253</v>
      </c>
      <c r="V286" s="80"/>
      <c r="X286" s="89"/>
      <c r="Y286" s="61"/>
      <c r="Z286" s="61"/>
      <c r="AA286" s="54">
        <f>+[17]Err!E403</f>
        <v>434148.298010559</v>
      </c>
      <c r="AB286" s="54">
        <f>+[18]Err!E375</f>
        <v>3215.6924002318701</v>
      </c>
      <c r="AC286" s="87">
        <f t="shared" si="25"/>
        <v>1396087.3824861557</v>
      </c>
      <c r="AD286" s="87"/>
      <c r="AF286" s="84"/>
      <c r="AG286" s="84"/>
      <c r="AH286" s="90">
        <f t="shared" si="22"/>
        <v>4479766.2160100909</v>
      </c>
      <c r="AI286" s="83"/>
      <c r="AK286" s="50"/>
      <c r="AM286" s="50">
        <f>+'[19]Commercial Sales Model'!$Q331</f>
        <v>5730765.7322619036</v>
      </c>
      <c r="AN286" s="51"/>
    </row>
    <row r="287" spans="1:40" x14ac:dyDescent="0.3">
      <c r="A287">
        <f t="shared" si="28"/>
        <v>2033</v>
      </c>
      <c r="B287">
        <f t="shared" si="26"/>
        <v>7</v>
      </c>
      <c r="C287" s="61"/>
      <c r="D287" s="61"/>
      <c r="E287" s="87">
        <f>+[10]Err!$D380</f>
        <v>14340.085448743301</v>
      </c>
      <c r="F287" s="57"/>
      <c r="H287" s="73"/>
      <c r="I287" s="72"/>
      <c r="J287" s="72"/>
      <c r="K287" s="65">
        <f>+[12]Err!$D344</f>
        <v>1410.67459907033</v>
      </c>
      <c r="L287" s="74">
        <f>+[13]Err!$E404</f>
        <v>493454.13901980902</v>
      </c>
      <c r="M287" s="75">
        <f t="shared" si="23"/>
        <v>696103.21972136397</v>
      </c>
      <c r="N287" s="68"/>
      <c r="P287" s="86"/>
      <c r="Q287" s="84"/>
      <c r="R287" s="84"/>
      <c r="S287" s="105">
        <f>+[15]Err!$D401</f>
        <v>24179.030075710401</v>
      </c>
      <c r="T287" s="79">
        <f>+[16]Err!E368</f>
        <v>103871.715734326</v>
      </c>
      <c r="U287" s="90">
        <f t="shared" si="24"/>
        <v>2511517.3387559098</v>
      </c>
      <c r="V287" s="80"/>
      <c r="X287" s="89"/>
      <c r="Y287" s="61"/>
      <c r="Z287" s="61"/>
      <c r="AA287" s="54">
        <f>+[17]Err!E404</f>
        <v>446688.13729443803</v>
      </c>
      <c r="AB287" s="54">
        <f>+[18]Err!E376</f>
        <v>3238.4372245654799</v>
      </c>
      <c r="AC287" s="87">
        <f t="shared" si="25"/>
        <v>1446571.4915861241</v>
      </c>
      <c r="AD287" s="87"/>
      <c r="AF287" s="84"/>
      <c r="AG287" s="84"/>
      <c r="AH287" s="90">
        <f t="shared" si="22"/>
        <v>4668532.1355121406</v>
      </c>
      <c r="AI287" s="80"/>
      <c r="AK287" s="50"/>
      <c r="AM287" s="50">
        <f>+'[19]Commercial Sales Model'!$Q332</f>
        <v>5955294.8646806302</v>
      </c>
      <c r="AN287" s="51"/>
    </row>
    <row r="288" spans="1:40" x14ac:dyDescent="0.3">
      <c r="A288">
        <f t="shared" si="28"/>
        <v>2033</v>
      </c>
      <c r="B288">
        <f t="shared" si="26"/>
        <v>8</v>
      </c>
      <c r="C288" s="61"/>
      <c r="D288" s="61"/>
      <c r="E288" s="87">
        <f>+[10]Err!$D381</f>
        <v>14342.6292842325</v>
      </c>
      <c r="F288" s="57"/>
      <c r="H288" s="73"/>
      <c r="I288" s="72"/>
      <c r="J288" s="72"/>
      <c r="K288" s="65">
        <f>+[12]Err!$D345</f>
        <v>1438.83669235553</v>
      </c>
      <c r="L288" s="74">
        <f>+[13]Err!$E405</f>
        <v>493674.40482082102</v>
      </c>
      <c r="M288" s="75">
        <f t="shared" si="23"/>
        <v>710316.84773297503</v>
      </c>
      <c r="N288" s="68"/>
      <c r="P288" s="86"/>
      <c r="Q288" s="84"/>
      <c r="R288" s="84"/>
      <c r="S288" s="105">
        <f>+[15]Err!$D402</f>
        <v>24616.655472871302</v>
      </c>
      <c r="T288" s="79">
        <f>+[16]Err!E369</f>
        <v>103922.865722666</v>
      </c>
      <c r="U288" s="90">
        <f t="shared" si="24"/>
        <v>2558233.3812483354</v>
      </c>
      <c r="V288" s="80"/>
      <c r="X288" s="89"/>
      <c r="Y288" s="61"/>
      <c r="Z288" s="61"/>
      <c r="AA288" s="54">
        <f>+[17]Err!E405</f>
        <v>453497.51522248302</v>
      </c>
      <c r="AB288" s="54">
        <f>+[18]Err!E377</f>
        <v>3243.5605788727198</v>
      </c>
      <c r="AC288" s="87">
        <f t="shared" si="25"/>
        <v>1470946.6629923771</v>
      </c>
      <c r="AD288" s="87"/>
      <c r="AF288" s="84"/>
      <c r="AG288" s="84"/>
      <c r="AH288" s="90">
        <f t="shared" si="22"/>
        <v>4753839.5212579202</v>
      </c>
      <c r="AI288" s="80"/>
      <c r="AK288" s="50"/>
      <c r="AM288" s="50">
        <f>+'[19]Commercial Sales Model'!$Q333</f>
        <v>6076053.9984242851</v>
      </c>
      <c r="AN288" s="51"/>
    </row>
    <row r="289" spans="1:40" x14ac:dyDescent="0.3">
      <c r="A289">
        <f t="shared" si="28"/>
        <v>2033</v>
      </c>
      <c r="B289">
        <f t="shared" si="26"/>
        <v>9</v>
      </c>
      <c r="C289" s="61"/>
      <c r="D289" s="61"/>
      <c r="E289" s="87">
        <f>+[10]Err!$D382</f>
        <v>14340.2135599674</v>
      </c>
      <c r="F289" s="57"/>
      <c r="H289" s="73"/>
      <c r="I289" s="72"/>
      <c r="J289" s="72"/>
      <c r="K289" s="65">
        <f>+[12]Err!$D346</f>
        <v>1403.8458525046699</v>
      </c>
      <c r="L289" s="74">
        <f>+[13]Err!$E406</f>
        <v>493897.64360351802</v>
      </c>
      <c r="M289" s="75">
        <f t="shared" si="23"/>
        <v>693356.15853462834</v>
      </c>
      <c r="N289" s="68"/>
      <c r="P289" s="86"/>
      <c r="Q289" s="84"/>
      <c r="R289" s="84"/>
      <c r="S289" s="105">
        <f>+[15]Err!$D403</f>
        <v>24230.438449368001</v>
      </c>
      <c r="T289" s="79">
        <f>+[16]Err!E370</f>
        <v>103914.823480689</v>
      </c>
      <c r="U289" s="90">
        <f t="shared" si="24"/>
        <v>2517901.7343257754</v>
      </c>
      <c r="V289" s="80"/>
      <c r="X289" s="89"/>
      <c r="Y289" s="61"/>
      <c r="Z289" s="61"/>
      <c r="AA289" s="54">
        <f>+[17]Err!E406</f>
        <v>449831.69230708899</v>
      </c>
      <c r="AB289" s="54">
        <f>+[18]Err!E378</f>
        <v>3240.1679825227602</v>
      </c>
      <c r="AC289" s="87">
        <f t="shared" si="25"/>
        <v>1457530.2469374596</v>
      </c>
      <c r="AD289" s="87"/>
      <c r="AF289" s="84"/>
      <c r="AG289" s="84"/>
      <c r="AH289" s="90">
        <f t="shared" si="22"/>
        <v>4683128.353357831</v>
      </c>
      <c r="AI289" s="80"/>
      <c r="AK289" s="50"/>
      <c r="AM289" s="50">
        <f>+'[19]Commercial Sales Model'!$Q334</f>
        <v>5979287.5918769455</v>
      </c>
      <c r="AN289" s="51"/>
    </row>
    <row r="290" spans="1:40" x14ac:dyDescent="0.3">
      <c r="A290">
        <f t="shared" si="28"/>
        <v>2033</v>
      </c>
      <c r="B290">
        <f>+B278</f>
        <v>10</v>
      </c>
      <c r="C290" s="61"/>
      <c r="D290" s="61"/>
      <c r="E290" s="87">
        <f>+[10]Err!$D383</f>
        <v>14342.654385760799</v>
      </c>
      <c r="F290" s="62"/>
      <c r="H290" s="73"/>
      <c r="I290" s="72"/>
      <c r="J290" s="72"/>
      <c r="K290" s="65">
        <f>+[12]Err!$D347</f>
        <v>1320.6263892321899</v>
      </c>
      <c r="L290" s="74">
        <f>+[13]Err!$E407</f>
        <v>494142.19973780902</v>
      </c>
      <c r="M290" s="75">
        <f t="shared" si="23"/>
        <v>652577.22900699428</v>
      </c>
      <c r="N290" s="68"/>
      <c r="P290" s="86"/>
      <c r="Q290" s="84"/>
      <c r="R290" s="84"/>
      <c r="S290" s="105">
        <f>+[15]Err!$D404</f>
        <v>23166.976717373302</v>
      </c>
      <c r="T290" s="79">
        <f>+[16]Err!E371</f>
        <v>103823.50941557701</v>
      </c>
      <c r="U290" s="90">
        <f t="shared" si="24"/>
        <v>2405276.8253466603</v>
      </c>
      <c r="V290" s="80"/>
      <c r="X290" s="89"/>
      <c r="Y290" s="61"/>
      <c r="Z290" s="61"/>
      <c r="AA290" s="54">
        <f>+[17]Err!E407</f>
        <v>437091.962505212</v>
      </c>
      <c r="AB290" s="54">
        <f>+[18]Err!E379</f>
        <v>3224.9927833513402</v>
      </c>
      <c r="AC290" s="87">
        <f t="shared" si="25"/>
        <v>1409618.4247401834</v>
      </c>
      <c r="AD290" s="87"/>
      <c r="AF290" s="84"/>
      <c r="AG290" s="84"/>
      <c r="AH290" s="90">
        <f t="shared" si="22"/>
        <v>4481815.1334795989</v>
      </c>
      <c r="AI290" s="85"/>
      <c r="AK290" s="50"/>
      <c r="AM290" s="50">
        <f>+'[19]Commercial Sales Model'!$Q335</f>
        <v>5732628.4772126237</v>
      </c>
      <c r="AN290" s="51"/>
    </row>
    <row r="291" spans="1:40" x14ac:dyDescent="0.3">
      <c r="A291">
        <f t="shared" si="28"/>
        <v>2033</v>
      </c>
      <c r="B291">
        <f t="shared" si="26"/>
        <v>11</v>
      </c>
      <c r="C291" s="61"/>
      <c r="D291" s="61"/>
      <c r="E291" s="87">
        <f>+[10]Err!$D384</f>
        <v>14340.336483474601</v>
      </c>
      <c r="F291" s="57"/>
      <c r="H291" s="73"/>
      <c r="I291" s="72"/>
      <c r="J291" s="72"/>
      <c r="K291" s="65">
        <f>+[12]Err!$D348</f>
        <v>1196.1558749041601</v>
      </c>
      <c r="L291" s="74">
        <f>+[13]Err!$E408</f>
        <v>494424.34563768201</v>
      </c>
      <c r="M291" s="75">
        <f t="shared" si="23"/>
        <v>591408.58573015837</v>
      </c>
      <c r="N291" s="68"/>
      <c r="P291" s="86"/>
      <c r="Q291" s="84"/>
      <c r="R291" s="84"/>
      <c r="S291" s="105">
        <f>+[15]Err!$D405</f>
        <v>21506.576015084898</v>
      </c>
      <c r="T291" s="79">
        <f>+[16]Err!E372</f>
        <v>103670.386819323</v>
      </c>
      <c r="U291" s="90">
        <f t="shared" si="24"/>
        <v>2229595.0546430256</v>
      </c>
      <c r="V291" s="80"/>
      <c r="X291" s="89"/>
      <c r="Y291" s="61"/>
      <c r="Z291" s="61"/>
      <c r="AA291" s="54">
        <f>+[17]Err!E408</f>
        <v>417628.636346685</v>
      </c>
      <c r="AB291" s="54">
        <f>+[18]Err!E380</f>
        <v>3218.8467388990898</v>
      </c>
      <c r="AC291" s="87">
        <f t="shared" si="25"/>
        <v>1344282.5741754009</v>
      </c>
      <c r="AD291" s="87"/>
      <c r="AF291" s="84"/>
      <c r="AG291" s="84"/>
      <c r="AH291" s="90">
        <f t="shared" si="22"/>
        <v>4179626.5510320594</v>
      </c>
      <c r="AI291" s="80"/>
      <c r="AK291" s="50"/>
      <c r="AM291" s="50">
        <f>+'[19]Commercial Sales Model'!$Q336</f>
        <v>5358062.2861206057</v>
      </c>
      <c r="AN291" s="51"/>
    </row>
    <row r="292" spans="1:40" x14ac:dyDescent="0.3">
      <c r="A292">
        <f t="shared" si="28"/>
        <v>2033</v>
      </c>
      <c r="B292">
        <f t="shared" si="26"/>
        <v>12</v>
      </c>
      <c r="C292" s="61"/>
      <c r="D292" s="61"/>
      <c r="E292" s="87">
        <f>+[10]Err!$D385</f>
        <v>14342.678470831501</v>
      </c>
      <c r="F292" s="57">
        <f>SUM(E281:E292)</f>
        <v>172095.7565194084</v>
      </c>
      <c r="H292" s="73"/>
      <c r="I292" s="72"/>
      <c r="J292" s="72"/>
      <c r="K292" s="65">
        <f>+[12]Err!$D349</f>
        <v>1147.3380758675701</v>
      </c>
      <c r="L292" s="74">
        <f>+[13]Err!$E409</f>
        <v>494718.29997919902</v>
      </c>
      <c r="M292" s="75">
        <f t="shared" si="23"/>
        <v>567609.14239460952</v>
      </c>
      <c r="N292" s="68">
        <f>SUM(M281:M292)</f>
        <v>7382946.6235161694</v>
      </c>
      <c r="P292" s="86"/>
      <c r="Q292" s="84"/>
      <c r="R292" s="84"/>
      <c r="S292" s="105">
        <f>+[15]Err!$D406</f>
        <v>21236.790880388999</v>
      </c>
      <c r="T292" s="79">
        <f>+[16]Err!E373</f>
        <v>103479.783877315</v>
      </c>
      <c r="U292" s="90">
        <f t="shared" si="24"/>
        <v>2197578.5305503877</v>
      </c>
      <c r="V292" s="80">
        <f>SUM(U281:U292)</f>
        <v>27452507.619891446</v>
      </c>
      <c r="X292" s="89"/>
      <c r="Y292" s="61"/>
      <c r="Z292" s="61"/>
      <c r="AA292" s="54">
        <f>+[17]Err!E409</f>
        <v>414125.15323696501</v>
      </c>
      <c r="AB292" s="54">
        <f>+[18]Err!E381</f>
        <v>3217.7252258100898</v>
      </c>
      <c r="AC292" s="87">
        <f t="shared" si="25"/>
        <v>1332540.9522130513</v>
      </c>
      <c r="AD292" s="87">
        <f>SUM(AC281:AC292)</f>
        <v>16293516.83077224</v>
      </c>
      <c r="AF292" s="84"/>
      <c r="AG292" s="84"/>
      <c r="AH292" s="90">
        <f t="shared" si="22"/>
        <v>4112071.3036288796</v>
      </c>
      <c r="AI292" s="80">
        <f>SUM(AH281:AH292)</f>
        <v>51301066.830699258</v>
      </c>
      <c r="AK292" s="50"/>
      <c r="AM292" s="50">
        <f>+'[19]Commercial Sales Model'!$Q337</f>
        <v>5297554.9215053041</v>
      </c>
      <c r="AN292" s="51">
        <f>SUM(AM281:AM292)</f>
        <v>65532177.054799721</v>
      </c>
    </row>
    <row r="293" spans="1:40" x14ac:dyDescent="0.3">
      <c r="A293" s="47">
        <f t="shared" ref="A293:A304" si="29">+A281+1</f>
        <v>2034</v>
      </c>
      <c r="B293" s="47">
        <f t="shared" si="26"/>
        <v>1</v>
      </c>
      <c r="C293" s="63"/>
      <c r="D293" s="63"/>
      <c r="E293" s="87">
        <f>+[10]Err!$D386</f>
        <v>14340.454429335699</v>
      </c>
      <c r="F293" s="58">
        <f>+F292/F280-1</f>
        <v>3.8002833636641142E-5</v>
      </c>
      <c r="H293" s="73"/>
      <c r="I293" s="72"/>
      <c r="J293" s="72"/>
      <c r="K293" s="65">
        <f>+[12]Err!$D350</f>
        <v>1105.0252943252699</v>
      </c>
      <c r="L293" s="74">
        <f>+[13]Err!$E410</f>
        <v>495003.48459287599</v>
      </c>
      <c r="M293" s="75">
        <f t="shared" si="23"/>
        <v>546991.37125427695</v>
      </c>
      <c r="N293" s="69">
        <f>+N292/N280-1</f>
        <v>7.1393815873388444E-3</v>
      </c>
      <c r="P293" s="86"/>
      <c r="Q293" s="84"/>
      <c r="R293" s="84"/>
      <c r="S293" s="105">
        <f>+[15]Err!$D407</f>
        <v>20589.0077515757</v>
      </c>
      <c r="T293" s="79">
        <f>+[16]Err!E374</f>
        <v>103353.851359123</v>
      </c>
      <c r="U293" s="90">
        <f t="shared" si="24"/>
        <v>2127953.246788186</v>
      </c>
      <c r="V293" s="81">
        <f>+V292/V280-1</f>
        <v>5.5684203109216401E-3</v>
      </c>
      <c r="X293" s="89"/>
      <c r="Y293" s="61"/>
      <c r="Z293" s="61"/>
      <c r="AA293" s="54">
        <f>+[17]Err!E410</f>
        <v>398006.45866345201</v>
      </c>
      <c r="AB293" s="54">
        <f>+[18]Err!E382</f>
        <v>3216.2349560991802</v>
      </c>
      <c r="AC293" s="87">
        <f t="shared" si="25"/>
        <v>1280082.2851066377</v>
      </c>
      <c r="AD293" s="150">
        <f>+AD292/AD280-1</f>
        <v>5.5016024542631214E-3</v>
      </c>
      <c r="AF293" s="84"/>
      <c r="AG293" s="84"/>
      <c r="AH293" s="90">
        <f t="shared" si="22"/>
        <v>3969367.3575784364</v>
      </c>
      <c r="AI293" s="81">
        <f>+AI292/AI280-1</f>
        <v>5.7543072712153975E-3</v>
      </c>
      <c r="AK293" s="50"/>
      <c r="AM293" s="50">
        <f>+'[19]Commercial Sales Model'!$Q338</f>
        <v>5046406.6638521217</v>
      </c>
      <c r="AN293" s="3">
        <f>+AN292/AN280-1</f>
        <v>1.6198702779155694E-2</v>
      </c>
    </row>
    <row r="294" spans="1:40" x14ac:dyDescent="0.3">
      <c r="A294" s="47">
        <f t="shared" si="29"/>
        <v>2034</v>
      </c>
      <c r="B294" s="47">
        <f t="shared" si="26"/>
        <v>2</v>
      </c>
      <c r="C294" s="63"/>
      <c r="D294" s="63"/>
      <c r="E294" s="87">
        <f>+[10]Err!$D387</f>
        <v>14342.701580605</v>
      </c>
      <c r="F294" s="57"/>
      <c r="H294" s="73"/>
      <c r="I294" s="72"/>
      <c r="J294" s="72"/>
      <c r="K294" s="65">
        <f>+[12]Err!$D351</f>
        <v>1090.71079766152</v>
      </c>
      <c r="L294" s="74">
        <f>+[13]Err!$E411</f>
        <v>495255.31861319399</v>
      </c>
      <c r="M294" s="75">
        <f t="shared" si="23"/>
        <v>540180.32361070707</v>
      </c>
      <c r="N294" s="68"/>
      <c r="P294" s="86"/>
      <c r="Q294" s="84"/>
      <c r="R294" s="84"/>
      <c r="S294" s="105">
        <f>+[15]Err!$D408</f>
        <v>19796.1169975263</v>
      </c>
      <c r="T294" s="79">
        <f>+[16]Err!E375</f>
        <v>103317.49409133699</v>
      </c>
      <c r="U294" s="90">
        <f t="shared" si="24"/>
        <v>2045285.2009233395</v>
      </c>
      <c r="V294" s="80"/>
      <c r="X294" s="89"/>
      <c r="Y294" s="61"/>
      <c r="Z294" s="61"/>
      <c r="AA294" s="54">
        <f>+[17]Err!E411</f>
        <v>395156.24757455802</v>
      </c>
      <c r="AB294" s="54">
        <f>+[18]Err!E383</f>
        <v>3218.2567330765501</v>
      </c>
      <c r="AC294" s="87">
        <f t="shared" si="25"/>
        <v>1271714.2543740855</v>
      </c>
      <c r="AD294" s="87"/>
      <c r="AF294" s="84"/>
      <c r="AG294" s="84"/>
      <c r="AH294" s="90">
        <f t="shared" si="22"/>
        <v>3871522.4804887371</v>
      </c>
      <c r="AI294" s="80"/>
      <c r="AK294" s="50"/>
      <c r="AM294" s="50">
        <f>+'[19]Commercial Sales Model'!$Q339</f>
        <v>5005413.5839756588</v>
      </c>
      <c r="AN294" s="51"/>
    </row>
    <row r="295" spans="1:40" x14ac:dyDescent="0.3">
      <c r="A295" s="47">
        <f t="shared" si="29"/>
        <v>2034</v>
      </c>
      <c r="B295" s="47">
        <f t="shared" si="26"/>
        <v>3</v>
      </c>
      <c r="C295" s="63"/>
      <c r="D295" s="63"/>
      <c r="E295" s="87">
        <f>+[10]Err!$D388</f>
        <v>14340.5675991146</v>
      </c>
      <c r="F295" s="57"/>
      <c r="H295" s="73"/>
      <c r="I295" s="72"/>
      <c r="J295" s="72"/>
      <c r="K295" s="65">
        <f>+[12]Err!$D352</f>
        <v>1108.67133483579</v>
      </c>
      <c r="L295" s="74">
        <f>+[13]Err!$E412</f>
        <v>495480.09894218598</v>
      </c>
      <c r="M295" s="75">
        <f t="shared" si="23"/>
        <v>549324.58267880266</v>
      </c>
      <c r="N295" s="68"/>
      <c r="P295" s="86"/>
      <c r="Q295" s="84"/>
      <c r="R295" s="84"/>
      <c r="S295" s="105">
        <f>+[15]Err!$D409</f>
        <v>20125.318329523601</v>
      </c>
      <c r="T295" s="79">
        <f>+[16]Err!E376</f>
        <v>103314.921878175</v>
      </c>
      <c r="U295" s="90">
        <f t="shared" si="24"/>
        <v>2079245.6909881341</v>
      </c>
      <c r="V295" s="80"/>
      <c r="X295" s="89"/>
      <c r="Y295" s="61"/>
      <c r="Z295" s="61"/>
      <c r="AA295" s="54">
        <f>+[17]Err!E412</f>
        <v>397872.86172304698</v>
      </c>
      <c r="AB295" s="54">
        <f>+[18]Err!E384</f>
        <v>3213.2058212285401</v>
      </c>
      <c r="AC295" s="87">
        <f t="shared" si="25"/>
        <v>1278447.3953973525</v>
      </c>
      <c r="AD295" s="87"/>
      <c r="AF295" s="84"/>
      <c r="AG295" s="84"/>
      <c r="AH295" s="90">
        <f t="shared" si="22"/>
        <v>3921358.2366634039</v>
      </c>
      <c r="AI295" s="80"/>
      <c r="AK295" s="50"/>
      <c r="AM295" s="50">
        <f>+'[19]Commercial Sales Model'!$Q340</f>
        <v>5066715.0334715582</v>
      </c>
      <c r="AN295" s="51"/>
    </row>
    <row r="296" spans="1:40" x14ac:dyDescent="0.3">
      <c r="A296" s="47">
        <f t="shared" si="29"/>
        <v>2034</v>
      </c>
      <c r="B296" s="47">
        <f t="shared" si="26"/>
        <v>4</v>
      </c>
      <c r="C296" s="63"/>
      <c r="D296" s="63"/>
      <c r="E296" s="87">
        <f>+[10]Err!$D389</f>
        <v>14342.723754574699</v>
      </c>
      <c r="F296" s="57"/>
      <c r="H296" s="73"/>
      <c r="I296" s="72"/>
      <c r="J296" s="72"/>
      <c r="K296" s="65">
        <f>+[12]Err!$D353</f>
        <v>1151.12859311542</v>
      </c>
      <c r="L296" s="74">
        <f>+[13]Err!$E413</f>
        <v>495704.42349491798</v>
      </c>
      <c r="M296" s="75">
        <f t="shared" si="23"/>
        <v>570619.53561879531</v>
      </c>
      <c r="N296" s="68"/>
      <c r="P296" s="86"/>
      <c r="Q296" s="84"/>
      <c r="R296" s="84"/>
      <c r="S296" s="105">
        <f>+[15]Err!$D410</f>
        <v>20789.897069864299</v>
      </c>
      <c r="T296" s="79">
        <f>+[16]Err!E377</f>
        <v>103359.496570665</v>
      </c>
      <c r="U296" s="90">
        <f t="shared" si="24"/>
        <v>2148833.2948971172</v>
      </c>
      <c r="V296" s="80"/>
      <c r="X296" s="89"/>
      <c r="Y296" s="61"/>
      <c r="Z296" s="61"/>
      <c r="AA296" s="54">
        <f>+[17]Err!E413</f>
        <v>404810.45975949202</v>
      </c>
      <c r="AB296" s="54">
        <f>+[18]Err!E385</f>
        <v>3211.3215791882199</v>
      </c>
      <c r="AC296" s="87">
        <f t="shared" si="25"/>
        <v>1299976.5649067613</v>
      </c>
      <c r="AD296" s="87"/>
      <c r="AF296" s="84"/>
      <c r="AG296" s="84"/>
      <c r="AH296" s="90">
        <f t="shared" si="22"/>
        <v>4033772.1191772483</v>
      </c>
      <c r="AI296" s="80"/>
      <c r="AK296" s="50"/>
      <c r="AM296" s="50">
        <f>+'[19]Commercial Sales Model'!$Q341</f>
        <v>5194400.6317923907</v>
      </c>
      <c r="AN296" s="51"/>
    </row>
    <row r="297" spans="1:40" x14ac:dyDescent="0.3">
      <c r="A297" s="47">
        <f t="shared" si="29"/>
        <v>2034</v>
      </c>
      <c r="B297" s="47">
        <f t="shared" si="26"/>
        <v>5</v>
      </c>
      <c r="C297" s="63"/>
      <c r="D297" s="63"/>
      <c r="E297" s="87">
        <f>+[10]Err!$D390</f>
        <v>14340.676186213301</v>
      </c>
      <c r="F297" s="57"/>
      <c r="H297" s="73"/>
      <c r="I297" s="72"/>
      <c r="J297" s="72"/>
      <c r="K297" s="65">
        <f>+[12]Err!$D354</f>
        <v>1244.2120809793901</v>
      </c>
      <c r="L297" s="74">
        <f>+[13]Err!$E414</f>
        <v>495934.71160292701</v>
      </c>
      <c r="M297" s="75">
        <f t="shared" si="23"/>
        <v>617047.95955339144</v>
      </c>
      <c r="N297" s="68"/>
      <c r="P297" s="86"/>
      <c r="Q297" s="84"/>
      <c r="R297" s="84"/>
      <c r="S297" s="105">
        <f>+[15]Err!$D411</f>
        <v>22002.023609865399</v>
      </c>
      <c r="T297" s="79">
        <f>+[16]Err!E378</f>
        <v>103524.501245476</v>
      </c>
      <c r="U297" s="90">
        <f t="shared" si="24"/>
        <v>2277748.5206025029</v>
      </c>
      <c r="V297" s="80"/>
      <c r="X297" s="89"/>
      <c r="Y297" s="61"/>
      <c r="Z297" s="61"/>
      <c r="AA297" s="54">
        <f>+[17]Err!E414</f>
        <v>419210.83764931298</v>
      </c>
      <c r="AB297" s="54">
        <f>+[18]Err!E386</f>
        <v>3201.4175998403002</v>
      </c>
      <c r="AC297" s="87">
        <f t="shared" si="25"/>
        <v>1342068.9536943054</v>
      </c>
      <c r="AD297" s="87"/>
      <c r="AF297" s="84"/>
      <c r="AG297" s="84"/>
      <c r="AH297" s="90">
        <f t="shared" si="22"/>
        <v>4251206.1100364132</v>
      </c>
      <c r="AI297" s="80"/>
      <c r="AK297" s="50"/>
      <c r="AM297" s="50">
        <f>+'[19]Commercial Sales Model'!$Q342</f>
        <v>5481125.9259536089</v>
      </c>
      <c r="AN297" s="51"/>
    </row>
    <row r="298" spans="1:40" x14ac:dyDescent="0.3">
      <c r="A298" s="47">
        <f t="shared" si="29"/>
        <v>2034</v>
      </c>
      <c r="B298" s="47">
        <f t="shared" si="26"/>
        <v>6</v>
      </c>
      <c r="C298" s="63"/>
      <c r="D298" s="63"/>
      <c r="E298" s="87">
        <f>+[10]Err!$D391</f>
        <v>14342.745030635</v>
      </c>
      <c r="F298" s="57"/>
      <c r="H298" s="73"/>
      <c r="I298" s="72"/>
      <c r="J298" s="72"/>
      <c r="K298" s="65">
        <f>+[12]Err!$D355</f>
        <v>1339.00129019052</v>
      </c>
      <c r="L298" s="74">
        <f>+[13]Err!$E415</f>
        <v>496170.126734461</v>
      </c>
      <c r="M298" s="75">
        <f t="shared" si="23"/>
        <v>664372.43985143711</v>
      </c>
      <c r="N298" s="68"/>
      <c r="P298" s="86"/>
      <c r="Q298" s="84"/>
      <c r="R298" s="84"/>
      <c r="S298" s="105">
        <f>+[15]Err!$D412</f>
        <v>23300.0671711717</v>
      </c>
      <c r="T298" s="79">
        <f>+[16]Err!E379</f>
        <v>103812.24285672601</v>
      </c>
      <c r="U298" s="90">
        <f t="shared" si="24"/>
        <v>2418832.2317517055</v>
      </c>
      <c r="V298" s="80"/>
      <c r="X298" s="89"/>
      <c r="Y298" s="61"/>
      <c r="Z298" s="61"/>
      <c r="AA298" s="54">
        <f>+[17]Err!E415</f>
        <v>436718.53637267498</v>
      </c>
      <c r="AB298" s="54">
        <f>+[18]Err!E387</f>
        <v>3212.9259302265</v>
      </c>
      <c r="AC298" s="87">
        <f t="shared" si="25"/>
        <v>1403144.3097223323</v>
      </c>
      <c r="AD298" s="87"/>
      <c r="AF298" s="84"/>
      <c r="AG298" s="84"/>
      <c r="AH298" s="90">
        <f t="shared" si="22"/>
        <v>4500691.7263561096</v>
      </c>
      <c r="AI298" s="80"/>
      <c r="AK298" s="50"/>
      <c r="AM298" s="50">
        <f>+'[19]Commercial Sales Model'!$Q343</f>
        <v>5814846.6733568152</v>
      </c>
      <c r="AN298" s="51"/>
    </row>
    <row r="299" spans="1:40" x14ac:dyDescent="0.3">
      <c r="A299" s="47">
        <f t="shared" si="29"/>
        <v>2034</v>
      </c>
      <c r="B299" s="47">
        <f t="shared" si="26"/>
        <v>7</v>
      </c>
      <c r="C299" s="63"/>
      <c r="D299" s="63"/>
      <c r="E299" s="87">
        <f>+[10]Err!$D392</f>
        <v>14340.780376202099</v>
      </c>
      <c r="F299" s="57"/>
      <c r="H299" s="73"/>
      <c r="I299" s="72"/>
      <c r="J299" s="72"/>
      <c r="K299" s="65">
        <f>+[12]Err!$D356</f>
        <v>1408.6868094423601</v>
      </c>
      <c r="L299" s="74">
        <f>+[13]Err!$E416</f>
        <v>496398.516454831</v>
      </c>
      <c r="M299" s="75">
        <f t="shared" si="23"/>
        <v>699270.04235667665</v>
      </c>
      <c r="N299" s="68"/>
      <c r="P299" s="86"/>
      <c r="Q299" s="84"/>
      <c r="R299" s="84"/>
      <c r="S299" s="105">
        <f>+[15]Err!$D413</f>
        <v>24241.329623533598</v>
      </c>
      <c r="T299" s="79">
        <f>+[16]Err!E380</f>
        <v>104065.063461382</v>
      </c>
      <c r="U299" s="90">
        <f t="shared" si="24"/>
        <v>2522675.5056613036</v>
      </c>
      <c r="V299" s="80"/>
      <c r="X299" s="89"/>
      <c r="Y299" s="61"/>
      <c r="Z299" s="61"/>
      <c r="AA299" s="54">
        <f>+[17]Err!E416</f>
        <v>449261.06874882901</v>
      </c>
      <c r="AB299" s="54">
        <f>+[18]Err!E388</f>
        <v>3235.65098736748</v>
      </c>
      <c r="AC299" s="87">
        <f t="shared" si="25"/>
        <v>1453652.0206829179</v>
      </c>
      <c r="AD299" s="87"/>
      <c r="AF299" s="84"/>
      <c r="AG299" s="84"/>
      <c r="AH299" s="90">
        <f t="shared" si="22"/>
        <v>4689938.3490771009</v>
      </c>
      <c r="AI299" s="80"/>
      <c r="AK299" s="50"/>
      <c r="AM299" s="50">
        <f>+'[19]Commercial Sales Model'!$Q344</f>
        <v>6041504.4942484125</v>
      </c>
      <c r="AN299" s="51"/>
    </row>
    <row r="300" spans="1:40" x14ac:dyDescent="0.3">
      <c r="A300" s="47">
        <f t="shared" si="29"/>
        <v>2034</v>
      </c>
      <c r="B300" s="47">
        <f t="shared" si="26"/>
        <v>8</v>
      </c>
      <c r="C300" s="63"/>
      <c r="D300" s="63"/>
      <c r="E300" s="87">
        <f>+[10]Err!$D393</f>
        <v>14342.7654451457</v>
      </c>
      <c r="F300" s="57"/>
      <c r="H300" s="73"/>
      <c r="I300" s="72"/>
      <c r="J300" s="72"/>
      <c r="K300" s="65">
        <f>+[12]Err!$D357</f>
        <v>1436.9502549103399</v>
      </c>
      <c r="L300" s="74">
        <f>+[13]Err!$E417</f>
        <v>496618.376434926</v>
      </c>
      <c r="M300" s="75">
        <f t="shared" si="23"/>
        <v>713615.90261132608</v>
      </c>
      <c r="N300" s="68"/>
      <c r="P300" s="86"/>
      <c r="Q300" s="84"/>
      <c r="R300" s="84"/>
      <c r="S300" s="105">
        <f>+[15]Err!$D414</f>
        <v>24679.789453994501</v>
      </c>
      <c r="T300" s="79">
        <f>+[16]Err!E381</f>
        <v>104116.278659048</v>
      </c>
      <c r="U300" s="90">
        <f t="shared" si="24"/>
        <v>2569567.8360387255</v>
      </c>
      <c r="V300" s="80"/>
      <c r="X300" s="89"/>
      <c r="Y300" s="61"/>
      <c r="Z300" s="61"/>
      <c r="AA300" s="54">
        <f>+[17]Err!E417</f>
        <v>456080.47152882803</v>
      </c>
      <c r="AB300" s="54">
        <f>+[18]Err!E389</f>
        <v>3240.7697336259198</v>
      </c>
      <c r="AC300" s="87">
        <f t="shared" si="25"/>
        <v>1478051.7882284638</v>
      </c>
      <c r="AD300" s="87"/>
      <c r="AF300" s="84"/>
      <c r="AG300" s="84"/>
      <c r="AH300" s="90">
        <f t="shared" si="22"/>
        <v>4775578.292323661</v>
      </c>
      <c r="AI300" s="80"/>
      <c r="AK300" s="50"/>
      <c r="AM300" s="50">
        <f>+'[19]Commercial Sales Model'!$Q345</f>
        <v>6163924.5712647205</v>
      </c>
      <c r="AN300" s="51"/>
    </row>
    <row r="301" spans="1:40" x14ac:dyDescent="0.3">
      <c r="A301" s="47">
        <f t="shared" si="29"/>
        <v>2034</v>
      </c>
      <c r="B301" s="47">
        <f t="shared" si="26"/>
        <v>9</v>
      </c>
      <c r="C301" s="63"/>
      <c r="D301" s="63"/>
      <c r="E301" s="87">
        <f>+[10]Err!$D394</f>
        <v>14340.880347137099</v>
      </c>
      <c r="F301" s="57"/>
      <c r="H301" s="73"/>
      <c r="I301" s="72"/>
      <c r="J301" s="72"/>
      <c r="K301" s="65">
        <f>+[12]Err!$D358</f>
        <v>1402.03730456976</v>
      </c>
      <c r="L301" s="74">
        <f>+[13]Err!$E418</f>
        <v>496838.70677073102</v>
      </c>
      <c r="M301" s="75">
        <f t="shared" si="23"/>
        <v>696586.40124676109</v>
      </c>
      <c r="N301" s="68"/>
      <c r="P301" s="86"/>
      <c r="Q301" s="84"/>
      <c r="R301" s="84"/>
      <c r="S301" s="105">
        <f>+[15]Err!$D415</f>
        <v>24294.2442832872</v>
      </c>
      <c r="T301" s="79">
        <f>+[16]Err!E382</f>
        <v>104108.191459407</v>
      </c>
      <c r="U301" s="90">
        <f t="shared" si="24"/>
        <v>2529229.8352060677</v>
      </c>
      <c r="V301" s="80"/>
      <c r="X301" s="89"/>
      <c r="Y301" s="61"/>
      <c r="Z301" s="61"/>
      <c r="AA301" s="54">
        <f>+[17]Err!E418</f>
        <v>452425.34945334401</v>
      </c>
      <c r="AB301" s="54">
        <f>+[18]Err!E390</f>
        <v>3237.3798564407598</v>
      </c>
      <c r="AC301" s="87">
        <f t="shared" si="25"/>
        <v>1464672.7128634274</v>
      </c>
      <c r="AD301" s="87"/>
      <c r="AF301" s="84"/>
      <c r="AG301" s="84"/>
      <c r="AH301" s="90">
        <f t="shared" si="22"/>
        <v>4704829.8296633931</v>
      </c>
      <c r="AI301" s="80"/>
      <c r="AK301" s="50"/>
      <c r="AM301" s="50">
        <f>+'[19]Commercial Sales Model'!$Q346</f>
        <v>6066327.7779388698</v>
      </c>
      <c r="AN301" s="51"/>
    </row>
    <row r="302" spans="1:40" x14ac:dyDescent="0.3">
      <c r="A302" s="47">
        <f t="shared" si="29"/>
        <v>2034</v>
      </c>
      <c r="B302" s="47">
        <f t="shared" si="26"/>
        <v>10</v>
      </c>
      <c r="C302" s="63"/>
      <c r="D302" s="63"/>
      <c r="E302" s="87">
        <f>+[10]Err!$D395</f>
        <v>14342.785032994299</v>
      </c>
      <c r="F302" s="57"/>
      <c r="H302" s="73"/>
      <c r="I302" s="72"/>
      <c r="J302" s="72"/>
      <c r="K302" s="65">
        <f>+[12]Err!$D359</f>
        <v>1318.77322837621</v>
      </c>
      <c r="L302" s="74">
        <f>+[13]Err!$E419</f>
        <v>497071.98758240102</v>
      </c>
      <c r="M302" s="75">
        <f t="shared" si="23"/>
        <v>655525.22979942244</v>
      </c>
      <c r="N302" s="68"/>
      <c r="P302" s="86"/>
      <c r="Q302" s="84"/>
      <c r="R302" s="84"/>
      <c r="S302" s="105">
        <f>+[15]Err!$D416</f>
        <v>23230.5693134512</v>
      </c>
      <c r="T302" s="79">
        <f>+[16]Err!E383</f>
        <v>104016.677519763</v>
      </c>
      <c r="U302" s="90">
        <f t="shared" si="24"/>
        <v>2416366.6368777556</v>
      </c>
      <c r="V302" s="80"/>
      <c r="X302" s="89"/>
      <c r="Y302" s="61"/>
      <c r="Z302" s="61"/>
      <c r="AA302" s="54">
        <f>+[17]Err!E419</f>
        <v>439689.02033925097</v>
      </c>
      <c r="AB302" s="54">
        <f>+[18]Err!E391</f>
        <v>3222.2175163410402</v>
      </c>
      <c r="AC302" s="87">
        <f t="shared" si="25"/>
        <v>1416773.6630799663</v>
      </c>
      <c r="AD302" s="87"/>
      <c r="AF302" s="84"/>
      <c r="AG302" s="84"/>
      <c r="AH302" s="90">
        <f t="shared" si="22"/>
        <v>4503008.314790138</v>
      </c>
      <c r="AI302" s="80"/>
      <c r="AK302" s="50"/>
      <c r="AM302" s="50">
        <f>+'[19]Commercial Sales Model'!$Q347</f>
        <v>5817515.8627457488</v>
      </c>
      <c r="AN302" s="51"/>
    </row>
    <row r="303" spans="1:40" x14ac:dyDescent="0.3">
      <c r="A303" s="47">
        <f t="shared" si="29"/>
        <v>2034</v>
      </c>
      <c r="B303" s="47">
        <f t="shared" si="26"/>
        <v>11</v>
      </c>
      <c r="C303" s="63"/>
      <c r="D303" s="63"/>
      <c r="E303" s="87">
        <f>+[10]Err!$D396</f>
        <v>14340.976269863901</v>
      </c>
      <c r="F303" s="57"/>
      <c r="H303" s="73"/>
      <c r="I303" s="72"/>
      <c r="J303" s="72"/>
      <c r="K303" s="65">
        <f>+[12]Err!$D360</f>
        <v>1194.0791825767301</v>
      </c>
      <c r="L303" s="74">
        <f>+[13]Err!$E420</f>
        <v>497331.34716624301</v>
      </c>
      <c r="M303" s="75">
        <f t="shared" si="23"/>
        <v>593853.00849405141</v>
      </c>
      <c r="N303" s="68"/>
      <c r="P303" s="86"/>
      <c r="Q303" s="84"/>
      <c r="R303" s="84"/>
      <c r="S303" s="105">
        <f>+[15]Err!$D417</f>
        <v>21568.671094511501</v>
      </c>
      <c r="T303" s="79">
        <f>+[16]Err!E384</f>
        <v>103863.24013134401</v>
      </c>
      <c r="U303" s="90">
        <f t="shared" si="24"/>
        <v>2240192.0652032266</v>
      </c>
      <c r="V303" s="80"/>
      <c r="X303" s="89"/>
      <c r="Y303" s="61"/>
      <c r="Z303" s="61"/>
      <c r="AA303" s="54">
        <f>+[17]Err!E420</f>
        <v>420217.30414210301</v>
      </c>
      <c r="AB303" s="54">
        <f>+[18]Err!E392</f>
        <v>3216.0765622100598</v>
      </c>
      <c r="AC303" s="87">
        <f t="shared" si="25"/>
        <v>1351451.0228865137</v>
      </c>
      <c r="AD303" s="87"/>
      <c r="AF303" s="84"/>
      <c r="AG303" s="84"/>
      <c r="AH303" s="90">
        <f t="shared" si="22"/>
        <v>4199837.0728536556</v>
      </c>
      <c r="AI303" s="80"/>
      <c r="AK303" s="50"/>
      <c r="AM303" s="50">
        <f>+'[19]Commercial Sales Model'!$Q348</f>
        <v>5438471.3688866822</v>
      </c>
      <c r="AN303" s="51"/>
    </row>
    <row r="304" spans="1:40" x14ac:dyDescent="0.3">
      <c r="A304" s="47">
        <f t="shared" si="29"/>
        <v>2034</v>
      </c>
      <c r="B304" s="47">
        <f t="shared" si="26"/>
        <v>12</v>
      </c>
      <c r="C304" s="63"/>
      <c r="D304" s="63"/>
      <c r="E304" s="87">
        <f>+[10]Err!$D397</f>
        <v>14342.8038276554</v>
      </c>
      <c r="F304" s="57">
        <f>SUM(E293:E304)</f>
        <v>172100.85987947677</v>
      </c>
      <c r="H304" s="73"/>
      <c r="I304" s="72"/>
      <c r="J304" s="72"/>
      <c r="K304" s="65">
        <f>+[12]Err!$D361</f>
        <v>1145.0020196737401</v>
      </c>
      <c r="L304" s="74">
        <f>+[13]Err!$E421</f>
        <v>497601.43394904502</v>
      </c>
      <c r="M304" s="75">
        <f t="shared" si="23"/>
        <v>569754.64686420572</v>
      </c>
      <c r="N304" s="68">
        <f>SUM(M293:M304)</f>
        <v>7417141.4439398544</v>
      </c>
      <c r="P304" s="86"/>
      <c r="Q304" s="84"/>
      <c r="R304" s="84"/>
      <c r="S304" s="105">
        <f>+[15]Err!$D418</f>
        <v>21297.148169839798</v>
      </c>
      <c r="T304" s="79">
        <f>+[16]Err!E385</f>
        <v>103672.252782576</v>
      </c>
      <c r="U304" s="90">
        <f t="shared" si="24"/>
        <v>2207923.3286116077</v>
      </c>
      <c r="V304" s="80">
        <f>SUM(U293:U304)</f>
        <v>27583853.393549677</v>
      </c>
      <c r="X304" s="89"/>
      <c r="Y304" s="61"/>
      <c r="Z304" s="61"/>
      <c r="AA304" s="54">
        <f>+[17]Err!E421</f>
        <v>416701.34683548001</v>
      </c>
      <c r="AB304" s="54">
        <f>+[18]Err!E393</f>
        <v>3214.9558156926601</v>
      </c>
      <c r="AC304" s="87">
        <f t="shared" si="25"/>
        <v>1339676.4184156908</v>
      </c>
      <c r="AD304" s="87">
        <f>SUM(AC293:AC304)</f>
        <v>16379711.389358453</v>
      </c>
      <c r="AF304" s="84"/>
      <c r="AG304" s="84"/>
      <c r="AH304" s="90">
        <f t="shared" si="22"/>
        <v>4131697.1977191595</v>
      </c>
      <c r="AI304" s="80">
        <f>SUM(AH293:AH304)</f>
        <v>51552807.086727455</v>
      </c>
      <c r="AK304" s="50"/>
      <c r="AM304" s="50">
        <f>+'[19]Commercial Sales Model'!$Q349</f>
        <v>5376935.1667298181</v>
      </c>
      <c r="AN304" s="51">
        <f>SUM(AM293:AM304)</f>
        <v>66513587.754216403</v>
      </c>
    </row>
    <row r="305" spans="1:40" x14ac:dyDescent="0.3">
      <c r="A305" s="2">
        <v>2035</v>
      </c>
      <c r="B305" s="2">
        <v>1</v>
      </c>
      <c r="C305" s="55"/>
      <c r="D305" s="55"/>
      <c r="E305" s="87">
        <f>+[10]Err!$D398</f>
        <v>14341.068308310099</v>
      </c>
      <c r="F305" s="58">
        <f>+F304/F292-1</f>
        <v>2.965418887468374E-5</v>
      </c>
      <c r="H305" s="73"/>
      <c r="I305" s="72"/>
      <c r="J305" s="72"/>
      <c r="K305" s="65">
        <f>+[12]Err!$D362</f>
        <v>1102.5566737229001</v>
      </c>
      <c r="L305" s="74">
        <f>+[13]Err!$E422</f>
        <v>497873.37110742199</v>
      </c>
      <c r="M305" s="75">
        <f t="shared" si="23"/>
        <v>548933.60798340617</v>
      </c>
      <c r="N305" s="69">
        <f>+N304/N292-1</f>
        <v>4.631595237972741E-3</v>
      </c>
      <c r="P305" s="86"/>
      <c r="Q305" s="84"/>
      <c r="R305" s="84"/>
      <c r="S305" s="105">
        <f>+[15]Err!$D419</f>
        <v>20648.5938610841</v>
      </c>
      <c r="T305" s="79">
        <f>+[16]Err!E386</f>
        <v>103546.05624293401</v>
      </c>
      <c r="U305" s="90">
        <f t="shared" si="24"/>
        <v>2138080.4612773163</v>
      </c>
      <c r="V305" s="81">
        <f>+V304/V292-1</f>
        <v>4.7844727147279276E-3</v>
      </c>
      <c r="X305" s="89"/>
      <c r="Y305" s="61"/>
      <c r="Z305" s="61"/>
      <c r="AA305" s="54">
        <f>+[17]Err!E422</f>
        <v>400575.71565893397</v>
      </c>
      <c r="AB305" s="54">
        <f>+[18]Err!E394</f>
        <v>3213.4666300650501</v>
      </c>
      <c r="AC305" s="87">
        <f t="shared" si="25"/>
        <v>1287236.6950844103</v>
      </c>
      <c r="AD305" s="150">
        <f>+AD304/AD292-1</f>
        <v>5.2901138214327403E-3</v>
      </c>
      <c r="AF305" s="84"/>
      <c r="AG305" s="84"/>
      <c r="AH305" s="90">
        <f t="shared" si="22"/>
        <v>3988591.8326534429</v>
      </c>
      <c r="AI305" s="81">
        <f>+AI304/AI292-1</f>
        <v>4.9071154184565646E-3</v>
      </c>
      <c r="AK305" s="50"/>
      <c r="AM305" s="50">
        <f>+'[19]Commercial Sales Model'!$Q350</f>
        <v>5122280.7340435684</v>
      </c>
      <c r="AN305" s="3">
        <f>+AN304/AN292-1</f>
        <v>1.4976012449517739E-2</v>
      </c>
    </row>
    <row r="306" spans="1:40" x14ac:dyDescent="0.3">
      <c r="A306" s="2">
        <v>2035</v>
      </c>
      <c r="B306" s="2">
        <v>2</v>
      </c>
      <c r="C306" s="55"/>
      <c r="D306" s="55"/>
      <c r="E306" s="87">
        <f>+[10]Err!$D399</f>
        <v>14342.8218612483</v>
      </c>
      <c r="F306" s="57"/>
      <c r="H306" s="73"/>
      <c r="I306" s="72"/>
      <c r="J306" s="72"/>
      <c r="K306" s="65">
        <f>+[12]Err!$D363</f>
        <v>1088.3706890205899</v>
      </c>
      <c r="L306" s="74">
        <f>+[13]Err!$E423</f>
        <v>498131.79206493101</v>
      </c>
      <c r="M306" s="75">
        <f t="shared" si="23"/>
        <v>542152.04175277019</v>
      </c>
      <c r="N306" s="68"/>
      <c r="P306" s="86"/>
      <c r="Q306" s="84"/>
      <c r="R306" s="84"/>
      <c r="S306" s="105">
        <f>+[15]Err!$D420</f>
        <v>19856.8777402265</v>
      </c>
      <c r="T306" s="79">
        <f>+[16]Err!E387</f>
        <v>103509.60159083</v>
      </c>
      <c r="U306" s="90">
        <f t="shared" si="24"/>
        <v>2055377.5037286659</v>
      </c>
      <c r="V306" s="80"/>
      <c r="X306" s="89"/>
      <c r="Y306" s="61"/>
      <c r="Z306" s="61"/>
      <c r="AA306" s="54">
        <f>+[17]Err!E423</f>
        <v>397732.25237824401</v>
      </c>
      <c r="AB306" s="54">
        <f>+[18]Err!E395</f>
        <v>3215.4864681228501</v>
      </c>
      <c r="AC306" s="87">
        <f t="shared" si="25"/>
        <v>1278902.6754582657</v>
      </c>
      <c r="AD306" s="87"/>
      <c r="AF306" s="84"/>
      <c r="AG306" s="84"/>
      <c r="AH306" s="90">
        <f t="shared" si="22"/>
        <v>3890775.0428009504</v>
      </c>
      <c r="AI306" s="80"/>
      <c r="AK306" s="50"/>
      <c r="AM306" s="50">
        <f>+'[19]Commercial Sales Model'!$Q351</f>
        <v>5081006.4784821989</v>
      </c>
      <c r="AN306" s="51"/>
    </row>
    <row r="307" spans="1:40" x14ac:dyDescent="0.3">
      <c r="A307" s="2">
        <v>2035</v>
      </c>
      <c r="B307" s="2">
        <v>3</v>
      </c>
      <c r="C307" s="55"/>
      <c r="D307" s="55"/>
      <c r="E307" s="87">
        <f>+[10]Err!$D400</f>
        <v>14341.156619765199</v>
      </c>
      <c r="F307" s="57"/>
      <c r="H307" s="73"/>
      <c r="I307" s="72"/>
      <c r="J307" s="72"/>
      <c r="K307" s="65">
        <f>+[12]Err!$D364</f>
        <v>1106.57644553615</v>
      </c>
      <c r="L307" s="74">
        <f>+[13]Err!$E424</f>
        <v>498370.84098389698</v>
      </c>
      <c r="M307" s="75">
        <f t="shared" si="23"/>
        <v>551485.43377482262</v>
      </c>
      <c r="N307" s="68"/>
      <c r="P307" s="86"/>
      <c r="Q307" s="84"/>
      <c r="R307" s="84"/>
      <c r="S307" s="105">
        <f>+[15]Err!$D421</f>
        <v>20188.1004974889</v>
      </c>
      <c r="T307" s="79">
        <f>+[16]Err!E388</f>
        <v>103506.99483337899</v>
      </c>
      <c r="U307" s="90">
        <f t="shared" si="24"/>
        <v>2089609.6138893194</v>
      </c>
      <c r="V307" s="80"/>
      <c r="X307" s="89"/>
      <c r="Y307" s="61"/>
      <c r="Z307" s="61"/>
      <c r="AA307" s="54">
        <f>+[17]Err!E424</f>
        <v>400463.29914764903</v>
      </c>
      <c r="AB307" s="54">
        <f>+[18]Err!E396</f>
        <v>3210.4397056614198</v>
      </c>
      <c r="AC307" s="87">
        <f t="shared" si="25"/>
        <v>1285663.2762437793</v>
      </c>
      <c r="AD307" s="87"/>
      <c r="AF307" s="84"/>
      <c r="AG307" s="84"/>
      <c r="AH307" s="90">
        <f t="shared" si="22"/>
        <v>3941099.4805276864</v>
      </c>
      <c r="AI307" s="80"/>
      <c r="AK307" s="50"/>
      <c r="AM307" s="50">
        <f>+'[19]Commercial Sales Model'!$Q352</f>
        <v>5143358.0998720294</v>
      </c>
      <c r="AN307" s="51"/>
    </row>
    <row r="308" spans="1:40" x14ac:dyDescent="0.3">
      <c r="A308" s="2">
        <v>2035</v>
      </c>
      <c r="B308" s="2">
        <v>4</v>
      </c>
      <c r="C308" s="55"/>
      <c r="D308" s="55"/>
      <c r="E308" s="87">
        <f>+[10]Err!$D401</f>
        <v>14342.8391645916</v>
      </c>
      <c r="F308" s="57"/>
      <c r="H308" s="73"/>
      <c r="I308" s="72"/>
      <c r="J308" s="72"/>
      <c r="K308" s="65">
        <f>+[12]Err!$D365</f>
        <v>1149.28322669663</v>
      </c>
      <c r="L308" s="74">
        <f>+[13]Err!$E425</f>
        <v>498608.15551749797</v>
      </c>
      <c r="M308" s="75">
        <f t="shared" si="23"/>
        <v>573041.9898304051</v>
      </c>
      <c r="N308" s="68"/>
      <c r="P308" s="86"/>
      <c r="Q308" s="84"/>
      <c r="R308" s="84"/>
      <c r="S308" s="105">
        <f>+[15]Err!$D422</f>
        <v>20854.752205771401</v>
      </c>
      <c r="T308" s="79">
        <f>+[16]Err!E389</f>
        <v>103551.622629601</v>
      </c>
      <c r="U308" s="90">
        <f t="shared" si="24"/>
        <v>2159543.4304458788</v>
      </c>
      <c r="V308" s="80"/>
      <c r="X308" s="89"/>
      <c r="Y308" s="61"/>
      <c r="Z308" s="61"/>
      <c r="AA308" s="54">
        <f>+[17]Err!E425</f>
        <v>407419.46964819299</v>
      </c>
      <c r="AB308" s="54">
        <f>+[18]Err!E397</f>
        <v>3208.55688735286</v>
      </c>
      <c r="AC308" s="87">
        <f t="shared" si="25"/>
        <v>1307228.5453813591</v>
      </c>
      <c r="AD308" s="87"/>
      <c r="AF308" s="84"/>
      <c r="AG308" s="84"/>
      <c r="AH308" s="90">
        <f t="shared" si="22"/>
        <v>4054156.804822234</v>
      </c>
      <c r="AI308" s="80"/>
      <c r="AK308" s="50"/>
      <c r="AM308" s="50">
        <f>+'[19]Commercial Sales Model'!$Q353</f>
        <v>5273056.8613422392</v>
      </c>
      <c r="AN308" s="51"/>
    </row>
    <row r="309" spans="1:40" x14ac:dyDescent="0.3">
      <c r="A309" s="2">
        <v>2035</v>
      </c>
      <c r="B309" s="2">
        <v>5</v>
      </c>
      <c r="C309" s="55"/>
      <c r="D309" s="55"/>
      <c r="E309" s="87">
        <f>+[10]Err!$D402</f>
        <v>14341.241355149299</v>
      </c>
      <c r="F309" s="57"/>
      <c r="H309" s="73"/>
      <c r="I309" s="72"/>
      <c r="J309" s="72"/>
      <c r="K309" s="65">
        <f>+[12]Err!$D366</f>
        <v>1242.4630132991099</v>
      </c>
      <c r="L309" s="74">
        <f>+[13]Err!$E426</f>
        <v>498837.62346636801</v>
      </c>
      <c r="M309" s="75">
        <f t="shared" si="23"/>
        <v>619787.29679899034</v>
      </c>
      <c r="N309" s="68"/>
      <c r="P309" s="86"/>
      <c r="Q309" s="84"/>
      <c r="R309" s="84"/>
      <c r="S309" s="105">
        <f>+[15]Err!$D423</f>
        <v>22067.8047106741</v>
      </c>
      <c r="T309" s="79">
        <f>+[16]Err!E390</f>
        <v>103716.904213938</v>
      </c>
      <c r="U309" s="90">
        <f t="shared" si="24"/>
        <v>2288804.3873888757</v>
      </c>
      <c r="V309" s="80"/>
      <c r="X309" s="89"/>
      <c r="Y309" s="61"/>
      <c r="Z309" s="61"/>
      <c r="AA309" s="54">
        <f>+[17]Err!E426</f>
        <v>421834.59075668</v>
      </c>
      <c r="AB309" s="54">
        <f>+[18]Err!E398</f>
        <v>3198.6612367907601</v>
      </c>
      <c r="AC309" s="87">
        <f t="shared" si="25"/>
        <v>1349305.9537908861</v>
      </c>
      <c r="AD309" s="87"/>
      <c r="AF309" s="84"/>
      <c r="AG309" s="84"/>
      <c r="AH309" s="90">
        <f t="shared" si="22"/>
        <v>4272238.8793339012</v>
      </c>
      <c r="AI309" s="80"/>
      <c r="AK309" s="50"/>
      <c r="AM309" s="50">
        <f>+'[19]Commercial Sales Model'!$Q354</f>
        <v>5563063.5844313856</v>
      </c>
      <c r="AN309" s="51"/>
    </row>
    <row r="310" spans="1:40" x14ac:dyDescent="0.3">
      <c r="A310" s="2">
        <v>2035</v>
      </c>
      <c r="B310" s="2">
        <v>6</v>
      </c>
      <c r="C310" s="55"/>
      <c r="D310" s="55"/>
      <c r="E310" s="87">
        <f>+[10]Err!$D403</f>
        <v>14342.8557672558</v>
      </c>
      <c r="F310" s="57"/>
      <c r="H310" s="73"/>
      <c r="I310" s="72"/>
      <c r="J310" s="72"/>
      <c r="K310" s="65">
        <f>+[12]Err!$D367</f>
        <v>1337.2300317720201</v>
      </c>
      <c r="L310" s="74">
        <f>+[13]Err!$E427</f>
        <v>499063.57777245803</v>
      </c>
      <c r="M310" s="75">
        <f t="shared" si="23"/>
        <v>667362.80396092206</v>
      </c>
      <c r="N310" s="68"/>
      <c r="P310" s="86"/>
      <c r="Q310" s="84"/>
      <c r="R310" s="84"/>
      <c r="S310" s="105">
        <f>+[15]Err!$D424</f>
        <v>23365.9133960615</v>
      </c>
      <c r="T310" s="79">
        <f>+[16]Err!E391</f>
        <v>104005.150723407</v>
      </c>
      <c r="U310" s="90">
        <f t="shared" si="24"/>
        <v>2430175.344547451</v>
      </c>
      <c r="V310" s="80"/>
      <c r="X310" s="89"/>
      <c r="Y310" s="61"/>
      <c r="Z310" s="61"/>
      <c r="AA310" s="54">
        <f>+[17]Err!E427</f>
        <v>439351.13595869701</v>
      </c>
      <c r="AB310" s="54">
        <f>+[18]Err!E399</f>
        <v>3210.1594602211298</v>
      </c>
      <c r="AC310" s="87">
        <f t="shared" si="25"/>
        <v>1410387.2054567111</v>
      </c>
      <c r="AD310" s="87"/>
      <c r="AF310" s="84"/>
      <c r="AG310" s="84"/>
      <c r="AH310" s="90">
        <f t="shared" si="22"/>
        <v>4522268.2097323397</v>
      </c>
      <c r="AI310" s="80"/>
      <c r="AK310" s="50"/>
      <c r="AM310" s="50">
        <f>+'[19]Commercial Sales Model'!$Q355</f>
        <v>5900373.6667112084</v>
      </c>
      <c r="AN310" s="51"/>
    </row>
    <row r="311" spans="1:40" x14ac:dyDescent="0.3">
      <c r="A311" s="2">
        <v>2035</v>
      </c>
      <c r="B311" s="2">
        <v>7</v>
      </c>
      <c r="C311" s="55"/>
      <c r="D311" s="55"/>
      <c r="E311" s="87">
        <f>+[10]Err!$D404</f>
        <v>14341.3226592713</v>
      </c>
      <c r="F311" s="57"/>
      <c r="H311" s="73"/>
      <c r="I311" s="72"/>
      <c r="J311" s="72"/>
      <c r="K311" s="65">
        <f>+[12]Err!$D368</f>
        <v>1406.8446563062701</v>
      </c>
      <c r="L311" s="74">
        <f>+[13]Err!$E428</f>
        <v>499282.41261161899</v>
      </c>
      <c r="M311" s="75">
        <f t="shared" si="23"/>
        <v>702412.79417035845</v>
      </c>
      <c r="N311" s="68"/>
      <c r="P311" s="86"/>
      <c r="Q311" s="84"/>
      <c r="R311" s="84"/>
      <c r="S311" s="105">
        <f>+[15]Err!$D425</f>
        <v>24306.900579224101</v>
      </c>
      <c r="T311" s="79">
        <f>+[16]Err!E392</f>
        <v>104258.41118843701</v>
      </c>
      <c r="U311" s="90">
        <f t="shared" si="24"/>
        <v>2534198.8353052037</v>
      </c>
      <c r="V311" s="80"/>
      <c r="X311" s="89"/>
      <c r="Y311" s="61"/>
      <c r="Z311" s="61"/>
      <c r="AA311" s="54">
        <f>+[17]Err!E428</f>
        <v>451893.91161686199</v>
      </c>
      <c r="AB311" s="54">
        <f>+[18]Err!E400</f>
        <v>3232.86475016949</v>
      </c>
      <c r="AC311" s="87">
        <f t="shared" si="25"/>
        <v>1460911.8976823601</v>
      </c>
      <c r="AD311" s="87"/>
      <c r="AF311" s="84"/>
      <c r="AG311" s="84"/>
      <c r="AH311" s="90">
        <f t="shared" si="22"/>
        <v>4711864.8498171931</v>
      </c>
      <c r="AI311" s="80"/>
      <c r="AK311" s="50"/>
      <c r="AM311" s="50">
        <f>+'[19]Commercial Sales Model'!$Q356</f>
        <v>6129403.2027402809</v>
      </c>
      <c r="AN311" s="51"/>
    </row>
    <row r="312" spans="1:40" x14ac:dyDescent="0.3">
      <c r="A312" s="2">
        <v>2035</v>
      </c>
      <c r="B312" s="2">
        <v>8</v>
      </c>
      <c r="C312" s="55"/>
      <c r="D312" s="55"/>
      <c r="E312" s="87">
        <f>+[10]Err!$D405</f>
        <v>14342.871697614301</v>
      </c>
      <c r="F312" s="57"/>
      <c r="H312" s="73"/>
      <c r="I312" s="72"/>
      <c r="J312" s="72"/>
      <c r="K312" s="65">
        <f>+[12]Err!$D369</f>
        <v>1435.05583690194</v>
      </c>
      <c r="L312" s="74">
        <f>+[13]Err!$E429</f>
        <v>499499.467980118</v>
      </c>
      <c r="M312" s="75">
        <f t="shared" si="23"/>
        <v>716809.62705428211</v>
      </c>
      <c r="N312" s="68"/>
      <c r="P312" s="86"/>
      <c r="Q312" s="84"/>
      <c r="R312" s="84"/>
      <c r="S312" s="105">
        <f>+[15]Err!$D426</f>
        <v>24745.267329509901</v>
      </c>
      <c r="T312" s="79">
        <f>+[16]Err!E393</f>
        <v>104309.69159543001</v>
      </c>
      <c r="U312" s="90">
        <f t="shared" si="24"/>
        <v>2581171.2035876475</v>
      </c>
      <c r="V312" s="80"/>
      <c r="X312" s="89"/>
      <c r="Y312" s="61"/>
      <c r="Z312" s="61"/>
      <c r="AA312" s="54">
        <f>+[17]Err!E429</f>
        <v>458705.73936571099</v>
      </c>
      <c r="AB312" s="54">
        <f>+[18]Err!E401</f>
        <v>3237.9788883791298</v>
      </c>
      <c r="AC312" s="87">
        <f t="shared" si="25"/>
        <v>1485279.5000445119</v>
      </c>
      <c r="AD312" s="87"/>
      <c r="AF312" s="84"/>
      <c r="AG312" s="84"/>
      <c r="AH312" s="90">
        <f t="shared" si="22"/>
        <v>4797603.2023840556</v>
      </c>
      <c r="AI312" s="80"/>
      <c r="AK312" s="50"/>
      <c r="AM312" s="50">
        <f>+'[19]Commercial Sales Model'!$Q357</f>
        <v>6253056.1360395951</v>
      </c>
      <c r="AN312" s="51"/>
    </row>
    <row r="313" spans="1:40" x14ac:dyDescent="0.3">
      <c r="A313" s="2">
        <v>2035</v>
      </c>
      <c r="B313" s="2">
        <v>9</v>
      </c>
      <c r="C313" s="55"/>
      <c r="D313" s="55"/>
      <c r="E313" s="87">
        <f>+[10]Err!$D406</f>
        <v>14341.400671076401</v>
      </c>
      <c r="F313" s="57"/>
      <c r="H313" s="73"/>
      <c r="I313" s="72"/>
      <c r="J313" s="72"/>
      <c r="K313" s="65">
        <f>+[12]Err!$D370</f>
        <v>1400.1903978226801</v>
      </c>
      <c r="L313" s="74">
        <f>+[13]Err!$E430</f>
        <v>499724.57598626002</v>
      </c>
      <c r="M313" s="75">
        <f t="shared" si="23"/>
        <v>699709.55285197147</v>
      </c>
      <c r="N313" s="68"/>
      <c r="P313" s="86"/>
      <c r="Q313" s="84"/>
      <c r="R313" s="84"/>
      <c r="S313" s="105">
        <f>+[15]Err!$D427</f>
        <v>24360.364286840399</v>
      </c>
      <c r="T313" s="79">
        <f>+[16]Err!E394</f>
        <v>104301.559438125</v>
      </c>
      <c r="U313" s="90">
        <f t="shared" si="24"/>
        <v>2540823.9835982611</v>
      </c>
      <c r="V313" s="80"/>
      <c r="X313" s="89"/>
      <c r="Y313" s="61"/>
      <c r="Z313" s="61"/>
      <c r="AA313" s="54">
        <f>+[17]Err!E430</f>
        <v>455047.76973744901</v>
      </c>
      <c r="AB313" s="54">
        <f>+[18]Err!E402</f>
        <v>3234.5917303587398</v>
      </c>
      <c r="AC313" s="87">
        <f t="shared" si="25"/>
        <v>1471893.7529109407</v>
      </c>
      <c r="AD313" s="87"/>
      <c r="AF313" s="84"/>
      <c r="AG313" s="84"/>
      <c r="AH313" s="90">
        <f t="shared" si="22"/>
        <v>4726768.6900322493</v>
      </c>
      <c r="AI313" s="80"/>
      <c r="AK313" s="50"/>
      <c r="AM313" s="50">
        <f>+'[19]Commercial Sales Model'!$Q358</f>
        <v>6154427.9159791172</v>
      </c>
      <c r="AN313" s="51"/>
    </row>
    <row r="314" spans="1:40" x14ac:dyDescent="0.3">
      <c r="A314" s="2">
        <v>2035</v>
      </c>
      <c r="B314" s="2">
        <v>10</v>
      </c>
      <c r="C314" s="55"/>
      <c r="D314" s="55"/>
      <c r="E314" s="87">
        <f>+[10]Err!$D407</f>
        <v>14342.886982891199</v>
      </c>
      <c r="F314" s="57"/>
      <c r="H314" s="73"/>
      <c r="I314" s="72"/>
      <c r="J314" s="72"/>
      <c r="K314" s="65">
        <f>+[12]Err!$D371</f>
        <v>1317.1430876570801</v>
      </c>
      <c r="L314" s="74">
        <f>+[13]Err!$E431</f>
        <v>499968.58069439698</v>
      </c>
      <c r="M314" s="75">
        <f t="shared" si="23"/>
        <v>658530.16010734602</v>
      </c>
      <c r="N314" s="68"/>
      <c r="P314" s="86"/>
      <c r="Q314" s="84"/>
      <c r="R314" s="84"/>
      <c r="S314" s="105">
        <f>+[15]Err!$D428</f>
        <v>23298.522869185399</v>
      </c>
      <c r="T314" s="79">
        <f>+[16]Err!E395</f>
        <v>104209.845623948</v>
      </c>
      <c r="U314" s="90">
        <f t="shared" si="24"/>
        <v>2427935.4714638325</v>
      </c>
      <c r="V314" s="80"/>
      <c r="X314" s="89"/>
      <c r="Y314" s="61"/>
      <c r="Z314" s="61"/>
      <c r="AA314" s="54">
        <f>+[17]Err!E431</f>
        <v>442327.98004416202</v>
      </c>
      <c r="AB314" s="54">
        <f>+[18]Err!E403</f>
        <v>3219.4422493307302</v>
      </c>
      <c r="AC314" s="87">
        <f t="shared" si="25"/>
        <v>1424049.3870152952</v>
      </c>
      <c r="AD314" s="87"/>
      <c r="AF314" s="84"/>
      <c r="AG314" s="84"/>
      <c r="AH314" s="90">
        <f t="shared" si="22"/>
        <v>4524857.9055693643</v>
      </c>
      <c r="AI314" s="80"/>
      <c r="AK314" s="50"/>
      <c r="AM314" s="50">
        <f>+'[19]Commercial Sales Model'!$Q359</f>
        <v>5902521.8879224341</v>
      </c>
      <c r="AN314" s="51"/>
    </row>
    <row r="315" spans="1:40" x14ac:dyDescent="0.3">
      <c r="A315" s="2">
        <v>2035</v>
      </c>
      <c r="B315" s="2">
        <v>11</v>
      </c>
      <c r="C315" s="55"/>
      <c r="D315" s="55"/>
      <c r="E315" s="87">
        <f>+[10]Err!$D408</f>
        <v>14341.475523883</v>
      </c>
      <c r="F315" s="57"/>
      <c r="H315" s="73"/>
      <c r="I315" s="72"/>
      <c r="J315" s="72"/>
      <c r="K315" s="65">
        <f>+[12]Err!$D372</f>
        <v>1192.8757587948801</v>
      </c>
      <c r="L315" s="74">
        <f>+[13]Err!$E432</f>
        <v>500243.60689881002</v>
      </c>
      <c r="M315" s="75">
        <f t="shared" si="23"/>
        <v>596728.47216170572</v>
      </c>
      <c r="N315" s="68"/>
      <c r="P315" s="86"/>
      <c r="Q315" s="84"/>
      <c r="R315" s="84"/>
      <c r="S315" s="105">
        <f>+[15]Err!$D429</f>
        <v>21639.934376293899</v>
      </c>
      <c r="T315" s="79">
        <f>+[16]Err!E396</f>
        <v>104056.09344336401</v>
      </c>
      <c r="U315" s="90">
        <f t="shared" si="24"/>
        <v>2251767.0335679031</v>
      </c>
      <c r="V315" s="80"/>
      <c r="X315" s="89"/>
      <c r="Y315" s="61"/>
      <c r="Z315" s="61"/>
      <c r="AA315" s="54">
        <f>+[17]Err!E432</f>
        <v>422901.39346713998</v>
      </c>
      <c r="AB315" s="54">
        <f>+[18]Err!E404</f>
        <v>3213.3063855210398</v>
      </c>
      <c r="AC315" s="87">
        <f t="shared" si="25"/>
        <v>1358911.7480737066</v>
      </c>
      <c r="AD315" s="87"/>
      <c r="AF315" s="84"/>
      <c r="AG315" s="84"/>
      <c r="AH315" s="90">
        <f t="shared" si="22"/>
        <v>4221748.7293271981</v>
      </c>
      <c r="AI315" s="80"/>
      <c r="AK315" s="50"/>
      <c r="AM315" s="50">
        <f>+'[19]Commercial Sales Model'!$Q360</f>
        <v>5519876.1736814203</v>
      </c>
      <c r="AN315" s="51"/>
    </row>
    <row r="316" spans="1:40" x14ac:dyDescent="0.3">
      <c r="A316" s="2">
        <v>2035</v>
      </c>
      <c r="B316" s="2">
        <v>12</v>
      </c>
      <c r="C316" s="55"/>
      <c r="D316" s="55"/>
      <c r="E316" s="87">
        <f>+[10]Err!$D409</f>
        <v>14342.901649208299</v>
      </c>
      <c r="F316" s="57">
        <f>SUM(E305:E316)</f>
        <v>172104.84226026482</v>
      </c>
      <c r="H316" s="73"/>
      <c r="I316" s="72"/>
      <c r="J316" s="72"/>
      <c r="K316" s="65">
        <f>+[12]Err!$D373</f>
        <v>1144.2400499268199</v>
      </c>
      <c r="L316" s="74">
        <f>+[13]Err!$E433</f>
        <v>500526.428659297</v>
      </c>
      <c r="M316" s="75">
        <f t="shared" si="23"/>
        <v>572722.38571880688</v>
      </c>
      <c r="N316" s="68">
        <f>SUM(M305:M316)</f>
        <v>7449676.1661657868</v>
      </c>
      <c r="P316" s="86"/>
      <c r="Q316" s="84"/>
      <c r="R316" s="84"/>
      <c r="S316" s="105">
        <f>+[15]Err!$D430</f>
        <v>21371.782019647399</v>
      </c>
      <c r="T316" s="79">
        <f>+[16]Err!E397</f>
        <v>103864.72168783601</v>
      </c>
      <c r="U316" s="90">
        <f t="shared" si="24"/>
        <v>2219774.1914437748</v>
      </c>
      <c r="V316" s="80">
        <f>SUM(U305:U316)</f>
        <v>27717261.46024413</v>
      </c>
      <c r="X316" s="89"/>
      <c r="Y316" s="61"/>
      <c r="Z316" s="61"/>
      <c r="AA316" s="54">
        <f>+[17]Err!E433</f>
        <v>419437.21879581298</v>
      </c>
      <c r="AB316" s="54">
        <f>+[18]Err!E405</f>
        <v>3212.1864055752299</v>
      </c>
      <c r="AC316" s="87">
        <f t="shared" si="25"/>
        <v>1347310.5322081938</v>
      </c>
      <c r="AD316" s="87">
        <f>SUM(AC305:AC316)</f>
        <v>16467081.169350417</v>
      </c>
      <c r="AF316" s="84"/>
      <c r="AG316" s="84"/>
      <c r="AH316" s="90">
        <f t="shared" si="22"/>
        <v>4154150.0110199838</v>
      </c>
      <c r="AI316" s="80">
        <f>SUM(AH305:AH316)</f>
        <v>51806123.638020597</v>
      </c>
      <c r="AK316" s="50"/>
      <c r="AM316" s="50">
        <f>+'[19]Commercial Sales Model'!$Q361</f>
        <v>5458278.3413492534</v>
      </c>
      <c r="AN316" s="51">
        <f>SUM(AM305:AM316)</f>
        <v>67500703.082594737</v>
      </c>
    </row>
    <row r="317" spans="1:40" x14ac:dyDescent="0.3">
      <c r="A317" s="2">
        <v>2036</v>
      </c>
      <c r="B317" s="2">
        <v>1</v>
      </c>
      <c r="C317" s="55"/>
      <c r="D317" s="55"/>
      <c r="E317" s="87">
        <f>+[10]Err!$D410</f>
        <v>14341.5473456113</v>
      </c>
      <c r="F317" s="58">
        <f>+F316/F304-1</f>
        <v>2.3139807615368824E-5</v>
      </c>
      <c r="H317" s="73"/>
      <c r="I317" s="72"/>
      <c r="J317" s="72"/>
      <c r="K317" s="65">
        <f>+[12]Err!$D374</f>
        <v>1102.0546049404199</v>
      </c>
      <c r="L317" s="74">
        <f>+[13]Err!$E434</f>
        <v>500801.55788798397</v>
      </c>
      <c r="M317" s="75">
        <f t="shared" si="23"/>
        <v>551910.66303178901</v>
      </c>
      <c r="N317" s="69">
        <f>+N316/N304-1</f>
        <v>4.3864233238419814E-3</v>
      </c>
      <c r="P317" s="86"/>
      <c r="Q317" s="84"/>
      <c r="R317" s="84"/>
      <c r="S317" s="105">
        <f>+[15]Err!$D431</f>
        <v>20725.271940648901</v>
      </c>
      <c r="T317" s="79">
        <f>+[16]Err!E398</f>
        <v>103738.261126746</v>
      </c>
      <c r="U317" s="90">
        <f t="shared" si="24"/>
        <v>2150003.6725018579</v>
      </c>
      <c r="V317" s="81">
        <f>+V316/V304-1</f>
        <v>4.8364550373389825E-3</v>
      </c>
      <c r="X317" s="89"/>
      <c r="Y317" s="61"/>
      <c r="Z317" s="61"/>
      <c r="AA317" s="54">
        <f>+[17]Err!E434</f>
        <v>403346.79536561802</v>
      </c>
      <c r="AB317" s="54">
        <f>+[18]Err!E406</f>
        <v>3210.6983040309101</v>
      </c>
      <c r="AC317" s="87">
        <f t="shared" si="25"/>
        <v>1295024.8718166924</v>
      </c>
      <c r="AD317" s="150">
        <f>+AD316/AD304-1</f>
        <v>5.3340243863349013E-3</v>
      </c>
      <c r="AF317" s="84"/>
      <c r="AG317" s="84"/>
      <c r="AH317" s="90">
        <f t="shared" si="22"/>
        <v>4011280.7546959505</v>
      </c>
      <c r="AI317" s="81">
        <f>+AI316/AI304-1</f>
        <v>4.9137295446781692E-3</v>
      </c>
      <c r="AK317" s="50"/>
      <c r="AM317" s="50">
        <f>+'[19]Commercial Sales Model'!$Q362</f>
        <v>5201935.7871825024</v>
      </c>
      <c r="AN317" s="3">
        <f>+AN316/AN304-1</f>
        <v>1.4840807144939516E-2</v>
      </c>
    </row>
    <row r="318" spans="1:40" x14ac:dyDescent="0.3">
      <c r="A318" s="2">
        <v>2036</v>
      </c>
      <c r="B318" s="2">
        <v>2</v>
      </c>
      <c r="C318" s="55"/>
      <c r="D318" s="55"/>
      <c r="E318" s="87">
        <f>+[10]Err!$D411</f>
        <v>14342.915721629801</v>
      </c>
      <c r="F318" s="57"/>
      <c r="H318" s="73"/>
      <c r="I318" s="72"/>
      <c r="J318" s="72"/>
      <c r="K318" s="65">
        <f>+[12]Err!$D375</f>
        <v>1087.78495038952</v>
      </c>
      <c r="L318" s="74">
        <f>+[13]Err!$E435</f>
        <v>501048.70994001598</v>
      </c>
      <c r="M318" s="75">
        <f t="shared" si="23"/>
        <v>545033.24608483328</v>
      </c>
      <c r="N318" s="68"/>
      <c r="P318" s="86"/>
      <c r="Q318" s="84"/>
      <c r="R318" s="84"/>
      <c r="S318" s="105">
        <f>+[15]Err!$D432</f>
        <v>19933.109845851999</v>
      </c>
      <c r="T318" s="79">
        <f>+[16]Err!E399</f>
        <v>103701.70909032199</v>
      </c>
      <c r="U318" s="90">
        <f t="shared" si="24"/>
        <v>2067097.5584999772</v>
      </c>
      <c r="V318" s="80"/>
      <c r="X318" s="89"/>
      <c r="Y318" s="61"/>
      <c r="Z318" s="61"/>
      <c r="AA318" s="54">
        <f>+[17]Err!E435</f>
        <v>400501.251750266</v>
      </c>
      <c r="AB318" s="54">
        <f>+[18]Err!E407</f>
        <v>3212.71620316915</v>
      </c>
      <c r="AC318" s="87">
        <f t="shared" si="25"/>
        <v>1286696.8608876066</v>
      </c>
      <c r="AD318" s="87"/>
      <c r="AF318" s="84"/>
      <c r="AG318" s="84"/>
      <c r="AH318" s="90">
        <f t="shared" si="22"/>
        <v>3913170.5811940469</v>
      </c>
      <c r="AI318" s="80"/>
      <c r="AK318" s="50"/>
      <c r="AM318" s="50">
        <f>+'[19]Commercial Sales Model'!$Q363</f>
        <v>5160104.7994228648</v>
      </c>
      <c r="AN318" s="51"/>
    </row>
    <row r="319" spans="1:40" x14ac:dyDescent="0.3">
      <c r="A319" s="2">
        <v>2036</v>
      </c>
      <c r="B319" s="2">
        <v>3</v>
      </c>
      <c r="C319" s="55"/>
      <c r="D319" s="55"/>
      <c r="E319" s="87">
        <f>+[10]Err!$D412</f>
        <v>14341.616259001101</v>
      </c>
      <c r="F319" s="57"/>
      <c r="H319" s="73"/>
      <c r="I319" s="72"/>
      <c r="J319" s="72"/>
      <c r="K319" s="65">
        <f>+[12]Err!$D376</f>
        <v>1105.7880813885999</v>
      </c>
      <c r="L319" s="74">
        <f>+[13]Err!$E436</f>
        <v>501275.87289991201</v>
      </c>
      <c r="M319" s="75">
        <f t="shared" si="23"/>
        <v>554304.88574038935</v>
      </c>
      <c r="N319" s="68"/>
      <c r="P319" s="86"/>
      <c r="Q319" s="84"/>
      <c r="R319" s="84"/>
      <c r="S319" s="105">
        <f>+[15]Err!$D433</f>
        <v>20263.218916639998</v>
      </c>
      <c r="T319" s="79">
        <f>+[16]Err!E400</f>
        <v>103699.067788582</v>
      </c>
      <c r="U319" s="90">
        <f t="shared" si="24"/>
        <v>2101276.9120515282</v>
      </c>
      <c r="V319" s="80"/>
      <c r="X319" s="89"/>
      <c r="Y319" s="61"/>
      <c r="Z319" s="61"/>
      <c r="AA319" s="54">
        <f>+[17]Err!E436</f>
        <v>403216.29448509298</v>
      </c>
      <c r="AB319" s="54">
        <f>+[18]Err!E408</f>
        <v>3207.6735900943099</v>
      </c>
      <c r="AC319" s="87">
        <f t="shared" si="25"/>
        <v>1293386.2589155226</v>
      </c>
      <c r="AD319" s="87"/>
      <c r="AF319" s="84"/>
      <c r="AG319" s="84"/>
      <c r="AH319" s="90">
        <f t="shared" si="22"/>
        <v>3963309.6729664411</v>
      </c>
      <c r="AI319" s="80"/>
      <c r="AK319" s="50"/>
      <c r="AM319" s="50">
        <f>+'[19]Commercial Sales Model'!$Q364</f>
        <v>5222852.8672187049</v>
      </c>
      <c r="AN319" s="51"/>
    </row>
    <row r="320" spans="1:40" x14ac:dyDescent="0.3">
      <c r="A320" s="2">
        <v>2036</v>
      </c>
      <c r="B320" s="2">
        <v>4</v>
      </c>
      <c r="C320" s="55"/>
      <c r="D320" s="55"/>
      <c r="E320" s="87">
        <f>+[10]Err!$D413</f>
        <v>14342.9292242048</v>
      </c>
      <c r="F320" s="57"/>
      <c r="H320" s="73"/>
      <c r="I320" s="72"/>
      <c r="J320" s="72"/>
      <c r="K320" s="65">
        <f>+[12]Err!$D377</f>
        <v>1148.3777628643199</v>
      </c>
      <c r="L320" s="74">
        <f>+[13]Err!$E437</f>
        <v>501509.40377437201</v>
      </c>
      <c r="M320" s="75">
        <f t="shared" si="23"/>
        <v>575922.24716183217</v>
      </c>
      <c r="N320" s="68"/>
      <c r="P320" s="86"/>
      <c r="Q320" s="84"/>
      <c r="R320" s="84"/>
      <c r="S320" s="105">
        <f>+[15]Err!$D434</f>
        <v>20929.1338868286</v>
      </c>
      <c r="T320" s="79">
        <f>+[16]Err!E401</f>
        <v>103743.748688537</v>
      </c>
      <c r="U320" s="90">
        <f t="shared" si="24"/>
        <v>2171266.8062238898</v>
      </c>
      <c r="V320" s="80"/>
      <c r="X320" s="89"/>
      <c r="Y320" s="61"/>
      <c r="Z320" s="61"/>
      <c r="AA320" s="54">
        <f>+[17]Err!E437</f>
        <v>410147.64219107898</v>
      </c>
      <c r="AB320" s="54">
        <f>+[18]Err!E409</f>
        <v>3205.7921955175002</v>
      </c>
      <c r="AC320" s="87">
        <f t="shared" si="25"/>
        <v>1314848.1103460654</v>
      </c>
      <c r="AD320" s="87"/>
      <c r="AF320" s="84"/>
      <c r="AG320" s="84"/>
      <c r="AH320" s="90">
        <f t="shared" si="22"/>
        <v>4076380.0929559921</v>
      </c>
      <c r="AI320" s="80"/>
      <c r="AK320" s="50"/>
      <c r="AM320" s="50">
        <f>+'[19]Commercial Sales Model'!$Q365</f>
        <v>5353223.8153667217</v>
      </c>
      <c r="AN320" s="51"/>
    </row>
    <row r="321" spans="1:40" x14ac:dyDescent="0.3">
      <c r="A321" s="2">
        <v>2036</v>
      </c>
      <c r="B321" s="2">
        <v>5</v>
      </c>
      <c r="C321" s="55"/>
      <c r="D321" s="55"/>
      <c r="E321" s="87">
        <f>+[10]Err!$D414</f>
        <v>14341.6823818224</v>
      </c>
      <c r="F321" s="57"/>
      <c r="H321" s="73"/>
      <c r="I321" s="72"/>
      <c r="J321" s="72"/>
      <c r="K321" s="65">
        <f>+[12]Err!$D378</f>
        <v>1241.74903114831</v>
      </c>
      <c r="L321" s="74">
        <f>+[13]Err!$E438</f>
        <v>501755.48249465699</v>
      </c>
      <c r="M321" s="75">
        <f t="shared" si="23"/>
        <v>623054.3842610931</v>
      </c>
      <c r="N321" s="68"/>
      <c r="P321" s="86"/>
      <c r="Q321" s="84"/>
      <c r="R321" s="84"/>
      <c r="S321" s="105">
        <f>+[15]Err!$D435</f>
        <v>22143.6337950897</v>
      </c>
      <c r="T321" s="79">
        <f>+[16]Err!E402</f>
        <v>103909.307182399</v>
      </c>
      <c r="U321" s="90">
        <f t="shared" si="24"/>
        <v>2300929.6461485275</v>
      </c>
      <c r="V321" s="80"/>
      <c r="X321" s="89"/>
      <c r="Y321" s="61"/>
      <c r="Z321" s="61"/>
      <c r="AA321" s="54">
        <f>+[17]Err!E438</f>
        <v>424555.67535808601</v>
      </c>
      <c r="AB321" s="54">
        <f>+[18]Err!E410</f>
        <v>3195.9048737412199</v>
      </c>
      <c r="AC321" s="87">
        <f t="shared" si="25"/>
        <v>1356839.5520514024</v>
      </c>
      <c r="AD321" s="87"/>
      <c r="AF321" s="84"/>
      <c r="AG321" s="84"/>
      <c r="AH321" s="90">
        <f t="shared" si="22"/>
        <v>4295165.2648428455</v>
      </c>
      <c r="AI321" s="80"/>
      <c r="AK321" s="50"/>
      <c r="AM321" s="50">
        <f>+'[19]Commercial Sales Model'!$Q366</f>
        <v>5646727.4176511923</v>
      </c>
      <c r="AN321" s="51"/>
    </row>
    <row r="322" spans="1:40" x14ac:dyDescent="0.3">
      <c r="A322" s="2">
        <v>2036</v>
      </c>
      <c r="B322" s="2">
        <v>6</v>
      </c>
      <c r="C322" s="55"/>
      <c r="D322" s="55"/>
      <c r="E322" s="87">
        <f>+[10]Err!$D415</f>
        <v>14342.9421800084</v>
      </c>
      <c r="F322" s="57"/>
      <c r="H322" s="73"/>
      <c r="I322" s="72"/>
      <c r="J322" s="72"/>
      <c r="K322" s="65">
        <f>+[12]Err!$D379</f>
        <v>1336.9201808933401</v>
      </c>
      <c r="L322" s="74">
        <f>+[13]Err!$E439</f>
        <v>502010.52093142702</v>
      </c>
      <c r="M322" s="75">
        <f t="shared" si="23"/>
        <v>671147.99645400338</v>
      </c>
      <c r="N322" s="68"/>
      <c r="P322" s="86"/>
      <c r="Q322" s="84"/>
      <c r="R322" s="84"/>
      <c r="S322" s="105">
        <f>+[15]Err!$D436</f>
        <v>23444.701085271801</v>
      </c>
      <c r="T322" s="79">
        <f>+[16]Err!E403</f>
        <v>104198.05859008701</v>
      </c>
      <c r="U322" s="90">
        <f t="shared" si="24"/>
        <v>2442892.3373102276</v>
      </c>
      <c r="V322" s="80"/>
      <c r="X322" s="89"/>
      <c r="Y322" s="61"/>
      <c r="Z322" s="61"/>
      <c r="AA322" s="54">
        <f>+[17]Err!E439</f>
        <v>442080.199520975</v>
      </c>
      <c r="AB322" s="54">
        <f>+[18]Err!E411</f>
        <v>3207.3929902157602</v>
      </c>
      <c r="AC322" s="87">
        <f t="shared" si="25"/>
        <v>1417924.9330567599</v>
      </c>
      <c r="AD322" s="87"/>
      <c r="AF322" s="84"/>
      <c r="AG322" s="84"/>
      <c r="AH322" s="90">
        <f t="shared" si="22"/>
        <v>4546308.2090009991</v>
      </c>
      <c r="AI322" s="80"/>
      <c r="AK322" s="50"/>
      <c r="AM322" s="50">
        <f>+'[19]Commercial Sales Model'!$Q367</f>
        <v>5988369.940669992</v>
      </c>
      <c r="AN322" s="51"/>
    </row>
    <row r="323" spans="1:40" x14ac:dyDescent="0.3">
      <c r="A323" s="2">
        <v>2036</v>
      </c>
      <c r="B323" s="2">
        <v>7</v>
      </c>
      <c r="C323" s="55"/>
      <c r="D323" s="55"/>
      <c r="E323" s="87">
        <f>+[10]Err!$D416</f>
        <v>14341.745827076</v>
      </c>
      <c r="F323" s="57"/>
      <c r="H323" s="73"/>
      <c r="I323" s="72"/>
      <c r="J323" s="72"/>
      <c r="K323" s="65">
        <f>+[12]Err!$D380</f>
        <v>1406.94155779274</v>
      </c>
      <c r="L323" s="74">
        <f>+[13]Err!$E440</f>
        <v>502254.817574638</v>
      </c>
      <c r="M323" s="75">
        <f t="shared" si="23"/>
        <v>706643.17544736969</v>
      </c>
      <c r="N323" s="68"/>
      <c r="P323" s="86"/>
      <c r="Q323" s="84"/>
      <c r="R323" s="84"/>
      <c r="S323" s="105">
        <f>+[15]Err!$D437</f>
        <v>24388.659105653202</v>
      </c>
      <c r="T323" s="79">
        <f>+[16]Err!E404</f>
        <v>104451.758915492</v>
      </c>
      <c r="U323" s="90">
        <f t="shared" si="24"/>
        <v>2547438.3411758072</v>
      </c>
      <c r="V323" s="80"/>
      <c r="X323" s="89"/>
      <c r="Y323" s="61"/>
      <c r="Z323" s="61"/>
      <c r="AA323" s="54">
        <f>+[17]Err!E440</f>
        <v>454638.51029307401</v>
      </c>
      <c r="AB323" s="54">
        <f>+[18]Err!E412</f>
        <v>3230.07851297149</v>
      </c>
      <c r="AC323" s="87">
        <f t="shared" si="25"/>
        <v>1468518.0832670259</v>
      </c>
      <c r="AD323" s="87"/>
      <c r="AF323" s="84"/>
      <c r="AG323" s="84"/>
      <c r="AH323" s="90">
        <f t="shared" si="22"/>
        <v>4736941.3457172792</v>
      </c>
      <c r="AI323" s="80"/>
      <c r="AK323" s="50"/>
      <c r="AM323" s="50">
        <f>+'[19]Commercial Sales Model'!$Q368</f>
        <v>6220777.5709079159</v>
      </c>
      <c r="AN323" s="51"/>
    </row>
    <row r="324" spans="1:40" x14ac:dyDescent="0.3">
      <c r="A324" s="2">
        <v>2036</v>
      </c>
      <c r="B324" s="2">
        <v>8</v>
      </c>
      <c r="C324" s="55"/>
      <c r="D324" s="55"/>
      <c r="E324" s="87">
        <f>+[10]Err!$D417</f>
        <v>14342.9546111817</v>
      </c>
      <c r="F324" s="57"/>
      <c r="H324" s="73"/>
      <c r="I324" s="72"/>
      <c r="J324" s="72"/>
      <c r="K324" s="65">
        <f>+[12]Err!$D381</f>
        <v>1435.4120148981899</v>
      </c>
      <c r="L324" s="74">
        <f>+[13]Err!$E441</f>
        <v>502483.76738166402</v>
      </c>
      <c r="M324" s="75">
        <f t="shared" si="23"/>
        <v>721271.23699094774</v>
      </c>
      <c r="N324" s="68"/>
      <c r="P324" s="86"/>
      <c r="Q324" s="84"/>
      <c r="R324" s="84"/>
      <c r="S324" s="105">
        <f>+[15]Err!$D438</f>
        <v>24828.943365217401</v>
      </c>
      <c r="T324" s="79">
        <f>+[16]Err!E405</f>
        <v>104503.10453181301</v>
      </c>
      <c r="U324" s="90">
        <f t="shared" si="24"/>
        <v>2594701.6639097789</v>
      </c>
      <c r="V324" s="80"/>
      <c r="X324" s="89"/>
      <c r="Y324" s="61"/>
      <c r="Z324" s="61"/>
      <c r="AA324" s="54">
        <f>+[17]Err!E441</f>
        <v>461465.086690336</v>
      </c>
      <c r="AB324" s="54">
        <f>+[18]Err!E413</f>
        <v>3235.1880431323402</v>
      </c>
      <c r="AC324" s="87">
        <f t="shared" si="25"/>
        <v>1492926.3307836039</v>
      </c>
      <c r="AD324" s="87"/>
      <c r="AF324" s="84"/>
      <c r="AG324" s="84"/>
      <c r="AH324" s="90">
        <f t="shared" si="22"/>
        <v>4823242.1862955121</v>
      </c>
      <c r="AI324" s="80"/>
      <c r="AK324" s="50"/>
      <c r="AM324" s="50">
        <f>+'[19]Commercial Sales Model'!$Q369</f>
        <v>6346182.4752687551</v>
      </c>
      <c r="AN324" s="51"/>
    </row>
    <row r="325" spans="1:40" x14ac:dyDescent="0.3">
      <c r="A325" s="2">
        <v>2036</v>
      </c>
      <c r="B325" s="2">
        <v>9</v>
      </c>
      <c r="C325" s="55"/>
      <c r="D325" s="55"/>
      <c r="E325" s="87">
        <f>+[10]Err!$D418</f>
        <v>14341.8067031869</v>
      </c>
      <c r="F325" s="57"/>
      <c r="H325" s="73"/>
      <c r="I325" s="72"/>
      <c r="J325" s="72"/>
      <c r="K325" s="65">
        <f>+[12]Err!$D382</f>
        <v>1400.52292499845</v>
      </c>
      <c r="L325" s="74">
        <f>+[13]Err!$E442</f>
        <v>502703.17453686398</v>
      </c>
      <c r="M325" s="75">
        <f t="shared" si="23"/>
        <v>704047.320408375</v>
      </c>
      <c r="N325" s="68"/>
      <c r="P325" s="86"/>
      <c r="Q325" s="84"/>
      <c r="R325" s="84"/>
      <c r="S325" s="105">
        <f>+[15]Err!$D439</f>
        <v>24443.921745998599</v>
      </c>
      <c r="T325" s="79">
        <f>+[16]Err!E406</f>
        <v>104494.92741684199</v>
      </c>
      <c r="U325" s="90">
        <f t="shared" si="24"/>
        <v>2554265.8286310891</v>
      </c>
      <c r="V325" s="80"/>
      <c r="X325" s="89"/>
      <c r="Y325" s="61"/>
      <c r="Z325" s="61"/>
      <c r="AA325" s="54">
        <f>+[17]Err!E442</f>
        <v>457802.797150795</v>
      </c>
      <c r="AB325" s="54">
        <f>+[18]Err!E414</f>
        <v>3231.8036042767299</v>
      </c>
      <c r="AC325" s="87">
        <f t="shared" si="25"/>
        <v>1479528.7298799078</v>
      </c>
      <c r="AD325" s="87"/>
      <c r="AF325" s="84"/>
      <c r="AG325" s="84"/>
      <c r="AH325" s="90">
        <f t="shared" ref="AH325:AH375" si="30">+AC325+U325+M325+E325</f>
        <v>4752183.6856225589</v>
      </c>
      <c r="AI325" s="80"/>
      <c r="AK325" s="50"/>
      <c r="AM325" s="50">
        <f>+'[19]Commercial Sales Model'!$Q370</f>
        <v>6246404.7731021652</v>
      </c>
      <c r="AN325" s="51"/>
    </row>
    <row r="326" spans="1:40" x14ac:dyDescent="0.3">
      <c r="A326" s="2">
        <v>2036</v>
      </c>
      <c r="B326" s="2">
        <v>10</v>
      </c>
      <c r="C326" s="55"/>
      <c r="D326" s="55"/>
      <c r="E326" s="87">
        <f>+[10]Err!$D419</f>
        <v>14342.966538969</v>
      </c>
      <c r="F326" s="57"/>
      <c r="H326" s="73"/>
      <c r="I326" s="72"/>
      <c r="J326" s="72"/>
      <c r="K326" s="65">
        <f>+[12]Err!$D383</f>
        <v>1317.08373511329</v>
      </c>
      <c r="L326" s="74">
        <f>+[13]Err!$E443</f>
        <v>502924.281701739</v>
      </c>
      <c r="M326" s="75">
        <f t="shared" ref="M326:M376" si="31">+L326*K326/1000</f>
        <v>662393.39142289478</v>
      </c>
      <c r="N326" s="68"/>
      <c r="P326" s="86"/>
      <c r="Q326" s="84"/>
      <c r="R326" s="84"/>
      <c r="S326" s="105">
        <f>+[15]Err!$D440</f>
        <v>23379.2995854857</v>
      </c>
      <c r="T326" s="79">
        <f>+[16]Err!E407</f>
        <v>104403.013728134</v>
      </c>
      <c r="U326" s="90">
        <f t="shared" ref="U326:U376" si="32">T326*S326/1000</f>
        <v>2440869.3355776211</v>
      </c>
      <c r="V326" s="80"/>
      <c r="X326" s="89"/>
      <c r="Y326" s="61"/>
      <c r="Z326" s="61"/>
      <c r="AA326" s="54">
        <f>+[17]Err!E443</f>
        <v>445041.90173435298</v>
      </c>
      <c r="AB326" s="54">
        <f>+[18]Err!E415</f>
        <v>3216.6669823204202</v>
      </c>
      <c r="AC326" s="87">
        <f t="shared" ref="AC326:AC376" si="33">+AB326*AA326/1000</f>
        <v>1431551.5910579823</v>
      </c>
      <c r="AD326" s="87"/>
      <c r="AF326" s="84"/>
      <c r="AG326" s="84"/>
      <c r="AH326" s="90">
        <f t="shared" si="30"/>
        <v>4549157.2845974676</v>
      </c>
      <c r="AI326" s="80"/>
      <c r="AK326" s="50"/>
      <c r="AM326" s="50">
        <f>+'[19]Commercial Sales Model'!$Q371</f>
        <v>5992661.6030055843</v>
      </c>
      <c r="AN326" s="51"/>
    </row>
    <row r="327" spans="1:40" x14ac:dyDescent="0.3">
      <c r="A327" s="2">
        <v>2036</v>
      </c>
      <c r="B327" s="2">
        <v>11</v>
      </c>
      <c r="C327" s="55"/>
      <c r="D327" s="55"/>
      <c r="E327" s="87">
        <f>+[10]Err!$D420</f>
        <v>14341.865114189701</v>
      </c>
      <c r="F327" s="57"/>
      <c r="H327" s="73"/>
      <c r="I327" s="72"/>
      <c r="J327" s="72"/>
      <c r="K327" s="65">
        <f>+[12]Err!$D384</f>
        <v>1192.0116667858199</v>
      </c>
      <c r="L327" s="74">
        <f>+[13]Err!$E444</f>
        <v>503160.58318510401</v>
      </c>
      <c r="M327" s="75">
        <f t="shared" si="31"/>
        <v>599773.28542340104</v>
      </c>
      <c r="N327" s="68"/>
      <c r="P327" s="86"/>
      <c r="Q327" s="84"/>
      <c r="R327" s="84"/>
      <c r="S327" s="105">
        <f>+[15]Err!$D441</f>
        <v>21714.9527641737</v>
      </c>
      <c r="T327" s="79">
        <f>+[16]Err!E408</f>
        <v>104248.946755385</v>
      </c>
      <c r="U327" s="90">
        <f t="shared" si="32"/>
        <v>2263760.9545080443</v>
      </c>
      <c r="V327" s="80"/>
      <c r="X327" s="89"/>
      <c r="Y327" s="61"/>
      <c r="Z327" s="61"/>
      <c r="AA327" s="54">
        <f>+[17]Err!E444</f>
        <v>425526.27044342598</v>
      </c>
      <c r="AB327" s="54">
        <f>+[18]Err!E416</f>
        <v>3210.5362088320198</v>
      </c>
      <c r="AC327" s="87">
        <f t="shared" si="33"/>
        <v>1366167.4990678655</v>
      </c>
      <c r="AD327" s="87"/>
      <c r="AF327" s="84"/>
      <c r="AG327" s="84"/>
      <c r="AH327" s="90">
        <f t="shared" si="30"/>
        <v>4244043.6041135006</v>
      </c>
      <c r="AI327" s="80"/>
      <c r="AK327" s="50"/>
      <c r="AM327" s="50">
        <f>+'[19]Commercial Sales Model'!$Q372</f>
        <v>5604491.4102619719</v>
      </c>
      <c r="AN327" s="51"/>
    </row>
    <row r="328" spans="1:40" x14ac:dyDescent="0.3">
      <c r="A328" s="2">
        <v>2036</v>
      </c>
      <c r="B328" s="2">
        <v>12</v>
      </c>
      <c r="C328" s="55"/>
      <c r="D328" s="55"/>
      <c r="E328" s="87">
        <f>+[10]Err!$D421</f>
        <v>14342.977983754099</v>
      </c>
      <c r="F328" s="57">
        <f>SUM(E317:E328)</f>
        <v>172107.94989063521</v>
      </c>
      <c r="H328" s="73"/>
      <c r="I328" s="72"/>
      <c r="J328" s="72"/>
      <c r="K328" s="65">
        <f>+[12]Err!$D385</f>
        <v>1142.50879135016</v>
      </c>
      <c r="L328" s="74">
        <f>+[13]Err!$E445</f>
        <v>503404.31829586101</v>
      </c>
      <c r="M328" s="75">
        <f t="shared" si="31"/>
        <v>575143.85925665533</v>
      </c>
      <c r="N328" s="68">
        <f>SUM(M317:M328)</f>
        <v>7490645.6916835839</v>
      </c>
      <c r="P328" s="86"/>
      <c r="Q328" s="84"/>
      <c r="R328" s="84"/>
      <c r="S328" s="105">
        <f>+[15]Err!$D442</f>
        <v>21440.639873040302</v>
      </c>
      <c r="T328" s="79">
        <f>+[16]Err!E409</f>
        <v>104057.190593097</v>
      </c>
      <c r="U328" s="90">
        <f t="shared" si="32"/>
        <v>2231052.7497069095</v>
      </c>
      <c r="V328" s="80">
        <f>SUM(U317:U328)</f>
        <v>27865555.80624526</v>
      </c>
      <c r="X328" s="89"/>
      <c r="Y328" s="61"/>
      <c r="Z328" s="61"/>
      <c r="AA328" s="54">
        <f>+[17]Err!E445</f>
        <v>421963.72811499902</v>
      </c>
      <c r="AB328" s="54">
        <f>+[18]Err!E417</f>
        <v>3209.4169954578001</v>
      </c>
      <c r="AC328" s="87">
        <f t="shared" si="33"/>
        <v>1354257.5604790123</v>
      </c>
      <c r="AD328" s="87">
        <f>SUM(AC317:AC328)</f>
        <v>16557670.381609447</v>
      </c>
      <c r="AF328" s="84"/>
      <c r="AG328" s="84"/>
      <c r="AH328" s="90">
        <f t="shared" si="30"/>
        <v>4174797.1474263314</v>
      </c>
      <c r="AI328" s="80">
        <f>SUM(AH317:AH328)</f>
        <v>52085979.829428919</v>
      </c>
      <c r="AK328" s="50"/>
      <c r="AM328" s="50">
        <f>+'[19]Commercial Sales Model'!$Q373</f>
        <v>5540784.3748310497</v>
      </c>
      <c r="AN328" s="51">
        <f>SUM(AM317:AM328)</f>
        <v>68524516.834889427</v>
      </c>
    </row>
    <row r="329" spans="1:40" x14ac:dyDescent="0.3">
      <c r="A329" s="2">
        <v>2037</v>
      </c>
      <c r="B329" s="2">
        <v>1</v>
      </c>
      <c r="C329" s="55"/>
      <c r="D329" s="55"/>
      <c r="E329" s="87">
        <f>+[10]Err!$D422</f>
        <v>14341.921159906</v>
      </c>
      <c r="F329" s="58">
        <f>+F328/F316-1</f>
        <v>1.8056612060224353E-5</v>
      </c>
      <c r="H329" s="73"/>
      <c r="I329" s="72"/>
      <c r="J329" s="72"/>
      <c r="K329" s="65">
        <f>+[12]Err!$D386</f>
        <v>1099.7293017232601</v>
      </c>
      <c r="L329" s="74">
        <f>+[13]Err!$E446</f>
        <v>503654.52921542502</v>
      </c>
      <c r="M329" s="75">
        <f t="shared" si="31"/>
        <v>553883.64372383663</v>
      </c>
      <c r="N329" s="69">
        <f>+N328/N316-1</f>
        <v>5.4995042205818745E-3</v>
      </c>
      <c r="P329" s="86"/>
      <c r="Q329" s="84"/>
      <c r="R329" s="84"/>
      <c r="S329" s="105">
        <f>+[15]Err!$D443</f>
        <v>20790.0588689914</v>
      </c>
      <c r="T329" s="79">
        <f>+[16]Err!E410</f>
        <v>103930.46601055699</v>
      </c>
      <c r="U329" s="90">
        <f t="shared" si="32"/>
        <v>2160720.5066411896</v>
      </c>
      <c r="V329" s="81">
        <f>+V328/V316-1</f>
        <v>5.3502524487794023E-3</v>
      </c>
      <c r="X329" s="89"/>
      <c r="Y329" s="61"/>
      <c r="Z329" s="61"/>
      <c r="AA329" s="54">
        <f>+[17]Err!E446</f>
        <v>405803.794563403</v>
      </c>
      <c r="AB329" s="54">
        <f>+[18]Err!E418</f>
        <v>3207.9299779967801</v>
      </c>
      <c r="AC329" s="87">
        <f t="shared" si="33"/>
        <v>1301790.1577647871</v>
      </c>
      <c r="AD329" s="150">
        <f>+AD328/AD316-1</f>
        <v>5.5012306872963546E-3</v>
      </c>
      <c r="AF329" s="84"/>
      <c r="AG329" s="84"/>
      <c r="AH329" s="90">
        <f t="shared" si="30"/>
        <v>4030736.2292897189</v>
      </c>
      <c r="AI329" s="81">
        <f>+AI328/AI316-1</f>
        <v>5.4019905709163929E-3</v>
      </c>
      <c r="AK329" s="50"/>
      <c r="AM329" s="50">
        <f>+'[19]Commercial Sales Model'!$Q374</f>
        <v>5279165.7999200746</v>
      </c>
      <c r="AN329" s="3">
        <f>+AN328/AN316-1</f>
        <v>1.5167453160331412E-2</v>
      </c>
    </row>
    <row r="330" spans="1:40" x14ac:dyDescent="0.3">
      <c r="A330" s="2">
        <v>2037</v>
      </c>
      <c r="B330" s="2">
        <v>2</v>
      </c>
      <c r="C330" s="55"/>
      <c r="D330" s="55"/>
      <c r="E330" s="87">
        <f>+[10]Err!$D423</f>
        <v>14342.988965095899</v>
      </c>
      <c r="F330" s="57"/>
      <c r="H330" s="73"/>
      <c r="I330" s="72"/>
      <c r="J330" s="72"/>
      <c r="K330" s="65">
        <f>+[12]Err!$D387</f>
        <v>1085.43842785982</v>
      </c>
      <c r="L330" s="74">
        <f>+[13]Err!$E447</f>
        <v>503902.67441867501</v>
      </c>
      <c r="M330" s="75">
        <f t="shared" si="31"/>
        <v>546955.32671536529</v>
      </c>
      <c r="N330" s="68"/>
      <c r="P330" s="86"/>
      <c r="Q330" s="84"/>
      <c r="R330" s="84"/>
      <c r="S330" s="105">
        <f>+[15]Err!$D444</f>
        <v>19998.111770185002</v>
      </c>
      <c r="T330" s="79">
        <f>+[16]Err!E411</f>
        <v>103893.816589815</v>
      </c>
      <c r="U330" s="90">
        <f t="shared" si="32"/>
        <v>2077680.1563942214</v>
      </c>
      <c r="V330" s="80"/>
      <c r="X330" s="89"/>
      <c r="Y330" s="61"/>
      <c r="Z330" s="61"/>
      <c r="AA330" s="54">
        <f>+[17]Err!E447</f>
        <v>402952.94775848498</v>
      </c>
      <c r="AB330" s="54">
        <f>+[18]Err!E419</f>
        <v>3209.94593821545</v>
      </c>
      <c r="AC330" s="87">
        <f t="shared" si="33"/>
        <v>1293457.1779492912</v>
      </c>
      <c r="AD330" s="87"/>
      <c r="AF330" s="84"/>
      <c r="AG330" s="84"/>
      <c r="AH330" s="90">
        <f t="shared" si="30"/>
        <v>3932435.6500239735</v>
      </c>
      <c r="AI330" s="80"/>
      <c r="AK330" s="50"/>
      <c r="AM330" s="50">
        <f>+'[19]Commercial Sales Model'!$Q375</f>
        <v>5236952.8851540023</v>
      </c>
      <c r="AN330" s="51"/>
    </row>
    <row r="331" spans="1:40" x14ac:dyDescent="0.3">
      <c r="A331" s="2">
        <v>2037</v>
      </c>
      <c r="B331" s="2">
        <v>3</v>
      </c>
      <c r="C331" s="55"/>
      <c r="D331" s="55"/>
      <c r="E331" s="87">
        <f>+[10]Err!$D424</f>
        <v>14341.974936115401</v>
      </c>
      <c r="F331" s="57"/>
      <c r="H331" s="73"/>
      <c r="I331" s="72"/>
      <c r="J331" s="72"/>
      <c r="K331" s="65">
        <f>+[12]Err!$D388</f>
        <v>1103.6859170345199</v>
      </c>
      <c r="L331" s="74">
        <f>+[13]Err!$E448</f>
        <v>504137.37718576897</v>
      </c>
      <c r="M331" s="75">
        <f t="shared" si="31"/>
        <v>556409.32345065312</v>
      </c>
      <c r="N331" s="68"/>
      <c r="P331" s="86"/>
      <c r="Q331" s="84"/>
      <c r="R331" s="84"/>
      <c r="S331" s="105">
        <f>+[15]Err!$D445</f>
        <v>20330.154250067899</v>
      </c>
      <c r="T331" s="79">
        <f>+[16]Err!E412</f>
        <v>103891.140743786</v>
      </c>
      <c r="U331" s="90">
        <f t="shared" si="32"/>
        <v>2112122.9165366832</v>
      </c>
      <c r="V331" s="80"/>
      <c r="X331" s="89"/>
      <c r="Y331" s="61"/>
      <c r="Z331" s="61"/>
      <c r="AA331" s="54">
        <f>+[17]Err!E448</f>
        <v>405693.18335900398</v>
      </c>
      <c r="AB331" s="54">
        <f>+[18]Err!E420</f>
        <v>3204.9074745272001</v>
      </c>
      <c r="AC331" s="87">
        <f t="shared" si="33"/>
        <v>1300209.1157120059</v>
      </c>
      <c r="AD331" s="87"/>
      <c r="AF331" s="84"/>
      <c r="AG331" s="84"/>
      <c r="AH331" s="90">
        <f t="shared" si="30"/>
        <v>3983083.3306354573</v>
      </c>
      <c r="AI331" s="80"/>
      <c r="AK331" s="50"/>
      <c r="AM331" s="50">
        <f>+'[19]Commercial Sales Model'!$Q376</f>
        <v>5300955.8726869626</v>
      </c>
      <c r="AN331" s="51"/>
    </row>
    <row r="332" spans="1:40" x14ac:dyDescent="0.3">
      <c r="A332" s="2">
        <v>2037</v>
      </c>
      <c r="B332" s="2">
        <v>4</v>
      </c>
      <c r="C332" s="55"/>
      <c r="D332" s="55"/>
      <c r="E332" s="87">
        <f>+[10]Err!$D425</f>
        <v>14342.9995017608</v>
      </c>
      <c r="F332" s="57"/>
      <c r="H332" s="73"/>
      <c r="I332" s="72"/>
      <c r="J332" s="72"/>
      <c r="K332" s="65">
        <f>+[12]Err!$D389</f>
        <v>1146.47369041615</v>
      </c>
      <c r="L332" s="74">
        <f>+[13]Err!$E449</f>
        <v>504371.18538404</v>
      </c>
      <c r="M332" s="75">
        <f t="shared" si="31"/>
        <v>578248.29424680851</v>
      </c>
      <c r="N332" s="68"/>
      <c r="P332" s="86"/>
      <c r="Q332" s="84"/>
      <c r="R332" s="84"/>
      <c r="S332" s="105">
        <f>+[15]Err!$D446</f>
        <v>20997.892141701599</v>
      </c>
      <c r="T332" s="79">
        <f>+[16]Err!E413</f>
        <v>103935.874747472</v>
      </c>
      <c r="U332" s="90">
        <f t="shared" si="32"/>
        <v>2182434.2876008237</v>
      </c>
      <c r="V332" s="80"/>
      <c r="X332" s="89"/>
      <c r="Y332" s="61"/>
      <c r="Z332" s="61"/>
      <c r="AA332" s="54">
        <f>+[17]Err!E449</f>
        <v>412663.79292635003</v>
      </c>
      <c r="AB332" s="54">
        <f>+[18]Err!E421</f>
        <v>3203.0275036821299</v>
      </c>
      <c r="AC332" s="87">
        <f t="shared" si="33"/>
        <v>1321773.4785168862</v>
      </c>
      <c r="AD332" s="87"/>
      <c r="AF332" s="84"/>
      <c r="AG332" s="84"/>
      <c r="AH332" s="90">
        <f t="shared" si="30"/>
        <v>4096799.0598662789</v>
      </c>
      <c r="AI332" s="80"/>
      <c r="AK332" s="50"/>
      <c r="AM332" s="50">
        <f>+'[19]Commercial Sales Model'!$Q377</f>
        <v>5433772.7156753214</v>
      </c>
      <c r="AN332" s="51"/>
    </row>
    <row r="333" spans="1:40" x14ac:dyDescent="0.3">
      <c r="A333" s="2">
        <v>2037</v>
      </c>
      <c r="B333" s="2">
        <v>5</v>
      </c>
      <c r="C333" s="55"/>
      <c r="D333" s="55"/>
      <c r="E333" s="87">
        <f>+[10]Err!$D426</f>
        <v>14342.026534719</v>
      </c>
      <c r="F333" s="57"/>
      <c r="H333" s="73"/>
      <c r="I333" s="72"/>
      <c r="J333" s="72"/>
      <c r="K333" s="65">
        <f>+[12]Err!$D390</f>
        <v>1239.69138418032</v>
      </c>
      <c r="L333" s="74">
        <f>+[13]Err!$E450</f>
        <v>504592.49991800002</v>
      </c>
      <c r="M333" s="75">
        <f t="shared" si="31"/>
        <v>625538.97467035346</v>
      </c>
      <c r="N333" s="68"/>
      <c r="P333" s="86"/>
      <c r="Q333" s="84"/>
      <c r="R333" s="84"/>
      <c r="S333" s="105">
        <f>+[15]Err!$D447</f>
        <v>22211.547057922799</v>
      </c>
      <c r="T333" s="79">
        <f>+[16]Err!E414</f>
        <v>104101.71015086101</v>
      </c>
      <c r="U333" s="90">
        <f t="shared" si="32"/>
        <v>2312260.033826089</v>
      </c>
      <c r="V333" s="80"/>
      <c r="X333" s="89"/>
      <c r="Y333" s="61"/>
      <c r="Z333" s="61"/>
      <c r="AA333" s="54">
        <f>+[17]Err!E450</f>
        <v>427087.78434464202</v>
      </c>
      <c r="AB333" s="54">
        <f>+[18]Err!E422</f>
        <v>3193.1485106916798</v>
      </c>
      <c r="AC333" s="87">
        <f t="shared" si="33"/>
        <v>1363754.7225147029</v>
      </c>
      <c r="AD333" s="87"/>
      <c r="AF333" s="84"/>
      <c r="AG333" s="84"/>
      <c r="AH333" s="90">
        <f t="shared" si="30"/>
        <v>4315895.7575458651</v>
      </c>
      <c r="AI333" s="80"/>
      <c r="AK333" s="50"/>
      <c r="AM333" s="50">
        <f>+'[19]Commercial Sales Model'!$Q378</f>
        <v>5730160.7433882114</v>
      </c>
      <c r="AN333" s="51"/>
    </row>
    <row r="334" spans="1:40" x14ac:dyDescent="0.3">
      <c r="A334" s="2">
        <v>2037</v>
      </c>
      <c r="B334" s="2">
        <v>6</v>
      </c>
      <c r="C334" s="55"/>
      <c r="D334" s="55"/>
      <c r="E334" s="87">
        <f>+[10]Err!$D427</f>
        <v>14343.0096117556</v>
      </c>
      <c r="F334" s="57"/>
      <c r="H334" s="73"/>
      <c r="I334" s="72"/>
      <c r="J334" s="72"/>
      <c r="K334" s="65">
        <f>+[12]Err!$D391</f>
        <v>1334.5278786628101</v>
      </c>
      <c r="L334" s="74">
        <f>+[13]Err!$E451</f>
        <v>504811.01928091497</v>
      </c>
      <c r="M334" s="75">
        <f t="shared" si="31"/>
        <v>673684.37868657045</v>
      </c>
      <c r="N334" s="68"/>
      <c r="P334" s="86"/>
      <c r="Q334" s="84"/>
      <c r="R334" s="84"/>
      <c r="S334" s="105">
        <f>+[15]Err!$D448</f>
        <v>23510.3919166622</v>
      </c>
      <c r="T334" s="79">
        <f>+[16]Err!E415</f>
        <v>104390.966456768</v>
      </c>
      <c r="U334" s="90">
        <f t="shared" si="32"/>
        <v>2454272.5339577533</v>
      </c>
      <c r="V334" s="80"/>
      <c r="X334" s="89"/>
      <c r="Y334" s="61"/>
      <c r="Z334" s="61"/>
      <c r="AA334" s="54">
        <f>+[17]Err!E451</f>
        <v>444614.35874695698</v>
      </c>
      <c r="AB334" s="54">
        <f>+[18]Err!E423</f>
        <v>3204.62652021039</v>
      </c>
      <c r="AC334" s="87">
        <f t="shared" si="33"/>
        <v>1424822.9653068348</v>
      </c>
      <c r="AD334" s="87"/>
      <c r="AF334" s="84"/>
      <c r="AG334" s="84"/>
      <c r="AH334" s="90">
        <f t="shared" si="30"/>
        <v>4567122.8875629138</v>
      </c>
      <c r="AI334" s="80"/>
      <c r="AK334" s="50"/>
      <c r="AM334" s="50">
        <f>+'[19]Commercial Sales Model'!$Q379</f>
        <v>6074862.0562019991</v>
      </c>
      <c r="AN334" s="51"/>
    </row>
    <row r="335" spans="1:40" x14ac:dyDescent="0.3">
      <c r="A335" s="2">
        <v>2037</v>
      </c>
      <c r="B335" s="2">
        <v>7</v>
      </c>
      <c r="C335" s="55"/>
      <c r="D335" s="55"/>
      <c r="E335" s="87">
        <f>+[10]Err!$D428</f>
        <v>14342.076043896401</v>
      </c>
      <c r="F335" s="57"/>
      <c r="H335" s="73"/>
      <c r="I335" s="72"/>
      <c r="J335" s="72"/>
      <c r="K335" s="65">
        <f>+[12]Err!$D392</f>
        <v>1404.3490749283301</v>
      </c>
      <c r="L335" s="74">
        <f>+[13]Err!$E452</f>
        <v>505030.15602874302</v>
      </c>
      <c r="M335" s="75">
        <f t="shared" si="31"/>
        <v>709238.63242987555</v>
      </c>
      <c r="N335" s="68"/>
      <c r="P335" s="86"/>
      <c r="Q335" s="84"/>
      <c r="R335" s="84"/>
      <c r="S335" s="105">
        <f>+[15]Err!$D449</f>
        <v>24453.086737515601</v>
      </c>
      <c r="T335" s="79">
        <f>+[16]Err!E416</f>
        <v>104645.10664254799</v>
      </c>
      <c r="U335" s="90">
        <f t="shared" si="32"/>
        <v>2558895.8693867959</v>
      </c>
      <c r="V335" s="80"/>
      <c r="X335" s="89"/>
      <c r="Y335" s="61"/>
      <c r="Z335" s="61"/>
      <c r="AA335" s="54">
        <f>+[17]Err!E452</f>
        <v>457177.54119008401</v>
      </c>
      <c r="AB335" s="54">
        <f>+[18]Err!E424</f>
        <v>3227.29227577349</v>
      </c>
      <c r="AC335" s="87">
        <f t="shared" si="33"/>
        <v>1475445.5473398748</v>
      </c>
      <c r="AD335" s="87"/>
      <c r="AF335" s="84"/>
      <c r="AG335" s="84"/>
      <c r="AH335" s="90">
        <f t="shared" si="30"/>
        <v>4757922.125200443</v>
      </c>
      <c r="AI335" s="80"/>
      <c r="AK335" s="50"/>
      <c r="AM335" s="50">
        <f>+'[19]Commercial Sales Model'!$Q380</f>
        <v>6308512.7479218431</v>
      </c>
      <c r="AN335" s="51"/>
    </row>
    <row r="336" spans="1:40" x14ac:dyDescent="0.3">
      <c r="A336" s="2">
        <v>2037</v>
      </c>
      <c r="B336" s="2">
        <v>8</v>
      </c>
      <c r="C336" s="55"/>
      <c r="D336" s="55"/>
      <c r="E336" s="87">
        <f>+[10]Err!$D429</f>
        <v>14343.019312357799</v>
      </c>
      <c r="F336" s="57"/>
      <c r="H336" s="73"/>
      <c r="I336" s="72"/>
      <c r="J336" s="72"/>
      <c r="K336" s="65">
        <f>+[12]Err!$D393</f>
        <v>1432.9603517877199</v>
      </c>
      <c r="L336" s="74">
        <f>+[13]Err!$E453</f>
        <v>505259.25796104502</v>
      </c>
      <c r="M336" s="75">
        <f t="shared" si="31"/>
        <v>724016.48403186142</v>
      </c>
      <c r="N336" s="68"/>
      <c r="P336" s="86"/>
      <c r="Q336" s="84"/>
      <c r="R336" s="84"/>
      <c r="S336" s="105">
        <f>+[15]Err!$D450</f>
        <v>24894.626777499499</v>
      </c>
      <c r="T336" s="79">
        <f>+[16]Err!E417</f>
        <v>104696.517468195</v>
      </c>
      <c r="U336" s="90">
        <f t="shared" si="32"/>
        <v>2606380.7272746717</v>
      </c>
      <c r="V336" s="80"/>
      <c r="X336" s="89"/>
      <c r="Y336" s="61"/>
      <c r="Z336" s="61"/>
      <c r="AA336" s="54">
        <f>+[17]Err!E453</f>
        <v>464026.08321901399</v>
      </c>
      <c r="AB336" s="54">
        <f>+[18]Err!E425</f>
        <v>3232.3971978855402</v>
      </c>
      <c r="AC336" s="87">
        <f t="shared" si="33"/>
        <v>1499916.6111429434</v>
      </c>
      <c r="AD336" s="87"/>
      <c r="AF336" s="84"/>
      <c r="AG336" s="84"/>
      <c r="AH336" s="90">
        <f t="shared" si="30"/>
        <v>4844656.841761834</v>
      </c>
      <c r="AI336" s="80"/>
      <c r="AK336" s="50"/>
      <c r="AM336" s="50">
        <f>+'[19]Commercial Sales Model'!$Q381</f>
        <v>6435554.1404966088</v>
      </c>
      <c r="AN336" s="51"/>
    </row>
    <row r="337" spans="1:40" x14ac:dyDescent="0.3">
      <c r="A337" s="2">
        <v>2037</v>
      </c>
      <c r="B337" s="2">
        <v>9</v>
      </c>
      <c r="C337" s="55"/>
      <c r="D337" s="55"/>
      <c r="E337" s="87">
        <f>+[10]Err!$D430</f>
        <v>14342.123548256601</v>
      </c>
      <c r="F337" s="57"/>
      <c r="H337" s="73"/>
      <c r="I337" s="72"/>
      <c r="J337" s="72"/>
      <c r="K337" s="65">
        <f>+[12]Err!$D394</f>
        <v>1398.4452279114601</v>
      </c>
      <c r="L337" s="74">
        <f>+[13]Err!$E454</f>
        <v>505493.54292330798</v>
      </c>
      <c r="M337" s="75">
        <f t="shared" si="31"/>
        <v>706905.03284115682</v>
      </c>
      <c r="N337" s="68"/>
      <c r="P337" s="86"/>
      <c r="Q337" s="84"/>
      <c r="R337" s="84"/>
      <c r="S337" s="105">
        <f>+[15]Err!$D451</f>
        <v>24512.5842261902</v>
      </c>
      <c r="T337" s="79">
        <f>+[16]Err!E418</f>
        <v>104688.29539556</v>
      </c>
      <c r="U337" s="90">
        <f t="shared" si="32"/>
        <v>2566180.658379944</v>
      </c>
      <c r="V337" s="80"/>
      <c r="X337" s="89"/>
      <c r="Y337" s="61"/>
      <c r="Z337" s="61"/>
      <c r="AA337" s="54">
        <f>+[17]Err!E454</f>
        <v>460402.59512466099</v>
      </c>
      <c r="AB337" s="54">
        <f>+[18]Err!E426</f>
        <v>3229.0154781947199</v>
      </c>
      <c r="AC337" s="87">
        <f t="shared" si="33"/>
        <v>1486647.1058585471</v>
      </c>
      <c r="AD337" s="87"/>
      <c r="AF337" s="84"/>
      <c r="AG337" s="84"/>
      <c r="AH337" s="90">
        <f t="shared" si="30"/>
        <v>4774074.9206279041</v>
      </c>
      <c r="AI337" s="80"/>
      <c r="AK337" s="50"/>
      <c r="AM337" s="50">
        <f>+'[19]Commercial Sales Model'!$Q382</f>
        <v>6335431.0315375393</v>
      </c>
      <c r="AN337" s="51"/>
    </row>
    <row r="338" spans="1:40" x14ac:dyDescent="0.3">
      <c r="A338" s="2">
        <v>2037</v>
      </c>
      <c r="B338" s="2">
        <v>10</v>
      </c>
      <c r="C338" s="55"/>
      <c r="D338" s="55"/>
      <c r="E338" s="87">
        <f>+[10]Err!$D431</f>
        <v>14343.0286201452</v>
      </c>
      <c r="F338" s="57"/>
      <c r="H338" s="73"/>
      <c r="I338" s="72"/>
      <c r="J338" s="72"/>
      <c r="K338" s="65">
        <f>+[12]Err!$D395</f>
        <v>1315.39662017963</v>
      </c>
      <c r="L338" s="74">
        <f>+[13]Err!$E455</f>
        <v>505725.58357024501</v>
      </c>
      <c r="M338" s="75">
        <f t="shared" si="31"/>
        <v>665229.72336667136</v>
      </c>
      <c r="N338" s="68"/>
      <c r="P338" s="86"/>
      <c r="Q338" s="84"/>
      <c r="R338" s="84"/>
      <c r="S338" s="105">
        <f>+[15]Err!$D452</f>
        <v>23451.063115212499</v>
      </c>
      <c r="T338" s="79">
        <f>+[16]Err!E419</f>
        <v>104596.18183232</v>
      </c>
      <c r="U338" s="90">
        <f t="shared" si="32"/>
        <v>2452891.6617599791</v>
      </c>
      <c r="V338" s="80"/>
      <c r="X338" s="89"/>
      <c r="Y338" s="61"/>
      <c r="Z338" s="61"/>
      <c r="AA338" s="54">
        <f>+[17]Err!E455</f>
        <v>447691.60007536499</v>
      </c>
      <c r="AB338" s="54">
        <f>+[18]Err!E427</f>
        <v>3213.8917153101102</v>
      </c>
      <c r="AC338" s="87">
        <f t="shared" si="33"/>
        <v>1438832.3244961426</v>
      </c>
      <c r="AD338" s="87"/>
      <c r="AF338" s="84"/>
      <c r="AG338" s="84"/>
      <c r="AH338" s="90">
        <f t="shared" si="30"/>
        <v>4571296.7382429382</v>
      </c>
      <c r="AI338" s="80"/>
      <c r="AK338" s="50"/>
      <c r="AM338" s="50">
        <f>+'[19]Commercial Sales Model'!$Q383</f>
        <v>6079810.3303021789</v>
      </c>
      <c r="AN338" s="51"/>
    </row>
    <row r="339" spans="1:40" x14ac:dyDescent="0.3">
      <c r="A339" s="2">
        <v>2037</v>
      </c>
      <c r="B339" s="2">
        <v>11</v>
      </c>
      <c r="C339" s="55"/>
      <c r="D339" s="55"/>
      <c r="E339" s="87">
        <f>+[10]Err!$D432</f>
        <v>14342.169128982199</v>
      </c>
      <c r="F339" s="57"/>
      <c r="H339" s="73"/>
      <c r="I339" s="72"/>
      <c r="J339" s="72"/>
      <c r="K339" s="65">
        <f>+[12]Err!$D396</f>
        <v>1190.59184053181</v>
      </c>
      <c r="L339" s="74">
        <f>+[13]Err!$E456</f>
        <v>505956.52083390602</v>
      </c>
      <c r="M339" s="75">
        <f t="shared" si="31"/>
        <v>602387.70536871126</v>
      </c>
      <c r="N339" s="68"/>
      <c r="P339" s="86"/>
      <c r="Q339" s="84"/>
      <c r="R339" s="84"/>
      <c r="S339" s="105">
        <f>+[15]Err!$D453</f>
        <v>21788.924810702501</v>
      </c>
      <c r="T339" s="79">
        <f>+[16]Err!E420</f>
        <v>104441.800067405</v>
      </c>
      <c r="U339" s="90">
        <f t="shared" si="32"/>
        <v>2275674.5287631112</v>
      </c>
      <c r="V339" s="80"/>
      <c r="X339" s="89"/>
      <c r="Y339" s="61"/>
      <c r="Z339" s="61"/>
      <c r="AA339" s="54">
        <f>+[17]Err!E456</f>
        <v>428234.53826043999</v>
      </c>
      <c r="AB339" s="54">
        <f>+[18]Err!E428</f>
        <v>3207.7660321429998</v>
      </c>
      <c r="AC339" s="87">
        <f t="shared" si="33"/>
        <v>1373676.2056222814</v>
      </c>
      <c r="AD339" s="87"/>
      <c r="AF339" s="84"/>
      <c r="AG339" s="84"/>
      <c r="AH339" s="90">
        <f t="shared" si="30"/>
        <v>4266080.6088830866</v>
      </c>
      <c r="AI339" s="80"/>
      <c r="AK339" s="50"/>
      <c r="AM339" s="50">
        <f>+'[19]Commercial Sales Model'!$Q384</f>
        <v>5687893.5101091936</v>
      </c>
      <c r="AN339" s="51"/>
    </row>
    <row r="340" spans="1:40" x14ac:dyDescent="0.3">
      <c r="A340" s="2">
        <v>2037</v>
      </c>
      <c r="B340" s="2">
        <v>12</v>
      </c>
      <c r="C340" s="55"/>
      <c r="D340" s="55"/>
      <c r="E340" s="87">
        <f>+[10]Err!$D433</f>
        <v>14343.037551024499</v>
      </c>
      <c r="F340" s="57">
        <f>SUM(E329:E340)</f>
        <v>172110.37491401541</v>
      </c>
      <c r="H340" s="73"/>
      <c r="I340" s="72"/>
      <c r="J340" s="72"/>
      <c r="K340" s="65">
        <f>+[12]Err!$D397</f>
        <v>1141.1862044485799</v>
      </c>
      <c r="L340" s="74">
        <f>+[13]Err!$E457</f>
        <v>506182.08975491102</v>
      </c>
      <c r="M340" s="75">
        <f t="shared" si="31"/>
        <v>577648.01776725729</v>
      </c>
      <c r="N340" s="68">
        <f>SUM(M329:M340)</f>
        <v>7520145.5372991217</v>
      </c>
      <c r="P340" s="86"/>
      <c r="Q340" s="84"/>
      <c r="R340" s="84"/>
      <c r="S340" s="105">
        <f>+[15]Err!$D454</f>
        <v>21515.5688628096</v>
      </c>
      <c r="T340" s="79">
        <f>+[16]Err!E421</f>
        <v>104249.659498358</v>
      </c>
      <c r="U340" s="90">
        <f t="shared" si="32"/>
        <v>2242990.7278613742</v>
      </c>
      <c r="V340" s="80">
        <f>SUM(U329:U340)</f>
        <v>28002504.608382639</v>
      </c>
      <c r="X340" s="89"/>
      <c r="Y340" s="61"/>
      <c r="Z340" s="61"/>
      <c r="AA340" s="54">
        <f>+[17]Err!E457</f>
        <v>424722.66230810701</v>
      </c>
      <c r="AB340" s="54">
        <f>+[18]Err!E429</f>
        <v>3206.6475853403699</v>
      </c>
      <c r="AC340" s="87">
        <f t="shared" si="33"/>
        <v>1361935.8995296247</v>
      </c>
      <c r="AD340" s="87">
        <f>SUM(AC329:AC340)</f>
        <v>16642261.311753923</v>
      </c>
      <c r="AF340" s="84"/>
      <c r="AG340" s="84"/>
      <c r="AH340" s="90">
        <f t="shared" si="30"/>
        <v>4196917.6827092813</v>
      </c>
      <c r="AI340" s="80">
        <f>SUM(AH329:AH340)</f>
        <v>52337021.83234971</v>
      </c>
      <c r="AK340" s="50"/>
      <c r="AM340" s="50">
        <f>+'[19]Commercial Sales Model'!$Q385</f>
        <v>5623628.1104205633</v>
      </c>
      <c r="AN340" s="51">
        <f>SUM(AM329:AM340)</f>
        <v>69526699.943814501</v>
      </c>
    </row>
    <row r="341" spans="1:40" x14ac:dyDescent="0.3">
      <c r="A341" s="2">
        <v>2038</v>
      </c>
      <c r="B341" s="2">
        <v>1</v>
      </c>
      <c r="C341" s="55"/>
      <c r="D341" s="55"/>
      <c r="E341" s="87">
        <f>+[10]Err!$D434</f>
        <v>14342.2128639688</v>
      </c>
      <c r="F341" s="58">
        <f>+F340/F328-1</f>
        <v>1.4090129954791308E-5</v>
      </c>
      <c r="H341" s="73"/>
      <c r="I341" s="72"/>
      <c r="J341" s="72"/>
      <c r="K341" s="65">
        <f>+[12]Err!$D398</f>
        <v>1098.3416331875601</v>
      </c>
      <c r="L341" s="74">
        <f>+[13]Err!$E458</f>
        <v>506408.35791085998</v>
      </c>
      <c r="M341" s="75">
        <f t="shared" si="31"/>
        <v>556209.38288764446</v>
      </c>
      <c r="N341" s="69">
        <f>+N340/N328-1</f>
        <v>3.9382246644357188E-3</v>
      </c>
      <c r="P341" s="86"/>
      <c r="Q341" s="84"/>
      <c r="R341" s="84"/>
      <c r="S341" s="105">
        <f>+[15]Err!$D455</f>
        <v>20864.7669765594</v>
      </c>
      <c r="T341" s="79">
        <f>+[16]Err!E422</f>
        <v>104122.670894368</v>
      </c>
      <c r="U341" s="90">
        <f t="shared" si="32"/>
        <v>2172495.2651879722</v>
      </c>
      <c r="V341" s="81">
        <f>+V340/V328-1</f>
        <v>4.91462661249642E-3</v>
      </c>
      <c r="X341" s="89"/>
      <c r="Y341" s="61"/>
      <c r="Z341" s="61"/>
      <c r="AA341" s="54">
        <f>+[17]Err!E458</f>
        <v>408593.65397738502</v>
      </c>
      <c r="AB341" s="54">
        <f>+[18]Err!E430</f>
        <v>3205.16165196265</v>
      </c>
      <c r="AC341" s="87">
        <f t="shared" si="33"/>
        <v>1309608.7109636108</v>
      </c>
      <c r="AD341" s="150">
        <f>+AD340/AD328-1</f>
        <v>5.1088666578620323E-3</v>
      </c>
      <c r="AF341" s="84"/>
      <c r="AG341" s="84"/>
      <c r="AH341" s="90">
        <f t="shared" si="30"/>
        <v>4052655.5719031962</v>
      </c>
      <c r="AI341" s="81">
        <f>+AI340/AI328-1</f>
        <v>4.8197615508607239E-3</v>
      </c>
      <c r="AK341" s="50"/>
      <c r="AM341" s="50">
        <f>+'[19]Commercial Sales Model'!$Q386</f>
        <v>5359660.1913968185</v>
      </c>
      <c r="AN341" s="3">
        <f>+AN340/AN328-1</f>
        <v>1.4625175852605254E-2</v>
      </c>
    </row>
    <row r="342" spans="1:40" x14ac:dyDescent="0.3">
      <c r="A342" s="2">
        <v>2038</v>
      </c>
      <c r="B342" s="2">
        <v>2</v>
      </c>
      <c r="C342" s="55"/>
      <c r="D342" s="55"/>
      <c r="E342" s="87">
        <f>+[10]Err!$D435</f>
        <v>14343.046120258001</v>
      </c>
      <c r="F342" s="57"/>
      <c r="H342" s="73"/>
      <c r="I342" s="72"/>
      <c r="J342" s="72"/>
      <c r="K342" s="65">
        <f>+[12]Err!$D399</f>
        <v>1083.8479915299099</v>
      </c>
      <c r="L342" s="74">
        <f>+[13]Err!$E459</f>
        <v>506634.68589265301</v>
      </c>
      <c r="M342" s="75">
        <f t="shared" si="31"/>
        <v>549114.98674413876</v>
      </c>
      <c r="N342" s="68"/>
      <c r="P342" s="86"/>
      <c r="Q342" s="84"/>
      <c r="R342" s="84"/>
      <c r="S342" s="105">
        <f>+[15]Err!$D456</f>
        <v>20071.5964392608</v>
      </c>
      <c r="T342" s="79">
        <f>+[16]Err!E423</f>
        <v>104085.92408930699</v>
      </c>
      <c r="U342" s="90">
        <f t="shared" si="32"/>
        <v>2089170.6633281042</v>
      </c>
      <c r="V342" s="80"/>
      <c r="X342" s="89"/>
      <c r="Y342" s="61"/>
      <c r="Z342" s="61"/>
      <c r="AA342" s="54">
        <f>+[17]Err!E459</f>
        <v>405742.93036830798</v>
      </c>
      <c r="AB342" s="54">
        <f>+[18]Err!E431</f>
        <v>3207.17567326175</v>
      </c>
      <c r="AC342" s="87">
        <f t="shared" si="33"/>
        <v>1301288.8558751736</v>
      </c>
      <c r="AD342" s="87"/>
      <c r="AF342" s="84"/>
      <c r="AG342" s="84"/>
      <c r="AH342" s="90">
        <f t="shared" si="30"/>
        <v>3953917.5520676747</v>
      </c>
      <c r="AI342" s="80"/>
      <c r="AK342" s="50"/>
      <c r="AM342" s="50">
        <f>+'[19]Commercial Sales Model'!$Q387</f>
        <v>5316744.6681725653</v>
      </c>
      <c r="AN342" s="51"/>
    </row>
    <row r="343" spans="1:40" x14ac:dyDescent="0.3">
      <c r="A343" s="2">
        <v>2038</v>
      </c>
      <c r="B343" s="2">
        <v>3</v>
      </c>
      <c r="C343" s="55"/>
      <c r="D343" s="55"/>
      <c r="E343" s="87">
        <f>+[10]Err!$D436</f>
        <v>14342.2548279573</v>
      </c>
      <c r="F343" s="57"/>
      <c r="H343" s="73"/>
      <c r="I343" s="72"/>
      <c r="J343" s="72"/>
      <c r="K343" s="65">
        <f>+[12]Err!$D400</f>
        <v>1101.9141556473701</v>
      </c>
      <c r="L343" s="74">
        <f>+[13]Err!$E460</f>
        <v>506856.00128189003</v>
      </c>
      <c r="M343" s="75">
        <f t="shared" si="31"/>
        <v>558511.80268733623</v>
      </c>
      <c r="N343" s="68"/>
      <c r="P343" s="86"/>
      <c r="Q343" s="84"/>
      <c r="R343" s="84"/>
      <c r="S343" s="105">
        <f>+[15]Err!$D457</f>
        <v>20402.561538875099</v>
      </c>
      <c r="T343" s="79">
        <f>+[16]Err!E424</f>
        <v>104083.213698989</v>
      </c>
      <c r="U343" s="90">
        <f t="shared" si="32"/>
        <v>2123564.1726575107</v>
      </c>
      <c r="V343" s="80"/>
      <c r="X343" s="89"/>
      <c r="Y343" s="61"/>
      <c r="Z343" s="61"/>
      <c r="AA343" s="54">
        <f>+[17]Err!E460</f>
        <v>408470.42263629899</v>
      </c>
      <c r="AB343" s="54">
        <f>+[18]Err!E432</f>
        <v>3202.1413589600902</v>
      </c>
      <c r="AC343" s="87">
        <f t="shared" si="33"/>
        <v>1307980.0342356006</v>
      </c>
      <c r="AD343" s="87"/>
      <c r="AF343" s="84"/>
      <c r="AG343" s="84"/>
      <c r="AH343" s="90">
        <f t="shared" si="30"/>
        <v>4004398.2644084049</v>
      </c>
      <c r="AI343" s="80"/>
      <c r="AK343" s="50"/>
      <c r="AM343" s="50">
        <f>+'[19]Commercial Sales Model'!$Q388</f>
        <v>5381242.4731329335</v>
      </c>
      <c r="AN343" s="51"/>
    </row>
    <row r="344" spans="1:40" x14ac:dyDescent="0.3">
      <c r="A344" s="2">
        <v>2038</v>
      </c>
      <c r="B344" s="2">
        <v>4</v>
      </c>
      <c r="C344" s="55"/>
      <c r="D344" s="55"/>
      <c r="E344" s="87">
        <f>+[10]Err!$D437</f>
        <v>14343.054342490301</v>
      </c>
      <c r="F344" s="57"/>
      <c r="H344" s="73"/>
      <c r="I344" s="72"/>
      <c r="J344" s="72"/>
      <c r="K344" s="65">
        <f>+[12]Err!$D401</f>
        <v>1144.6512322164299</v>
      </c>
      <c r="L344" s="74">
        <f>+[13]Err!$E461</f>
        <v>507088.40999163402</v>
      </c>
      <c r="M344" s="75">
        <f t="shared" si="31"/>
        <v>580439.37333959411</v>
      </c>
      <c r="N344" s="68"/>
      <c r="P344" s="86"/>
      <c r="Q344" s="84"/>
      <c r="R344" s="84"/>
      <c r="S344" s="105">
        <f>+[15]Err!$D458</f>
        <v>21070.2328897273</v>
      </c>
      <c r="T344" s="79">
        <f>+[16]Err!E425</f>
        <v>104128.000806408</v>
      </c>
      <c r="U344" s="90">
        <f t="shared" si="32"/>
        <v>2194001.2273327289</v>
      </c>
      <c r="V344" s="80"/>
      <c r="X344" s="89"/>
      <c r="Y344" s="61"/>
      <c r="Z344" s="61"/>
      <c r="AA344" s="54">
        <f>+[17]Err!E461</f>
        <v>415433.90408813203</v>
      </c>
      <c r="AB344" s="54">
        <f>+[18]Err!E433</f>
        <v>3200.2628118467701</v>
      </c>
      <c r="AC344" s="87">
        <f t="shared" si="33"/>
        <v>1329497.6740335666</v>
      </c>
      <c r="AD344" s="87"/>
      <c r="AF344" s="84"/>
      <c r="AG344" s="84"/>
      <c r="AH344" s="90">
        <f t="shared" si="30"/>
        <v>4118281.3290483798</v>
      </c>
      <c r="AI344" s="80"/>
      <c r="AK344" s="50"/>
      <c r="AM344" s="50">
        <f>+'[19]Commercial Sales Model'!$Q389</f>
        <v>5514770.8873728374</v>
      </c>
      <c r="AN344" s="51"/>
    </row>
    <row r="345" spans="1:40" x14ac:dyDescent="0.3">
      <c r="A345" s="2">
        <v>2038</v>
      </c>
      <c r="B345" s="2">
        <v>5</v>
      </c>
      <c r="C345" s="55"/>
      <c r="D345" s="55"/>
      <c r="E345" s="87">
        <f>+[10]Err!$D438</f>
        <v>14342.2950926622</v>
      </c>
      <c r="F345" s="57"/>
      <c r="H345" s="73"/>
      <c r="I345" s="72"/>
      <c r="J345" s="72"/>
      <c r="K345" s="65">
        <f>+[12]Err!$D402</f>
        <v>1238.0902072261099</v>
      </c>
      <c r="L345" s="74">
        <f>+[13]Err!$E462</f>
        <v>507323.20389909</v>
      </c>
      <c r="M345" s="75">
        <f t="shared" si="31"/>
        <v>628111.89064603834</v>
      </c>
      <c r="N345" s="68"/>
      <c r="P345" s="86"/>
      <c r="Q345" s="84"/>
      <c r="R345" s="84"/>
      <c r="S345" s="105">
        <f>+[15]Err!$D459</f>
        <v>22285.838255790099</v>
      </c>
      <c r="T345" s="79">
        <f>+[16]Err!E426</f>
        <v>104294.113119323</v>
      </c>
      <c r="U345" s="90">
        <f t="shared" si="32"/>
        <v>2324281.7360083084</v>
      </c>
      <c r="V345" s="80"/>
      <c r="X345" s="89"/>
      <c r="Y345" s="61"/>
      <c r="Z345" s="61"/>
      <c r="AA345" s="54">
        <f>+[17]Err!E462</f>
        <v>429872.48736493802</v>
      </c>
      <c r="AB345" s="54">
        <f>+[18]Err!E434</f>
        <v>3190.3921476421401</v>
      </c>
      <c r="AC345" s="87">
        <f t="shared" si="33"/>
        <v>1371461.8081764935</v>
      </c>
      <c r="AD345" s="87"/>
      <c r="AF345" s="84"/>
      <c r="AG345" s="84"/>
      <c r="AH345" s="90">
        <f t="shared" si="30"/>
        <v>4338197.7299235025</v>
      </c>
      <c r="AI345" s="80"/>
      <c r="AK345" s="50"/>
      <c r="AM345" s="50">
        <f>+'[19]Commercial Sales Model'!$Q390</f>
        <v>5814853.4252462294</v>
      </c>
      <c r="AN345" s="51"/>
    </row>
    <row r="346" spans="1:40" x14ac:dyDescent="0.3">
      <c r="A346" s="2">
        <v>2038</v>
      </c>
      <c r="B346" s="2">
        <v>6</v>
      </c>
      <c r="C346" s="55"/>
      <c r="D346" s="55"/>
      <c r="E346" s="87">
        <f>+[10]Err!$D439</f>
        <v>14343.062231772799</v>
      </c>
      <c r="F346" s="57"/>
      <c r="H346" s="73"/>
      <c r="I346" s="72"/>
      <c r="J346" s="72"/>
      <c r="K346" s="65">
        <f>+[12]Err!$D403</f>
        <v>1333.2576936348801</v>
      </c>
      <c r="L346" s="74">
        <f>+[13]Err!$E463</f>
        <v>507561.13062090101</v>
      </c>
      <c r="M346" s="75">
        <f t="shared" si="31"/>
        <v>676709.78239033464</v>
      </c>
      <c r="N346" s="68"/>
      <c r="P346" s="86"/>
      <c r="Q346" s="84"/>
      <c r="R346" s="84"/>
      <c r="S346" s="105">
        <f>+[15]Err!$D460</f>
        <v>23587.462797796699</v>
      </c>
      <c r="T346" s="79">
        <f>+[16]Err!E427</f>
        <v>104583.874323449</v>
      </c>
      <c r="U346" s="90">
        <f t="shared" si="32"/>
        <v>2466868.2448537988</v>
      </c>
      <c r="V346" s="80"/>
      <c r="X346" s="89"/>
      <c r="Y346" s="61"/>
      <c r="Z346" s="61"/>
      <c r="AA346" s="54">
        <f>+[17]Err!E463</f>
        <v>447424.14801097801</v>
      </c>
      <c r="AB346" s="54">
        <f>+[18]Err!E435</f>
        <v>3201.8600502050099</v>
      </c>
      <c r="AC346" s="87">
        <f t="shared" si="33"/>
        <v>1432589.5050133639</v>
      </c>
      <c r="AD346" s="87"/>
      <c r="AF346" s="84"/>
      <c r="AG346" s="84"/>
      <c r="AH346" s="90">
        <f t="shared" si="30"/>
        <v>4590510.5944892699</v>
      </c>
      <c r="AI346" s="80"/>
      <c r="AK346" s="50"/>
      <c r="AM346" s="50">
        <f>+'[19]Commercial Sales Model'!$Q391</f>
        <v>6163917.1569009405</v>
      </c>
      <c r="AN346" s="51"/>
    </row>
    <row r="347" spans="1:40" x14ac:dyDescent="0.3">
      <c r="A347" s="2">
        <v>2038</v>
      </c>
      <c r="B347" s="2">
        <v>7</v>
      </c>
      <c r="C347" s="55"/>
      <c r="D347" s="55"/>
      <c r="E347" s="87">
        <f>+[10]Err!$D440</f>
        <v>14342.3337268943</v>
      </c>
      <c r="F347" s="57"/>
      <c r="H347" s="73"/>
      <c r="I347" s="72"/>
      <c r="J347" s="72"/>
      <c r="K347" s="65">
        <f>+[12]Err!$D404</f>
        <v>1403.27657648318</v>
      </c>
      <c r="L347" s="74">
        <f>+[13]Err!$E464</f>
        <v>507791.08367730101</v>
      </c>
      <c r="M347" s="75">
        <f t="shared" si="31"/>
        <v>712571.3334713669</v>
      </c>
      <c r="N347" s="68"/>
      <c r="P347" s="86"/>
      <c r="Q347" s="84"/>
      <c r="R347" s="84"/>
      <c r="S347" s="105">
        <f>+[15]Err!$D461</f>
        <v>24531.9377364957</v>
      </c>
      <c r="T347" s="79">
        <f>+[16]Err!E428</f>
        <v>104838.454369603</v>
      </c>
      <c r="U347" s="90">
        <f t="shared" si="32"/>
        <v>2571890.4349855464</v>
      </c>
      <c r="V347" s="80"/>
      <c r="X347" s="89"/>
      <c r="Y347" s="61"/>
      <c r="Z347" s="61"/>
      <c r="AA347" s="54">
        <f>+[17]Err!E464</f>
        <v>460002.76931922598</v>
      </c>
      <c r="AB347" s="54">
        <f>+[18]Err!E436</f>
        <v>3224.50603857549</v>
      </c>
      <c r="AC347" s="87">
        <f t="shared" si="33"/>
        <v>1483281.7074312924</v>
      </c>
      <c r="AD347" s="87"/>
      <c r="AF347" s="84"/>
      <c r="AG347" s="84"/>
      <c r="AH347" s="90">
        <f t="shared" si="30"/>
        <v>4782085.8096150998</v>
      </c>
      <c r="AI347" s="80"/>
      <c r="AK347" s="50"/>
      <c r="AM347" s="50">
        <f>+'[19]Commercial Sales Model'!$Q392</f>
        <v>6401271.3147068052</v>
      </c>
      <c r="AN347" s="51"/>
    </row>
    <row r="348" spans="1:40" x14ac:dyDescent="0.3">
      <c r="A348" s="2">
        <v>2038</v>
      </c>
      <c r="B348" s="2">
        <v>8</v>
      </c>
      <c r="C348" s="55"/>
      <c r="D348" s="55"/>
      <c r="E348" s="87">
        <f>+[10]Err!$D441</f>
        <v>14343.069801587801</v>
      </c>
      <c r="F348" s="57"/>
      <c r="H348" s="73"/>
      <c r="I348" s="72"/>
      <c r="J348" s="72"/>
      <c r="K348" s="65">
        <f>+[12]Err!$D405</f>
        <v>1431.8131732184499</v>
      </c>
      <c r="L348" s="74">
        <f>+[13]Err!$E465</f>
        <v>508014.81563921599</v>
      </c>
      <c r="M348" s="75">
        <f t="shared" si="31"/>
        <v>727382.30522237171</v>
      </c>
      <c r="N348" s="68"/>
      <c r="P348" s="86"/>
      <c r="Q348" s="84"/>
      <c r="R348" s="84"/>
      <c r="S348" s="105">
        <f>+[15]Err!$D462</f>
        <v>24973.240927946201</v>
      </c>
      <c r="T348" s="79">
        <f>+[16]Err!E429</f>
        <v>104889.930404577</v>
      </c>
      <c r="U348" s="90">
        <f t="shared" si="32"/>
        <v>2619441.5029090107</v>
      </c>
      <c r="V348" s="80"/>
      <c r="X348" s="89"/>
      <c r="Y348" s="61"/>
      <c r="Z348" s="61"/>
      <c r="AA348" s="54">
        <f>+[17]Err!E465</f>
        <v>466845.16673134902</v>
      </c>
      <c r="AB348" s="54">
        <f>+[18]Err!E437</f>
        <v>3229.6063526387502</v>
      </c>
      <c r="AC348" s="87">
        <f t="shared" si="33"/>
        <v>1507726.1161742613</v>
      </c>
      <c r="AD348" s="87"/>
      <c r="AF348" s="84"/>
      <c r="AG348" s="84"/>
      <c r="AH348" s="90">
        <f t="shared" si="30"/>
        <v>4868892.9941072315</v>
      </c>
      <c r="AI348" s="80"/>
      <c r="AK348" s="50"/>
      <c r="AM348" s="50">
        <f>+'[19]Commercial Sales Model'!$Q393</f>
        <v>6529567.3719377499</v>
      </c>
      <c r="AN348" s="51"/>
    </row>
    <row r="349" spans="1:40" x14ac:dyDescent="0.3">
      <c r="A349" s="2">
        <v>2038</v>
      </c>
      <c r="B349" s="2">
        <v>9</v>
      </c>
      <c r="C349" s="55"/>
      <c r="D349" s="55"/>
      <c r="E349" s="87">
        <f>+[10]Err!$D442</f>
        <v>14342.3707966774</v>
      </c>
      <c r="F349" s="57"/>
      <c r="H349" s="73"/>
      <c r="I349" s="72"/>
      <c r="J349" s="72"/>
      <c r="K349" s="65">
        <f>+[12]Err!$D406</f>
        <v>1397.10604772795</v>
      </c>
      <c r="L349" s="74">
        <f>+[13]Err!$E466</f>
        <v>508236.86703697901</v>
      </c>
      <c r="M349" s="75">
        <f t="shared" si="31"/>
        <v>710060.80061566934</v>
      </c>
      <c r="N349" s="68"/>
      <c r="P349" s="86"/>
      <c r="Q349" s="84"/>
      <c r="R349" s="84"/>
      <c r="S349" s="105">
        <f>+[15]Err!$D463</f>
        <v>24590.071760668201</v>
      </c>
      <c r="T349" s="79">
        <f>+[16]Err!E430</f>
        <v>104881.663374278</v>
      </c>
      <c r="U349" s="90">
        <f t="shared" si="32"/>
        <v>2579047.6287517417</v>
      </c>
      <c r="V349" s="80"/>
      <c r="X349" s="89"/>
      <c r="Y349" s="61"/>
      <c r="Z349" s="61"/>
      <c r="AA349" s="54">
        <f>+[17]Err!E466</f>
        <v>463205.22923563601</v>
      </c>
      <c r="AB349" s="54">
        <f>+[18]Err!E438</f>
        <v>3226.2273521127099</v>
      </c>
      <c r="AC349" s="87">
        <f t="shared" si="33"/>
        <v>1494405.3802016468</v>
      </c>
      <c r="AD349" s="87"/>
      <c r="AF349" s="84"/>
      <c r="AG349" s="84"/>
      <c r="AH349" s="90">
        <f t="shared" si="30"/>
        <v>4797856.1803657357</v>
      </c>
      <c r="AI349" s="80"/>
      <c r="AK349" s="50"/>
      <c r="AM349" s="50">
        <f>+'[19]Commercial Sales Model'!$Q394</f>
        <v>6428021.1521790056</v>
      </c>
      <c r="AN349" s="51"/>
    </row>
    <row r="350" spans="1:40" x14ac:dyDescent="0.3">
      <c r="A350" s="2">
        <v>2038</v>
      </c>
      <c r="B350" s="2">
        <v>10</v>
      </c>
      <c r="C350" s="55"/>
      <c r="D350" s="55"/>
      <c r="E350" s="87">
        <f>+[10]Err!$D443</f>
        <v>14343.077064871901</v>
      </c>
      <c r="F350" s="57"/>
      <c r="H350" s="73"/>
      <c r="I350" s="72"/>
      <c r="J350" s="72"/>
      <c r="K350" s="65">
        <f>+[12]Err!$D407</f>
        <v>1313.9915430011999</v>
      </c>
      <c r="L350" s="74">
        <f>+[13]Err!$E467</f>
        <v>508464.35027707898</v>
      </c>
      <c r="M350" s="75">
        <f t="shared" si="31"/>
        <v>668117.85618168162</v>
      </c>
      <c r="N350" s="68"/>
      <c r="P350" s="86"/>
      <c r="Q350" s="84"/>
      <c r="R350" s="84"/>
      <c r="S350" s="105">
        <f>+[15]Err!$D464</f>
        <v>23528.318312457101</v>
      </c>
      <c r="T350" s="79">
        <f>+[16]Err!E431</f>
        <v>104789.349936506</v>
      </c>
      <c r="U350" s="90">
        <f t="shared" si="32"/>
        <v>2465517.1810615691</v>
      </c>
      <c r="V350" s="80"/>
      <c r="X350" s="89"/>
      <c r="Y350" s="61"/>
      <c r="Z350" s="61"/>
      <c r="AA350" s="54">
        <f>+[17]Err!E467</f>
        <v>450485.86508862098</v>
      </c>
      <c r="AB350" s="54">
        <f>+[18]Err!E439</f>
        <v>3211.1164482998001</v>
      </c>
      <c r="AC350" s="87">
        <f t="shared" si="33"/>
        <v>1446562.5711126355</v>
      </c>
      <c r="AD350" s="87"/>
      <c r="AF350" s="84"/>
      <c r="AG350" s="84"/>
      <c r="AH350" s="90">
        <f t="shared" si="30"/>
        <v>4594540.6854207581</v>
      </c>
      <c r="AI350" s="80"/>
      <c r="AK350" s="50"/>
      <c r="AM350" s="50">
        <f>+'[19]Commercial Sales Model'!$Q395</f>
        <v>6168905.1080726692</v>
      </c>
      <c r="AN350" s="51"/>
    </row>
    <row r="351" spans="1:40" x14ac:dyDescent="0.3">
      <c r="A351" s="2">
        <v>2038</v>
      </c>
      <c r="B351" s="2">
        <v>11</v>
      </c>
      <c r="C351" s="55"/>
      <c r="D351" s="55"/>
      <c r="E351" s="87">
        <f>+[10]Err!$D444</f>
        <v>14342.4063653623</v>
      </c>
      <c r="F351" s="57"/>
      <c r="H351" s="73"/>
      <c r="I351" s="72"/>
      <c r="J351" s="72"/>
      <c r="K351" s="65">
        <f>+[12]Err!$D408</f>
        <v>1189.40616168924</v>
      </c>
      <c r="L351" s="74">
        <f>+[13]Err!$E468</f>
        <v>508708.037803263</v>
      </c>
      <c r="M351" s="75">
        <f t="shared" si="31"/>
        <v>605060.47466404375</v>
      </c>
      <c r="N351" s="68"/>
      <c r="P351" s="86"/>
      <c r="Q351" s="84"/>
      <c r="R351" s="84"/>
      <c r="S351" s="105">
        <f>+[15]Err!$D465</f>
        <v>21868.031020184699</v>
      </c>
      <c r="T351" s="79">
        <f>+[16]Err!E432</f>
        <v>104634.653379426</v>
      </c>
      <c r="U351" s="90">
        <f t="shared" si="32"/>
        <v>2288153.8458875613</v>
      </c>
      <c r="V351" s="80"/>
      <c r="X351" s="89"/>
      <c r="Y351" s="61"/>
      <c r="Z351" s="61"/>
      <c r="AA351" s="54">
        <f>+[17]Err!E468</f>
        <v>431040.95768392697</v>
      </c>
      <c r="AB351" s="54">
        <f>+[18]Err!E440</f>
        <v>3204.9958554539699</v>
      </c>
      <c r="AC351" s="87">
        <f t="shared" si="33"/>
        <v>1381484.4829078959</v>
      </c>
      <c r="AD351" s="87"/>
      <c r="AF351" s="84"/>
      <c r="AG351" s="84"/>
      <c r="AH351" s="90">
        <f t="shared" si="30"/>
        <v>4289041.2098248629</v>
      </c>
      <c r="AI351" s="80"/>
      <c r="AK351" s="50"/>
      <c r="AM351" s="50">
        <f>+'[19]Commercial Sales Model'!$Q396</f>
        <v>5773147.0957634589</v>
      </c>
      <c r="AN351" s="51"/>
    </row>
    <row r="352" spans="1:40" x14ac:dyDescent="0.3">
      <c r="A352" s="2">
        <v>2038</v>
      </c>
      <c r="B352" s="2">
        <v>12</v>
      </c>
      <c r="C352" s="55"/>
      <c r="D352" s="55"/>
      <c r="E352" s="87">
        <f>+[10]Err!$D445</f>
        <v>14343.0840340376</v>
      </c>
      <c r="F352" s="57">
        <f>SUM(E341:E352)</f>
        <v>172112.26726854069</v>
      </c>
      <c r="H352" s="73"/>
      <c r="I352" s="72"/>
      <c r="J352" s="72"/>
      <c r="K352" s="65">
        <f>+[12]Err!$D409</f>
        <v>1140.3679200434101</v>
      </c>
      <c r="L352" s="74">
        <f>+[13]Err!$E469</f>
        <v>508953.36929824803</v>
      </c>
      <c r="M352" s="75">
        <f t="shared" si="31"/>
        <v>580394.09514572867</v>
      </c>
      <c r="N352" s="68">
        <f>SUM(M341:M352)</f>
        <v>7552684.0839959476</v>
      </c>
      <c r="P352" s="86"/>
      <c r="Q352" s="84"/>
      <c r="R352" s="84"/>
      <c r="S352" s="105">
        <f>+[15]Err!$D466</f>
        <v>21597.5848917248</v>
      </c>
      <c r="T352" s="79">
        <f>+[16]Err!E433</f>
        <v>104442.128403619</v>
      </c>
      <c r="U352" s="90">
        <f t="shared" si="32"/>
        <v>2255697.7344695837</v>
      </c>
      <c r="V352" s="80">
        <f>SUM(U341:U352)</f>
        <v>28150129.637433439</v>
      </c>
      <c r="X352" s="89"/>
      <c r="Y352" s="61"/>
      <c r="Z352" s="61"/>
      <c r="AA352" s="54">
        <f>+[17]Err!E469</f>
        <v>427555.01663274103</v>
      </c>
      <c r="AB352" s="54">
        <f>+[18]Err!E441</f>
        <v>3203.8781752229402</v>
      </c>
      <c r="AC352" s="87">
        <f t="shared" si="33"/>
        <v>1369834.1864967202</v>
      </c>
      <c r="AD352" s="87">
        <f>SUM(AC341:AC352)</f>
        <v>16735721.032622259</v>
      </c>
      <c r="AF352" s="84"/>
      <c r="AG352" s="84"/>
      <c r="AH352" s="90">
        <f t="shared" si="30"/>
        <v>4220269.1001460701</v>
      </c>
      <c r="AI352" s="80">
        <f>SUM(AH341:AH352)</f>
        <v>52610647.021320179</v>
      </c>
      <c r="AK352" s="50"/>
      <c r="AM352" s="50">
        <f>+'[19]Commercial Sales Model'!$Q397</f>
        <v>5708769.940926047</v>
      </c>
      <c r="AN352" s="51">
        <f>SUM(AM341:AM352)</f>
        <v>70560870.785808057</v>
      </c>
    </row>
    <row r="353" spans="1:40" x14ac:dyDescent="0.3">
      <c r="A353" s="2">
        <v>2039</v>
      </c>
      <c r="B353" s="2">
        <v>1</v>
      </c>
      <c r="C353" s="55"/>
      <c r="D353" s="55"/>
      <c r="E353" s="87">
        <f>+[10]Err!$D446</f>
        <v>14342.440493734201</v>
      </c>
      <c r="F353" s="58">
        <f>+F352/F340-1</f>
        <v>1.099500553780608E-5</v>
      </c>
      <c r="H353" s="73"/>
      <c r="I353" s="72"/>
      <c r="J353" s="72"/>
      <c r="K353" s="65">
        <f>+[12]Err!$D410</f>
        <v>1097.86154567423</v>
      </c>
      <c r="L353" s="74">
        <f>+[13]Err!$E470</f>
        <v>509193.94035740098</v>
      </c>
      <c r="M353" s="75">
        <f t="shared" si="31"/>
        <v>559024.4464087279</v>
      </c>
      <c r="N353" s="69">
        <f>+N352/N340-1</f>
        <v>4.326850662056847E-3</v>
      </c>
      <c r="P353" s="86"/>
      <c r="Q353" s="84"/>
      <c r="R353" s="84"/>
      <c r="S353" s="105">
        <f>+[15]Err!$D467</f>
        <v>20949.462583795601</v>
      </c>
      <c r="T353" s="79">
        <f>+[16]Err!E434</f>
        <v>104314.875778179</v>
      </c>
      <c r="U353" s="90">
        <f t="shared" si="32"/>
        <v>2185340.587048247</v>
      </c>
      <c r="V353" s="81">
        <f>+V352/V340-1</f>
        <v>5.2718508974589628E-3</v>
      </c>
      <c r="X353" s="89"/>
      <c r="Y353" s="61"/>
      <c r="Z353" s="61"/>
      <c r="AA353" s="54">
        <f>+[17]Err!E470</f>
        <v>411456.55142837099</v>
      </c>
      <c r="AB353" s="54">
        <f>+[18]Err!E442</f>
        <v>3202.39332592851</v>
      </c>
      <c r="AC353" s="87">
        <f t="shared" si="33"/>
        <v>1317645.7142037759</v>
      </c>
      <c r="AD353" s="150">
        <f>+AD352/AD340-1</f>
        <v>5.6158065972877758E-3</v>
      </c>
      <c r="AF353" s="84"/>
      <c r="AG353" s="84"/>
      <c r="AH353" s="90">
        <f t="shared" si="30"/>
        <v>4076353.1881544846</v>
      </c>
      <c r="AI353" s="81">
        <f>+AI352/AI340-1</f>
        <v>5.228138311861974E-3</v>
      </c>
      <c r="AK353" s="50"/>
      <c r="AM353" s="50">
        <f>+'[19]Commercial Sales Model'!$Q398</f>
        <v>5442980.2579601863</v>
      </c>
      <c r="AN353" s="3">
        <f>+AN352/AN340-1</f>
        <v>1.4874441658086601E-2</v>
      </c>
    </row>
    <row r="354" spans="1:40" x14ac:dyDescent="0.3">
      <c r="A354" s="2">
        <v>2039</v>
      </c>
      <c r="B354" s="2">
        <v>2</v>
      </c>
      <c r="C354" s="55"/>
      <c r="D354" s="55"/>
      <c r="E354" s="87">
        <f>+[10]Err!$D447</f>
        <v>14343.0907209949</v>
      </c>
      <c r="F354" s="57"/>
      <c r="H354" s="73"/>
      <c r="I354" s="72"/>
      <c r="J354" s="72"/>
      <c r="K354" s="65">
        <f>+[12]Err!$D411</f>
        <v>1083.49403228081</v>
      </c>
      <c r="L354" s="74">
        <f>+[13]Err!$E471</f>
        <v>509416.978889141</v>
      </c>
      <c r="M354" s="75">
        <f t="shared" si="31"/>
        <v>551950.25656890357</v>
      </c>
      <c r="N354" s="72"/>
      <c r="P354" s="86"/>
      <c r="Q354" s="84"/>
      <c r="R354" s="84"/>
      <c r="S354" s="105">
        <f>+[15]Err!$D468</f>
        <v>20157.3890786501</v>
      </c>
      <c r="T354" s="79">
        <f>+[16]Err!E435</f>
        <v>104278.0315888</v>
      </c>
      <c r="U354" s="90">
        <f t="shared" si="32"/>
        <v>2101972.8550912072</v>
      </c>
      <c r="V354" s="80"/>
      <c r="X354" s="89"/>
      <c r="Y354" s="61"/>
      <c r="Z354" s="61"/>
      <c r="AA354" s="54">
        <f>+[17]Err!E471</f>
        <v>408629.45497230598</v>
      </c>
      <c r="AB354" s="54">
        <f>+[18]Err!E443</f>
        <v>3204.40540830804</v>
      </c>
      <c r="AC354" s="87">
        <f t="shared" si="33"/>
        <v>1309414.4355072242</v>
      </c>
      <c r="AD354" s="87"/>
      <c r="AF354" s="84"/>
      <c r="AG354" s="84"/>
      <c r="AH354" s="90">
        <f t="shared" si="30"/>
        <v>3977680.63788833</v>
      </c>
      <c r="AI354" s="80"/>
      <c r="AK354" s="50"/>
      <c r="AM354" s="50">
        <f>+'[19]Commercial Sales Model'!$Q399</f>
        <v>5399580.0318006156</v>
      </c>
      <c r="AN354" s="51"/>
    </row>
    <row r="355" spans="1:40" x14ac:dyDescent="0.3">
      <c r="A355" s="2">
        <v>2039</v>
      </c>
      <c r="B355" s="2">
        <v>3</v>
      </c>
      <c r="C355" s="55"/>
      <c r="D355" s="55"/>
      <c r="E355" s="87">
        <f>+[10]Err!$D448</f>
        <v>14342.4732401168</v>
      </c>
      <c r="F355" s="57"/>
      <c r="H355" s="73"/>
      <c r="I355" s="72"/>
      <c r="J355" s="72"/>
      <c r="K355" s="65">
        <f>+[12]Err!$D412</f>
        <v>1101.4645541622599</v>
      </c>
      <c r="L355" s="74">
        <f>+[13]Err!$E472</f>
        <v>509620.820224286</v>
      </c>
      <c r="M355" s="75">
        <f t="shared" si="31"/>
        <v>561329.26954014832</v>
      </c>
      <c r="N355" s="72"/>
      <c r="P355" s="86"/>
      <c r="Q355" s="84"/>
      <c r="R355" s="84"/>
      <c r="S355" s="105">
        <f>+[15]Err!$D469</f>
        <v>20487.782897090601</v>
      </c>
      <c r="T355" s="79">
        <f>+[16]Err!E436</f>
        <v>104275.286654193</v>
      </c>
      <c r="U355" s="90">
        <f t="shared" si="32"/>
        <v>2136369.4345029951</v>
      </c>
      <c r="V355" s="80"/>
      <c r="X355" s="89"/>
      <c r="Y355" s="61"/>
      <c r="Z355" s="61"/>
      <c r="AA355" s="54">
        <f>+[17]Err!E472</f>
        <v>411364.50971021299</v>
      </c>
      <c r="AB355" s="54">
        <f>+[18]Err!E444</f>
        <v>3199.3752433929699</v>
      </c>
      <c r="AC355" s="87">
        <f t="shared" si="33"/>
        <v>1316109.4283773424</v>
      </c>
      <c r="AD355" s="87"/>
      <c r="AF355" s="84"/>
      <c r="AG355" s="84"/>
      <c r="AH355" s="90">
        <f t="shared" si="30"/>
        <v>4028150.6056606025</v>
      </c>
      <c r="AI355" s="80"/>
      <c r="AK355" s="50"/>
      <c r="AM355" s="50">
        <f>+'[19]Commercial Sales Model'!$Q400</f>
        <v>5464345.1430919347</v>
      </c>
      <c r="AN355" s="51"/>
    </row>
    <row r="356" spans="1:40" x14ac:dyDescent="0.3">
      <c r="A356" s="2">
        <v>2039</v>
      </c>
      <c r="B356" s="2">
        <v>4</v>
      </c>
      <c r="C356" s="55"/>
      <c r="D356" s="55"/>
      <c r="E356" s="87">
        <f>+[10]Err!$D449</f>
        <v>14343.0971371716</v>
      </c>
      <c r="F356" s="57"/>
      <c r="H356" s="73"/>
      <c r="I356" s="72"/>
      <c r="J356" s="72"/>
      <c r="K356" s="65">
        <f>+[12]Err!$D413</f>
        <v>1143.88585962042</v>
      </c>
      <c r="L356" s="74">
        <f>+[13]Err!$E473</f>
        <v>509823.335596825</v>
      </c>
      <c r="M356" s="75">
        <f t="shared" si="31"/>
        <v>583179.70449372404</v>
      </c>
      <c r="N356" s="72"/>
      <c r="P356" s="86"/>
      <c r="Q356" s="84"/>
      <c r="R356" s="84"/>
      <c r="S356" s="105">
        <f>+[15]Err!$D470</f>
        <v>21153.254087872901</v>
      </c>
      <c r="T356" s="79">
        <f>+[16]Err!E437</f>
        <v>104320.126865343</v>
      </c>
      <c r="U356" s="90">
        <f t="shared" si="32"/>
        <v>2206710.1500617368</v>
      </c>
      <c r="V356" s="80"/>
      <c r="X356" s="89"/>
      <c r="Y356" s="61"/>
      <c r="Z356" s="61"/>
      <c r="AA356" s="54">
        <f>+[17]Err!E473</f>
        <v>418312.77791715402</v>
      </c>
      <c r="AB356" s="54">
        <f>+[18]Err!E445</f>
        <v>3197.4981200114098</v>
      </c>
      <c r="AC356" s="87">
        <f t="shared" si="33"/>
        <v>1337554.3209668503</v>
      </c>
      <c r="AD356" s="87"/>
      <c r="AF356" s="84"/>
      <c r="AG356" s="84"/>
      <c r="AH356" s="90">
        <f t="shared" si="30"/>
        <v>4141787.2726594824</v>
      </c>
      <c r="AI356" s="80"/>
      <c r="AK356" s="50"/>
      <c r="AM356" s="50">
        <f>+'[19]Commercial Sales Model'!$Q401</f>
        <v>5599237.1662652651</v>
      </c>
      <c r="AN356" s="51"/>
    </row>
    <row r="357" spans="1:40" x14ac:dyDescent="0.3">
      <c r="A357" s="2">
        <v>2039</v>
      </c>
      <c r="B357" s="2">
        <v>5</v>
      </c>
      <c r="C357" s="55"/>
      <c r="D357" s="55"/>
      <c r="E357" s="87">
        <f>+[10]Err!$D450</f>
        <v>14342.504660472299</v>
      </c>
      <c r="F357" s="57"/>
      <c r="H357" s="73"/>
      <c r="I357" s="72"/>
      <c r="J357" s="72"/>
      <c r="K357" s="65">
        <f>+[12]Err!$D414</f>
        <v>1236.8112990637901</v>
      </c>
      <c r="L357" s="74">
        <f>+[13]Err!$E474</f>
        <v>510023.24201883603</v>
      </c>
      <c r="M357" s="75">
        <f t="shared" si="31"/>
        <v>630802.50851404236</v>
      </c>
      <c r="N357" s="72"/>
      <c r="P357" s="86"/>
      <c r="Q357" s="84"/>
      <c r="R357" s="84"/>
      <c r="S357" s="105">
        <f>+[15]Err!$D471</f>
        <v>22365.176559732299</v>
      </c>
      <c r="T357" s="79">
        <f>+[16]Err!E438</f>
        <v>104486.516087784</v>
      </c>
      <c r="U357" s="90">
        <f t="shared" si="32"/>
        <v>2336859.3804145986</v>
      </c>
      <c r="V357" s="80"/>
      <c r="X357" s="89"/>
      <c r="Y357" s="61"/>
      <c r="Z357" s="61"/>
      <c r="AA357" s="54">
        <f>+[17]Err!E474</f>
        <v>432709.71921803302</v>
      </c>
      <c r="AB357" s="54">
        <f>+[18]Err!E446</f>
        <v>3187.63578459259</v>
      </c>
      <c r="AC357" s="87">
        <f t="shared" si="33"/>
        <v>1379320.985320414</v>
      </c>
      <c r="AD357" s="87"/>
      <c r="AF357" s="84"/>
      <c r="AG357" s="84"/>
      <c r="AH357" s="90">
        <f t="shared" si="30"/>
        <v>4361325.3789095273</v>
      </c>
      <c r="AI357" s="80"/>
      <c r="AK357" s="50"/>
      <c r="AM357" s="50">
        <f>+'[19]Commercial Sales Model'!$Q402</f>
        <v>5901696.3126941109</v>
      </c>
      <c r="AN357" s="51"/>
    </row>
    <row r="358" spans="1:40" x14ac:dyDescent="0.3">
      <c r="A358" s="2">
        <v>2039</v>
      </c>
      <c r="B358" s="2">
        <v>6</v>
      </c>
      <c r="C358" s="55"/>
      <c r="D358" s="55"/>
      <c r="E358" s="87">
        <f>+[10]Err!$D451</f>
        <v>14343.1032935326</v>
      </c>
      <c r="F358" s="57"/>
      <c r="H358" s="73"/>
      <c r="I358" s="72"/>
      <c r="J358" s="72"/>
      <c r="K358" s="65">
        <f>+[12]Err!$D415</f>
        <v>1331.44178458286</v>
      </c>
      <c r="L358" s="74">
        <f>+[13]Err!$E475</f>
        <v>510229.676256306</v>
      </c>
      <c r="M358" s="75">
        <f t="shared" si="31"/>
        <v>679341.11070183094</v>
      </c>
      <c r="N358" s="72"/>
      <c r="P358" s="86"/>
      <c r="Q358" s="84"/>
      <c r="R358" s="84"/>
      <c r="S358" s="105">
        <f>+[15]Err!$D472</f>
        <v>23662.938023261599</v>
      </c>
      <c r="T358" s="79">
        <f>+[16]Err!E439</f>
        <v>104776.782190129</v>
      </c>
      <c r="U358" s="90">
        <f t="shared" si="32"/>
        <v>2479326.5032418021</v>
      </c>
      <c r="V358" s="80"/>
      <c r="X358" s="89"/>
      <c r="Y358" s="61"/>
      <c r="Z358" s="61"/>
      <c r="AA358" s="54">
        <f>+[17]Err!E475</f>
        <v>450208.01601478801</v>
      </c>
      <c r="AB358" s="54">
        <f>+[18]Err!E447</f>
        <v>3199.0935801996402</v>
      </c>
      <c r="AC358" s="87">
        <f t="shared" si="33"/>
        <v>1440257.5737873251</v>
      </c>
      <c r="AD358" s="87"/>
      <c r="AF358" s="84"/>
      <c r="AG358" s="84"/>
      <c r="AH358" s="90">
        <f t="shared" si="30"/>
        <v>4613268.2910244903</v>
      </c>
      <c r="AI358" s="80"/>
      <c r="AK358" s="50"/>
      <c r="AM358" s="50">
        <f>+'[19]Commercial Sales Model'!$Q403</f>
        <v>6253703.3553728769</v>
      </c>
      <c r="AN358" s="51"/>
    </row>
    <row r="359" spans="1:40" x14ac:dyDescent="0.3">
      <c r="A359" s="2">
        <v>2039</v>
      </c>
      <c r="B359" s="2">
        <v>7</v>
      </c>
      <c r="C359" s="55"/>
      <c r="D359" s="55"/>
      <c r="E359" s="87">
        <f>+[10]Err!$D452</f>
        <v>14342.534808496601</v>
      </c>
      <c r="F359" s="57"/>
      <c r="H359" s="73"/>
      <c r="I359" s="72"/>
      <c r="J359" s="72"/>
      <c r="K359" s="65">
        <f>+[12]Err!$D416</f>
        <v>1401.1578228789499</v>
      </c>
      <c r="L359" s="74">
        <f>+[13]Err!$E476</f>
        <v>510444.25982733001</v>
      </c>
      <c r="M359" s="75">
        <f t="shared" si="31"/>
        <v>715212.96780071873</v>
      </c>
      <c r="N359" s="72"/>
      <c r="P359" s="86"/>
      <c r="Q359" s="84"/>
      <c r="R359" s="84"/>
      <c r="S359" s="105">
        <f>+[15]Err!$D473</f>
        <v>24605.275121251401</v>
      </c>
      <c r="T359" s="79">
        <f>+[16]Err!E440</f>
        <v>105031.80209665799</v>
      </c>
      <c r="U359" s="90">
        <f t="shared" si="32"/>
        <v>2584336.3870691</v>
      </c>
      <c r="V359" s="80"/>
      <c r="X359" s="89"/>
      <c r="Y359" s="61"/>
      <c r="Z359" s="61"/>
      <c r="AA359" s="54">
        <f>+[17]Err!E476</f>
        <v>462746.92896175</v>
      </c>
      <c r="AB359" s="54">
        <f>+[18]Err!E448</f>
        <v>3221.7198013774901</v>
      </c>
      <c r="AC359" s="87">
        <f t="shared" si="33"/>
        <v>1490840.9440626926</v>
      </c>
      <c r="AD359" s="87"/>
      <c r="AF359" s="84"/>
      <c r="AG359" s="84"/>
      <c r="AH359" s="90">
        <f t="shared" si="30"/>
        <v>4804732.8337410083</v>
      </c>
      <c r="AI359" s="80"/>
      <c r="AK359" s="50"/>
      <c r="AM359" s="50">
        <f>+'[19]Commercial Sales Model'!$Q404</f>
        <v>6492362.3863702351</v>
      </c>
      <c r="AN359" s="51"/>
    </row>
    <row r="360" spans="1:40" x14ac:dyDescent="0.3">
      <c r="A360" s="2">
        <v>2039</v>
      </c>
      <c r="B360" s="2">
        <v>8</v>
      </c>
      <c r="C360" s="55"/>
      <c r="D360" s="55"/>
      <c r="E360" s="87">
        <f>+[10]Err!$D453</f>
        <v>14343.109200598899</v>
      </c>
      <c r="F360" s="57"/>
      <c r="H360" s="73"/>
      <c r="I360" s="72"/>
      <c r="J360" s="72"/>
      <c r="K360" s="65">
        <f>+[12]Err!$D417</f>
        <v>1429.74827801896</v>
      </c>
      <c r="L360" s="74">
        <f>+[13]Err!$E477</f>
        <v>510674.092075427</v>
      </c>
      <c r="M360" s="75">
        <f t="shared" si="31"/>
        <v>730135.40377373761</v>
      </c>
      <c r="N360" s="72"/>
      <c r="P360" s="86"/>
      <c r="Q360" s="84"/>
      <c r="R360" s="84"/>
      <c r="S360" s="105">
        <f>+[15]Err!$D474</f>
        <v>25047.085338617399</v>
      </c>
      <c r="T360" s="79">
        <f>+[16]Err!E441</f>
        <v>105083.34334096</v>
      </c>
      <c r="U360" s="90">
        <f t="shared" si="32"/>
        <v>2632031.4683282576</v>
      </c>
      <c r="V360" s="80"/>
      <c r="X360" s="89"/>
      <c r="Y360" s="61"/>
      <c r="Z360" s="61"/>
      <c r="AA360" s="54">
        <f>+[17]Err!E477</f>
        <v>469577.10343970498</v>
      </c>
      <c r="AB360" s="54">
        <f>+[18]Err!E449</f>
        <v>3226.8155073919502</v>
      </c>
      <c r="AC360" s="87">
        <f t="shared" si="33"/>
        <v>1515238.6792954339</v>
      </c>
      <c r="AD360" s="87"/>
      <c r="AF360" s="84"/>
      <c r="AG360" s="84"/>
      <c r="AH360" s="90">
        <f t="shared" si="30"/>
        <v>4891748.6605980285</v>
      </c>
      <c r="AI360" s="80"/>
      <c r="AK360" s="50"/>
      <c r="AM360" s="50">
        <f>+'[19]Commercial Sales Model'!$Q405</f>
        <v>6621866.2930273153</v>
      </c>
      <c r="AN360" s="51"/>
    </row>
    <row r="361" spans="1:40" x14ac:dyDescent="0.3">
      <c r="A361" s="2">
        <v>2039</v>
      </c>
      <c r="B361" s="2">
        <v>9</v>
      </c>
      <c r="C361" s="55"/>
      <c r="D361" s="55"/>
      <c r="E361" s="87">
        <f>+[10]Err!$D454</f>
        <v>14342.563735711299</v>
      </c>
      <c r="F361" s="57"/>
      <c r="H361" s="73"/>
      <c r="I361" s="72"/>
      <c r="J361" s="72"/>
      <c r="K361" s="65">
        <f>+[12]Err!$D418</f>
        <v>1395.26193472009</v>
      </c>
      <c r="L361" s="74">
        <f>+[13]Err!$E478</f>
        <v>510908.550009784</v>
      </c>
      <c r="M361" s="75">
        <f t="shared" si="31"/>
        <v>712851.25195168715</v>
      </c>
      <c r="N361" s="72"/>
      <c r="P361" s="86"/>
      <c r="Q361" s="84"/>
      <c r="R361" s="84"/>
      <c r="S361" s="105">
        <f>+[15]Err!$D475</f>
        <v>24665.664114953801</v>
      </c>
      <c r="T361" s="79">
        <f>+[16]Err!E442</f>
        <v>105075.03135299501</v>
      </c>
      <c r="U361" s="90">
        <f t="shared" si="32"/>
        <v>2591745.4302212144</v>
      </c>
      <c r="V361" s="80"/>
      <c r="X361" s="89"/>
      <c r="Y361" s="61"/>
      <c r="Z361" s="61"/>
      <c r="AA361" s="54">
        <f>+[17]Err!E478</f>
        <v>465945.43230284599</v>
      </c>
      <c r="AB361" s="54">
        <f>+[18]Err!E450</f>
        <v>3223.4392260307</v>
      </c>
      <c r="AC361" s="87">
        <f t="shared" si="33"/>
        <v>1501946.7836748257</v>
      </c>
      <c r="AD361" s="87"/>
      <c r="AF361" s="84"/>
      <c r="AG361" s="84"/>
      <c r="AH361" s="90">
        <f t="shared" si="30"/>
        <v>4820886.0295834383</v>
      </c>
      <c r="AI361" s="80"/>
      <c r="AK361" s="50"/>
      <c r="AM361" s="50">
        <f>+'[19]Commercial Sales Model'!$Q406</f>
        <v>6519194.5977582652</v>
      </c>
      <c r="AN361" s="51"/>
    </row>
    <row r="362" spans="1:40" x14ac:dyDescent="0.3">
      <c r="A362" s="2">
        <v>2039</v>
      </c>
      <c r="B362" s="2">
        <v>10</v>
      </c>
      <c r="C362" s="55"/>
      <c r="D362" s="55"/>
      <c r="E362" s="87">
        <f>+[10]Err!$D455</f>
        <v>14343.1148684652</v>
      </c>
      <c r="F362" s="57"/>
      <c r="H362" s="73"/>
      <c r="I362" s="72"/>
      <c r="J362" s="72"/>
      <c r="K362" s="65">
        <f>+[12]Err!$D419</f>
        <v>1312.24328527801</v>
      </c>
      <c r="L362" s="74">
        <f>+[13]Err!$E479</f>
        <v>511133.76119586203</v>
      </c>
      <c r="M362" s="75">
        <f t="shared" si="31"/>
        <v>670731.84600816376</v>
      </c>
      <c r="N362" s="72"/>
      <c r="P362" s="86"/>
      <c r="Q362" s="84"/>
      <c r="R362" s="84"/>
      <c r="S362" s="105">
        <f>+[15]Err!$D476</f>
        <v>23604.739029301501</v>
      </c>
      <c r="T362" s="79">
        <f>+[16]Err!E443</f>
        <v>104982.518040692</v>
      </c>
      <c r="U362" s="90">
        <f t="shared" si="32"/>
        <v>2478084.9409894715</v>
      </c>
      <c r="V362" s="80"/>
      <c r="X362" s="89"/>
      <c r="Y362" s="61"/>
      <c r="Z362" s="61"/>
      <c r="AA362" s="54">
        <f>+[17]Err!E479</f>
        <v>453239.37073346501</v>
      </c>
      <c r="AB362" s="54">
        <f>+[18]Err!E451</f>
        <v>3208.3411812894901</v>
      </c>
      <c r="AC362" s="87">
        <f t="shared" si="33"/>
        <v>1454146.5381059104</v>
      </c>
      <c r="AD362" s="87"/>
      <c r="AF362" s="84"/>
      <c r="AG362" s="84"/>
      <c r="AH362" s="90">
        <f t="shared" si="30"/>
        <v>4617306.4399720104</v>
      </c>
      <c r="AI362" s="80"/>
      <c r="AK362" s="50"/>
      <c r="AM362" s="50">
        <f>+'[19]Commercial Sales Model'!$Q407</f>
        <v>6257678.3018517504</v>
      </c>
      <c r="AN362" s="51"/>
    </row>
    <row r="363" spans="1:40" x14ac:dyDescent="0.3">
      <c r="A363" s="2">
        <v>2039</v>
      </c>
      <c r="B363" s="2">
        <v>11</v>
      </c>
      <c r="C363" s="55"/>
      <c r="D363" s="55"/>
      <c r="E363" s="87">
        <f>+[10]Err!$D456</f>
        <v>14342.591491551701</v>
      </c>
      <c r="F363" s="57"/>
      <c r="H363" s="73"/>
      <c r="I363" s="72"/>
      <c r="J363" s="72"/>
      <c r="K363" s="65">
        <f>+[12]Err!$D420</f>
        <v>1187.4606976625</v>
      </c>
      <c r="L363" s="74">
        <f>+[13]Err!$E480</f>
        <v>511349.31867911702</v>
      </c>
      <c r="M363" s="75">
        <f t="shared" si="31"/>
        <v>607207.21870794834</v>
      </c>
      <c r="N363" s="72"/>
      <c r="P363" s="86"/>
      <c r="Q363" s="84"/>
      <c r="R363" s="84"/>
      <c r="S363" s="105">
        <f>+[15]Err!$D477</f>
        <v>21943.123880478601</v>
      </c>
      <c r="T363" s="79">
        <f>+[16]Err!E444</f>
        <v>104827.506691446</v>
      </c>
      <c r="U363" s="90">
        <f t="shared" si="32"/>
        <v>2300242.9654120994</v>
      </c>
      <c r="V363" s="80"/>
      <c r="X363" s="89"/>
      <c r="Y363" s="61"/>
      <c r="Z363" s="61"/>
      <c r="AA363" s="54">
        <f>+[17]Err!E480</f>
        <v>433802.33164647699</v>
      </c>
      <c r="AB363" s="54">
        <f>+[18]Err!E452</f>
        <v>3202.2256787649499</v>
      </c>
      <c r="AC363" s="87">
        <f t="shared" si="33"/>
        <v>1389132.9659064577</v>
      </c>
      <c r="AD363" s="87"/>
      <c r="AF363" s="84"/>
      <c r="AG363" s="84"/>
      <c r="AH363" s="90">
        <f t="shared" si="30"/>
        <v>4310925.741518057</v>
      </c>
      <c r="AI363" s="80"/>
      <c r="AK363" s="50"/>
      <c r="AM363" s="50">
        <f>+'[19]Commercial Sales Model'!$Q408</f>
        <v>5856974.7619675202</v>
      </c>
      <c r="AN363" s="51"/>
    </row>
    <row r="364" spans="1:40" x14ac:dyDescent="0.3">
      <c r="A364" s="2">
        <v>2039</v>
      </c>
      <c r="B364" s="2">
        <v>12</v>
      </c>
      <c r="C364" s="55"/>
      <c r="D364" s="55"/>
      <c r="E364" s="87">
        <f>+[10]Err!$D457</f>
        <v>14343.1203068178</v>
      </c>
      <c r="F364" s="57">
        <f>SUM(E353:E364)</f>
        <v>172113.74395766389</v>
      </c>
      <c r="H364" s="73"/>
      <c r="I364" s="72"/>
      <c r="J364" s="72"/>
      <c r="K364" s="65">
        <f>+[12]Err!$D421</f>
        <v>1138.2013801753999</v>
      </c>
      <c r="L364" s="74">
        <f>+[13]Err!$E481</f>
        <v>511566.22295400698</v>
      </c>
      <c r="M364" s="75">
        <f t="shared" si="31"/>
        <v>582265.38101736712</v>
      </c>
      <c r="N364" s="68">
        <f>SUM(M353:M364)</f>
        <v>7584031.3654870009</v>
      </c>
      <c r="P364" s="86"/>
      <c r="Q364" s="84"/>
      <c r="R364" s="84"/>
      <c r="S364" s="105">
        <f>+[15]Err!$D478</f>
        <v>21671.163270403398</v>
      </c>
      <c r="T364" s="79">
        <f>+[16]Err!E445</f>
        <v>104634.59730887999</v>
      </c>
      <c r="U364" s="90">
        <f t="shared" si="32"/>
        <v>2267553.4420136502</v>
      </c>
      <c r="V364" s="80">
        <f>SUM(U353:U364)</f>
        <v>28300573.544394378</v>
      </c>
      <c r="X364" s="89"/>
      <c r="Y364" s="61"/>
      <c r="Z364" s="61"/>
      <c r="AA364" s="54">
        <f>+[17]Err!E481</f>
        <v>430319.82415412198</v>
      </c>
      <c r="AB364" s="54">
        <f>+[18]Err!E453</f>
        <v>3201.10876510551</v>
      </c>
      <c r="AC364" s="87">
        <f t="shared" si="33"/>
        <v>1377500.5608984216</v>
      </c>
      <c r="AD364" s="87">
        <f>SUM(AC353:AC364)</f>
        <v>16829108.930106673</v>
      </c>
      <c r="AF364" s="84"/>
      <c r="AG364" s="84"/>
      <c r="AH364" s="90">
        <f t="shared" si="30"/>
        <v>4241662.5042362567</v>
      </c>
      <c r="AI364" s="80">
        <f>SUM(AH353:AH364)</f>
        <v>52885827.583945721</v>
      </c>
      <c r="AK364" s="50"/>
      <c r="AM364" s="50">
        <f>+'[19]Commercial Sales Model'!$Q409</f>
        <v>5791180.4793552859</v>
      </c>
      <c r="AN364" s="51">
        <f>SUM(AM353:AM364)</f>
        <v>71600799.087515354</v>
      </c>
    </row>
    <row r="365" spans="1:40" x14ac:dyDescent="0.3">
      <c r="A365" s="2">
        <v>2040</v>
      </c>
      <c r="B365" s="2">
        <v>1</v>
      </c>
      <c r="C365" s="55"/>
      <c r="D365" s="55"/>
      <c r="E365" s="87">
        <f>+[10]Err!$D458</f>
        <v>14342.618123451201</v>
      </c>
      <c r="F365" s="58">
        <f>+F364/F352-1</f>
        <v>8.5798016993265946E-6</v>
      </c>
      <c r="H365" s="73"/>
      <c r="I365" s="72"/>
      <c r="J365" s="72"/>
      <c r="K365" s="65">
        <f>+[12]Err!$D422</f>
        <v>1095.81017922775</v>
      </c>
      <c r="L365" s="74">
        <f>+[13]Err!$E482</f>
        <v>511810.594161043</v>
      </c>
      <c r="M365" s="75">
        <f t="shared" si="31"/>
        <v>560847.25891827384</v>
      </c>
      <c r="N365" s="69">
        <f>+N364/N352-1</f>
        <v>4.1504822845004341E-3</v>
      </c>
      <c r="P365" s="86"/>
      <c r="Q365" s="84"/>
      <c r="R365" s="84"/>
      <c r="S365" s="105">
        <f>+[15]Err!$D479</f>
        <v>21023.994817536</v>
      </c>
      <c r="T365" s="79">
        <f>+[16]Err!E446</f>
        <v>104507.080661991</v>
      </c>
      <c r="U365" s="90">
        <f t="shared" si="32"/>
        <v>2197156.3222335158</v>
      </c>
      <c r="V365" s="81">
        <f>+V364/V352-1</f>
        <v>5.3443415322991239E-3</v>
      </c>
      <c r="X365" s="89"/>
      <c r="Y365" s="61"/>
      <c r="Z365" s="61"/>
      <c r="AA365" s="54">
        <f>+[17]Err!E482</f>
        <v>414225.30633486703</v>
      </c>
      <c r="AB365" s="54">
        <f>+[18]Err!E454</f>
        <v>3199.6249998943799</v>
      </c>
      <c r="AC365" s="87">
        <f t="shared" si="33"/>
        <v>1325365.6457379484</v>
      </c>
      <c r="AD365" s="150">
        <f>+AD364/AD352-1</f>
        <v>5.5801538100674897E-3</v>
      </c>
      <c r="AF365" s="84"/>
      <c r="AG365" s="84"/>
      <c r="AH365" s="90">
        <f t="shared" si="30"/>
        <v>4097711.8450131891</v>
      </c>
      <c r="AI365" s="81">
        <f>+AI364/AI352-1</f>
        <v>5.2305108985644111E-3</v>
      </c>
      <c r="AK365" s="50"/>
      <c r="AM365" s="50">
        <f>+'[19]Commercial Sales Model'!$Q410</f>
        <v>5520679.962885499</v>
      </c>
      <c r="AN365" s="3">
        <f>+AN364/AN352-1</f>
        <v>1.4738031009623898E-2</v>
      </c>
    </row>
    <row r="366" spans="1:40" x14ac:dyDescent="0.3">
      <c r="A366" s="2">
        <v>2040</v>
      </c>
      <c r="B366" s="2">
        <v>2</v>
      </c>
      <c r="C366" s="55"/>
      <c r="D366" s="55"/>
      <c r="E366" s="87">
        <f>+[10]Err!$D459</f>
        <v>14343.125524950599</v>
      </c>
      <c r="F366" s="57"/>
      <c r="H366" s="73"/>
      <c r="I366" s="72"/>
      <c r="J366" s="72"/>
      <c r="K366" s="65">
        <f>+[12]Err!$D423</f>
        <v>1082.1478796352401</v>
      </c>
      <c r="L366" s="74">
        <f>+[13]Err!$E483</f>
        <v>512092.07946130697</v>
      </c>
      <c r="M366" s="75">
        <f t="shared" si="31"/>
        <v>554159.35796705424</v>
      </c>
      <c r="N366" s="68"/>
      <c r="P366" s="86"/>
      <c r="Q366" s="84"/>
      <c r="R366" s="84"/>
      <c r="S366" s="105">
        <f>+[15]Err!$D480</f>
        <v>20237.2043822454</v>
      </c>
      <c r="T366" s="79">
        <f>+[16]Err!E447</f>
        <v>104470.13908829199</v>
      </c>
      <c r="U366" s="90">
        <f t="shared" si="32"/>
        <v>2114183.5565713691</v>
      </c>
      <c r="V366" s="80"/>
      <c r="X366" s="89"/>
      <c r="Y366" s="61"/>
      <c r="Z366" s="61"/>
      <c r="AA366" s="54">
        <f>+[17]Err!E483</f>
        <v>411406.71572802501</v>
      </c>
      <c r="AB366" s="54">
        <f>+[18]Err!E455</f>
        <v>3201.63514335434</v>
      </c>
      <c r="AC366" s="87">
        <f t="shared" si="33"/>
        <v>1317174.1992868336</v>
      </c>
      <c r="AD366" s="87"/>
      <c r="AF366" s="84"/>
      <c r="AG366" s="84"/>
      <c r="AH366" s="90">
        <f t="shared" si="30"/>
        <v>3999860.2393502076</v>
      </c>
      <c r="AI366" s="80"/>
      <c r="AK366" s="50"/>
      <c r="AM366" s="50">
        <f>+'[19]Commercial Sales Model'!$Q411</f>
        <v>5477773.2422592696</v>
      </c>
      <c r="AN366" s="51"/>
    </row>
    <row r="367" spans="1:40" x14ac:dyDescent="0.3">
      <c r="A367" s="2">
        <v>2040</v>
      </c>
      <c r="B367" s="2">
        <v>3</v>
      </c>
      <c r="C367" s="55"/>
      <c r="D367" s="55"/>
      <c r="E367" s="87">
        <f>+[10]Err!$D460</f>
        <v>14342.6436769225</v>
      </c>
      <c r="F367" s="57"/>
      <c r="H367" s="73"/>
      <c r="I367" s="72"/>
      <c r="J367" s="72"/>
      <c r="K367" s="65">
        <f>+[12]Err!$D424</f>
        <v>1101.0308629629501</v>
      </c>
      <c r="L367" s="74">
        <f>+[13]Err!$E484</f>
        <v>512372.92384463199</v>
      </c>
      <c r="M367" s="75">
        <f t="shared" si="31"/>
        <v>564138.40249950509</v>
      </c>
      <c r="N367" s="68"/>
      <c r="P367" s="86"/>
      <c r="Q367" s="84"/>
      <c r="R367" s="84"/>
      <c r="S367" s="105">
        <f>+[15]Err!$D481</f>
        <v>20574.6336201513</v>
      </c>
      <c r="T367" s="79">
        <f>+[16]Err!E448</f>
        <v>104467.359609397</v>
      </c>
      <c r="U367" s="90">
        <f t="shared" si="32"/>
        <v>2149377.6492279354</v>
      </c>
      <c r="V367" s="80"/>
      <c r="X367" s="89"/>
      <c r="Y367" s="61"/>
      <c r="Z367" s="61"/>
      <c r="AA367" s="54">
        <f>+[17]Err!E484</f>
        <v>414162.06395156198</v>
      </c>
      <c r="AB367" s="54">
        <f>+[18]Err!E456</f>
        <v>3196.60912782586</v>
      </c>
      <c r="AC367" s="87">
        <f t="shared" si="33"/>
        <v>1323914.2340267606</v>
      </c>
      <c r="AD367" s="87"/>
      <c r="AF367" s="84"/>
      <c r="AG367" s="84"/>
      <c r="AH367" s="90">
        <f t="shared" si="30"/>
        <v>4051772.9294311237</v>
      </c>
      <c r="AI367" s="80"/>
      <c r="AK367" s="50"/>
      <c r="AM367" s="50">
        <f>+'[19]Commercial Sales Model'!$Q412</f>
        <v>5544597.4171688138</v>
      </c>
      <c r="AN367" s="51"/>
    </row>
    <row r="368" spans="1:40" x14ac:dyDescent="0.3">
      <c r="A368" s="2">
        <v>2040</v>
      </c>
      <c r="B368" s="2">
        <v>4</v>
      </c>
      <c r="C368" s="55"/>
      <c r="D368" s="55"/>
      <c r="E368" s="87">
        <f>+[10]Err!$D461</f>
        <v>14343.1305317811</v>
      </c>
      <c r="F368" s="57"/>
      <c r="H368" s="73"/>
      <c r="I368" s="72"/>
      <c r="J368" s="72"/>
      <c r="K368" s="65">
        <f>+[12]Err!$D425</f>
        <v>1144.2262333829501</v>
      </c>
      <c r="L368" s="74">
        <f>+[13]Err!$E485</f>
        <v>512634.83002271201</v>
      </c>
      <c r="M368" s="75">
        <f t="shared" si="31"/>
        <v>586570.2206577966</v>
      </c>
      <c r="N368" s="68"/>
      <c r="P368" s="86"/>
      <c r="Q368" s="84"/>
      <c r="R368" s="84"/>
      <c r="S368" s="105">
        <f>+[15]Err!$D482</f>
        <v>21245.857037763399</v>
      </c>
      <c r="T368" s="79">
        <f>+[16]Err!E449</f>
        <v>104512.252924279</v>
      </c>
      <c r="U368" s="90">
        <f t="shared" si="32"/>
        <v>2220452.3843238014</v>
      </c>
      <c r="V368" s="80"/>
      <c r="X368" s="89"/>
      <c r="Y368" s="61"/>
      <c r="Z368" s="61"/>
      <c r="AA368" s="54">
        <f>+[17]Err!E485</f>
        <v>421131.19678924099</v>
      </c>
      <c r="AB368" s="54">
        <f>+[18]Err!E457</f>
        <v>3194.73342817605</v>
      </c>
      <c r="AC368" s="87">
        <f t="shared" si="33"/>
        <v>1345401.9120303746</v>
      </c>
      <c r="AD368" s="87"/>
      <c r="AF368" s="84"/>
      <c r="AG368" s="84"/>
      <c r="AH368" s="90">
        <f t="shared" si="30"/>
        <v>4166767.6475437535</v>
      </c>
      <c r="AI368" s="80"/>
      <c r="AK368" s="50"/>
      <c r="AM368" s="50">
        <f>+'[19]Commercial Sales Model'!$Q413</f>
        <v>5683300.2976021646</v>
      </c>
      <c r="AN368" s="51"/>
    </row>
    <row r="369" spans="1:40" x14ac:dyDescent="0.3">
      <c r="A369" s="2">
        <v>2040</v>
      </c>
      <c r="B369" s="2">
        <v>5</v>
      </c>
      <c r="C369" s="55"/>
      <c r="D369" s="55"/>
      <c r="E369" s="87">
        <f>+[10]Err!$D462</f>
        <v>14342.6681956353</v>
      </c>
      <c r="F369" s="57"/>
      <c r="H369" s="73"/>
      <c r="I369" s="72"/>
      <c r="J369" s="72"/>
      <c r="K369" s="65">
        <f>+[12]Err!$D426</f>
        <v>1237.39261558871</v>
      </c>
      <c r="L369" s="74">
        <f>+[13]Err!$E486</f>
        <v>512839.998086109</v>
      </c>
      <c r="M369" s="75">
        <f t="shared" si="31"/>
        <v>634584.42661027948</v>
      </c>
      <c r="N369" s="68"/>
      <c r="P369" s="86"/>
      <c r="Q369" s="84"/>
      <c r="R369" s="84"/>
      <c r="S369" s="105">
        <f>+[15]Err!$D483</f>
        <v>22459.5867292861</v>
      </c>
      <c r="T369" s="79">
        <f>+[16]Err!E450</f>
        <v>104678.919056246</v>
      </c>
      <c r="U369" s="90">
        <f t="shared" si="32"/>
        <v>2351045.2612716765</v>
      </c>
      <c r="V369" s="80"/>
      <c r="X369" s="89"/>
      <c r="Y369" s="61"/>
      <c r="Z369" s="61"/>
      <c r="AA369" s="54">
        <f>+[17]Err!E486</f>
        <v>435555.05115774798</v>
      </c>
      <c r="AB369" s="54">
        <f>+[18]Err!E458</f>
        <v>3184.8794215430498</v>
      </c>
      <c r="AC369" s="87">
        <f t="shared" si="33"/>
        <v>1387190.3193814419</v>
      </c>
      <c r="AD369" s="87"/>
      <c r="AF369" s="84"/>
      <c r="AG369" s="84"/>
      <c r="AH369" s="90">
        <f t="shared" si="30"/>
        <v>4387162.6754590329</v>
      </c>
      <c r="AI369" s="80"/>
      <c r="AK369" s="50"/>
      <c r="AM369" s="50">
        <f>+'[19]Commercial Sales Model'!$Q414</f>
        <v>5988902.6702502687</v>
      </c>
      <c r="AN369" s="51"/>
    </row>
    <row r="370" spans="1:40" x14ac:dyDescent="0.3">
      <c r="A370" s="2">
        <v>2040</v>
      </c>
      <c r="B370" s="2">
        <v>6</v>
      </c>
      <c r="C370" s="55"/>
      <c r="D370" s="55"/>
      <c r="E370" s="87">
        <f>+[10]Err!$D463</f>
        <v>14343.1353358658</v>
      </c>
      <c r="F370" s="57"/>
      <c r="H370" s="73"/>
      <c r="I370" s="72"/>
      <c r="J370" s="72"/>
      <c r="K370" s="65">
        <f>+[12]Err!$D427</f>
        <v>1331.86340626526</v>
      </c>
      <c r="L370" s="74">
        <f>+[13]Err!$E487</f>
        <v>513012.84107188397</v>
      </c>
      <c r="M370" s="75">
        <f t="shared" si="31"/>
        <v>683263.02996781794</v>
      </c>
      <c r="N370" s="68"/>
      <c r="P370" s="86"/>
      <c r="Q370" s="84"/>
      <c r="R370" s="84"/>
      <c r="S370" s="105">
        <f>+[15]Err!$D484</f>
        <v>23756.213680088302</v>
      </c>
      <c r="T370" s="79">
        <f>+[16]Err!E451</f>
        <v>104969.69005681</v>
      </c>
      <c r="U370" s="90">
        <f t="shared" si="32"/>
        <v>2493682.3869222188</v>
      </c>
      <c r="V370" s="80"/>
      <c r="X370" s="89"/>
      <c r="Y370" s="61"/>
      <c r="Z370" s="61"/>
      <c r="AA370" s="54">
        <f>+[17]Err!E487</f>
        <v>453080.89054326201</v>
      </c>
      <c r="AB370" s="54">
        <f>+[18]Err!E459</f>
        <v>3196.3271101942701</v>
      </c>
      <c r="AC370" s="87">
        <f t="shared" si="33"/>
        <v>1448194.7335543912</v>
      </c>
      <c r="AD370" s="87"/>
      <c r="AF370" s="84"/>
      <c r="AG370" s="84"/>
      <c r="AH370" s="90">
        <f t="shared" si="30"/>
        <v>4639483.2857802929</v>
      </c>
      <c r="AI370" s="80"/>
      <c r="AK370" s="50"/>
      <c r="AM370" s="50">
        <f>+'[19]Commercial Sales Model'!$Q415</f>
        <v>6343810.6102356007</v>
      </c>
      <c r="AN370" s="51"/>
    </row>
    <row r="371" spans="1:40" x14ac:dyDescent="0.3">
      <c r="A371" s="2">
        <v>2040</v>
      </c>
      <c r="B371" s="2">
        <v>7</v>
      </c>
      <c r="C371" s="55"/>
      <c r="D371" s="55"/>
      <c r="E371" s="87">
        <f>+[10]Err!$D464</f>
        <v>14342.691721491101</v>
      </c>
      <c r="F371" s="57"/>
      <c r="H371" s="73"/>
      <c r="I371" s="72"/>
      <c r="J371" s="72"/>
      <c r="K371" s="65">
        <f>+[12]Err!$D428</f>
        <v>1401.2461342404899</v>
      </c>
      <c r="L371" s="74">
        <f>+[13]Err!$E488</f>
        <v>513182.50642147899</v>
      </c>
      <c r="M371" s="75">
        <f t="shared" si="31"/>
        <v>719095.00328294293</v>
      </c>
      <c r="N371" s="68"/>
      <c r="P371" s="86"/>
      <c r="Q371" s="84"/>
      <c r="R371" s="84"/>
      <c r="S371" s="105">
        <f>+[15]Err!$D485</f>
        <v>24696.1731727675</v>
      </c>
      <c r="T371" s="79">
        <f>+[16]Err!E452</f>
        <v>105225.149823713</v>
      </c>
      <c r="U371" s="90">
        <f t="shared" si="32"/>
        <v>2598658.5221768217</v>
      </c>
      <c r="V371" s="80"/>
      <c r="X371" s="89"/>
      <c r="Y371" s="61"/>
      <c r="Z371" s="61"/>
      <c r="AA371" s="54">
        <f>+[17]Err!E488</f>
        <v>465637.67839599802</v>
      </c>
      <c r="AB371" s="54">
        <f>+[18]Err!E460</f>
        <v>3218.9335641794901</v>
      </c>
      <c r="AC371" s="87">
        <f t="shared" si="33"/>
        <v>1498856.7517354931</v>
      </c>
      <c r="AD371" s="87"/>
      <c r="AF371" s="84"/>
      <c r="AG371" s="84"/>
      <c r="AH371" s="90">
        <f t="shared" si="30"/>
        <v>4830952.9689167496</v>
      </c>
      <c r="AI371" s="80"/>
      <c r="AK371" s="50"/>
      <c r="AM371" s="50">
        <f>+'[19]Commercial Sales Model'!$Q416</f>
        <v>6584207.0006674426</v>
      </c>
      <c r="AN371" s="51"/>
    </row>
    <row r="372" spans="1:40" x14ac:dyDescent="0.3">
      <c r="A372" s="2">
        <v>2040</v>
      </c>
      <c r="B372" s="2">
        <v>8</v>
      </c>
      <c r="C372" s="55"/>
      <c r="D372" s="55"/>
      <c r="E372" s="87">
        <f>+[10]Err!$D465</f>
        <v>14343.139945414499</v>
      </c>
      <c r="F372" s="57"/>
      <c r="H372" s="73"/>
      <c r="I372" s="72"/>
      <c r="J372" s="72"/>
      <c r="K372" s="65">
        <f>+[12]Err!$D429</f>
        <v>1429.5181315735599</v>
      </c>
      <c r="L372" s="74">
        <f>+[13]Err!$E489</f>
        <v>513376.397355252</v>
      </c>
      <c r="M372" s="75">
        <f t="shared" si="31"/>
        <v>733880.86834124534</v>
      </c>
      <c r="N372" s="68"/>
      <c r="P372" s="86"/>
      <c r="Q372" s="84"/>
      <c r="R372" s="84"/>
      <c r="S372" s="105">
        <f>+[15]Err!$D486</f>
        <v>25135.7751905613</v>
      </c>
      <c r="T372" s="79">
        <f>+[16]Err!E453</f>
        <v>105276.75627734201</v>
      </c>
      <c r="U372" s="90">
        <f t="shared" si="32"/>
        <v>2646212.8785787821</v>
      </c>
      <c r="V372" s="80"/>
      <c r="X372" s="89"/>
      <c r="Y372" s="61"/>
      <c r="Z372" s="61"/>
      <c r="AA372" s="54">
        <f>+[17]Err!E489</f>
        <v>472472.51227143599</v>
      </c>
      <c r="AB372" s="54">
        <f>+[18]Err!E461</f>
        <v>3224.0246621451602</v>
      </c>
      <c r="AC372" s="87">
        <f t="shared" si="33"/>
        <v>1523263.0317487915</v>
      </c>
      <c r="AD372" s="87"/>
      <c r="AF372" s="84"/>
      <c r="AG372" s="84"/>
      <c r="AH372" s="90">
        <f t="shared" si="30"/>
        <v>4917699.9186142338</v>
      </c>
      <c r="AI372" s="80"/>
      <c r="AK372" s="50"/>
      <c r="AM372" s="50">
        <f>+'[19]Commercial Sales Model'!$Q417</f>
        <v>6714310.1310532829</v>
      </c>
      <c r="AN372" s="51"/>
    </row>
    <row r="373" spans="1:40" x14ac:dyDescent="0.3">
      <c r="A373" s="2">
        <v>2040</v>
      </c>
      <c r="B373" s="2">
        <v>9</v>
      </c>
      <c r="C373" s="55"/>
      <c r="D373" s="55"/>
      <c r="E373" s="87">
        <f>+[10]Err!$D466</f>
        <v>14342.7142946943</v>
      </c>
      <c r="F373" s="57"/>
      <c r="H373" s="73"/>
      <c r="I373" s="72"/>
      <c r="J373" s="72"/>
      <c r="K373" s="65">
        <f>+[12]Err!$D430</f>
        <v>1394.8853259825</v>
      </c>
      <c r="L373" s="74">
        <f>+[13]Err!$E490</f>
        <v>513593.23484402802</v>
      </c>
      <c r="M373" s="75">
        <f t="shared" si="31"/>
        <v>716403.66680781881</v>
      </c>
      <c r="N373" s="68"/>
      <c r="P373" s="86"/>
      <c r="Q373" s="84"/>
      <c r="R373" s="84"/>
      <c r="S373" s="105">
        <f>+[15]Err!$D487</f>
        <v>24753.445349149501</v>
      </c>
      <c r="T373" s="79">
        <f>+[16]Err!E454</f>
        <v>105268.39933171299</v>
      </c>
      <c r="U373" s="90">
        <f t="shared" si="32"/>
        <v>2605755.5698500033</v>
      </c>
      <c r="V373" s="80"/>
      <c r="X373" s="89"/>
      <c r="Y373" s="61"/>
      <c r="Z373" s="61"/>
      <c r="AA373" s="54">
        <f>+[17]Err!E490</f>
        <v>468843.15529708797</v>
      </c>
      <c r="AB373" s="54">
        <f>+[18]Err!E462</f>
        <v>3220.65109994869</v>
      </c>
      <c r="AC373" s="87">
        <f t="shared" si="33"/>
        <v>1509980.2238109808</v>
      </c>
      <c r="AD373" s="87"/>
      <c r="AF373" s="84"/>
      <c r="AG373" s="84"/>
      <c r="AH373" s="90">
        <f t="shared" si="30"/>
        <v>4846482.1747634979</v>
      </c>
      <c r="AI373" s="80"/>
      <c r="AK373" s="50"/>
      <c r="AM373" s="50">
        <f>+'[19]Commercial Sales Model'!$Q418</f>
        <v>6610271.988652695</v>
      </c>
      <c r="AN373" s="51"/>
    </row>
    <row r="374" spans="1:40" x14ac:dyDescent="0.3">
      <c r="A374" s="2">
        <v>2040</v>
      </c>
      <c r="B374" s="2">
        <v>10</v>
      </c>
      <c r="C374" s="55"/>
      <c r="D374" s="55"/>
      <c r="E374" s="87">
        <f>+[10]Err!$D467</f>
        <v>14343.1443683049</v>
      </c>
      <c r="F374" s="57"/>
      <c r="H374" s="73"/>
      <c r="I374" s="72"/>
      <c r="J374" s="72"/>
      <c r="K374" s="65">
        <f>+[12]Err!$D431</f>
        <v>1312.0119079946301</v>
      </c>
      <c r="L374" s="74">
        <f>+[13]Err!$E491</f>
        <v>513822.61322157702</v>
      </c>
      <c r="M374" s="75">
        <f t="shared" si="31"/>
        <v>674141.38714362809</v>
      </c>
      <c r="N374" s="68"/>
      <c r="P374" s="86"/>
      <c r="Q374" s="84"/>
      <c r="R374" s="84"/>
      <c r="S374" s="105">
        <f>+[15]Err!$D488</f>
        <v>23693.7511126461</v>
      </c>
      <c r="T374" s="79">
        <f>+[16]Err!E455</f>
        <v>105175.686144878</v>
      </c>
      <c r="U374" s="90">
        <f t="shared" si="32"/>
        <v>2492006.53061852</v>
      </c>
      <c r="V374" s="80"/>
      <c r="X374" s="89"/>
      <c r="Y374" s="61"/>
      <c r="Z374" s="61"/>
      <c r="AA374" s="54">
        <f>+[17]Err!E491</f>
        <v>456152.00475760503</v>
      </c>
      <c r="AB374" s="54">
        <f>+[18]Err!E463</f>
        <v>3205.5659142791801</v>
      </c>
      <c r="AC374" s="87">
        <f t="shared" si="33"/>
        <v>1462225.3181810931</v>
      </c>
      <c r="AD374" s="87"/>
      <c r="AF374" s="84"/>
      <c r="AG374" s="84"/>
      <c r="AH374" s="90">
        <f t="shared" si="30"/>
        <v>4642716.3803115459</v>
      </c>
      <c r="AI374" s="80"/>
      <c r="AK374" s="50"/>
      <c r="AM374" s="50">
        <f>+'[19]Commercial Sales Model'!$Q419</f>
        <v>6344888.4617197281</v>
      </c>
      <c r="AN374" s="51"/>
    </row>
    <row r="375" spans="1:40" x14ac:dyDescent="0.3">
      <c r="A375" s="2">
        <v>2040</v>
      </c>
      <c r="B375" s="2">
        <v>11</v>
      </c>
      <c r="C375" s="55"/>
      <c r="D375" s="55"/>
      <c r="E375" s="87">
        <f>+[10]Err!$D468</f>
        <v>14342.735953821601</v>
      </c>
      <c r="F375" s="57"/>
      <c r="H375" s="73"/>
      <c r="I375" s="72"/>
      <c r="J375" s="72"/>
      <c r="K375" s="65">
        <f>+[12]Err!$D432</f>
        <v>1187.7115521078599</v>
      </c>
      <c r="L375" s="74">
        <f>+[13]Err!$E492</f>
        <v>514063.31362652901</v>
      </c>
      <c r="M375" s="75">
        <f t="shared" si="31"/>
        <v>610558.93610907439</v>
      </c>
      <c r="N375" s="68"/>
      <c r="P375" s="86"/>
      <c r="Q375" s="84"/>
      <c r="R375" s="84"/>
      <c r="S375" s="105">
        <f>+[15]Err!$D489</f>
        <v>22035.825996294101</v>
      </c>
      <c r="T375" s="79">
        <f>+[16]Err!E456</f>
        <v>105020.36000346699</v>
      </c>
      <c r="U375" s="90">
        <f t="shared" si="32"/>
        <v>2314210.379104563</v>
      </c>
      <c r="V375" s="80"/>
      <c r="X375" s="89"/>
      <c r="Y375" s="61"/>
      <c r="Z375" s="61"/>
      <c r="AA375" s="54">
        <f>+[17]Err!E492</f>
        <v>436752.27469268802</v>
      </c>
      <c r="AB375" s="54">
        <f>+[18]Err!E464</f>
        <v>3199.4555020759299</v>
      </c>
      <c r="AC375" s="87">
        <f t="shared" si="33"/>
        <v>1397369.4683096986</v>
      </c>
      <c r="AD375" s="87"/>
      <c r="AF375" s="84"/>
      <c r="AG375" s="84"/>
      <c r="AH375" s="90">
        <f t="shared" si="30"/>
        <v>4336481.5194771579</v>
      </c>
      <c r="AI375" s="80"/>
      <c r="AK375" s="50"/>
      <c r="AM375" s="50">
        <f>+'[19]Commercial Sales Model'!$Q420</f>
        <v>5940821.3899440784</v>
      </c>
      <c r="AN375" s="51"/>
    </row>
    <row r="376" spans="1:40" x14ac:dyDescent="0.3">
      <c r="A376" s="2">
        <v>2040</v>
      </c>
      <c r="B376" s="2">
        <v>12</v>
      </c>
      <c r="C376" s="55"/>
      <c r="D376" s="55"/>
      <c r="E376" s="87">
        <f>+[10]Err!$D469</f>
        <v>14343.1486120954</v>
      </c>
      <c r="F376" s="57">
        <f>SUM(E365:E376)</f>
        <v>172114.89628442828</v>
      </c>
      <c r="H376" s="73"/>
      <c r="I376" s="72"/>
      <c r="J376" s="72"/>
      <c r="K376" s="65">
        <f>+[12]Err!$D433</f>
        <v>1138.92777672081</v>
      </c>
      <c r="L376" s="74">
        <f>+[13]Err!$E493</f>
        <v>514302.46443757397</v>
      </c>
      <c r="M376" s="75">
        <f t="shared" si="31"/>
        <v>585753.36238391965</v>
      </c>
      <c r="N376" s="68">
        <f>SUM(M365:M376)</f>
        <v>7623395.9206893565</v>
      </c>
      <c r="P376" s="86"/>
      <c r="Q376" s="84"/>
      <c r="R376" s="84"/>
      <c r="S376" s="105">
        <f>+[15]Err!$D490</f>
        <v>21767.491862308601</v>
      </c>
      <c r="T376" s="79">
        <f>+[16]Err!E457</f>
        <v>104827.066214141</v>
      </c>
      <c r="U376" s="90">
        <f t="shared" si="32"/>
        <v>2281822.3107659994</v>
      </c>
      <c r="V376" s="80">
        <f>SUM(U365:U376)</f>
        <v>28464563.751645204</v>
      </c>
      <c r="X376" s="89"/>
      <c r="Y376" s="61"/>
      <c r="Z376" s="61"/>
      <c r="AA376" s="54">
        <f>+[17]Err!E493</f>
        <v>433310.92462734802</v>
      </c>
      <c r="AB376" s="54">
        <f>+[18]Err!E465</f>
        <v>3198.3393549880798</v>
      </c>
      <c r="AC376" s="87">
        <f t="shared" si="33"/>
        <v>1385875.3831819207</v>
      </c>
      <c r="AD376" s="87">
        <f>SUM(AC365:AC376)</f>
        <v>16924811.220985729</v>
      </c>
      <c r="AF376" s="84"/>
      <c r="AG376" s="84"/>
      <c r="AH376" s="90">
        <f>+AC376+U376+M376+E376</f>
        <v>4267794.2049439345</v>
      </c>
      <c r="AI376" s="80">
        <f>SUM(AH365:AH376)</f>
        <v>53184885.789604716</v>
      </c>
      <c r="AK376" s="50"/>
      <c r="AM376" s="50">
        <f>+'[19]Commercial Sales Model'!$Q421</f>
        <v>5875149.0266781189</v>
      </c>
      <c r="AN376" s="51">
        <f>SUM(AM365:AM376)</f>
        <v>72628712.199116975</v>
      </c>
    </row>
    <row r="377" spans="1:40" x14ac:dyDescent="0.3">
      <c r="C377" s="61"/>
      <c r="D377" s="61"/>
      <c r="E377" s="61"/>
      <c r="F377" s="58">
        <f>+F376/F364-1</f>
        <v>6.695146697266452E-6</v>
      </c>
      <c r="H377" s="73"/>
      <c r="I377" s="72"/>
      <c r="J377" s="72"/>
      <c r="K377" s="72"/>
      <c r="L377" s="72"/>
      <c r="M377" s="72"/>
      <c r="N377" s="69">
        <f>+N376/N364-1</f>
        <v>5.1904525845571925E-3</v>
      </c>
      <c r="V377" s="81">
        <f>+V376/V364-1</f>
        <v>5.7945895334445829E-3</v>
      </c>
      <c r="X377" s="89"/>
      <c r="Y377" s="61"/>
      <c r="Z377" s="61"/>
      <c r="AA377" s="61"/>
      <c r="AB377" s="61"/>
      <c r="AC377" s="61"/>
      <c r="AD377" s="150">
        <f>+AD376/AD364-1</f>
        <v>5.6867117134078438E-3</v>
      </c>
      <c r="AF377" s="84"/>
      <c r="AG377" s="84"/>
      <c r="AH377" s="84"/>
      <c r="AI377" s="81">
        <f>+AI376/AI364-1</f>
        <v>5.6547891811713491E-3</v>
      </c>
      <c r="AN377" s="3">
        <f>+AN376/AN364-1</f>
        <v>1.4356168153168758E-2</v>
      </c>
    </row>
    <row r="378" spans="1:40" x14ac:dyDescent="0.3">
      <c r="V378" s="80"/>
      <c r="AI378" s="7"/>
      <c r="AN378" s="51"/>
    </row>
    <row r="379" spans="1:40" x14ac:dyDescent="0.3">
      <c r="V379" s="80"/>
      <c r="AI379" s="7"/>
      <c r="AN379" s="51"/>
    </row>
    <row r="380" spans="1:40" x14ac:dyDescent="0.3">
      <c r="V380" s="80"/>
      <c r="AI380" s="7"/>
      <c r="AN380" s="51"/>
    </row>
    <row r="381" spans="1:40" x14ac:dyDescent="0.3">
      <c r="V381" s="80"/>
      <c r="AI381" s="7"/>
      <c r="AN381" s="51"/>
    </row>
    <row r="382" spans="1:40" x14ac:dyDescent="0.3">
      <c r="V382" s="80"/>
      <c r="AI382" s="7"/>
      <c r="AN382" s="51"/>
    </row>
    <row r="383" spans="1:40" x14ac:dyDescent="0.3">
      <c r="V383" s="80"/>
      <c r="AI383" s="7"/>
      <c r="AN383" s="51"/>
    </row>
    <row r="384" spans="1:40" x14ac:dyDescent="0.3">
      <c r="V384" s="80"/>
      <c r="AI384" s="7"/>
      <c r="AN384" s="51"/>
    </row>
    <row r="385" spans="22:40" x14ac:dyDescent="0.3">
      <c r="V385" s="80"/>
      <c r="AI385" s="7"/>
      <c r="AN385" s="51"/>
    </row>
    <row r="386" spans="22:40" x14ac:dyDescent="0.3">
      <c r="V386" s="80"/>
      <c r="AI386" s="7"/>
      <c r="AN386" s="51"/>
    </row>
    <row r="387" spans="22:40" x14ac:dyDescent="0.3">
      <c r="V387" s="80"/>
      <c r="AI387" s="7"/>
      <c r="AN387" s="51"/>
    </row>
    <row r="388" spans="22:40" x14ac:dyDescent="0.3">
      <c r="V388" s="80"/>
      <c r="AI388" s="7"/>
      <c r="AN388" s="51"/>
    </row>
    <row r="389" spans="22:40" x14ac:dyDescent="0.3">
      <c r="V389" s="81"/>
      <c r="AI389" s="8"/>
      <c r="AN389" s="3"/>
    </row>
    <row r="390" spans="22:40" x14ac:dyDescent="0.3">
      <c r="V390" s="80"/>
      <c r="AI390" s="7"/>
      <c r="AN390" s="51"/>
    </row>
    <row r="391" spans="22:40" x14ac:dyDescent="0.3">
      <c r="V391" s="80"/>
      <c r="AI391" s="7"/>
      <c r="AN391" s="51"/>
    </row>
    <row r="392" spans="22:40" x14ac:dyDescent="0.3">
      <c r="V392" s="80"/>
      <c r="AI392" s="7"/>
      <c r="AN392" s="51"/>
    </row>
    <row r="393" spans="22:40" x14ac:dyDescent="0.3">
      <c r="V393" s="80"/>
      <c r="AI393" s="7"/>
      <c r="AN393" s="51"/>
    </row>
    <row r="394" spans="22:40" x14ac:dyDescent="0.3">
      <c r="V394" s="80"/>
      <c r="AI394" s="7"/>
      <c r="AN394" s="51"/>
    </row>
    <row r="395" spans="22:40" x14ac:dyDescent="0.3">
      <c r="V395" s="80"/>
      <c r="AI395" s="7"/>
      <c r="AN395" s="51"/>
    </row>
    <row r="396" spans="22:40" x14ac:dyDescent="0.3">
      <c r="V396" s="80"/>
      <c r="AI396" s="7"/>
      <c r="AN396" s="51"/>
    </row>
    <row r="397" spans="22:40" x14ac:dyDescent="0.3">
      <c r="V397" s="80"/>
      <c r="AI397" s="7"/>
      <c r="AN397" s="51"/>
    </row>
    <row r="398" spans="22:40" x14ac:dyDescent="0.3">
      <c r="V398" s="80"/>
      <c r="AI398" s="7"/>
      <c r="AN398" s="51"/>
    </row>
    <row r="399" spans="22:40" x14ac:dyDescent="0.3">
      <c r="V399" s="80"/>
      <c r="AI399" s="7"/>
      <c r="AN399" s="51"/>
    </row>
    <row r="400" spans="22:40" x14ac:dyDescent="0.3">
      <c r="V400" s="80"/>
      <c r="AI400" s="7">
        <f>SUM(AH389:AH400)</f>
        <v>0</v>
      </c>
      <c r="AN400" s="51">
        <f>SUM(AM389:AM400)</f>
        <v>0</v>
      </c>
    </row>
    <row r="401" spans="22:40" x14ac:dyDescent="0.3">
      <c r="V401" s="81"/>
      <c r="AI401" s="8" t="e">
        <f>+AI400/AI388-1</f>
        <v>#DIV/0!</v>
      </c>
      <c r="AN401" s="3" t="e">
        <f>+AN400/AN388-1</f>
        <v>#DIV/0!</v>
      </c>
    </row>
    <row r="402" spans="22:40" x14ac:dyDescent="0.3">
      <c r="V402" s="80"/>
      <c r="AI402" s="7"/>
    </row>
    <row r="403" spans="22:40" x14ac:dyDescent="0.3">
      <c r="V403" s="80"/>
      <c r="AI403" s="7"/>
    </row>
    <row r="404" spans="22:40" x14ac:dyDescent="0.3">
      <c r="V404" s="80"/>
      <c r="AI404" s="7"/>
    </row>
    <row r="405" spans="22:40" x14ac:dyDescent="0.3">
      <c r="V405" s="80"/>
      <c r="AI405" s="7"/>
    </row>
    <row r="406" spans="22:40" x14ac:dyDescent="0.3">
      <c r="V406" s="80"/>
      <c r="AI406" s="7"/>
    </row>
    <row r="407" spans="22:40" x14ac:dyDescent="0.3">
      <c r="V407" s="80"/>
      <c r="AI407" s="7"/>
    </row>
    <row r="408" spans="22:40" x14ac:dyDescent="0.3">
      <c r="V408" s="80"/>
      <c r="AI408" s="7"/>
    </row>
    <row r="409" spans="22:40" x14ac:dyDescent="0.3">
      <c r="V409" s="80"/>
      <c r="AI409" s="7"/>
    </row>
    <row r="410" spans="22:40" x14ac:dyDescent="0.3">
      <c r="V410" s="80"/>
      <c r="AI410" s="7"/>
    </row>
    <row r="411" spans="22:40" x14ac:dyDescent="0.3">
      <c r="V411" s="80"/>
      <c r="AI411" s="7"/>
    </row>
    <row r="412" spans="22:40" x14ac:dyDescent="0.3">
      <c r="V412" s="80">
        <f>SUM(U401:U412)</f>
        <v>0</v>
      </c>
      <c r="AI412" s="7">
        <f>SUM(AH401:AH412)</f>
        <v>0</v>
      </c>
    </row>
    <row r="413" spans="22:40" x14ac:dyDescent="0.3">
      <c r="V413" s="81" t="e">
        <f>+V412/V400-1</f>
        <v>#DIV/0!</v>
      </c>
      <c r="AI413" s="8" t="e">
        <f>+AI412/AI400-1</f>
        <v>#DIV/0!</v>
      </c>
    </row>
    <row r="414" spans="22:40" x14ac:dyDescent="0.3">
      <c r="V414" s="80"/>
      <c r="AI414" s="7"/>
    </row>
    <row r="415" spans="22:40" x14ac:dyDescent="0.3">
      <c r="V415" s="80"/>
      <c r="AI415" s="7"/>
    </row>
    <row r="416" spans="22:40" x14ac:dyDescent="0.3">
      <c r="V416" s="80"/>
      <c r="AI416" s="7"/>
    </row>
    <row r="417" spans="22:35" x14ac:dyDescent="0.3">
      <c r="V417" s="80"/>
      <c r="AI417" s="7"/>
    </row>
    <row r="418" spans="22:35" x14ac:dyDescent="0.3">
      <c r="V418" s="80"/>
      <c r="AI418" s="7"/>
    </row>
    <row r="419" spans="22:35" x14ac:dyDescent="0.3">
      <c r="V419" s="80"/>
      <c r="AI419" s="7"/>
    </row>
    <row r="420" spans="22:35" x14ac:dyDescent="0.3">
      <c r="V420" s="80"/>
      <c r="AI420" s="7"/>
    </row>
    <row r="421" spans="22:35" x14ac:dyDescent="0.3">
      <c r="V421" s="80"/>
      <c r="AI421" s="7"/>
    </row>
    <row r="422" spans="22:35" x14ac:dyDescent="0.3">
      <c r="V422" s="80"/>
      <c r="AI422" s="7"/>
    </row>
    <row r="423" spans="22:35" x14ac:dyDescent="0.3">
      <c r="V423" s="80"/>
      <c r="AI423" s="7"/>
    </row>
    <row r="424" spans="22:35" x14ac:dyDescent="0.3">
      <c r="V424" s="80">
        <f>SUM(U413:U424)</f>
        <v>0</v>
      </c>
      <c r="AI424" s="7">
        <f>SUM(AH413:AH424)</f>
        <v>0</v>
      </c>
    </row>
    <row r="425" spans="22:35" x14ac:dyDescent="0.3">
      <c r="V425" s="81" t="e">
        <f>+V424/V412-1</f>
        <v>#DIV/0!</v>
      </c>
      <c r="AI425" s="8" t="e">
        <f>+AI424/AI412-1</f>
        <v>#DIV/0!</v>
      </c>
    </row>
    <row r="426" spans="22:35" x14ac:dyDescent="0.3">
      <c r="V426" s="80"/>
      <c r="AI426" s="7"/>
    </row>
    <row r="427" spans="22:35" x14ac:dyDescent="0.3">
      <c r="V427" s="80"/>
      <c r="AI427" s="7"/>
    </row>
    <row r="428" spans="22:35" x14ac:dyDescent="0.3">
      <c r="V428" s="80"/>
      <c r="AI428" s="7"/>
    </row>
    <row r="429" spans="22:35" x14ac:dyDescent="0.3">
      <c r="V429" s="80"/>
      <c r="AI429" s="7"/>
    </row>
    <row r="430" spans="22:35" x14ac:dyDescent="0.3">
      <c r="V430" s="80"/>
      <c r="AI430" s="7"/>
    </row>
    <row r="431" spans="22:35" x14ac:dyDescent="0.3">
      <c r="V431" s="80"/>
      <c r="AI431" s="7"/>
    </row>
    <row r="432" spans="22:35" x14ac:dyDescent="0.3">
      <c r="V432" s="80"/>
      <c r="AI432" s="7"/>
    </row>
    <row r="433" spans="22:35" x14ac:dyDescent="0.3">
      <c r="V433" s="80"/>
      <c r="AI433" s="7"/>
    </row>
    <row r="434" spans="22:35" x14ac:dyDescent="0.3">
      <c r="V434" s="80"/>
      <c r="AI434" s="7"/>
    </row>
    <row r="435" spans="22:35" x14ac:dyDescent="0.3">
      <c r="V435" s="80"/>
      <c r="AI435" s="7"/>
    </row>
    <row r="436" spans="22:35" x14ac:dyDescent="0.3">
      <c r="V436" s="80">
        <f>SUM(U425:U436)</f>
        <v>0</v>
      </c>
      <c r="AI436" s="7">
        <f>SUM(AH425:AH436)</f>
        <v>0</v>
      </c>
    </row>
    <row r="437" spans="22:35" x14ac:dyDescent="0.3">
      <c r="V437" s="81" t="e">
        <f>+V436/V424-1</f>
        <v>#DIV/0!</v>
      </c>
      <c r="AI437" s="8" t="e">
        <f>+AI436/AI424-1</f>
        <v>#DIV/0!</v>
      </c>
    </row>
    <row r="438" spans="22:35" x14ac:dyDescent="0.3">
      <c r="V438" s="80"/>
      <c r="AI438" s="7"/>
    </row>
    <row r="439" spans="22:35" x14ac:dyDescent="0.3">
      <c r="V439" s="80"/>
      <c r="AI439" s="7"/>
    </row>
    <row r="440" spans="22:35" x14ac:dyDescent="0.3">
      <c r="V440" s="80"/>
      <c r="AI440" s="7"/>
    </row>
    <row r="441" spans="22:35" x14ac:dyDescent="0.3">
      <c r="V441" s="80"/>
      <c r="AI441" s="7"/>
    </row>
    <row r="442" spans="22:35" x14ac:dyDescent="0.3">
      <c r="V442" s="80"/>
      <c r="AI442" s="7"/>
    </row>
    <row r="443" spans="22:35" x14ac:dyDescent="0.3">
      <c r="V443" s="80"/>
      <c r="AI443" s="7"/>
    </row>
    <row r="444" spans="22:35" x14ac:dyDescent="0.3">
      <c r="V444" s="80"/>
      <c r="AI444" s="7"/>
    </row>
    <row r="445" spans="22:35" x14ac:dyDescent="0.3">
      <c r="V445" s="80"/>
      <c r="AI445" s="7"/>
    </row>
    <row r="446" spans="22:35" x14ac:dyDescent="0.3">
      <c r="V446" s="80"/>
      <c r="AI446" s="7"/>
    </row>
    <row r="447" spans="22:35" x14ac:dyDescent="0.3">
      <c r="V447" s="80"/>
      <c r="AI447" s="7"/>
    </row>
    <row r="448" spans="22:35" x14ac:dyDescent="0.3">
      <c r="V448" s="80">
        <f>SUM(U437:U448)</f>
        <v>0</v>
      </c>
      <c r="AI448" s="7">
        <f>SUM(AH437:AH448)</f>
        <v>0</v>
      </c>
    </row>
    <row r="449" spans="22:35" x14ac:dyDescent="0.3">
      <c r="V449" s="81" t="e">
        <f>+V448/V436-1</f>
        <v>#DIV/0!</v>
      </c>
      <c r="AI449" s="8" t="e">
        <f>+AI448/AI436-1</f>
        <v>#DIV/0!</v>
      </c>
    </row>
    <row r="450" spans="22:35" x14ac:dyDescent="0.3">
      <c r="AI450" s="7"/>
    </row>
    <row r="451" spans="22:35" x14ac:dyDescent="0.3">
      <c r="AI451" s="7"/>
    </row>
    <row r="452" spans="22:35" x14ac:dyDescent="0.3">
      <c r="AI452" s="7"/>
    </row>
    <row r="453" spans="22:35" x14ac:dyDescent="0.3">
      <c r="AI453" s="7"/>
    </row>
    <row r="454" spans="22:35" x14ac:dyDescent="0.3">
      <c r="AI454" s="7"/>
    </row>
    <row r="455" spans="22:35" x14ac:dyDescent="0.3">
      <c r="AI455" s="7"/>
    </row>
    <row r="456" spans="22:35" x14ac:dyDescent="0.3">
      <c r="AI456" s="7"/>
    </row>
    <row r="457" spans="22:35" x14ac:dyDescent="0.3">
      <c r="AI457" s="7"/>
    </row>
    <row r="458" spans="22:35" x14ac:dyDescent="0.3">
      <c r="AI458" s="7"/>
    </row>
    <row r="459" spans="22:35" x14ac:dyDescent="0.3">
      <c r="AI459" s="7"/>
    </row>
    <row r="460" spans="22:35" x14ac:dyDescent="0.3">
      <c r="AI460" s="7">
        <f>SUM(AH449:AH460)</f>
        <v>0</v>
      </c>
    </row>
    <row r="461" spans="22:35" x14ac:dyDescent="0.3">
      <c r="AI461" s="8" t="e">
        <f>+AI460/AI448-1</f>
        <v>#DIV/0!</v>
      </c>
    </row>
    <row r="462" spans="22:35" x14ac:dyDescent="0.3">
      <c r="AI462" s="7"/>
    </row>
    <row r="463" spans="22:35" x14ac:dyDescent="0.3">
      <c r="AI463" s="7"/>
    </row>
    <row r="464" spans="22:35" x14ac:dyDescent="0.3">
      <c r="AI464" s="7"/>
    </row>
    <row r="465" spans="35:35" x14ac:dyDescent="0.3">
      <c r="AI465" s="7"/>
    </row>
    <row r="466" spans="35:35" x14ac:dyDescent="0.3">
      <c r="AI466" s="7"/>
    </row>
    <row r="467" spans="35:35" x14ac:dyDescent="0.3">
      <c r="AI467" s="7"/>
    </row>
    <row r="468" spans="35:35" x14ac:dyDescent="0.3">
      <c r="AI468" s="7"/>
    </row>
    <row r="469" spans="35:35" x14ac:dyDescent="0.3">
      <c r="AI469" s="7"/>
    </row>
    <row r="470" spans="35:35" x14ac:dyDescent="0.3">
      <c r="AI470" s="7"/>
    </row>
    <row r="471" spans="35:35" x14ac:dyDescent="0.3">
      <c r="AI471" s="7"/>
    </row>
    <row r="472" spans="35:35" x14ac:dyDescent="0.3">
      <c r="AI472" s="7">
        <f>SUM(AH461:AH472)</f>
        <v>0</v>
      </c>
    </row>
    <row r="473" spans="35:35" x14ac:dyDescent="0.3">
      <c r="AI473" s="8" t="e">
        <f>+AI472/AI460-1</f>
        <v>#DIV/0!</v>
      </c>
    </row>
    <row r="474" spans="35:35" x14ac:dyDescent="0.3">
      <c r="AI474" s="7"/>
    </row>
    <row r="475" spans="35:35" x14ac:dyDescent="0.3">
      <c r="AI475" s="7"/>
    </row>
    <row r="476" spans="35:35" x14ac:dyDescent="0.3">
      <c r="AI476" s="7"/>
    </row>
    <row r="477" spans="35:35" x14ac:dyDescent="0.3">
      <c r="AI477" s="7"/>
    </row>
    <row r="478" spans="35:35" x14ac:dyDescent="0.3">
      <c r="AI478" s="7"/>
    </row>
    <row r="479" spans="35:35" x14ac:dyDescent="0.3">
      <c r="AI479" s="7"/>
    </row>
    <row r="480" spans="35:35" x14ac:dyDescent="0.3">
      <c r="AI480" s="7"/>
    </row>
    <row r="481" spans="35:35" x14ac:dyDescent="0.3">
      <c r="AI481" s="7"/>
    </row>
    <row r="482" spans="35:35" x14ac:dyDescent="0.3">
      <c r="AI482" s="7"/>
    </row>
    <row r="483" spans="35:35" x14ac:dyDescent="0.3">
      <c r="AI483" s="7"/>
    </row>
    <row r="484" spans="35:35" x14ac:dyDescent="0.3">
      <c r="AI484" s="7">
        <f>SUM(AH473:AH484)</f>
        <v>0</v>
      </c>
    </row>
    <row r="485" spans="35:35" x14ac:dyDescent="0.3">
      <c r="AI485" s="8" t="e">
        <f>+AI484/AI472-1</f>
        <v>#DIV/0!</v>
      </c>
    </row>
    <row r="486" spans="35:35" x14ac:dyDescent="0.3">
      <c r="AI486" s="7"/>
    </row>
    <row r="487" spans="35:35" x14ac:dyDescent="0.3">
      <c r="AI487" s="7"/>
    </row>
    <row r="488" spans="35:35" x14ac:dyDescent="0.3">
      <c r="AI488" s="7"/>
    </row>
    <row r="489" spans="35:35" x14ac:dyDescent="0.3">
      <c r="AI489" s="7"/>
    </row>
    <row r="490" spans="35:35" x14ac:dyDescent="0.3">
      <c r="AI490" s="7"/>
    </row>
    <row r="491" spans="35:35" x14ac:dyDescent="0.3">
      <c r="AI491" s="7"/>
    </row>
    <row r="492" spans="35:35" x14ac:dyDescent="0.3">
      <c r="AI492" s="7"/>
    </row>
    <row r="493" spans="35:35" x14ac:dyDescent="0.3">
      <c r="AI493" s="7"/>
    </row>
    <row r="494" spans="35:35" x14ac:dyDescent="0.3">
      <c r="AI494" s="7"/>
    </row>
    <row r="495" spans="35:35" x14ac:dyDescent="0.3">
      <c r="AI495" s="7"/>
    </row>
    <row r="496" spans="35:35" x14ac:dyDescent="0.3">
      <c r="AI496" s="7">
        <f>SUM(AH485:AH496)</f>
        <v>0</v>
      </c>
    </row>
    <row r="497" spans="35:35" x14ac:dyDescent="0.3">
      <c r="AI497" s="8" t="e">
        <f>+AI496/AI484-1</f>
        <v>#DIV/0!</v>
      </c>
    </row>
  </sheetData>
  <autoFilter ref="AF4:AI257"/>
  <mergeCells count="5">
    <mergeCell ref="H3:N3"/>
    <mergeCell ref="AF3:AI3"/>
    <mergeCell ref="P3:V3"/>
    <mergeCell ref="X3:AD3"/>
    <mergeCell ref="C3:F3"/>
  </mergeCells>
  <printOptions headings="1" gridLines="1"/>
  <pageMargins left="0.7" right="0.7" top="0.75" bottom="0.75" header="0.3" footer="0.3"/>
  <pageSetup scale="78" orientation="portrait" r:id="rId1"/>
  <colBreaks count="2" manualBreakCount="2">
    <brk id="16" max="1048575" man="1"/>
    <brk id="3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zoomScaleNormal="100" zoomScaleSheetLayoutView="70" zoomScalePageLayoutView="85" workbookViewId="0">
      <selection activeCell="A2" sqref="A1:A2"/>
    </sheetView>
  </sheetViews>
  <sheetFormatPr defaultRowHeight="13.2" x14ac:dyDescent="0.25"/>
  <cols>
    <col min="1" max="1" width="12.109375" style="9" customWidth="1"/>
    <col min="2" max="2" width="17.6640625" style="9" customWidth="1"/>
    <col min="3" max="3" width="9.109375" style="9"/>
    <col min="4" max="4" width="12.6640625" style="9" customWidth="1"/>
    <col min="5" max="5" width="18" style="9" customWidth="1"/>
    <col min="6" max="6" width="9.109375" style="9"/>
    <col min="7" max="7" width="10.6640625" style="9" bestFit="1" customWidth="1"/>
    <col min="8" max="8" width="11" style="9" customWidth="1"/>
    <col min="9" max="9" width="11.44140625" style="9" customWidth="1"/>
    <col min="10" max="10" width="5.6640625" style="9" customWidth="1"/>
    <col min="11" max="11" width="9.109375" style="9"/>
    <col min="12" max="12" width="12.5546875" style="9" customWidth="1"/>
    <col min="13" max="13" width="13.5546875" style="9" bestFit="1" customWidth="1"/>
    <col min="14" max="14" width="11.88671875" style="9" bestFit="1" customWidth="1"/>
    <col min="15" max="15" width="13.109375" style="9" bestFit="1" customWidth="1"/>
    <col min="16" max="16" width="10.109375" style="9" customWidth="1"/>
    <col min="17" max="257" width="9.109375" style="9"/>
    <col min="258" max="258" width="17.6640625" style="9" customWidth="1"/>
    <col min="259" max="259" width="9.109375" style="9"/>
    <col min="260" max="260" width="9.5546875" style="9" bestFit="1" customWidth="1"/>
    <col min="261" max="261" width="18" style="9" customWidth="1"/>
    <col min="262" max="262" width="9.109375" style="9"/>
    <col min="263" max="263" width="10.6640625" style="9" bestFit="1" customWidth="1"/>
    <col min="264" max="264" width="11" style="9" customWidth="1"/>
    <col min="265" max="265" width="11.44140625" style="9" customWidth="1"/>
    <col min="266" max="513" width="9.109375" style="9"/>
    <col min="514" max="514" width="17.6640625" style="9" customWidth="1"/>
    <col min="515" max="515" width="9.109375" style="9"/>
    <col min="516" max="516" width="9.5546875" style="9" bestFit="1" customWidth="1"/>
    <col min="517" max="517" width="18" style="9" customWidth="1"/>
    <col min="518" max="518" width="9.109375" style="9"/>
    <col min="519" max="519" width="10.6640625" style="9" bestFit="1" customWidth="1"/>
    <col min="520" max="520" width="11" style="9" customWidth="1"/>
    <col min="521" max="521" width="11.44140625" style="9" customWidth="1"/>
    <col min="522" max="769" width="9.109375" style="9"/>
    <col min="770" max="770" width="17.6640625" style="9" customWidth="1"/>
    <col min="771" max="771" width="9.109375" style="9"/>
    <col min="772" max="772" width="9.5546875" style="9" bestFit="1" customWidth="1"/>
    <col min="773" max="773" width="18" style="9" customWidth="1"/>
    <col min="774" max="774" width="9.109375" style="9"/>
    <col min="775" max="775" width="10.6640625" style="9" bestFit="1" customWidth="1"/>
    <col min="776" max="776" width="11" style="9" customWidth="1"/>
    <col min="777" max="777" width="11.44140625" style="9" customWidth="1"/>
    <col min="778" max="1025" width="9.109375" style="9"/>
    <col min="1026" max="1026" width="17.6640625" style="9" customWidth="1"/>
    <col min="1027" max="1027" width="9.109375" style="9"/>
    <col min="1028" max="1028" width="9.5546875" style="9" bestFit="1" customWidth="1"/>
    <col min="1029" max="1029" width="18" style="9" customWidth="1"/>
    <col min="1030" max="1030" width="9.109375" style="9"/>
    <col min="1031" max="1031" width="10.6640625" style="9" bestFit="1" customWidth="1"/>
    <col min="1032" max="1032" width="11" style="9" customWidth="1"/>
    <col min="1033" max="1033" width="11.44140625" style="9" customWidth="1"/>
    <col min="1034" max="1281" width="9.109375" style="9"/>
    <col min="1282" max="1282" width="17.6640625" style="9" customWidth="1"/>
    <col min="1283" max="1283" width="9.109375" style="9"/>
    <col min="1284" max="1284" width="9.5546875" style="9" bestFit="1" customWidth="1"/>
    <col min="1285" max="1285" width="18" style="9" customWidth="1"/>
    <col min="1286" max="1286" width="9.109375" style="9"/>
    <col min="1287" max="1287" width="10.6640625" style="9" bestFit="1" customWidth="1"/>
    <col min="1288" max="1288" width="11" style="9" customWidth="1"/>
    <col min="1289" max="1289" width="11.44140625" style="9" customWidth="1"/>
    <col min="1290" max="1537" width="9.109375" style="9"/>
    <col min="1538" max="1538" width="17.6640625" style="9" customWidth="1"/>
    <col min="1539" max="1539" width="9.109375" style="9"/>
    <col min="1540" max="1540" width="9.5546875" style="9" bestFit="1" customWidth="1"/>
    <col min="1541" max="1541" width="18" style="9" customWidth="1"/>
    <col min="1542" max="1542" width="9.109375" style="9"/>
    <col min="1543" max="1543" width="10.6640625" style="9" bestFit="1" customWidth="1"/>
    <col min="1544" max="1544" width="11" style="9" customWidth="1"/>
    <col min="1545" max="1545" width="11.44140625" style="9" customWidth="1"/>
    <col min="1546" max="1793" width="9.109375" style="9"/>
    <col min="1794" max="1794" width="17.6640625" style="9" customWidth="1"/>
    <col min="1795" max="1795" width="9.109375" style="9"/>
    <col min="1796" max="1796" width="9.5546875" style="9" bestFit="1" customWidth="1"/>
    <col min="1797" max="1797" width="18" style="9" customWidth="1"/>
    <col min="1798" max="1798" width="9.109375" style="9"/>
    <col min="1799" max="1799" width="10.6640625" style="9" bestFit="1" customWidth="1"/>
    <col min="1800" max="1800" width="11" style="9" customWidth="1"/>
    <col min="1801" max="1801" width="11.44140625" style="9" customWidth="1"/>
    <col min="1802" max="2049" width="9.109375" style="9"/>
    <col min="2050" max="2050" width="17.6640625" style="9" customWidth="1"/>
    <col min="2051" max="2051" width="9.109375" style="9"/>
    <col min="2052" max="2052" width="9.5546875" style="9" bestFit="1" customWidth="1"/>
    <col min="2053" max="2053" width="18" style="9" customWidth="1"/>
    <col min="2054" max="2054" width="9.109375" style="9"/>
    <col min="2055" max="2055" width="10.6640625" style="9" bestFit="1" customWidth="1"/>
    <col min="2056" max="2056" width="11" style="9" customWidth="1"/>
    <col min="2057" max="2057" width="11.44140625" style="9" customWidth="1"/>
    <col min="2058" max="2305" width="9.109375" style="9"/>
    <col min="2306" max="2306" width="17.6640625" style="9" customWidth="1"/>
    <col min="2307" max="2307" width="9.109375" style="9"/>
    <col min="2308" max="2308" width="9.5546875" style="9" bestFit="1" customWidth="1"/>
    <col min="2309" max="2309" width="18" style="9" customWidth="1"/>
    <col min="2310" max="2310" width="9.109375" style="9"/>
    <col min="2311" max="2311" width="10.6640625" style="9" bestFit="1" customWidth="1"/>
    <col min="2312" max="2312" width="11" style="9" customWidth="1"/>
    <col min="2313" max="2313" width="11.44140625" style="9" customWidth="1"/>
    <col min="2314" max="2561" width="9.109375" style="9"/>
    <col min="2562" max="2562" width="17.6640625" style="9" customWidth="1"/>
    <col min="2563" max="2563" width="9.109375" style="9"/>
    <col min="2564" max="2564" width="9.5546875" style="9" bestFit="1" customWidth="1"/>
    <col min="2565" max="2565" width="18" style="9" customWidth="1"/>
    <col min="2566" max="2566" width="9.109375" style="9"/>
    <col min="2567" max="2567" width="10.6640625" style="9" bestFit="1" customWidth="1"/>
    <col min="2568" max="2568" width="11" style="9" customWidth="1"/>
    <col min="2569" max="2569" width="11.44140625" style="9" customWidth="1"/>
    <col min="2570" max="2817" width="9.109375" style="9"/>
    <col min="2818" max="2818" width="17.6640625" style="9" customWidth="1"/>
    <col min="2819" max="2819" width="9.109375" style="9"/>
    <col min="2820" max="2820" width="9.5546875" style="9" bestFit="1" customWidth="1"/>
    <col min="2821" max="2821" width="18" style="9" customWidth="1"/>
    <col min="2822" max="2822" width="9.109375" style="9"/>
    <col min="2823" max="2823" width="10.6640625" style="9" bestFit="1" customWidth="1"/>
    <col min="2824" max="2824" width="11" style="9" customWidth="1"/>
    <col min="2825" max="2825" width="11.44140625" style="9" customWidth="1"/>
    <col min="2826" max="3073" width="9.109375" style="9"/>
    <col min="3074" max="3074" width="17.6640625" style="9" customWidth="1"/>
    <col min="3075" max="3075" width="9.109375" style="9"/>
    <col min="3076" max="3076" width="9.5546875" style="9" bestFit="1" customWidth="1"/>
    <col min="3077" max="3077" width="18" style="9" customWidth="1"/>
    <col min="3078" max="3078" width="9.109375" style="9"/>
    <col min="3079" max="3079" width="10.6640625" style="9" bestFit="1" customWidth="1"/>
    <col min="3080" max="3080" width="11" style="9" customWidth="1"/>
    <col min="3081" max="3081" width="11.44140625" style="9" customWidth="1"/>
    <col min="3082" max="3329" width="9.109375" style="9"/>
    <col min="3330" max="3330" width="17.6640625" style="9" customWidth="1"/>
    <col min="3331" max="3331" width="9.109375" style="9"/>
    <col min="3332" max="3332" width="9.5546875" style="9" bestFit="1" customWidth="1"/>
    <col min="3333" max="3333" width="18" style="9" customWidth="1"/>
    <col min="3334" max="3334" width="9.109375" style="9"/>
    <col min="3335" max="3335" width="10.6640625" style="9" bestFit="1" customWidth="1"/>
    <col min="3336" max="3336" width="11" style="9" customWidth="1"/>
    <col min="3337" max="3337" width="11.44140625" style="9" customWidth="1"/>
    <col min="3338" max="3585" width="9.109375" style="9"/>
    <col min="3586" max="3586" width="17.6640625" style="9" customWidth="1"/>
    <col min="3587" max="3587" width="9.109375" style="9"/>
    <col min="3588" max="3588" width="9.5546875" style="9" bestFit="1" customWidth="1"/>
    <col min="3589" max="3589" width="18" style="9" customWidth="1"/>
    <col min="3590" max="3590" width="9.109375" style="9"/>
    <col min="3591" max="3591" width="10.6640625" style="9" bestFit="1" customWidth="1"/>
    <col min="3592" max="3592" width="11" style="9" customWidth="1"/>
    <col min="3593" max="3593" width="11.44140625" style="9" customWidth="1"/>
    <col min="3594" max="3841" width="9.109375" style="9"/>
    <col min="3842" max="3842" width="17.6640625" style="9" customWidth="1"/>
    <col min="3843" max="3843" width="9.109375" style="9"/>
    <col min="3844" max="3844" width="9.5546875" style="9" bestFit="1" customWidth="1"/>
    <col min="3845" max="3845" width="18" style="9" customWidth="1"/>
    <col min="3846" max="3846" width="9.109375" style="9"/>
    <col min="3847" max="3847" width="10.6640625" style="9" bestFit="1" customWidth="1"/>
    <col min="3848" max="3848" width="11" style="9" customWidth="1"/>
    <col min="3849" max="3849" width="11.44140625" style="9" customWidth="1"/>
    <col min="3850" max="4097" width="9.109375" style="9"/>
    <col min="4098" max="4098" width="17.6640625" style="9" customWidth="1"/>
    <col min="4099" max="4099" width="9.109375" style="9"/>
    <col min="4100" max="4100" width="9.5546875" style="9" bestFit="1" customWidth="1"/>
    <col min="4101" max="4101" width="18" style="9" customWidth="1"/>
    <col min="4102" max="4102" width="9.109375" style="9"/>
    <col min="4103" max="4103" width="10.6640625" style="9" bestFit="1" customWidth="1"/>
    <col min="4104" max="4104" width="11" style="9" customWidth="1"/>
    <col min="4105" max="4105" width="11.44140625" style="9" customWidth="1"/>
    <col min="4106" max="4353" width="9.109375" style="9"/>
    <col min="4354" max="4354" width="17.6640625" style="9" customWidth="1"/>
    <col min="4355" max="4355" width="9.109375" style="9"/>
    <col min="4356" max="4356" width="9.5546875" style="9" bestFit="1" customWidth="1"/>
    <col min="4357" max="4357" width="18" style="9" customWidth="1"/>
    <col min="4358" max="4358" width="9.109375" style="9"/>
    <col min="4359" max="4359" width="10.6640625" style="9" bestFit="1" customWidth="1"/>
    <col min="4360" max="4360" width="11" style="9" customWidth="1"/>
    <col min="4361" max="4361" width="11.44140625" style="9" customWidth="1"/>
    <col min="4362" max="4609" width="9.109375" style="9"/>
    <col min="4610" max="4610" width="17.6640625" style="9" customWidth="1"/>
    <col min="4611" max="4611" width="9.109375" style="9"/>
    <col min="4612" max="4612" width="9.5546875" style="9" bestFit="1" customWidth="1"/>
    <col min="4613" max="4613" width="18" style="9" customWidth="1"/>
    <col min="4614" max="4614" width="9.109375" style="9"/>
    <col min="4615" max="4615" width="10.6640625" style="9" bestFit="1" customWidth="1"/>
    <col min="4616" max="4616" width="11" style="9" customWidth="1"/>
    <col min="4617" max="4617" width="11.44140625" style="9" customWidth="1"/>
    <col min="4618" max="4865" width="9.109375" style="9"/>
    <col min="4866" max="4866" width="17.6640625" style="9" customWidth="1"/>
    <col min="4867" max="4867" width="9.109375" style="9"/>
    <col min="4868" max="4868" width="9.5546875" style="9" bestFit="1" customWidth="1"/>
    <col min="4869" max="4869" width="18" style="9" customWidth="1"/>
    <col min="4870" max="4870" width="9.109375" style="9"/>
    <col min="4871" max="4871" width="10.6640625" style="9" bestFit="1" customWidth="1"/>
    <col min="4872" max="4872" width="11" style="9" customWidth="1"/>
    <col min="4873" max="4873" width="11.44140625" style="9" customWidth="1"/>
    <col min="4874" max="5121" width="9.109375" style="9"/>
    <col min="5122" max="5122" width="17.6640625" style="9" customWidth="1"/>
    <col min="5123" max="5123" width="9.109375" style="9"/>
    <col min="5124" max="5124" width="9.5546875" style="9" bestFit="1" customWidth="1"/>
    <col min="5125" max="5125" width="18" style="9" customWidth="1"/>
    <col min="5126" max="5126" width="9.109375" style="9"/>
    <col min="5127" max="5127" width="10.6640625" style="9" bestFit="1" customWidth="1"/>
    <col min="5128" max="5128" width="11" style="9" customWidth="1"/>
    <col min="5129" max="5129" width="11.44140625" style="9" customWidth="1"/>
    <col min="5130" max="5377" width="9.109375" style="9"/>
    <col min="5378" max="5378" width="17.6640625" style="9" customWidth="1"/>
    <col min="5379" max="5379" width="9.109375" style="9"/>
    <col min="5380" max="5380" width="9.5546875" style="9" bestFit="1" customWidth="1"/>
    <col min="5381" max="5381" width="18" style="9" customWidth="1"/>
    <col min="5382" max="5382" width="9.109375" style="9"/>
    <col min="5383" max="5383" width="10.6640625" style="9" bestFit="1" customWidth="1"/>
    <col min="5384" max="5384" width="11" style="9" customWidth="1"/>
    <col min="5385" max="5385" width="11.44140625" style="9" customWidth="1"/>
    <col min="5386" max="5633" width="9.109375" style="9"/>
    <col min="5634" max="5634" width="17.6640625" style="9" customWidth="1"/>
    <col min="5635" max="5635" width="9.109375" style="9"/>
    <col min="5636" max="5636" width="9.5546875" style="9" bestFit="1" customWidth="1"/>
    <col min="5637" max="5637" width="18" style="9" customWidth="1"/>
    <col min="5638" max="5638" width="9.109375" style="9"/>
    <col min="5639" max="5639" width="10.6640625" style="9" bestFit="1" customWidth="1"/>
    <col min="5640" max="5640" width="11" style="9" customWidth="1"/>
    <col min="5641" max="5641" width="11.44140625" style="9" customWidth="1"/>
    <col min="5642" max="5889" width="9.109375" style="9"/>
    <col min="5890" max="5890" width="17.6640625" style="9" customWidth="1"/>
    <col min="5891" max="5891" width="9.109375" style="9"/>
    <col min="5892" max="5892" width="9.5546875" style="9" bestFit="1" customWidth="1"/>
    <col min="5893" max="5893" width="18" style="9" customWidth="1"/>
    <col min="5894" max="5894" width="9.109375" style="9"/>
    <col min="5895" max="5895" width="10.6640625" style="9" bestFit="1" customWidth="1"/>
    <col min="5896" max="5896" width="11" style="9" customWidth="1"/>
    <col min="5897" max="5897" width="11.44140625" style="9" customWidth="1"/>
    <col min="5898" max="6145" width="9.109375" style="9"/>
    <col min="6146" max="6146" width="17.6640625" style="9" customWidth="1"/>
    <col min="6147" max="6147" width="9.109375" style="9"/>
    <col min="6148" max="6148" width="9.5546875" style="9" bestFit="1" customWidth="1"/>
    <col min="6149" max="6149" width="18" style="9" customWidth="1"/>
    <col min="6150" max="6150" width="9.109375" style="9"/>
    <col min="6151" max="6151" width="10.6640625" style="9" bestFit="1" customWidth="1"/>
    <col min="6152" max="6152" width="11" style="9" customWidth="1"/>
    <col min="6153" max="6153" width="11.44140625" style="9" customWidth="1"/>
    <col min="6154" max="6401" width="9.109375" style="9"/>
    <col min="6402" max="6402" width="17.6640625" style="9" customWidth="1"/>
    <col min="6403" max="6403" width="9.109375" style="9"/>
    <col min="6404" max="6404" width="9.5546875" style="9" bestFit="1" customWidth="1"/>
    <col min="6405" max="6405" width="18" style="9" customWidth="1"/>
    <col min="6406" max="6406" width="9.109375" style="9"/>
    <col min="6407" max="6407" width="10.6640625" style="9" bestFit="1" customWidth="1"/>
    <col min="6408" max="6408" width="11" style="9" customWidth="1"/>
    <col min="6409" max="6409" width="11.44140625" style="9" customWidth="1"/>
    <col min="6410" max="6657" width="9.109375" style="9"/>
    <col min="6658" max="6658" width="17.6640625" style="9" customWidth="1"/>
    <col min="6659" max="6659" width="9.109375" style="9"/>
    <col min="6660" max="6660" width="9.5546875" style="9" bestFit="1" customWidth="1"/>
    <col min="6661" max="6661" width="18" style="9" customWidth="1"/>
    <col min="6662" max="6662" width="9.109375" style="9"/>
    <col min="6663" max="6663" width="10.6640625" style="9" bestFit="1" customWidth="1"/>
    <col min="6664" max="6664" width="11" style="9" customWidth="1"/>
    <col min="6665" max="6665" width="11.44140625" style="9" customWidth="1"/>
    <col min="6666" max="6913" width="9.109375" style="9"/>
    <col min="6914" max="6914" width="17.6640625" style="9" customWidth="1"/>
    <col min="6915" max="6915" width="9.109375" style="9"/>
    <col min="6916" max="6916" width="9.5546875" style="9" bestFit="1" customWidth="1"/>
    <col min="6917" max="6917" width="18" style="9" customWidth="1"/>
    <col min="6918" max="6918" width="9.109375" style="9"/>
    <col min="6919" max="6919" width="10.6640625" style="9" bestFit="1" customWidth="1"/>
    <col min="6920" max="6920" width="11" style="9" customWidth="1"/>
    <col min="6921" max="6921" width="11.44140625" style="9" customWidth="1"/>
    <col min="6922" max="7169" width="9.109375" style="9"/>
    <col min="7170" max="7170" width="17.6640625" style="9" customWidth="1"/>
    <col min="7171" max="7171" width="9.109375" style="9"/>
    <col min="7172" max="7172" width="9.5546875" style="9" bestFit="1" customWidth="1"/>
    <col min="7173" max="7173" width="18" style="9" customWidth="1"/>
    <col min="7174" max="7174" width="9.109375" style="9"/>
    <col min="7175" max="7175" width="10.6640625" style="9" bestFit="1" customWidth="1"/>
    <col min="7176" max="7176" width="11" style="9" customWidth="1"/>
    <col min="7177" max="7177" width="11.44140625" style="9" customWidth="1"/>
    <col min="7178" max="7425" width="9.109375" style="9"/>
    <col min="7426" max="7426" width="17.6640625" style="9" customWidth="1"/>
    <col min="7427" max="7427" width="9.109375" style="9"/>
    <col min="7428" max="7428" width="9.5546875" style="9" bestFit="1" customWidth="1"/>
    <col min="7429" max="7429" width="18" style="9" customWidth="1"/>
    <col min="7430" max="7430" width="9.109375" style="9"/>
    <col min="7431" max="7431" width="10.6640625" style="9" bestFit="1" customWidth="1"/>
    <col min="7432" max="7432" width="11" style="9" customWidth="1"/>
    <col min="7433" max="7433" width="11.44140625" style="9" customWidth="1"/>
    <col min="7434" max="7681" width="9.109375" style="9"/>
    <col min="7682" max="7682" width="17.6640625" style="9" customWidth="1"/>
    <col min="7683" max="7683" width="9.109375" style="9"/>
    <col min="7684" max="7684" width="9.5546875" style="9" bestFit="1" customWidth="1"/>
    <col min="7685" max="7685" width="18" style="9" customWidth="1"/>
    <col min="7686" max="7686" width="9.109375" style="9"/>
    <col min="7687" max="7687" width="10.6640625" style="9" bestFit="1" customWidth="1"/>
    <col min="7688" max="7688" width="11" style="9" customWidth="1"/>
    <col min="7689" max="7689" width="11.44140625" style="9" customWidth="1"/>
    <col min="7690" max="7937" width="9.109375" style="9"/>
    <col min="7938" max="7938" width="17.6640625" style="9" customWidth="1"/>
    <col min="7939" max="7939" width="9.109375" style="9"/>
    <col min="7940" max="7940" width="9.5546875" style="9" bestFit="1" customWidth="1"/>
    <col min="7941" max="7941" width="18" style="9" customWidth="1"/>
    <col min="7942" max="7942" width="9.109375" style="9"/>
    <col min="7943" max="7943" width="10.6640625" style="9" bestFit="1" customWidth="1"/>
    <col min="7944" max="7944" width="11" style="9" customWidth="1"/>
    <col min="7945" max="7945" width="11.44140625" style="9" customWidth="1"/>
    <col min="7946" max="8193" width="9.109375" style="9"/>
    <col min="8194" max="8194" width="17.6640625" style="9" customWidth="1"/>
    <col min="8195" max="8195" width="9.109375" style="9"/>
    <col min="8196" max="8196" width="9.5546875" style="9" bestFit="1" customWidth="1"/>
    <col min="8197" max="8197" width="18" style="9" customWidth="1"/>
    <col min="8198" max="8198" width="9.109375" style="9"/>
    <col min="8199" max="8199" width="10.6640625" style="9" bestFit="1" customWidth="1"/>
    <col min="8200" max="8200" width="11" style="9" customWidth="1"/>
    <col min="8201" max="8201" width="11.44140625" style="9" customWidth="1"/>
    <col min="8202" max="8449" width="9.109375" style="9"/>
    <col min="8450" max="8450" width="17.6640625" style="9" customWidth="1"/>
    <col min="8451" max="8451" width="9.109375" style="9"/>
    <col min="8452" max="8452" width="9.5546875" style="9" bestFit="1" customWidth="1"/>
    <col min="8453" max="8453" width="18" style="9" customWidth="1"/>
    <col min="8454" max="8454" width="9.109375" style="9"/>
    <col min="8455" max="8455" width="10.6640625" style="9" bestFit="1" customWidth="1"/>
    <col min="8456" max="8456" width="11" style="9" customWidth="1"/>
    <col min="8457" max="8457" width="11.44140625" style="9" customWidth="1"/>
    <col min="8458" max="8705" width="9.109375" style="9"/>
    <col min="8706" max="8706" width="17.6640625" style="9" customWidth="1"/>
    <col min="8707" max="8707" width="9.109375" style="9"/>
    <col min="8708" max="8708" width="9.5546875" style="9" bestFit="1" customWidth="1"/>
    <col min="8709" max="8709" width="18" style="9" customWidth="1"/>
    <col min="8710" max="8710" width="9.109375" style="9"/>
    <col min="8711" max="8711" width="10.6640625" style="9" bestFit="1" customWidth="1"/>
    <col min="8712" max="8712" width="11" style="9" customWidth="1"/>
    <col min="8713" max="8713" width="11.44140625" style="9" customWidth="1"/>
    <col min="8714" max="8961" width="9.109375" style="9"/>
    <col min="8962" max="8962" width="17.6640625" style="9" customWidth="1"/>
    <col min="8963" max="8963" width="9.109375" style="9"/>
    <col min="8964" max="8964" width="9.5546875" style="9" bestFit="1" customWidth="1"/>
    <col min="8965" max="8965" width="18" style="9" customWidth="1"/>
    <col min="8966" max="8966" width="9.109375" style="9"/>
    <col min="8967" max="8967" width="10.6640625" style="9" bestFit="1" customWidth="1"/>
    <col min="8968" max="8968" width="11" style="9" customWidth="1"/>
    <col min="8969" max="8969" width="11.44140625" style="9" customWidth="1"/>
    <col min="8970" max="9217" width="9.109375" style="9"/>
    <col min="9218" max="9218" width="17.6640625" style="9" customWidth="1"/>
    <col min="9219" max="9219" width="9.109375" style="9"/>
    <col min="9220" max="9220" width="9.5546875" style="9" bestFit="1" customWidth="1"/>
    <col min="9221" max="9221" width="18" style="9" customWidth="1"/>
    <col min="9222" max="9222" width="9.109375" style="9"/>
    <col min="9223" max="9223" width="10.6640625" style="9" bestFit="1" customWidth="1"/>
    <col min="9224" max="9224" width="11" style="9" customWidth="1"/>
    <col min="9225" max="9225" width="11.44140625" style="9" customWidth="1"/>
    <col min="9226" max="9473" width="9.109375" style="9"/>
    <col min="9474" max="9474" width="17.6640625" style="9" customWidth="1"/>
    <col min="9475" max="9475" width="9.109375" style="9"/>
    <col min="9476" max="9476" width="9.5546875" style="9" bestFit="1" customWidth="1"/>
    <col min="9477" max="9477" width="18" style="9" customWidth="1"/>
    <col min="9478" max="9478" width="9.109375" style="9"/>
    <col min="9479" max="9479" width="10.6640625" style="9" bestFit="1" customWidth="1"/>
    <col min="9480" max="9480" width="11" style="9" customWidth="1"/>
    <col min="9481" max="9481" width="11.44140625" style="9" customWidth="1"/>
    <col min="9482" max="9729" width="9.109375" style="9"/>
    <col min="9730" max="9730" width="17.6640625" style="9" customWidth="1"/>
    <col min="9731" max="9731" width="9.109375" style="9"/>
    <col min="9732" max="9732" width="9.5546875" style="9" bestFit="1" customWidth="1"/>
    <col min="9733" max="9733" width="18" style="9" customWidth="1"/>
    <col min="9734" max="9734" width="9.109375" style="9"/>
    <col min="9735" max="9735" width="10.6640625" style="9" bestFit="1" customWidth="1"/>
    <col min="9736" max="9736" width="11" style="9" customWidth="1"/>
    <col min="9737" max="9737" width="11.44140625" style="9" customWidth="1"/>
    <col min="9738" max="9985" width="9.109375" style="9"/>
    <col min="9986" max="9986" width="17.6640625" style="9" customWidth="1"/>
    <col min="9987" max="9987" width="9.109375" style="9"/>
    <col min="9988" max="9988" width="9.5546875" style="9" bestFit="1" customWidth="1"/>
    <col min="9989" max="9989" width="18" style="9" customWidth="1"/>
    <col min="9990" max="9990" width="9.109375" style="9"/>
    <col min="9991" max="9991" width="10.6640625" style="9" bestFit="1" customWidth="1"/>
    <col min="9992" max="9992" width="11" style="9" customWidth="1"/>
    <col min="9993" max="9993" width="11.44140625" style="9" customWidth="1"/>
    <col min="9994" max="10241" width="9.109375" style="9"/>
    <col min="10242" max="10242" width="17.6640625" style="9" customWidth="1"/>
    <col min="10243" max="10243" width="9.109375" style="9"/>
    <col min="10244" max="10244" width="9.5546875" style="9" bestFit="1" customWidth="1"/>
    <col min="10245" max="10245" width="18" style="9" customWidth="1"/>
    <col min="10246" max="10246" width="9.109375" style="9"/>
    <col min="10247" max="10247" width="10.6640625" style="9" bestFit="1" customWidth="1"/>
    <col min="10248" max="10248" width="11" style="9" customWidth="1"/>
    <col min="10249" max="10249" width="11.44140625" style="9" customWidth="1"/>
    <col min="10250" max="10497" width="9.109375" style="9"/>
    <col min="10498" max="10498" width="17.6640625" style="9" customWidth="1"/>
    <col min="10499" max="10499" width="9.109375" style="9"/>
    <col min="10500" max="10500" width="9.5546875" style="9" bestFit="1" customWidth="1"/>
    <col min="10501" max="10501" width="18" style="9" customWidth="1"/>
    <col min="10502" max="10502" width="9.109375" style="9"/>
    <col min="10503" max="10503" width="10.6640625" style="9" bestFit="1" customWidth="1"/>
    <col min="10504" max="10504" width="11" style="9" customWidth="1"/>
    <col min="10505" max="10505" width="11.44140625" style="9" customWidth="1"/>
    <col min="10506" max="10753" width="9.109375" style="9"/>
    <col min="10754" max="10754" width="17.6640625" style="9" customWidth="1"/>
    <col min="10755" max="10755" width="9.109375" style="9"/>
    <col min="10756" max="10756" width="9.5546875" style="9" bestFit="1" customWidth="1"/>
    <col min="10757" max="10757" width="18" style="9" customWidth="1"/>
    <col min="10758" max="10758" width="9.109375" style="9"/>
    <col min="10759" max="10759" width="10.6640625" style="9" bestFit="1" customWidth="1"/>
    <col min="10760" max="10760" width="11" style="9" customWidth="1"/>
    <col min="10761" max="10761" width="11.44140625" style="9" customWidth="1"/>
    <col min="10762" max="11009" width="9.109375" style="9"/>
    <col min="11010" max="11010" width="17.6640625" style="9" customWidth="1"/>
    <col min="11011" max="11011" width="9.109375" style="9"/>
    <col min="11012" max="11012" width="9.5546875" style="9" bestFit="1" customWidth="1"/>
    <col min="11013" max="11013" width="18" style="9" customWidth="1"/>
    <col min="11014" max="11014" width="9.109375" style="9"/>
    <col min="11015" max="11015" width="10.6640625" style="9" bestFit="1" customWidth="1"/>
    <col min="11016" max="11016" width="11" style="9" customWidth="1"/>
    <col min="11017" max="11017" width="11.44140625" style="9" customWidth="1"/>
    <col min="11018" max="11265" width="9.109375" style="9"/>
    <col min="11266" max="11266" width="17.6640625" style="9" customWidth="1"/>
    <col min="11267" max="11267" width="9.109375" style="9"/>
    <col min="11268" max="11268" width="9.5546875" style="9" bestFit="1" customWidth="1"/>
    <col min="11269" max="11269" width="18" style="9" customWidth="1"/>
    <col min="11270" max="11270" width="9.109375" style="9"/>
    <col min="11271" max="11271" width="10.6640625" style="9" bestFit="1" customWidth="1"/>
    <col min="11272" max="11272" width="11" style="9" customWidth="1"/>
    <col min="11273" max="11273" width="11.44140625" style="9" customWidth="1"/>
    <col min="11274" max="11521" width="9.109375" style="9"/>
    <col min="11522" max="11522" width="17.6640625" style="9" customWidth="1"/>
    <col min="11523" max="11523" width="9.109375" style="9"/>
    <col min="11524" max="11524" width="9.5546875" style="9" bestFit="1" customWidth="1"/>
    <col min="11525" max="11525" width="18" style="9" customWidth="1"/>
    <col min="11526" max="11526" width="9.109375" style="9"/>
    <col min="11527" max="11527" width="10.6640625" style="9" bestFit="1" customWidth="1"/>
    <col min="11528" max="11528" width="11" style="9" customWidth="1"/>
    <col min="11529" max="11529" width="11.44140625" style="9" customWidth="1"/>
    <col min="11530" max="11777" width="9.109375" style="9"/>
    <col min="11778" max="11778" width="17.6640625" style="9" customWidth="1"/>
    <col min="11779" max="11779" width="9.109375" style="9"/>
    <col min="11780" max="11780" width="9.5546875" style="9" bestFit="1" customWidth="1"/>
    <col min="11781" max="11781" width="18" style="9" customWidth="1"/>
    <col min="11782" max="11782" width="9.109375" style="9"/>
    <col min="11783" max="11783" width="10.6640625" style="9" bestFit="1" customWidth="1"/>
    <col min="11784" max="11784" width="11" style="9" customWidth="1"/>
    <col min="11785" max="11785" width="11.44140625" style="9" customWidth="1"/>
    <col min="11786" max="12033" width="9.109375" style="9"/>
    <col min="12034" max="12034" width="17.6640625" style="9" customWidth="1"/>
    <col min="12035" max="12035" width="9.109375" style="9"/>
    <col min="12036" max="12036" width="9.5546875" style="9" bestFit="1" customWidth="1"/>
    <col min="12037" max="12037" width="18" style="9" customWidth="1"/>
    <col min="12038" max="12038" width="9.109375" style="9"/>
    <col min="12039" max="12039" width="10.6640625" style="9" bestFit="1" customWidth="1"/>
    <col min="12040" max="12040" width="11" style="9" customWidth="1"/>
    <col min="12041" max="12041" width="11.44140625" style="9" customWidth="1"/>
    <col min="12042" max="12289" width="9.109375" style="9"/>
    <col min="12290" max="12290" width="17.6640625" style="9" customWidth="1"/>
    <col min="12291" max="12291" width="9.109375" style="9"/>
    <col min="12292" max="12292" width="9.5546875" style="9" bestFit="1" customWidth="1"/>
    <col min="12293" max="12293" width="18" style="9" customWidth="1"/>
    <col min="12294" max="12294" width="9.109375" style="9"/>
    <col min="12295" max="12295" width="10.6640625" style="9" bestFit="1" customWidth="1"/>
    <col min="12296" max="12296" width="11" style="9" customWidth="1"/>
    <col min="12297" max="12297" width="11.44140625" style="9" customWidth="1"/>
    <col min="12298" max="12545" width="9.109375" style="9"/>
    <col min="12546" max="12546" width="17.6640625" style="9" customWidth="1"/>
    <col min="12547" max="12547" width="9.109375" style="9"/>
    <col min="12548" max="12548" width="9.5546875" style="9" bestFit="1" customWidth="1"/>
    <col min="12549" max="12549" width="18" style="9" customWidth="1"/>
    <col min="12550" max="12550" width="9.109375" style="9"/>
    <col min="12551" max="12551" width="10.6640625" style="9" bestFit="1" customWidth="1"/>
    <col min="12552" max="12552" width="11" style="9" customWidth="1"/>
    <col min="12553" max="12553" width="11.44140625" style="9" customWidth="1"/>
    <col min="12554" max="12801" width="9.109375" style="9"/>
    <col min="12802" max="12802" width="17.6640625" style="9" customWidth="1"/>
    <col min="12803" max="12803" width="9.109375" style="9"/>
    <col min="12804" max="12804" width="9.5546875" style="9" bestFit="1" customWidth="1"/>
    <col min="12805" max="12805" width="18" style="9" customWidth="1"/>
    <col min="12806" max="12806" width="9.109375" style="9"/>
    <col min="12807" max="12807" width="10.6640625" style="9" bestFit="1" customWidth="1"/>
    <col min="12808" max="12808" width="11" style="9" customWidth="1"/>
    <col min="12809" max="12809" width="11.44140625" style="9" customWidth="1"/>
    <col min="12810" max="13057" width="9.109375" style="9"/>
    <col min="13058" max="13058" width="17.6640625" style="9" customWidth="1"/>
    <col min="13059" max="13059" width="9.109375" style="9"/>
    <col min="13060" max="13060" width="9.5546875" style="9" bestFit="1" customWidth="1"/>
    <col min="13061" max="13061" width="18" style="9" customWidth="1"/>
    <col min="13062" max="13062" width="9.109375" style="9"/>
    <col min="13063" max="13063" width="10.6640625" style="9" bestFit="1" customWidth="1"/>
    <col min="13064" max="13064" width="11" style="9" customWidth="1"/>
    <col min="13065" max="13065" width="11.44140625" style="9" customWidth="1"/>
    <col min="13066" max="13313" width="9.109375" style="9"/>
    <col min="13314" max="13314" width="17.6640625" style="9" customWidth="1"/>
    <col min="13315" max="13315" width="9.109375" style="9"/>
    <col min="13316" max="13316" width="9.5546875" style="9" bestFit="1" customWidth="1"/>
    <col min="13317" max="13317" width="18" style="9" customWidth="1"/>
    <col min="13318" max="13318" width="9.109375" style="9"/>
    <col min="13319" max="13319" width="10.6640625" style="9" bestFit="1" customWidth="1"/>
    <col min="13320" max="13320" width="11" style="9" customWidth="1"/>
    <col min="13321" max="13321" width="11.44140625" style="9" customWidth="1"/>
    <col min="13322" max="13569" width="9.109375" style="9"/>
    <col min="13570" max="13570" width="17.6640625" style="9" customWidth="1"/>
    <col min="13571" max="13571" width="9.109375" style="9"/>
    <col min="13572" max="13572" width="9.5546875" style="9" bestFit="1" customWidth="1"/>
    <col min="13573" max="13573" width="18" style="9" customWidth="1"/>
    <col min="13574" max="13574" width="9.109375" style="9"/>
    <col min="13575" max="13575" width="10.6640625" style="9" bestFit="1" customWidth="1"/>
    <col min="13576" max="13576" width="11" style="9" customWidth="1"/>
    <col min="13577" max="13577" width="11.44140625" style="9" customWidth="1"/>
    <col min="13578" max="13825" width="9.109375" style="9"/>
    <col min="13826" max="13826" width="17.6640625" style="9" customWidth="1"/>
    <col min="13827" max="13827" width="9.109375" style="9"/>
    <col min="13828" max="13828" width="9.5546875" style="9" bestFit="1" customWidth="1"/>
    <col min="13829" max="13829" width="18" style="9" customWidth="1"/>
    <col min="13830" max="13830" width="9.109375" style="9"/>
    <col min="13831" max="13831" width="10.6640625" style="9" bestFit="1" customWidth="1"/>
    <col min="13832" max="13832" width="11" style="9" customWidth="1"/>
    <col min="13833" max="13833" width="11.44140625" style="9" customWidth="1"/>
    <col min="13834" max="14081" width="9.109375" style="9"/>
    <col min="14082" max="14082" width="17.6640625" style="9" customWidth="1"/>
    <col min="14083" max="14083" width="9.109375" style="9"/>
    <col min="14084" max="14084" width="9.5546875" style="9" bestFit="1" customWidth="1"/>
    <col min="14085" max="14085" width="18" style="9" customWidth="1"/>
    <col min="14086" max="14086" width="9.109375" style="9"/>
    <col min="14087" max="14087" width="10.6640625" style="9" bestFit="1" customWidth="1"/>
    <col min="14088" max="14088" width="11" style="9" customWidth="1"/>
    <col min="14089" max="14089" width="11.44140625" style="9" customWidth="1"/>
    <col min="14090" max="14337" width="9.109375" style="9"/>
    <col min="14338" max="14338" width="17.6640625" style="9" customWidth="1"/>
    <col min="14339" max="14339" width="9.109375" style="9"/>
    <col min="14340" max="14340" width="9.5546875" style="9" bestFit="1" customWidth="1"/>
    <col min="14341" max="14341" width="18" style="9" customWidth="1"/>
    <col min="14342" max="14342" width="9.109375" style="9"/>
    <col min="14343" max="14343" width="10.6640625" style="9" bestFit="1" customWidth="1"/>
    <col min="14344" max="14344" width="11" style="9" customWidth="1"/>
    <col min="14345" max="14345" width="11.44140625" style="9" customWidth="1"/>
    <col min="14346" max="14593" width="9.109375" style="9"/>
    <col min="14594" max="14594" width="17.6640625" style="9" customWidth="1"/>
    <col min="14595" max="14595" width="9.109375" style="9"/>
    <col min="14596" max="14596" width="9.5546875" style="9" bestFit="1" customWidth="1"/>
    <col min="14597" max="14597" width="18" style="9" customWidth="1"/>
    <col min="14598" max="14598" width="9.109375" style="9"/>
    <col min="14599" max="14599" width="10.6640625" style="9" bestFit="1" customWidth="1"/>
    <col min="14600" max="14600" width="11" style="9" customWidth="1"/>
    <col min="14601" max="14601" width="11.44140625" style="9" customWidth="1"/>
    <col min="14602" max="14849" width="9.109375" style="9"/>
    <col min="14850" max="14850" width="17.6640625" style="9" customWidth="1"/>
    <col min="14851" max="14851" width="9.109375" style="9"/>
    <col min="14852" max="14852" width="9.5546875" style="9" bestFit="1" customWidth="1"/>
    <col min="14853" max="14853" width="18" style="9" customWidth="1"/>
    <col min="14854" max="14854" width="9.109375" style="9"/>
    <col min="14855" max="14855" width="10.6640625" style="9" bestFit="1" customWidth="1"/>
    <col min="14856" max="14856" width="11" style="9" customWidth="1"/>
    <col min="14857" max="14857" width="11.44140625" style="9" customWidth="1"/>
    <col min="14858" max="15105" width="9.109375" style="9"/>
    <col min="15106" max="15106" width="17.6640625" style="9" customWidth="1"/>
    <col min="15107" max="15107" width="9.109375" style="9"/>
    <col min="15108" max="15108" width="9.5546875" style="9" bestFit="1" customWidth="1"/>
    <col min="15109" max="15109" width="18" style="9" customWidth="1"/>
    <col min="15110" max="15110" width="9.109375" style="9"/>
    <col min="15111" max="15111" width="10.6640625" style="9" bestFit="1" customWidth="1"/>
    <col min="15112" max="15112" width="11" style="9" customWidth="1"/>
    <col min="15113" max="15113" width="11.44140625" style="9" customWidth="1"/>
    <col min="15114" max="15361" width="9.109375" style="9"/>
    <col min="15362" max="15362" width="17.6640625" style="9" customWidth="1"/>
    <col min="15363" max="15363" width="9.109375" style="9"/>
    <col min="15364" max="15364" width="9.5546875" style="9" bestFit="1" customWidth="1"/>
    <col min="15365" max="15365" width="18" style="9" customWidth="1"/>
    <col min="15366" max="15366" width="9.109375" style="9"/>
    <col min="15367" max="15367" width="10.6640625" style="9" bestFit="1" customWidth="1"/>
    <col min="15368" max="15368" width="11" style="9" customWidth="1"/>
    <col min="15369" max="15369" width="11.44140625" style="9" customWidth="1"/>
    <col min="15370" max="15617" width="9.109375" style="9"/>
    <col min="15618" max="15618" width="17.6640625" style="9" customWidth="1"/>
    <col min="15619" max="15619" width="9.109375" style="9"/>
    <col min="15620" max="15620" width="9.5546875" style="9" bestFit="1" customWidth="1"/>
    <col min="15621" max="15621" width="18" style="9" customWidth="1"/>
    <col min="15622" max="15622" width="9.109375" style="9"/>
    <col min="15623" max="15623" width="10.6640625" style="9" bestFit="1" customWidth="1"/>
    <col min="15624" max="15624" width="11" style="9" customWidth="1"/>
    <col min="15625" max="15625" width="11.44140625" style="9" customWidth="1"/>
    <col min="15626" max="15873" width="9.109375" style="9"/>
    <col min="15874" max="15874" width="17.6640625" style="9" customWidth="1"/>
    <col min="15875" max="15875" width="9.109375" style="9"/>
    <col min="15876" max="15876" width="9.5546875" style="9" bestFit="1" customWidth="1"/>
    <col min="15877" max="15877" width="18" style="9" customWidth="1"/>
    <col min="15878" max="15878" width="9.109375" style="9"/>
    <col min="15879" max="15879" width="10.6640625" style="9" bestFit="1" customWidth="1"/>
    <col min="15880" max="15880" width="11" style="9" customWidth="1"/>
    <col min="15881" max="15881" width="11.44140625" style="9" customWidth="1"/>
    <col min="15882" max="16129" width="9.109375" style="9"/>
    <col min="16130" max="16130" width="17.6640625" style="9" customWidth="1"/>
    <col min="16131" max="16131" width="9.109375" style="9"/>
    <col min="16132" max="16132" width="9.5546875" style="9" bestFit="1" customWidth="1"/>
    <col min="16133" max="16133" width="18" style="9" customWidth="1"/>
    <col min="16134" max="16134" width="9.109375" style="9"/>
    <col min="16135" max="16135" width="10.6640625" style="9" bestFit="1" customWidth="1"/>
    <col min="16136" max="16136" width="11" style="9" customWidth="1"/>
    <col min="16137" max="16137" width="11.44140625" style="9" customWidth="1"/>
    <col min="16138" max="16384" width="9.109375" style="9"/>
  </cols>
  <sheetData>
    <row r="1" spans="1:11" ht="14.4" x14ac:dyDescent="0.3">
      <c r="A1" s="168" t="s">
        <v>93</v>
      </c>
    </row>
    <row r="2" spans="1:11" ht="14.4" x14ac:dyDescent="0.3">
      <c r="A2" s="168" t="s">
        <v>90</v>
      </c>
    </row>
    <row r="4" spans="1:11" ht="17.399999999999999" x14ac:dyDescent="0.3">
      <c r="A4" s="163" t="s">
        <v>19</v>
      </c>
      <c r="B4" s="163"/>
      <c r="C4" s="163"/>
      <c r="D4" s="163"/>
      <c r="E4" s="163"/>
      <c r="F4" s="163"/>
      <c r="G4" s="163"/>
      <c r="H4" s="163"/>
      <c r="I4" s="163"/>
    </row>
    <row r="5" spans="1:11" ht="17.399999999999999" x14ac:dyDescent="0.3">
      <c r="A5" s="10"/>
      <c r="B5" s="11"/>
      <c r="C5" s="11"/>
      <c r="D5" s="11"/>
      <c r="E5" s="11"/>
      <c r="F5" s="11"/>
      <c r="G5" s="11"/>
      <c r="H5" s="11"/>
      <c r="I5" s="10"/>
      <c r="K5" s="12"/>
    </row>
    <row r="6" spans="1:11" x14ac:dyDescent="0.25">
      <c r="A6" s="10"/>
      <c r="B6" s="164" t="s">
        <v>12</v>
      </c>
      <c r="C6" s="164"/>
      <c r="D6" s="164"/>
      <c r="E6" s="164"/>
      <c r="F6" s="164"/>
      <c r="G6" s="164"/>
      <c r="H6" s="164"/>
      <c r="I6" s="10"/>
    </row>
    <row r="7" spans="1:11" x14ac:dyDescent="0.25">
      <c r="A7" s="13"/>
      <c r="B7" s="13"/>
      <c r="C7" s="13"/>
      <c r="D7" s="13"/>
      <c r="E7" s="13"/>
      <c r="F7" s="13"/>
      <c r="G7" s="13"/>
      <c r="H7" s="13"/>
      <c r="I7" s="10"/>
    </row>
    <row r="8" spans="1:11" x14ac:dyDescent="0.25">
      <c r="A8" s="10"/>
      <c r="B8" s="14" t="s">
        <v>72</v>
      </c>
      <c r="C8" s="13"/>
      <c r="D8" s="10"/>
      <c r="E8" s="10"/>
      <c r="F8" s="15">
        <f>AVERAGE(F21:F43)</f>
        <v>817313.78452173946</v>
      </c>
      <c r="G8" s="16">
        <f>((D43/D20)^(1/23)-1)</f>
        <v>2.3553477882061413E-2</v>
      </c>
      <c r="H8" s="10"/>
      <c r="I8" s="10"/>
    </row>
    <row r="9" spans="1:11" x14ac:dyDescent="0.25">
      <c r="A9" s="10"/>
      <c r="B9" s="14" t="s">
        <v>73</v>
      </c>
      <c r="C9" s="13"/>
      <c r="D9" s="10"/>
      <c r="E9" s="10"/>
      <c r="F9" s="15">
        <f>AVERAGE(F31:F43)</f>
        <v>641551.66453846253</v>
      </c>
      <c r="G9" s="16">
        <f>(D43/D30)^(1/13)-1</f>
        <v>1.5759018245877332E-2</v>
      </c>
      <c r="H9" s="10"/>
      <c r="I9" s="10"/>
    </row>
    <row r="10" spans="1:11" x14ac:dyDescent="0.25">
      <c r="A10" s="10"/>
      <c r="B10" s="152" t="s">
        <v>88</v>
      </c>
      <c r="C10" s="153"/>
      <c r="D10" s="154"/>
      <c r="E10" s="154"/>
      <c r="F10" s="155">
        <f>AVERAGE(F36:F43)</f>
        <v>234193.69750000071</v>
      </c>
      <c r="G10" s="156">
        <f>(D43/D35)^(1/8)-1</f>
        <v>5.2888106711916905E-3</v>
      </c>
      <c r="H10" s="10"/>
      <c r="I10" s="10"/>
    </row>
    <row r="11" spans="1:11" x14ac:dyDescent="0.25">
      <c r="A11" s="10"/>
      <c r="B11" s="14" t="s">
        <v>26</v>
      </c>
      <c r="C11" s="13"/>
      <c r="D11" s="10"/>
      <c r="E11" s="10"/>
      <c r="F11" s="15">
        <f>AVERAGE(C50:C58)</f>
        <v>969800.86920860654</v>
      </c>
      <c r="G11" s="16">
        <f>+(B58/B49)^(1/9)-1</f>
        <v>1.9105640528296108E-2</v>
      </c>
      <c r="H11" s="10"/>
      <c r="I11" s="10"/>
    </row>
    <row r="12" spans="1:11" x14ac:dyDescent="0.25">
      <c r="A12" s="10"/>
      <c r="B12" s="14" t="s">
        <v>25</v>
      </c>
      <c r="C12" s="13"/>
      <c r="D12" s="10"/>
      <c r="E12" s="10"/>
      <c r="F12" s="15">
        <f>AVERAGE(F50:F58)</f>
        <v>337377.42640358047</v>
      </c>
      <c r="G12" s="16">
        <f>(E58/E49)^(1/9)-1</f>
        <v>7.2010328431999504E-3</v>
      </c>
      <c r="H12" s="10"/>
      <c r="I12" s="16"/>
    </row>
    <row r="13" spans="1:11" x14ac:dyDescent="0.25">
      <c r="A13" s="13"/>
      <c r="B13" s="10"/>
      <c r="C13" s="10"/>
      <c r="D13" s="10"/>
      <c r="E13" s="10"/>
      <c r="F13" s="10"/>
      <c r="G13" s="10"/>
      <c r="H13" s="13"/>
      <c r="I13" s="10"/>
    </row>
    <row r="14" spans="1:11" x14ac:dyDescent="0.25">
      <c r="A14" s="10"/>
      <c r="B14" s="165" t="s">
        <v>13</v>
      </c>
      <c r="C14" s="165"/>
      <c r="D14" s="165"/>
      <c r="E14" s="165"/>
      <c r="F14" s="165"/>
      <c r="G14" s="165"/>
      <c r="H14" s="165"/>
      <c r="I14" s="10"/>
    </row>
    <row r="15" spans="1:11" x14ac:dyDescent="0.25">
      <c r="A15" s="17"/>
      <c r="B15" s="18"/>
      <c r="C15" s="18"/>
      <c r="D15" s="19"/>
      <c r="E15" s="19"/>
      <c r="F15" s="19"/>
      <c r="G15" s="19"/>
      <c r="H15" s="19"/>
      <c r="I15" s="10"/>
    </row>
    <row r="16" spans="1:11" x14ac:dyDescent="0.25">
      <c r="A16" s="13"/>
      <c r="B16" s="13"/>
      <c r="C16" s="13"/>
      <c r="D16" s="20"/>
      <c r="E16" s="13"/>
      <c r="F16" s="18" t="s">
        <v>14</v>
      </c>
      <c r="G16" s="18"/>
      <c r="H16" s="18"/>
      <c r="I16" s="10"/>
    </row>
    <row r="17" spans="1:28" x14ac:dyDescent="0.25">
      <c r="A17" s="13"/>
      <c r="B17" s="13"/>
      <c r="C17" s="20"/>
      <c r="D17" s="21"/>
      <c r="E17" s="22"/>
      <c r="F17" s="23" t="s">
        <v>15</v>
      </c>
      <c r="G17" s="13"/>
      <c r="H17" s="20" t="s">
        <v>16</v>
      </c>
      <c r="I17" s="10"/>
    </row>
    <row r="18" spans="1:28" x14ac:dyDescent="0.25">
      <c r="A18" s="13"/>
      <c r="B18" s="20"/>
      <c r="C18" s="10"/>
      <c r="D18" s="15"/>
      <c r="E18" s="22"/>
      <c r="F18" s="15"/>
      <c r="G18" s="13"/>
      <c r="H18" s="16"/>
      <c r="I18" s="10"/>
    </row>
    <row r="19" spans="1:28" x14ac:dyDescent="0.25">
      <c r="A19" s="13"/>
      <c r="B19" s="24">
        <v>1989</v>
      </c>
      <c r="C19" s="25"/>
      <c r="D19" s="15">
        <f>+'[20]System - Annual'!$C$29</f>
        <v>25687987.271000002</v>
      </c>
      <c r="E19" s="13"/>
      <c r="F19" s="15"/>
      <c r="G19" s="13"/>
      <c r="H19" s="16"/>
      <c r="I19" s="10"/>
    </row>
    <row r="20" spans="1:28" x14ac:dyDescent="0.25">
      <c r="A20" s="13"/>
      <c r="B20" s="20">
        <v>1990</v>
      </c>
      <c r="C20" s="26"/>
      <c r="D20" s="15">
        <f>+'[20]System - Annual'!$C30</f>
        <v>26543115.776000001</v>
      </c>
      <c r="E20" s="13"/>
      <c r="F20" s="15">
        <f>+D20-D19</f>
        <v>855128.50499999896</v>
      </c>
      <c r="G20" s="13"/>
      <c r="H20" s="16">
        <v>-3.4431211365194225E-2</v>
      </c>
      <c r="I20" s="10"/>
    </row>
    <row r="21" spans="1:28" x14ac:dyDescent="0.25">
      <c r="A21" s="13"/>
      <c r="B21" s="20">
        <v>1991</v>
      </c>
      <c r="C21" s="26"/>
      <c r="D21" s="15">
        <f>+'[20]System - Annual'!$C31</f>
        <v>27231650.48</v>
      </c>
      <c r="E21" s="13"/>
      <c r="F21" s="15">
        <f t="shared" ref="F21:F30" si="0">+D21-D20</f>
        <v>688534.70399999991</v>
      </c>
      <c r="G21" s="13"/>
      <c r="H21" s="16">
        <f t="shared" ref="H21:H42" si="1">(D21/D20)-1</f>
        <v>2.594023662521816E-2</v>
      </c>
      <c r="I21" s="10"/>
    </row>
    <row r="22" spans="1:28" x14ac:dyDescent="0.25">
      <c r="A22" s="13"/>
      <c r="B22" s="20">
        <v>1992</v>
      </c>
      <c r="C22" s="26"/>
      <c r="D22" s="15">
        <f>+'[20]System - Annual'!$C32</f>
        <v>26990913.381000005</v>
      </c>
      <c r="E22" s="13"/>
      <c r="F22" s="15">
        <f t="shared" si="0"/>
        <v>-240737.09899999574</v>
      </c>
      <c r="G22" s="13"/>
      <c r="H22" s="16">
        <f t="shared" si="1"/>
        <v>-8.8403418359384034E-3</v>
      </c>
      <c r="I22" s="10"/>
      <c r="AA22" s="45"/>
      <c r="AB22" s="45"/>
    </row>
    <row r="23" spans="1:28" x14ac:dyDescent="0.25">
      <c r="A23" s="13"/>
      <c r="B23" s="20">
        <v>1993</v>
      </c>
      <c r="C23" s="26"/>
      <c r="D23" s="15">
        <f>+'[20]System - Annual'!$C33</f>
        <v>28508321.161000002</v>
      </c>
      <c r="E23" s="13"/>
      <c r="F23" s="15">
        <f t="shared" si="0"/>
        <v>1517407.7799999975</v>
      </c>
      <c r="G23" s="13"/>
      <c r="H23" s="16">
        <f t="shared" si="1"/>
        <v>5.621920824169524E-2</v>
      </c>
      <c r="I23" s="10"/>
    </row>
    <row r="24" spans="1:28" x14ac:dyDescent="0.25">
      <c r="A24" s="13"/>
      <c r="B24" s="20">
        <v>1994</v>
      </c>
      <c r="C24" s="26"/>
      <c r="D24" s="15">
        <f>+'[20]System - Annual'!$C34</f>
        <v>29946144.949000001</v>
      </c>
      <c r="E24" s="13"/>
      <c r="F24" s="15">
        <f t="shared" si="0"/>
        <v>1437823.7879999988</v>
      </c>
      <c r="G24" s="13"/>
      <c r="H24" s="16">
        <f t="shared" si="1"/>
        <v>5.0435231870720409E-2</v>
      </c>
      <c r="I24" s="10"/>
    </row>
    <row r="25" spans="1:28" x14ac:dyDescent="0.25">
      <c r="A25" s="13"/>
      <c r="B25" s="20">
        <v>1995</v>
      </c>
      <c r="C25" s="26"/>
      <c r="D25" s="15">
        <f>+'[20]System - Annual'!$C35</f>
        <v>30718620.048</v>
      </c>
      <c r="E25" s="13"/>
      <c r="F25" s="15">
        <f t="shared" si="0"/>
        <v>772475.09899999946</v>
      </c>
      <c r="G25" s="13"/>
      <c r="H25" s="16">
        <f t="shared" si="1"/>
        <v>2.5795477191323579E-2</v>
      </c>
      <c r="I25" s="10"/>
      <c r="AA25" s="46"/>
    </row>
    <row r="26" spans="1:28" x14ac:dyDescent="0.25">
      <c r="A26" s="13"/>
      <c r="B26" s="20">
        <v>1996</v>
      </c>
      <c r="C26" s="26"/>
      <c r="D26" s="15">
        <f>+'[20]System - Annual'!$C36</f>
        <v>31211128.855</v>
      </c>
      <c r="E26" s="13"/>
      <c r="F26" s="15">
        <f>+D26-D25</f>
        <v>492508.80700000003</v>
      </c>
      <c r="G26" s="13"/>
      <c r="H26" s="16">
        <f t="shared" si="1"/>
        <v>1.6032907931099238E-2</v>
      </c>
      <c r="I26" s="10"/>
    </row>
    <row r="27" spans="1:28" x14ac:dyDescent="0.25">
      <c r="A27" s="13"/>
      <c r="B27" s="20">
        <v>1997</v>
      </c>
      <c r="C27" s="26"/>
      <c r="D27" s="15">
        <f>+'[20]System - Annual'!$C37</f>
        <v>32941519.797999993</v>
      </c>
      <c r="E27" s="13"/>
      <c r="F27" s="15">
        <f t="shared" si="0"/>
        <v>1730390.9429999925</v>
      </c>
      <c r="G27" s="13"/>
      <c r="H27" s="16">
        <f t="shared" si="1"/>
        <v>5.5441472528565239E-2</v>
      </c>
      <c r="I27" s="10"/>
    </row>
    <row r="28" spans="1:28" x14ac:dyDescent="0.25">
      <c r="A28" s="13"/>
      <c r="B28" s="20">
        <v>1998</v>
      </c>
      <c r="C28" s="26"/>
      <c r="D28" s="15">
        <f>+'[20]System - Annual'!$C38</f>
        <v>34618258.093999997</v>
      </c>
      <c r="E28" s="13"/>
      <c r="F28" s="15">
        <f t="shared" si="0"/>
        <v>1676738.2960000038</v>
      </c>
      <c r="G28" s="13"/>
      <c r="H28" s="16">
        <f t="shared" si="1"/>
        <v>5.0900453478828434E-2</v>
      </c>
      <c r="I28" s="10"/>
    </row>
    <row r="29" spans="1:28" x14ac:dyDescent="0.25">
      <c r="A29" s="13"/>
      <c r="B29" s="20">
        <v>1999</v>
      </c>
      <c r="C29" s="26"/>
      <c r="D29" s="15">
        <f>+'[20]System - Annual'!$C39</f>
        <v>35520544.572999999</v>
      </c>
      <c r="E29" s="13"/>
      <c r="F29" s="15">
        <f t="shared" si="0"/>
        <v>902286.47900000215</v>
      </c>
      <c r="G29" s="13"/>
      <c r="H29" s="16">
        <f t="shared" si="1"/>
        <v>2.6063890232431497E-2</v>
      </c>
      <c r="I29" s="10"/>
    </row>
    <row r="30" spans="1:28" ht="14.4" x14ac:dyDescent="0.3">
      <c r="A30" s="27"/>
      <c r="B30" s="20">
        <v>2000</v>
      </c>
      <c r="C30" s="15"/>
      <c r="D30" s="15">
        <f>+'[20]System - Annual'!$C40</f>
        <v>37001161.180999994</v>
      </c>
      <c r="E30" s="28"/>
      <c r="F30" s="15">
        <f t="shared" si="0"/>
        <v>1480616.6079999954</v>
      </c>
      <c r="G30" s="13"/>
      <c r="H30" s="16">
        <f t="shared" si="1"/>
        <v>4.168338705948349E-2</v>
      </c>
      <c r="I30" s="10"/>
      <c r="L30" s="29"/>
    </row>
    <row r="31" spans="1:28" ht="14.4" x14ac:dyDescent="0.3">
      <c r="A31" s="27"/>
      <c r="B31" s="20">
        <v>2001</v>
      </c>
      <c r="C31" s="10"/>
      <c r="D31" s="15">
        <f>+'[20]System - Annual'!$C41</f>
        <v>37960492.048</v>
      </c>
      <c r="E31" s="13"/>
      <c r="F31" s="15">
        <f>+D31-D30</f>
        <v>959330.86700000614</v>
      </c>
      <c r="G31" s="13"/>
      <c r="H31" s="16">
        <f t="shared" si="1"/>
        <v>2.5927047594728414E-2</v>
      </c>
      <c r="I31" s="10"/>
      <c r="L31" s="29"/>
    </row>
    <row r="32" spans="1:28" ht="14.4" x14ac:dyDescent="0.3">
      <c r="A32" s="27"/>
      <c r="B32" s="20">
        <v>2002</v>
      </c>
      <c r="C32" s="10"/>
      <c r="D32" s="15">
        <f>+'[20]System - Annual'!$C42</f>
        <v>40029066.547000006</v>
      </c>
      <c r="E32" s="13"/>
      <c r="F32" s="15">
        <f t="shared" ref="F32:F42" si="2">+D32-D31</f>
        <v>2068574.4990000054</v>
      </c>
      <c r="G32" s="13"/>
      <c r="H32" s="16">
        <f t="shared" si="1"/>
        <v>5.4492826288562002E-2</v>
      </c>
      <c r="I32" s="10"/>
      <c r="L32" s="29"/>
    </row>
    <row r="33" spans="1:14" ht="14.4" x14ac:dyDescent="0.3">
      <c r="A33" s="27"/>
      <c r="B33" s="20">
        <v>2003</v>
      </c>
      <c r="C33" s="10"/>
      <c r="D33" s="15">
        <f>+'[20]System - Annual'!$C43</f>
        <v>41424866.884999998</v>
      </c>
      <c r="E33" s="13"/>
      <c r="F33" s="15">
        <f t="shared" si="2"/>
        <v>1395800.3379999921</v>
      </c>
      <c r="G33" s="13"/>
      <c r="H33" s="16">
        <f t="shared" si="1"/>
        <v>3.4869669927504177E-2</v>
      </c>
      <c r="I33" s="10"/>
      <c r="L33" s="29"/>
    </row>
    <row r="34" spans="1:14" ht="14.4" x14ac:dyDescent="0.3">
      <c r="A34" s="27"/>
      <c r="B34" s="20">
        <v>2004</v>
      </c>
      <c r="C34" s="10"/>
      <c r="D34" s="15">
        <f>+'[20]System - Annual'!$C44</f>
        <v>42063955.402000003</v>
      </c>
      <c r="E34" s="13"/>
      <c r="F34" s="15">
        <f t="shared" si="2"/>
        <v>639088.51700000465</v>
      </c>
      <c r="G34" s="13"/>
      <c r="H34" s="16">
        <f t="shared" si="1"/>
        <v>1.5427654089370746E-2</v>
      </c>
      <c r="I34" s="10"/>
      <c r="L34" s="42" t="s">
        <v>0</v>
      </c>
      <c r="M34" s="158" t="s">
        <v>23</v>
      </c>
      <c r="N34" s="9" t="s">
        <v>24</v>
      </c>
    </row>
    <row r="35" spans="1:14" ht="14.4" x14ac:dyDescent="0.3">
      <c r="A35" s="27"/>
      <c r="B35" s="20">
        <v>2005</v>
      </c>
      <c r="C35" s="10"/>
      <c r="D35" s="15">
        <f>+'[20]System - Annual'!$C45</f>
        <v>43467783.240000002</v>
      </c>
      <c r="E35" s="13"/>
      <c r="F35" s="15">
        <f t="shared" si="2"/>
        <v>1403827.8379999995</v>
      </c>
      <c r="G35" s="13"/>
      <c r="H35" s="16">
        <f t="shared" si="1"/>
        <v>3.3373652681584209E-2</v>
      </c>
      <c r="I35" s="30"/>
      <c r="K35" s="20">
        <v>2000</v>
      </c>
      <c r="L35" s="29">
        <f>+D30</f>
        <v>37001161.180999994</v>
      </c>
    </row>
    <row r="36" spans="1:14" ht="14.4" x14ac:dyDescent="0.3">
      <c r="A36" s="27"/>
      <c r="B36" s="20">
        <v>2006</v>
      </c>
      <c r="C36" s="10"/>
      <c r="D36" s="15">
        <f>+'[20]System - Annual'!$C46</f>
        <v>44487283.653500006</v>
      </c>
      <c r="E36" s="27"/>
      <c r="F36" s="15">
        <f t="shared" si="2"/>
        <v>1019500.4135000035</v>
      </c>
      <c r="G36" s="13"/>
      <c r="H36" s="16">
        <f t="shared" si="1"/>
        <v>2.3454161622896708E-2</v>
      </c>
      <c r="I36" s="30"/>
      <c r="K36" s="20">
        <v>2001</v>
      </c>
      <c r="L36" s="29">
        <f t="shared" ref="L36:L48" si="3">+D31</f>
        <v>37960492.048</v>
      </c>
    </row>
    <row r="37" spans="1:14" ht="14.4" x14ac:dyDescent="0.3">
      <c r="A37" s="27"/>
      <c r="B37" s="20">
        <v>2007</v>
      </c>
      <c r="C37" s="10"/>
      <c r="D37" s="15">
        <f>+'[20]System - Annual'!$C47</f>
        <v>45920841.491999999</v>
      </c>
      <c r="E37" s="13"/>
      <c r="F37" s="15">
        <f t="shared" si="2"/>
        <v>1433557.8384999931</v>
      </c>
      <c r="G37" s="13"/>
      <c r="H37" s="16">
        <f t="shared" si="1"/>
        <v>3.2223991234564986E-2</v>
      </c>
      <c r="I37" s="30"/>
      <c r="K37" s="20">
        <v>2002</v>
      </c>
      <c r="L37" s="29">
        <f t="shared" si="3"/>
        <v>40029066.547000006</v>
      </c>
    </row>
    <row r="38" spans="1:14" ht="14.4" x14ac:dyDescent="0.3">
      <c r="A38" s="27"/>
      <c r="B38" s="20">
        <v>2008</v>
      </c>
      <c r="C38" s="10"/>
      <c r="D38" s="15">
        <f>+'[20]System - Annual'!$C48</f>
        <v>45561429.640000008</v>
      </c>
      <c r="E38" s="13"/>
      <c r="F38" s="15">
        <f t="shared" si="2"/>
        <v>-359411.85199999064</v>
      </c>
      <c r="G38" s="13"/>
      <c r="H38" s="16">
        <f t="shared" si="1"/>
        <v>-7.8267697263910696E-3</v>
      </c>
      <c r="I38" s="30"/>
      <c r="K38" s="20">
        <v>2003</v>
      </c>
      <c r="L38" s="29">
        <f t="shared" si="3"/>
        <v>41424866.884999998</v>
      </c>
    </row>
    <row r="39" spans="1:14" ht="14.4" x14ac:dyDescent="0.3">
      <c r="A39" s="27"/>
      <c r="B39" s="20">
        <v>2009</v>
      </c>
      <c r="C39" s="10"/>
      <c r="D39" s="15">
        <f>+'[20]System - Annual'!$C49</f>
        <v>45024712.841999993</v>
      </c>
      <c r="E39" s="13"/>
      <c r="F39" s="15">
        <f t="shared" si="2"/>
        <v>-536716.79800001532</v>
      </c>
      <c r="G39" s="13"/>
      <c r="H39" s="16">
        <f t="shared" si="1"/>
        <v>-1.1780069287571582E-2</v>
      </c>
      <c r="I39" s="30"/>
      <c r="K39" s="20">
        <v>2004</v>
      </c>
      <c r="L39" s="29">
        <f t="shared" si="3"/>
        <v>42063955.402000003</v>
      </c>
    </row>
    <row r="40" spans="1:14" ht="14.4" x14ac:dyDescent="0.3">
      <c r="A40" s="27"/>
      <c r="B40" s="20">
        <v>2010</v>
      </c>
      <c r="C40" s="10"/>
      <c r="D40" s="15">
        <f>+'[20]System - Annual'!$C50</f>
        <v>44544155.997000001</v>
      </c>
      <c r="E40" s="13"/>
      <c r="F40" s="15">
        <f t="shared" si="2"/>
        <v>-480556.84499999136</v>
      </c>
      <c r="G40" s="13"/>
      <c r="H40" s="16">
        <f t="shared" si="1"/>
        <v>-1.0673179564439472E-2</v>
      </c>
      <c r="I40" s="30"/>
      <c r="K40" s="20">
        <v>2005</v>
      </c>
      <c r="L40" s="29">
        <f t="shared" si="3"/>
        <v>43467783.240000002</v>
      </c>
    </row>
    <row r="41" spans="1:14" ht="14.4" x14ac:dyDescent="0.3">
      <c r="A41" s="27"/>
      <c r="B41" s="20">
        <v>2011</v>
      </c>
      <c r="C41" s="10"/>
      <c r="D41" s="15">
        <f>+'[20]System - Annual'!$C51</f>
        <v>45052290.997000001</v>
      </c>
      <c r="E41" s="13"/>
      <c r="F41" s="15">
        <f t="shared" si="2"/>
        <v>508135</v>
      </c>
      <c r="G41" s="13"/>
      <c r="H41" s="16">
        <f t="shared" si="1"/>
        <v>1.1407444784321985E-2</v>
      </c>
      <c r="I41" s="30"/>
      <c r="K41" s="20">
        <v>2006</v>
      </c>
      <c r="L41" s="29">
        <f t="shared" si="3"/>
        <v>44487283.653500006</v>
      </c>
    </row>
    <row r="42" spans="1:14" ht="14.4" x14ac:dyDescent="0.3">
      <c r="A42" s="27"/>
      <c r="B42" s="20">
        <v>2012</v>
      </c>
      <c r="C42" s="10"/>
      <c r="D42" s="15">
        <f>+'[20]System - Annual'!$C52</f>
        <v>45220258.736000001</v>
      </c>
      <c r="E42" s="13"/>
      <c r="F42" s="15">
        <f t="shared" si="2"/>
        <v>167967.73900000006</v>
      </c>
      <c r="G42" s="13"/>
      <c r="H42" s="16">
        <f t="shared" si="1"/>
        <v>3.7282840735266554E-3</v>
      </c>
      <c r="I42" s="30"/>
      <c r="K42" s="20">
        <v>2007</v>
      </c>
      <c r="L42" s="29">
        <f t="shared" si="3"/>
        <v>45920841.491999999</v>
      </c>
    </row>
    <row r="43" spans="1:14" ht="14.4" x14ac:dyDescent="0.3">
      <c r="A43" s="13"/>
      <c r="B43" s="20">
        <v>2013</v>
      </c>
      <c r="C43" s="10"/>
      <c r="D43" s="15">
        <f>+'[20]System - Annual'!$C53</f>
        <v>45341332.820000008</v>
      </c>
      <c r="E43" s="13"/>
      <c r="F43" s="15">
        <f t="shared" ref="F43" si="4">+D43-D42</f>
        <v>121074.08400000632</v>
      </c>
      <c r="G43" s="13"/>
      <c r="H43" s="16">
        <f t="shared" ref="H43" si="5">(D43/D42)-1</f>
        <v>2.6774301471128581E-3</v>
      </c>
      <c r="I43" s="10"/>
      <c r="K43" s="20">
        <v>2008</v>
      </c>
      <c r="L43" s="29">
        <f t="shared" si="3"/>
        <v>45561429.640000008</v>
      </c>
    </row>
    <row r="44" spans="1:14" ht="14.4" x14ac:dyDescent="0.3">
      <c r="A44" s="13"/>
      <c r="B44" s="20"/>
      <c r="C44" s="10"/>
      <c r="D44" s="15"/>
      <c r="E44" s="13"/>
      <c r="F44" s="31"/>
      <c r="G44" s="13"/>
      <c r="H44" s="16"/>
      <c r="I44" s="10"/>
      <c r="K44" s="20">
        <v>2009</v>
      </c>
      <c r="L44" s="29">
        <f t="shared" si="3"/>
        <v>45024712.841999993</v>
      </c>
    </row>
    <row r="45" spans="1:14" ht="14.4" x14ac:dyDescent="0.3">
      <c r="A45" s="166" t="s">
        <v>87</v>
      </c>
      <c r="B45" s="166"/>
      <c r="C45" s="166"/>
      <c r="D45" s="166"/>
      <c r="E45" s="166"/>
      <c r="F45" s="166"/>
      <c r="G45" s="166"/>
      <c r="H45" s="166"/>
      <c r="I45" s="166"/>
      <c r="J45" s="9" t="s">
        <v>86</v>
      </c>
      <c r="K45" s="20">
        <v>2010</v>
      </c>
      <c r="L45" s="29">
        <f t="shared" si="3"/>
        <v>44544155.997000001</v>
      </c>
    </row>
    <row r="46" spans="1:14" ht="14.4" x14ac:dyDescent="0.3">
      <c r="A46" s="13"/>
      <c r="B46" s="13"/>
      <c r="C46" s="13"/>
      <c r="D46" s="13"/>
      <c r="E46" s="44"/>
      <c r="F46" s="13"/>
      <c r="G46" s="32"/>
      <c r="H46" s="13"/>
      <c r="I46" s="10"/>
      <c r="K46" s="20">
        <v>2011</v>
      </c>
      <c r="L46" s="29">
        <f t="shared" si="3"/>
        <v>45052290.997000001</v>
      </c>
    </row>
    <row r="47" spans="1:14" ht="14.4" x14ac:dyDescent="0.3">
      <c r="A47" s="13"/>
      <c r="B47" s="94" t="s">
        <v>24</v>
      </c>
      <c r="C47" s="167" t="s">
        <v>14</v>
      </c>
      <c r="D47" s="167"/>
      <c r="E47" s="33">
        <v>2014</v>
      </c>
      <c r="F47" s="167" t="s">
        <v>14</v>
      </c>
      <c r="G47" s="167"/>
      <c r="H47" s="167" t="s">
        <v>17</v>
      </c>
      <c r="I47" s="167"/>
      <c r="K47" s="20">
        <v>2012</v>
      </c>
      <c r="L47" s="29">
        <f t="shared" si="3"/>
        <v>45220258.736000001</v>
      </c>
    </row>
    <row r="48" spans="1:14" ht="14.4" x14ac:dyDescent="0.3">
      <c r="A48" s="13"/>
      <c r="B48" s="34" t="s">
        <v>18</v>
      </c>
      <c r="C48" s="35" t="s">
        <v>15</v>
      </c>
      <c r="D48" s="36" t="s">
        <v>16</v>
      </c>
      <c r="E48" s="34" t="s">
        <v>20</v>
      </c>
      <c r="F48" s="35" t="s">
        <v>15</v>
      </c>
      <c r="G48" s="36" t="s">
        <v>16</v>
      </c>
      <c r="H48" s="35" t="s">
        <v>15</v>
      </c>
      <c r="I48" s="36" t="s">
        <v>16</v>
      </c>
      <c r="K48" s="20">
        <v>2013</v>
      </c>
      <c r="L48" s="29">
        <f t="shared" si="3"/>
        <v>45341332.820000008</v>
      </c>
    </row>
    <row r="49" spans="1:17" ht="15" customHeight="1" x14ac:dyDescent="0.3">
      <c r="A49" s="20">
        <v>2014</v>
      </c>
      <c r="B49" s="32">
        <f>SUM('[21]Commercial Sales Model'!$Q$103:$Q$109)+SUM('Total Monthly SALES'!AF53:AF57)</f>
        <v>47003020.345532924</v>
      </c>
      <c r="C49" s="15">
        <f>+B49-D43</f>
        <v>1661687.5255329162</v>
      </c>
      <c r="D49" s="16">
        <f>+B49/D43-1</f>
        <v>3.6648404936167722E-2</v>
      </c>
      <c r="E49" s="32">
        <f>+'Total Monthly SALES'!AG64</f>
        <v>45517882.617429614</v>
      </c>
      <c r="F49" s="15">
        <f>+E49-D43</f>
        <v>176549.79742960632</v>
      </c>
      <c r="G49" s="16">
        <f>+E49/D43-1</f>
        <v>3.8937937296745773E-3</v>
      </c>
      <c r="H49" s="15">
        <f>+E49-B49</f>
        <v>-1485137.7281033099</v>
      </c>
      <c r="I49" s="16">
        <f t="shared" ref="I49:I58" si="6">(E49/B49)-1</f>
        <v>-3.1596644581255218E-2</v>
      </c>
      <c r="J49" s="37"/>
      <c r="K49" s="20">
        <v>2014</v>
      </c>
      <c r="L49" s="43"/>
      <c r="M49" s="157">
        <f t="shared" ref="M49:M58" si="7">+E49</f>
        <v>45517882.617429614</v>
      </c>
      <c r="N49" s="43">
        <f t="shared" ref="N49:N58" si="8">+B49</f>
        <v>47003020.345532924</v>
      </c>
      <c r="O49" s="43"/>
      <c r="P49" s="43"/>
      <c r="Q49" s="45"/>
    </row>
    <row r="50" spans="1:17" ht="14.4" x14ac:dyDescent="0.3">
      <c r="A50" s="20">
        <v>2015</v>
      </c>
      <c r="B50" s="32">
        <f>SUM('[21]Commercial Sales Model'!$Q$110:$Q$121)</f>
        <v>48712101.16666612</v>
      </c>
      <c r="C50" s="15">
        <f t="shared" ref="C50:C58" si="9">+B50-B49</f>
        <v>1709080.8211331964</v>
      </c>
      <c r="D50" s="16">
        <f t="shared" ref="D50:D58" si="10">+B50/B49-1</f>
        <v>3.6361085065794496E-2</v>
      </c>
      <c r="E50" s="32">
        <f>+'Total Monthly SALES'!AI76</f>
        <v>45594346.838598005</v>
      </c>
      <c r="F50" s="15">
        <f t="shared" ref="F50:F58" si="11">+E50-E49</f>
        <v>76464.221168391407</v>
      </c>
      <c r="G50" s="16">
        <f t="shared" ref="G50:G58" si="12">+E50/E49-1</f>
        <v>1.6798721023791874E-3</v>
      </c>
      <c r="H50" s="15">
        <f t="shared" ref="H50:H58" si="13">+E50-B50</f>
        <v>-3117754.3280681148</v>
      </c>
      <c r="I50" s="16">
        <f t="shared" si="6"/>
        <v>-6.4003692170881088E-2</v>
      </c>
      <c r="J50" s="37"/>
      <c r="K50" s="20">
        <v>2015</v>
      </c>
      <c r="L50" s="43"/>
      <c r="M50" s="157">
        <f t="shared" si="7"/>
        <v>45594346.838598005</v>
      </c>
      <c r="N50" s="43">
        <f t="shared" si="8"/>
        <v>48712101.16666612</v>
      </c>
      <c r="O50" s="43"/>
      <c r="P50" s="43"/>
      <c r="Q50" s="45"/>
    </row>
    <row r="51" spans="1:17" ht="14.4" x14ac:dyDescent="0.3">
      <c r="A51" s="20">
        <v>2016</v>
      </c>
      <c r="B51" s="32">
        <f>SUM('[21]Commercial Sales Model'!$Q$122:$Q$133)</f>
        <v>49947490.166750982</v>
      </c>
      <c r="C51" s="15">
        <f t="shared" si="9"/>
        <v>1235389.0000848621</v>
      </c>
      <c r="D51" s="16">
        <f t="shared" si="10"/>
        <v>2.5361028789500084E-2</v>
      </c>
      <c r="E51" s="32">
        <f>+'Total Monthly SALES'!AI88</f>
        <v>46185540.026430294</v>
      </c>
      <c r="F51" s="15">
        <f t="shared" si="11"/>
        <v>591193.18783228844</v>
      </c>
      <c r="G51" s="16">
        <f t="shared" si="12"/>
        <v>1.2966370368789004E-2</v>
      </c>
      <c r="H51" s="15">
        <f t="shared" si="13"/>
        <v>-3761950.1403206885</v>
      </c>
      <c r="I51" s="16">
        <f t="shared" si="6"/>
        <v>-7.5318101625553524E-2</v>
      </c>
      <c r="J51" s="37"/>
      <c r="K51" s="20">
        <v>2016</v>
      </c>
      <c r="L51" s="43"/>
      <c r="M51" s="157">
        <f t="shared" si="7"/>
        <v>46185540.026430294</v>
      </c>
      <c r="N51" s="43">
        <f t="shared" si="8"/>
        <v>49947490.166750982</v>
      </c>
      <c r="O51" s="43"/>
      <c r="P51" s="43"/>
      <c r="Q51" s="45"/>
    </row>
    <row r="52" spans="1:17" ht="14.4" x14ac:dyDescent="0.3">
      <c r="A52" s="20">
        <v>2017</v>
      </c>
      <c r="B52" s="32">
        <f>SUM('[21]Commercial Sales Model'!$Q$134:$Q$145)</f>
        <v>51045133.388694569</v>
      </c>
      <c r="C52" s="15">
        <f t="shared" si="9"/>
        <v>1097643.2219435871</v>
      </c>
      <c r="D52" s="16">
        <f t="shared" si="10"/>
        <v>2.1975943501446826E-2</v>
      </c>
      <c r="E52" s="32">
        <f>+'Total Monthly SALES'!AI100</f>
        <v>46775304.200160615</v>
      </c>
      <c r="F52" s="15">
        <f t="shared" si="11"/>
        <v>589764.17373032123</v>
      </c>
      <c r="G52" s="16">
        <f t="shared" si="12"/>
        <v>1.2769454972115124E-2</v>
      </c>
      <c r="H52" s="15">
        <f t="shared" si="13"/>
        <v>-4269829.1885339543</v>
      </c>
      <c r="I52" s="16">
        <f t="shared" si="6"/>
        <v>-8.3648115012657231E-2</v>
      </c>
      <c r="J52" s="37"/>
      <c r="K52" s="20">
        <v>2017</v>
      </c>
      <c r="L52" s="43"/>
      <c r="M52" s="157">
        <f t="shared" si="7"/>
        <v>46775304.200160615</v>
      </c>
      <c r="N52" s="43">
        <f t="shared" si="8"/>
        <v>51045133.388694569</v>
      </c>
      <c r="O52" s="43"/>
      <c r="P52" s="43"/>
      <c r="Q52" s="45"/>
    </row>
    <row r="53" spans="1:17" ht="14.4" x14ac:dyDescent="0.3">
      <c r="A53" s="20">
        <v>2018</v>
      </c>
      <c r="B53" s="32">
        <f>SUM('[21]Commercial Sales Model'!$Q$146:$Q$157)</f>
        <v>51968329.324139483</v>
      </c>
      <c r="C53" s="15">
        <f t="shared" si="9"/>
        <v>923195.9354449138</v>
      </c>
      <c r="D53" s="16">
        <f t="shared" si="10"/>
        <v>1.8085875658606421E-2</v>
      </c>
      <c r="E53" s="32">
        <f>+'Total Monthly SALES'!AI112</f>
        <v>47199571.947224542</v>
      </c>
      <c r="F53" s="15">
        <f t="shared" si="11"/>
        <v>424267.74706392735</v>
      </c>
      <c r="G53" s="16">
        <f t="shared" si="12"/>
        <v>9.0703364589228563E-3</v>
      </c>
      <c r="H53" s="15">
        <f t="shared" si="13"/>
        <v>-4768757.3769149408</v>
      </c>
      <c r="I53" s="16">
        <f t="shared" si="6"/>
        <v>-9.1762760876360039E-2</v>
      </c>
      <c r="J53" s="37"/>
      <c r="K53" s="20">
        <v>2018</v>
      </c>
      <c r="L53" s="43"/>
      <c r="M53" s="157">
        <f t="shared" si="7"/>
        <v>47199571.947224542</v>
      </c>
      <c r="N53" s="43">
        <f t="shared" si="8"/>
        <v>51968329.324139483</v>
      </c>
      <c r="O53" s="43"/>
      <c r="P53" s="43"/>
      <c r="Q53" s="45"/>
    </row>
    <row r="54" spans="1:17" ht="14.4" x14ac:dyDescent="0.3">
      <c r="A54" s="20">
        <v>2019</v>
      </c>
      <c r="B54" s="32">
        <f>SUM('[21]Commercial Sales Model'!$Q$158:$Q$169)</f>
        <v>52840814.804519251</v>
      </c>
      <c r="C54" s="15">
        <f t="shared" si="9"/>
        <v>872485.48037976772</v>
      </c>
      <c r="D54" s="16">
        <f t="shared" si="10"/>
        <v>1.678879216874285E-2</v>
      </c>
      <c r="E54" s="32">
        <f>+'Total Monthly SALES'!AI124</f>
        <v>47561128.439103581</v>
      </c>
      <c r="F54" s="15">
        <f t="shared" si="11"/>
        <v>361556.49187903851</v>
      </c>
      <c r="G54" s="16">
        <f t="shared" si="12"/>
        <v>7.6601646363088083E-3</v>
      </c>
      <c r="H54" s="15">
        <f t="shared" si="13"/>
        <v>-5279686.36541567</v>
      </c>
      <c r="I54" s="16">
        <f t="shared" si="6"/>
        <v>-9.9916823481005834E-2</v>
      </c>
      <c r="J54" s="37"/>
      <c r="K54" s="20">
        <v>2019</v>
      </c>
      <c r="L54" s="43"/>
      <c r="M54" s="157">
        <f t="shared" si="7"/>
        <v>47561128.439103581</v>
      </c>
      <c r="N54" s="43">
        <f t="shared" si="8"/>
        <v>52840814.804519251</v>
      </c>
      <c r="O54" s="43"/>
      <c r="P54" s="43"/>
      <c r="Q54" s="45"/>
    </row>
    <row r="55" spans="1:17" ht="14.4" x14ac:dyDescent="0.3">
      <c r="A55" s="20">
        <v>2020</v>
      </c>
      <c r="B55" s="32">
        <f>SUM('[21]Commercial Sales Model'!$Q$170:$Q$181)</f>
        <v>53608439.662974209</v>
      </c>
      <c r="C55" s="15">
        <f t="shared" si="9"/>
        <v>767624.8584549576</v>
      </c>
      <c r="D55" s="16">
        <f t="shared" si="10"/>
        <v>1.4527120016879502E-2</v>
      </c>
      <c r="E55" s="32">
        <f>+'Total Monthly SALES'!AI136</f>
        <v>47835597.440401658</v>
      </c>
      <c r="F55" s="15">
        <f t="shared" si="11"/>
        <v>274469.0012980774</v>
      </c>
      <c r="G55" s="16">
        <f t="shared" si="12"/>
        <v>5.7708681502268711E-3</v>
      </c>
      <c r="H55" s="15">
        <f t="shared" si="13"/>
        <v>-5772842.2225725502</v>
      </c>
      <c r="I55" s="16">
        <f t="shared" si="6"/>
        <v>-0.10768532452847501</v>
      </c>
      <c r="J55" s="37"/>
      <c r="K55" s="20">
        <v>2020</v>
      </c>
      <c r="L55" s="43"/>
      <c r="M55" s="157">
        <f t="shared" si="7"/>
        <v>47835597.440401658</v>
      </c>
      <c r="N55" s="43">
        <f t="shared" si="8"/>
        <v>53608439.662974209</v>
      </c>
      <c r="O55" s="43"/>
      <c r="P55" s="43"/>
      <c r="Q55" s="45"/>
    </row>
    <row r="56" spans="1:17" ht="14.4" x14ac:dyDescent="0.3">
      <c r="A56" s="20">
        <v>2021</v>
      </c>
      <c r="B56" s="32">
        <f>SUM('[21]Commercial Sales Model'!$Q$182:$Q$193)</f>
        <v>54291614.600039922</v>
      </c>
      <c r="C56" s="15">
        <f t="shared" si="9"/>
        <v>683174.93706571311</v>
      </c>
      <c r="D56" s="16">
        <f t="shared" si="10"/>
        <v>1.2743794472674486E-2</v>
      </c>
      <c r="E56" s="32">
        <f>+'Total Monthly SALES'!AI148</f>
        <v>48055500.499252833</v>
      </c>
      <c r="F56" s="15">
        <f t="shared" si="11"/>
        <v>219903.05885117501</v>
      </c>
      <c r="G56" s="16">
        <f t="shared" si="12"/>
        <v>4.5970588979296068E-3</v>
      </c>
      <c r="H56" s="15">
        <f t="shared" si="13"/>
        <v>-6236114.1007870883</v>
      </c>
      <c r="I56" s="16">
        <f t="shared" si="6"/>
        <v>-0.11486330157479796</v>
      </c>
      <c r="J56" s="37"/>
      <c r="K56" s="20">
        <v>2021</v>
      </c>
      <c r="L56" s="43"/>
      <c r="M56" s="157">
        <f t="shared" si="7"/>
        <v>48055500.499252833</v>
      </c>
      <c r="N56" s="43">
        <f t="shared" si="8"/>
        <v>54291614.600039922</v>
      </c>
      <c r="O56" s="43"/>
      <c r="P56" s="43"/>
      <c r="Q56" s="45"/>
    </row>
    <row r="57" spans="1:17" ht="14.4" x14ac:dyDescent="0.3">
      <c r="A57" s="20">
        <v>2022</v>
      </c>
      <c r="B57" s="32">
        <f>SUM('[21]Commercial Sales Model'!$Q$194:$Q$205)</f>
        <v>55004358.040412769</v>
      </c>
      <c r="C57" s="15">
        <f t="shared" si="9"/>
        <v>712743.44037284702</v>
      </c>
      <c r="D57" s="16">
        <f t="shared" si="10"/>
        <v>1.3128057539337323E-2</v>
      </c>
      <c r="E57" s="32">
        <f>+'Total Monthly SALES'!AI160</f>
        <v>48301596.272194795</v>
      </c>
      <c r="F57" s="15">
        <f t="shared" si="11"/>
        <v>246095.77294196188</v>
      </c>
      <c r="G57" s="16">
        <f t="shared" si="12"/>
        <v>5.1210739745763956E-3</v>
      </c>
      <c r="H57" s="15">
        <f t="shared" si="13"/>
        <v>-6702761.7682179734</v>
      </c>
      <c r="I57" s="16">
        <f t="shared" si="6"/>
        <v>-0.12185874005280317</v>
      </c>
      <c r="J57" s="37"/>
      <c r="K57" s="20">
        <v>2022</v>
      </c>
      <c r="L57" s="43"/>
      <c r="M57" s="157">
        <f t="shared" si="7"/>
        <v>48301596.272194795</v>
      </c>
      <c r="N57" s="43">
        <f t="shared" si="8"/>
        <v>55004358.040412769</v>
      </c>
      <c r="O57" s="43"/>
      <c r="P57" s="43"/>
      <c r="Q57" s="45"/>
    </row>
    <row r="58" spans="1:17" ht="14.4" x14ac:dyDescent="0.3">
      <c r="A58" s="20">
        <v>2023</v>
      </c>
      <c r="B58" s="32">
        <f>SUM('[21]Commercial Sales Model'!$Q$206:$Q$217)</f>
        <v>55731228.168410383</v>
      </c>
      <c r="C58" s="15">
        <f t="shared" si="9"/>
        <v>726870.12799761444</v>
      </c>
      <c r="D58" s="16">
        <f t="shared" si="10"/>
        <v>1.3214773408746439E-2</v>
      </c>
      <c r="E58" s="32">
        <f>+'Total Monthly SALES'!AI172</f>
        <v>48554279.455061838</v>
      </c>
      <c r="F58" s="15">
        <f t="shared" si="11"/>
        <v>252683.18286704272</v>
      </c>
      <c r="G58" s="16">
        <f t="shared" si="12"/>
        <v>5.2313629852540622E-3</v>
      </c>
      <c r="H58" s="15">
        <f t="shared" si="13"/>
        <v>-7176948.7133485451</v>
      </c>
      <c r="I58" s="16">
        <f t="shared" si="6"/>
        <v>-0.12877786744015429</v>
      </c>
      <c r="K58" s="20">
        <v>2023</v>
      </c>
      <c r="L58" s="43"/>
      <c r="M58" s="157">
        <f t="shared" si="7"/>
        <v>48554279.455061838</v>
      </c>
      <c r="N58" s="43">
        <f t="shared" si="8"/>
        <v>55731228.168410383</v>
      </c>
      <c r="O58" s="43"/>
      <c r="P58" s="43"/>
      <c r="Q58" s="45"/>
    </row>
    <row r="59" spans="1:17" x14ac:dyDescent="0.25">
      <c r="B59" s="38"/>
      <c r="E59" s="39"/>
    </row>
    <row r="60" spans="1:17" x14ac:dyDescent="0.25">
      <c r="B60" s="38"/>
      <c r="E60" s="40"/>
    </row>
    <row r="61" spans="1:17" x14ac:dyDescent="0.25">
      <c r="B61" s="38"/>
      <c r="M61" s="43"/>
      <c r="N61" s="92"/>
      <c r="O61" s="93"/>
    </row>
    <row r="62" spans="1:17" x14ac:dyDescent="0.25">
      <c r="B62" s="38"/>
      <c r="M62" s="43">
        <v>45560291.693598025</v>
      </c>
      <c r="N62" s="92">
        <f>+M62-M49</f>
        <v>42409.07616841048</v>
      </c>
      <c r="O62" s="93"/>
    </row>
    <row r="63" spans="1:17" x14ac:dyDescent="0.25">
      <c r="A63" s="41"/>
      <c r="B63" s="38"/>
      <c r="M63" s="43">
        <v>45567318.041008815</v>
      </c>
      <c r="N63" s="92">
        <f t="shared" ref="N63:N71" si="14">+M63-M50</f>
        <v>-27028.797589190304</v>
      </c>
      <c r="O63" s="93"/>
    </row>
    <row r="64" spans="1:17" x14ac:dyDescent="0.25">
      <c r="M64" s="43">
        <v>46144082.834080085</v>
      </c>
      <c r="N64" s="92">
        <f t="shared" si="14"/>
        <v>-41457.192350208759</v>
      </c>
      <c r="O64" s="93"/>
    </row>
    <row r="65" spans="13:15" x14ac:dyDescent="0.25">
      <c r="M65" s="43">
        <v>46683250.376246698</v>
      </c>
      <c r="N65" s="92">
        <f t="shared" si="14"/>
        <v>-92053.823913916945</v>
      </c>
      <c r="O65" s="93"/>
    </row>
    <row r="66" spans="13:15" x14ac:dyDescent="0.25">
      <c r="M66" s="43">
        <v>47068649.676029645</v>
      </c>
      <c r="N66" s="92">
        <f t="shared" si="14"/>
        <v>-130922.27119489759</v>
      </c>
      <c r="O66" s="93"/>
    </row>
    <row r="67" spans="13:15" x14ac:dyDescent="0.25">
      <c r="M67" s="43">
        <v>47394285.175131336</v>
      </c>
      <c r="N67" s="92">
        <f t="shared" si="14"/>
        <v>-166843.26397224516</v>
      </c>
      <c r="O67" s="93"/>
    </row>
    <row r="68" spans="13:15" x14ac:dyDescent="0.25">
      <c r="M68" s="43">
        <v>47635179.024666056</v>
      </c>
      <c r="N68" s="92">
        <f t="shared" si="14"/>
        <v>-200418.41573560238</v>
      </c>
      <c r="O68" s="93"/>
    </row>
    <row r="69" spans="13:15" x14ac:dyDescent="0.25">
      <c r="M69" s="43">
        <v>47823376.458788209</v>
      </c>
      <c r="N69" s="92">
        <f t="shared" si="14"/>
        <v>-232124.04046462476</v>
      </c>
      <c r="O69" s="93"/>
    </row>
    <row r="70" spans="13:15" x14ac:dyDescent="0.25">
      <c r="M70" s="43">
        <v>48025808.517534561</v>
      </c>
      <c r="N70" s="92">
        <f t="shared" si="14"/>
        <v>-275787.75466023386</v>
      </c>
      <c r="O70" s="93"/>
    </row>
    <row r="71" spans="13:15" x14ac:dyDescent="0.25">
      <c r="M71" s="43">
        <v>48219080.295404717</v>
      </c>
      <c r="N71" s="92">
        <f t="shared" si="14"/>
        <v>-335199.1596571207</v>
      </c>
      <c r="O71" s="93"/>
    </row>
  </sheetData>
  <mergeCells count="7">
    <mergeCell ref="A4:I4"/>
    <mergeCell ref="B6:H6"/>
    <mergeCell ref="B14:H14"/>
    <mergeCell ref="A45:I45"/>
    <mergeCell ref="C47:D47"/>
    <mergeCell ref="F47:G47"/>
    <mergeCell ref="H47:I47"/>
  </mergeCells>
  <printOptions horizontalCentered="1"/>
  <pageMargins left="0.7" right="0.7" top="0.75" bottom="0.75" header="0.3" footer="0.3"/>
  <pageSetup scale="71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4F976C4-A034-4AE2-BA63-2116A7E409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806E0-173C-44D7-80A0-6FFC1CBFD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1EDAF-CBD1-4A1A-894F-B800F77B7030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85253b9-0a55-49a1-98ad-b5b6252d7079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Model Comparison</vt:lpstr>
      <vt:lpstr>Documentation</vt:lpstr>
      <vt:lpstr>Total Monthly SALES</vt:lpstr>
      <vt:lpstr>Total Annual Sales</vt:lpstr>
      <vt:lpstr>'Model Comparison'!Print_Area</vt:lpstr>
      <vt:lpstr>'Total Annual Sales'!Print_Area</vt:lpstr>
      <vt:lpstr>'Total Monthly SALES'!Print_Titles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2014-07-24T19:01:03Z</cp:lastPrinted>
  <dcterms:created xsi:type="dcterms:W3CDTF">2013-06-18T20:21:44Z</dcterms:created>
  <dcterms:modified xsi:type="dcterms:W3CDTF">2016-04-23T13:51:15Z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