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" yWindow="168" windowWidth="14400" windowHeight="11016"/>
  </bookViews>
  <sheets>
    <sheet name="2016 Calculation" sheetId="1" r:id="rId1"/>
    <sheet name="NSA Forecast" sheetId="2" r:id="rId2"/>
  </sheets>
  <calcPr calcId="145621"/>
</workbook>
</file>

<file path=xl/calcChain.xml><?xml version="1.0" encoding="utf-8"?>
<calcChain xmlns="http://schemas.openxmlformats.org/spreadsheetml/2006/main">
  <c r="G23" i="1" l="1"/>
  <c r="G24" i="1"/>
  <c r="E23" i="1" l="1"/>
  <c r="E24" i="1"/>
  <c r="H24" i="1" l="1"/>
  <c r="H23" i="1"/>
  <c r="F24" i="1"/>
  <c r="F23" i="1"/>
  <c r="F17" i="1" l="1"/>
  <c r="G17" i="1"/>
  <c r="F18" i="1"/>
  <c r="G18" i="1"/>
  <c r="E9" i="1"/>
  <c r="E10" i="1"/>
  <c r="E11" i="1"/>
  <c r="C28" i="1" s="1"/>
  <c r="E12" i="1"/>
  <c r="C27" i="1" s="1"/>
  <c r="E13" i="1"/>
  <c r="G13" i="1" s="1"/>
  <c r="E14" i="1"/>
  <c r="G14" i="1" s="1"/>
  <c r="E15" i="1"/>
  <c r="F15" i="1" s="1"/>
  <c r="E16" i="1"/>
  <c r="G16" i="1" s="1"/>
  <c r="D100" i="2"/>
  <c r="D88" i="2"/>
  <c r="D76" i="2"/>
  <c r="B71" i="2"/>
  <c r="B83" i="2" s="1"/>
  <c r="B95" i="2" s="1"/>
  <c r="B69" i="2"/>
  <c r="B81" i="2" s="1"/>
  <c r="B93" i="2" s="1"/>
  <c r="D64" i="2"/>
  <c r="B64" i="2"/>
  <c r="B76" i="2" s="1"/>
  <c r="B88" i="2" s="1"/>
  <c r="B100" i="2" s="1"/>
  <c r="A64" i="2"/>
  <c r="A76" i="2" s="1"/>
  <c r="A88" i="2" s="1"/>
  <c r="A100" i="2" s="1"/>
  <c r="B63" i="2"/>
  <c r="B75" i="2" s="1"/>
  <c r="B87" i="2" s="1"/>
  <c r="B99" i="2" s="1"/>
  <c r="A63" i="2"/>
  <c r="A75" i="2" s="1"/>
  <c r="A87" i="2" s="1"/>
  <c r="A99" i="2" s="1"/>
  <c r="B62" i="2"/>
  <c r="B74" i="2" s="1"/>
  <c r="B86" i="2" s="1"/>
  <c r="B98" i="2" s="1"/>
  <c r="A62" i="2"/>
  <c r="A74" i="2" s="1"/>
  <c r="A86" i="2" s="1"/>
  <c r="A98" i="2" s="1"/>
  <c r="B61" i="2"/>
  <c r="B73" i="2" s="1"/>
  <c r="B85" i="2" s="1"/>
  <c r="B97" i="2" s="1"/>
  <c r="A61" i="2"/>
  <c r="A73" i="2" s="1"/>
  <c r="A85" i="2" s="1"/>
  <c r="A97" i="2" s="1"/>
  <c r="B60" i="2"/>
  <c r="B72" i="2" s="1"/>
  <c r="B84" i="2" s="1"/>
  <c r="B96" i="2" s="1"/>
  <c r="A60" i="2"/>
  <c r="A72" i="2" s="1"/>
  <c r="A84" i="2" s="1"/>
  <c r="A96" i="2" s="1"/>
  <c r="B59" i="2"/>
  <c r="A59" i="2"/>
  <c r="A71" i="2" s="1"/>
  <c r="A83" i="2" s="1"/>
  <c r="A95" i="2" s="1"/>
  <c r="B58" i="2"/>
  <c r="B70" i="2" s="1"/>
  <c r="B82" i="2" s="1"/>
  <c r="B94" i="2" s="1"/>
  <c r="A58" i="2"/>
  <c r="A70" i="2" s="1"/>
  <c r="A82" i="2" s="1"/>
  <c r="A94" i="2" s="1"/>
  <c r="B57" i="2"/>
  <c r="A57" i="2"/>
  <c r="A69" i="2" s="1"/>
  <c r="A81" i="2" s="1"/>
  <c r="A93" i="2" s="1"/>
  <c r="B56" i="2"/>
  <c r="B68" i="2" s="1"/>
  <c r="B80" i="2" s="1"/>
  <c r="B92" i="2" s="1"/>
  <c r="A56" i="2"/>
  <c r="A68" i="2" s="1"/>
  <c r="A80" i="2" s="1"/>
  <c r="A92" i="2" s="1"/>
  <c r="B55" i="2"/>
  <c r="B67" i="2" s="1"/>
  <c r="B79" i="2" s="1"/>
  <c r="B91" i="2" s="1"/>
  <c r="A55" i="2"/>
  <c r="A67" i="2" s="1"/>
  <c r="A79" i="2" s="1"/>
  <c r="A91" i="2" s="1"/>
  <c r="B54" i="2"/>
  <c r="B66" i="2" s="1"/>
  <c r="B78" i="2" s="1"/>
  <c r="B90" i="2" s="1"/>
  <c r="A54" i="2"/>
  <c r="A66" i="2" s="1"/>
  <c r="A78" i="2" s="1"/>
  <c r="A90" i="2" s="1"/>
  <c r="B53" i="2"/>
  <c r="B65" i="2" s="1"/>
  <c r="B77" i="2" s="1"/>
  <c r="B89" i="2" s="1"/>
  <c r="A53" i="2"/>
  <c r="A65" i="2" s="1"/>
  <c r="A77" i="2" s="1"/>
  <c r="A89" i="2" s="1"/>
  <c r="C29" i="1" l="1"/>
  <c r="C30" i="1"/>
  <c r="F16" i="1"/>
  <c r="G15" i="1"/>
  <c r="G19" i="1" s="1"/>
  <c r="F14" i="1"/>
  <c r="F13" i="1"/>
  <c r="F19" i="1" l="1"/>
  <c r="F11" i="1" s="1"/>
  <c r="G11" i="1"/>
  <c r="G9" i="1"/>
  <c r="G10" i="1"/>
  <c r="G12" i="1"/>
  <c r="F10" i="1" l="1"/>
  <c r="D28" i="1" s="1"/>
  <c r="D9" i="1"/>
  <c r="E30" i="1"/>
  <c r="D11" i="1"/>
  <c r="E28" i="1"/>
  <c r="D12" i="1"/>
  <c r="E27" i="1"/>
  <c r="C11" i="1"/>
  <c r="D10" i="1"/>
  <c r="E29" i="1"/>
  <c r="F9" i="1"/>
  <c r="F12" i="1"/>
  <c r="D29" i="1" l="1"/>
  <c r="C10" i="1"/>
  <c r="F28" i="1" s="1"/>
  <c r="H28" i="1" s="1"/>
  <c r="G28" i="1"/>
  <c r="I28" i="1" s="1"/>
  <c r="G30" i="1"/>
  <c r="I30" i="1" s="1"/>
  <c r="G29" i="1"/>
  <c r="I29" i="1" s="1"/>
  <c r="G27" i="1"/>
  <c r="I27" i="1" s="1"/>
  <c r="C12" i="1"/>
  <c r="D27" i="1"/>
  <c r="C9" i="1"/>
  <c r="D30" i="1"/>
  <c r="D52" i="2"/>
  <c r="D40" i="2"/>
  <c r="D28" i="2"/>
  <c r="D16" i="2"/>
  <c r="F29" i="1" l="1"/>
  <c r="H29" i="1" s="1"/>
  <c r="J29" i="1" s="1"/>
  <c r="J28" i="1"/>
  <c r="F27" i="1"/>
  <c r="H27" i="1" s="1"/>
  <c r="J27" i="1" s="1"/>
  <c r="F30" i="1"/>
  <c r="H30" i="1" l="1"/>
  <c r="J30" i="1" s="1"/>
</calcChain>
</file>

<file path=xl/sharedStrings.xml><?xml version="1.0" encoding="utf-8"?>
<sst xmlns="http://schemas.openxmlformats.org/spreadsheetml/2006/main" count="42" uniqueCount="36">
  <si>
    <t>Temporary Construction Service Counts</t>
  </si>
  <si>
    <t>Ratio</t>
  </si>
  <si>
    <t>Year</t>
  </si>
  <si>
    <t>TC-OH</t>
  </si>
  <si>
    <t>TC-UG</t>
  </si>
  <si>
    <t>NSA</t>
  </si>
  <si>
    <t>Actuals</t>
  </si>
  <si>
    <t>Current</t>
  </si>
  <si>
    <t>Change</t>
  </si>
  <si>
    <t>Temp. Underground</t>
  </si>
  <si>
    <t>Temp. Overhead</t>
  </si>
  <si>
    <t>New Service Accounts Fcst</t>
  </si>
  <si>
    <t>TC-UG Ratio</t>
  </si>
  <si>
    <t>TC-OH Ratio</t>
  </si>
  <si>
    <t>Est. UG Transactions</t>
  </si>
  <si>
    <t>Est. OH Transactions</t>
  </si>
  <si>
    <t>Month</t>
  </si>
  <si>
    <t>TOTAL NSA</t>
  </si>
  <si>
    <t>Annual</t>
  </si>
  <si>
    <t>Per Richard Feldman 1/6/16</t>
  </si>
  <si>
    <t>I. Projected Temporary OH and Underground Services</t>
  </si>
  <si>
    <t>Average</t>
  </si>
  <si>
    <t>Projected</t>
  </si>
  <si>
    <t>III. Notes</t>
  </si>
  <si>
    <t>4. Proposed Temporary Overhead and Underground Construction Charges based on MFR  E-7</t>
  </si>
  <si>
    <t>2. NSA Forecast provided by R. Feldman 1/6/16</t>
  </si>
  <si>
    <t>1. Actual number of Temporary Construction Overhead (TC-OH) and Temporary Construction Underground (TC-UG) provided by E. Dillenkofer 1/6/16</t>
  </si>
  <si>
    <t>II. Change in Revenues Calculation</t>
  </si>
  <si>
    <t>5. Change in Revenues based on Projected TC-OH and TC-UG and estimated Proposed Temporary Overhead and Underground Contruction Charges</t>
  </si>
  <si>
    <t>Change to Revenues from Proposed  OH rates</t>
  </si>
  <si>
    <t>Total Change to Revenues</t>
  </si>
  <si>
    <t>3. Projected TC-OH and TC-UG based ratio of average Actuals to NSA applied projected NSAs</t>
  </si>
  <si>
    <t>Change to Revenues from Proposed  UG rates</t>
  </si>
  <si>
    <t>FPL RC-16</t>
  </si>
  <si>
    <t>OPC 015088</t>
  </si>
  <si>
    <t>OPC 015089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</si>
</sst>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2">
    <xf numFmtId="0" fontId="0" fillId="0" borderId="0" xfId="0"/>
    <xf numFmtId="164" fontId="0" fillId="0" borderId="0" xfId="1" applyNumberFormat="1" applyFont="1"/>
    <xf numFmtId="3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1" fontId="5" fillId="0" borderId="0" xfId="0" quotePrefix="1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/>
    <xf numFmtId="0" fontId="0" fillId="0" borderId="14" xfId="0" applyBorder="1" applyAlignment="1">
      <alignment horizontal="center"/>
    </xf>
    <xf numFmtId="3" fontId="0" fillId="0" borderId="14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3" fillId="2" borderId="13" xfId="0" applyNumberFormat="1" applyFont="1" applyFill="1" applyBorder="1" applyAlignment="1">
      <alignment horizontal="center"/>
    </xf>
    <xf numFmtId="10" fontId="0" fillId="0" borderId="0" xfId="0" applyNumberFormat="1"/>
    <xf numFmtId="3" fontId="3" fillId="2" borderId="10" xfId="0" applyNumberFormat="1" applyFont="1" applyFill="1" applyBorder="1" applyAlignment="1">
      <alignment horizontal="center"/>
    </xf>
    <xf numFmtId="3" fontId="3" fillId="2" borderId="12" xfId="0" applyNumberFormat="1" applyFont="1" applyFill="1" applyBorder="1" applyAlignment="1">
      <alignment horizontal="center"/>
    </xf>
    <xf numFmtId="3" fontId="3" fillId="2" borderId="9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10" fontId="0" fillId="0" borderId="0" xfId="0" applyNumberFormat="1" applyBorder="1" applyAlignment="1">
      <alignment horizontal="center"/>
    </xf>
    <xf numFmtId="10" fontId="0" fillId="0" borderId="13" xfId="0" applyNumberFormat="1" applyBorder="1" applyAlignment="1">
      <alignment horizontal="center"/>
    </xf>
    <xf numFmtId="10" fontId="0" fillId="0" borderId="14" xfId="0" applyNumberFormat="1" applyBorder="1" applyAlignment="1">
      <alignment horizontal="center"/>
    </xf>
    <xf numFmtId="10" fontId="0" fillId="0" borderId="10" xfId="0" applyNumberFormat="1" applyBorder="1" applyAlignment="1">
      <alignment horizontal="center"/>
    </xf>
    <xf numFmtId="10" fontId="0" fillId="0" borderId="0" xfId="0" applyNumberFormat="1" applyAlignment="1">
      <alignment horizontal="center"/>
    </xf>
    <xf numFmtId="10" fontId="0" fillId="0" borderId="11" xfId="0" applyNumberFormat="1" applyBorder="1" applyAlignment="1">
      <alignment horizontal="center"/>
    </xf>
    <xf numFmtId="10" fontId="0" fillId="0" borderId="12" xfId="0" applyNumberFormat="1" applyBorder="1" applyAlignment="1">
      <alignment horizontal="center"/>
    </xf>
    <xf numFmtId="10" fontId="0" fillId="0" borderId="9" xfId="0" applyNumberFormat="1" applyBorder="1" applyAlignment="1">
      <alignment horizontal="center"/>
    </xf>
    <xf numFmtId="0" fontId="7" fillId="0" borderId="0" xfId="0" applyFo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0" xfId="1" applyNumberFormat="1" applyFont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3" fontId="0" fillId="0" borderId="2" xfId="0" applyNumberFormat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5" fontId="0" fillId="0" borderId="2" xfId="0" applyNumberFormat="1" applyBorder="1" applyAlignment="1">
      <alignment horizontal="center"/>
    </xf>
    <xf numFmtId="5" fontId="0" fillId="0" borderId="0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5" fontId="0" fillId="0" borderId="14" xfId="0" applyNumberFormat="1" applyBorder="1" applyAlignment="1">
      <alignment horizontal="center"/>
    </xf>
    <xf numFmtId="0" fontId="0" fillId="4" borderId="0" xfId="0" applyFill="1" applyAlignment="1"/>
    <xf numFmtId="44" fontId="0" fillId="4" borderId="0" xfId="1" applyNumberFormat="1" applyFont="1" applyFill="1" applyAlignment="1"/>
    <xf numFmtId="7" fontId="0" fillId="0" borderId="15" xfId="0" applyNumberFormat="1" applyBorder="1" applyAlignment="1">
      <alignment horizontal="center"/>
    </xf>
    <xf numFmtId="7" fontId="0" fillId="0" borderId="10" xfId="0" applyNumberFormat="1" applyBorder="1" applyAlignment="1">
      <alignment horizontal="center"/>
    </xf>
    <xf numFmtId="7" fontId="0" fillId="4" borderId="13" xfId="0" applyNumberForma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4" borderId="11" xfId="0" applyFont="1" applyFill="1" applyBorder="1" applyAlignment="1">
      <alignment horizontal="center" vertical="center" textRotation="90"/>
    </xf>
    <xf numFmtId="0" fontId="7" fillId="4" borderId="12" xfId="0" applyFont="1" applyFill="1" applyBorder="1" applyAlignment="1">
      <alignment horizontal="center" vertical="center" textRotation="90"/>
    </xf>
    <xf numFmtId="0" fontId="7" fillId="5" borderId="11" xfId="0" applyFont="1" applyFill="1" applyBorder="1" applyAlignment="1">
      <alignment horizontal="center" vertical="center" textRotation="90"/>
    </xf>
    <xf numFmtId="0" fontId="7" fillId="5" borderId="12" xfId="0" applyFont="1" applyFill="1" applyBorder="1" applyAlignment="1">
      <alignment horizontal="center" vertical="center" textRotation="90"/>
    </xf>
    <xf numFmtId="0" fontId="7" fillId="5" borderId="9" xfId="0" applyFont="1" applyFill="1" applyBorder="1" applyAlignment="1">
      <alignment horizontal="center" vertical="center" textRotation="90"/>
    </xf>
    <xf numFmtId="0" fontId="7" fillId="0" borderId="0" xfId="0" applyFont="1" applyAlignment="1">
      <alignment horizontal="center"/>
    </xf>
    <xf numFmtId="0" fontId="8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showGridLines="0" tabSelected="1" workbookViewId="0">
      <selection activeCell="A2" sqref="A1:A2"/>
    </sheetView>
  </sheetViews>
  <sheetFormatPr defaultRowHeight="14.4" x14ac:dyDescent="0.3"/>
  <cols>
    <col min="1" max="1" width="11.44140625" customWidth="1"/>
    <col min="3" max="3" width="11.109375" bestFit="1" customWidth="1"/>
    <col min="6" max="6" width="12" customWidth="1"/>
    <col min="7" max="7" width="12.44140625" customWidth="1"/>
    <col min="8" max="8" width="11.109375" customWidth="1"/>
    <col min="9" max="9" width="11.5546875" customWidth="1"/>
    <col min="10" max="10" width="11.88671875" bestFit="1" customWidth="1"/>
  </cols>
  <sheetData>
    <row r="1" spans="1:8" s="59" customFormat="1" x14ac:dyDescent="0.3">
      <c r="A1" s="61" t="s">
        <v>34</v>
      </c>
    </row>
    <row r="2" spans="1:8" s="59" customFormat="1" x14ac:dyDescent="0.3">
      <c r="A2" s="61" t="s">
        <v>33</v>
      </c>
    </row>
    <row r="3" spans="1:8" s="59" customFormat="1" x14ac:dyDescent="0.3"/>
    <row r="4" spans="1:8" x14ac:dyDescent="0.3">
      <c r="B4" s="28" t="s">
        <v>20</v>
      </c>
    </row>
    <row r="5" spans="1:8" ht="15" thickBot="1" x14ac:dyDescent="0.35"/>
    <row r="6" spans="1:8" ht="15.75" customHeight="1" thickBot="1" x14ac:dyDescent="0.35">
      <c r="B6" s="50" t="s">
        <v>0</v>
      </c>
      <c r="C6" s="51"/>
      <c r="D6" s="51"/>
      <c r="E6" s="51"/>
      <c r="F6" s="51"/>
      <c r="G6" s="52"/>
    </row>
    <row r="7" spans="1:8" ht="15" thickBot="1" x14ac:dyDescent="0.35">
      <c r="B7" s="8"/>
      <c r="F7" s="48" t="s">
        <v>1</v>
      </c>
      <c r="G7" s="49"/>
    </row>
    <row r="8" spans="1:8" ht="15" thickBot="1" x14ac:dyDescent="0.35">
      <c r="B8" s="18" t="s">
        <v>2</v>
      </c>
      <c r="C8" s="18" t="s">
        <v>3</v>
      </c>
      <c r="D8" s="19" t="s">
        <v>4</v>
      </c>
      <c r="E8" s="17" t="s">
        <v>5</v>
      </c>
      <c r="F8" s="18" t="s">
        <v>3</v>
      </c>
      <c r="G8" s="19" t="s">
        <v>4</v>
      </c>
    </row>
    <row r="9" spans="1:8" ht="15" customHeight="1" x14ac:dyDescent="0.3">
      <c r="A9" s="53" t="s">
        <v>22</v>
      </c>
      <c r="B9" s="29">
        <v>2019</v>
      </c>
      <c r="C9" s="15">
        <f>$E9*$F9</f>
        <v>3748.8510962142623</v>
      </c>
      <c r="D9" s="12">
        <f>$E9*$G9</f>
        <v>2791.6129013668847</v>
      </c>
      <c r="E9" s="12">
        <f>'NSA Forecast'!D100</f>
        <v>77524.308550892863</v>
      </c>
      <c r="F9" s="25">
        <f>$F$19</f>
        <v>4.8357104581632365E-2</v>
      </c>
      <c r="G9" s="21">
        <f>$G$19</f>
        <v>3.6009516931508743E-2</v>
      </c>
    </row>
    <row r="10" spans="1:8" x14ac:dyDescent="0.3">
      <c r="A10" s="54"/>
      <c r="B10" s="30">
        <v>2018</v>
      </c>
      <c r="C10" s="15">
        <f>$E10*$F10</f>
        <v>3573.4370197838557</v>
      </c>
      <c r="D10" s="12">
        <f>$E10*$G10</f>
        <v>2660.9893619739792</v>
      </c>
      <c r="E10" s="12">
        <f>'NSA Forecast'!D88</f>
        <v>73896.835856900449</v>
      </c>
      <c r="F10" s="26">
        <f>$F$19</f>
        <v>4.8357104581632365E-2</v>
      </c>
      <c r="G10" s="21">
        <f>$G$19</f>
        <v>3.6009516931508743E-2</v>
      </c>
    </row>
    <row r="11" spans="1:8" x14ac:dyDescent="0.3">
      <c r="A11" s="54"/>
      <c r="B11" s="30">
        <v>2017</v>
      </c>
      <c r="C11" s="15">
        <f>$E11*$F11</f>
        <v>3259.3884025724096</v>
      </c>
      <c r="D11" s="12">
        <f>$E11*$G11</f>
        <v>2427.1304678852725</v>
      </c>
      <c r="E11" s="12">
        <f>'NSA Forecast'!D76</f>
        <v>67402.47231035486</v>
      </c>
      <c r="F11" s="26">
        <f>$F$19</f>
        <v>4.8357104581632365E-2</v>
      </c>
      <c r="G11" s="21">
        <f>$G$19</f>
        <v>3.6009516931508743E-2</v>
      </c>
    </row>
    <row r="12" spans="1:8" ht="15" thickBot="1" x14ac:dyDescent="0.35">
      <c r="A12" s="54"/>
      <c r="B12" s="31">
        <v>2016</v>
      </c>
      <c r="C12" s="16">
        <f>$E12*$F12</f>
        <v>2736.2529219776247</v>
      </c>
      <c r="D12" s="14">
        <f>$E12*$G12</f>
        <v>2037.573315757804</v>
      </c>
      <c r="E12" s="14">
        <f>'NSA Forecast'!D64</f>
        <v>56584.300190233982</v>
      </c>
      <c r="F12" s="27">
        <f>$F$19</f>
        <v>4.8357104581632365E-2</v>
      </c>
      <c r="G12" s="23">
        <f>$G$19</f>
        <v>3.6009516931508743E-2</v>
      </c>
    </row>
    <row r="13" spans="1:8" ht="15" customHeight="1" x14ac:dyDescent="0.3">
      <c r="A13" s="55" t="s">
        <v>6</v>
      </c>
      <c r="B13" s="29">
        <v>2015</v>
      </c>
      <c r="C13" s="15">
        <v>2267</v>
      </c>
      <c r="D13" s="12">
        <v>1611</v>
      </c>
      <c r="E13" s="12">
        <f>'NSA Forecast'!D52</f>
        <v>48930.553397730997</v>
      </c>
      <c r="F13" s="26">
        <f t="shared" ref="F13:F18" si="0">C13/E13</f>
        <v>4.6330969968247385E-2</v>
      </c>
      <c r="G13" s="21">
        <f t="shared" ref="G13:G18" si="1">D13/E13</f>
        <v>3.2924213770995386E-2</v>
      </c>
      <c r="H13" s="13"/>
    </row>
    <row r="14" spans="1:8" x14ac:dyDescent="0.3">
      <c r="A14" s="56"/>
      <c r="B14" s="30">
        <v>2014</v>
      </c>
      <c r="C14" s="15">
        <v>2062</v>
      </c>
      <c r="D14" s="12">
        <v>1497</v>
      </c>
      <c r="E14" s="12">
        <f>'NSA Forecast'!D40</f>
        <v>46670</v>
      </c>
      <c r="F14" s="26">
        <f t="shared" si="0"/>
        <v>4.4182558388686524E-2</v>
      </c>
      <c r="G14" s="21">
        <f t="shared" si="1"/>
        <v>3.2076280265695305E-2</v>
      </c>
    </row>
    <row r="15" spans="1:8" x14ac:dyDescent="0.3">
      <c r="A15" s="56"/>
      <c r="B15" s="30">
        <v>2013</v>
      </c>
      <c r="C15" s="15">
        <v>1817</v>
      </c>
      <c r="D15" s="12">
        <v>1433</v>
      </c>
      <c r="E15" s="12">
        <f>'NSA Forecast'!D28</f>
        <v>38490</v>
      </c>
      <c r="F15" s="26">
        <f t="shared" si="0"/>
        <v>4.7207066770589765E-2</v>
      </c>
      <c r="G15" s="21">
        <f t="shared" si="1"/>
        <v>3.7230449467394129E-2</v>
      </c>
    </row>
    <row r="16" spans="1:8" x14ac:dyDescent="0.3">
      <c r="A16" s="56"/>
      <c r="B16" s="30">
        <v>2012</v>
      </c>
      <c r="C16" s="15">
        <v>1423</v>
      </c>
      <c r="D16" s="12">
        <v>1111</v>
      </c>
      <c r="E16" s="12">
        <f>'NSA Forecast'!D16</f>
        <v>27169</v>
      </c>
      <c r="F16" s="26">
        <f t="shared" si="0"/>
        <v>5.2375869557215946E-2</v>
      </c>
      <c r="G16" s="21">
        <f t="shared" si="1"/>
        <v>4.0892193308550186E-2</v>
      </c>
    </row>
    <row r="17" spans="1:10" x14ac:dyDescent="0.3">
      <c r="A17" s="56"/>
      <c r="B17" s="30">
        <v>2011</v>
      </c>
      <c r="C17" s="15">
        <v>1224</v>
      </c>
      <c r="D17" s="12">
        <v>901</v>
      </c>
      <c r="E17" s="12">
        <v>24101</v>
      </c>
      <c r="F17" s="26">
        <f t="shared" si="0"/>
        <v>5.0786274428446951E-2</v>
      </c>
      <c r="G17" s="21">
        <f t="shared" si="1"/>
        <v>3.7384340898717894E-2</v>
      </c>
    </row>
    <row r="18" spans="1:10" ht="15" thickBot="1" x14ac:dyDescent="0.35">
      <c r="A18" s="57"/>
      <c r="B18" s="31">
        <v>2010</v>
      </c>
      <c r="C18" s="16">
        <v>1218</v>
      </c>
      <c r="D18" s="14">
        <v>879</v>
      </c>
      <c r="E18" s="14">
        <v>24726</v>
      </c>
      <c r="F18" s="27">
        <f t="shared" si="0"/>
        <v>4.9259888376607622E-2</v>
      </c>
      <c r="G18" s="23">
        <f t="shared" si="1"/>
        <v>3.5549623877699589E-2</v>
      </c>
    </row>
    <row r="19" spans="1:10" x14ac:dyDescent="0.3">
      <c r="E19" t="s">
        <v>21</v>
      </c>
      <c r="F19" s="24">
        <f>AVERAGE(F13:F18)</f>
        <v>4.8357104581632365E-2</v>
      </c>
      <c r="G19" s="24">
        <f>AVERAGE(G13:G18)</f>
        <v>3.6009516931508743E-2</v>
      </c>
    </row>
    <row r="21" spans="1:10" x14ac:dyDescent="0.3">
      <c r="B21" s="28" t="s">
        <v>27</v>
      </c>
      <c r="D21" s="28"/>
      <c r="E21" s="28"/>
    </row>
    <row r="22" spans="1:10" x14ac:dyDescent="0.3">
      <c r="D22" s="6" t="s">
        <v>7</v>
      </c>
      <c r="E22" s="43">
        <v>2017</v>
      </c>
      <c r="F22" s="6" t="s">
        <v>8</v>
      </c>
      <c r="G22" s="43">
        <v>2018</v>
      </c>
      <c r="H22" s="6" t="s">
        <v>8</v>
      </c>
    </row>
    <row r="23" spans="1:10" x14ac:dyDescent="0.3">
      <c r="B23" t="s">
        <v>9</v>
      </c>
      <c r="D23" s="33">
        <v>175</v>
      </c>
      <c r="E23" s="44">
        <f>ROUND(209.02,0)</f>
        <v>209</v>
      </c>
      <c r="F23" s="1">
        <f>E23-$D$23</f>
        <v>34</v>
      </c>
      <c r="G23" s="44">
        <f>ROUND(215.24,0)</f>
        <v>215</v>
      </c>
      <c r="H23" s="1">
        <f>G23-$D$23</f>
        <v>40</v>
      </c>
    </row>
    <row r="24" spans="1:10" x14ac:dyDescent="0.3">
      <c r="B24" t="s">
        <v>10</v>
      </c>
      <c r="D24" s="33">
        <v>297</v>
      </c>
      <c r="E24" s="44">
        <f>ROUND(367.48,0)</f>
        <v>367</v>
      </c>
      <c r="F24" s="1">
        <f>E24-$D$24</f>
        <v>70</v>
      </c>
      <c r="G24" s="44">
        <f>ROUND(376.34,0)</f>
        <v>376</v>
      </c>
      <c r="H24" s="1">
        <f>G24-$D$24</f>
        <v>79</v>
      </c>
    </row>
    <row r="25" spans="1:10" ht="15" thickBot="1" x14ac:dyDescent="0.35"/>
    <row r="26" spans="1:10" s="6" customFormat="1" ht="72.599999999999994" thickBot="1" x14ac:dyDescent="0.35">
      <c r="B26" s="34" t="s">
        <v>2</v>
      </c>
      <c r="C26" s="35" t="s">
        <v>11</v>
      </c>
      <c r="D26" s="35" t="s">
        <v>13</v>
      </c>
      <c r="E26" s="35" t="s">
        <v>12</v>
      </c>
      <c r="F26" s="35" t="s">
        <v>15</v>
      </c>
      <c r="G26" s="35" t="s">
        <v>14</v>
      </c>
      <c r="H26" s="35" t="s">
        <v>29</v>
      </c>
      <c r="I26" s="35" t="s">
        <v>32</v>
      </c>
      <c r="J26" s="36" t="s">
        <v>30</v>
      </c>
    </row>
    <row r="27" spans="1:10" x14ac:dyDescent="0.3">
      <c r="B27" s="7">
        <v>2016</v>
      </c>
      <c r="C27" s="37">
        <f>E12</f>
        <v>56584.300190233982</v>
      </c>
      <c r="D27" s="38">
        <f>F12</f>
        <v>4.8357104581632365E-2</v>
      </c>
      <c r="E27" s="38">
        <f>G12</f>
        <v>3.6009516931508743E-2</v>
      </c>
      <c r="F27" s="37">
        <f>C12</f>
        <v>2736.2529219776247</v>
      </c>
      <c r="G27" s="37">
        <f>D12</f>
        <v>2037.573315757804</v>
      </c>
      <c r="H27" s="39">
        <f>F27*$F$24</f>
        <v>191537.70453843373</v>
      </c>
      <c r="I27" s="39">
        <f>G27*$F$23</f>
        <v>69277.492735765336</v>
      </c>
      <c r="J27" s="45">
        <f>H27+I27</f>
        <v>260815.19727419905</v>
      </c>
    </row>
    <row r="28" spans="1:10" x14ac:dyDescent="0.3">
      <c r="B28" s="32">
        <v>2017</v>
      </c>
      <c r="C28" s="11">
        <f>E11</f>
        <v>67402.47231035486</v>
      </c>
      <c r="D28" s="20">
        <f>F11</f>
        <v>4.8357104581632365E-2</v>
      </c>
      <c r="E28" s="20">
        <f>G11</f>
        <v>3.6009516931508743E-2</v>
      </c>
      <c r="F28" s="11">
        <f>C11</f>
        <v>3259.3884025724096</v>
      </c>
      <c r="G28" s="11">
        <f>D11</f>
        <v>2427.1304678852725</v>
      </c>
      <c r="H28" s="40">
        <f>F28*$F$24</f>
        <v>228157.18818006868</v>
      </c>
      <c r="I28" s="40">
        <f t="shared" ref="I28" si="2">G28*$F$23</f>
        <v>82522.435908099273</v>
      </c>
      <c r="J28" s="47">
        <f>H28+I28</f>
        <v>310679.62408816797</v>
      </c>
    </row>
    <row r="29" spans="1:10" x14ac:dyDescent="0.3">
      <c r="B29" s="32">
        <v>2018</v>
      </c>
      <c r="C29" s="11">
        <f>E10</f>
        <v>73896.835856900449</v>
      </c>
      <c r="D29" s="20">
        <f>F10</f>
        <v>4.8357104581632365E-2</v>
      </c>
      <c r="E29" s="20">
        <f>G10</f>
        <v>3.6009516931508743E-2</v>
      </c>
      <c r="F29" s="11">
        <f>C10</f>
        <v>3573.4370197838557</v>
      </c>
      <c r="G29" s="11">
        <f>D10</f>
        <v>2660.9893619739792</v>
      </c>
      <c r="H29" s="40">
        <f>F29*$H$24</f>
        <v>282301.52456292458</v>
      </c>
      <c r="I29" s="40">
        <f>G29*$H$23</f>
        <v>106439.57447895917</v>
      </c>
      <c r="J29" s="47">
        <f>H29+I29</f>
        <v>388741.09904188372</v>
      </c>
    </row>
    <row r="30" spans="1:10" ht="15" thickBot="1" x14ac:dyDescent="0.35">
      <c r="B30" s="41">
        <v>2019</v>
      </c>
      <c r="C30" s="10">
        <f>E9</f>
        <v>77524.308550892863</v>
      </c>
      <c r="D30" s="22">
        <f>F9</f>
        <v>4.8357104581632365E-2</v>
      </c>
      <c r="E30" s="22">
        <f>G9</f>
        <v>3.6009516931508743E-2</v>
      </c>
      <c r="F30" s="10">
        <f>C9</f>
        <v>3748.8510962142623</v>
      </c>
      <c r="G30" s="10">
        <f>D9</f>
        <v>2791.6129013668847</v>
      </c>
      <c r="H30" s="42">
        <f>F30*$H$24</f>
        <v>296159.23660092673</v>
      </c>
      <c r="I30" s="42">
        <f>G30*$H$23</f>
        <v>111664.51605467539</v>
      </c>
      <c r="J30" s="46">
        <f t="shared" ref="J30" si="3">H30+I30</f>
        <v>407823.75265560212</v>
      </c>
    </row>
    <row r="33" spans="2:2" x14ac:dyDescent="0.3">
      <c r="B33" s="28" t="s">
        <v>23</v>
      </c>
    </row>
    <row r="34" spans="2:2" x14ac:dyDescent="0.3">
      <c r="B34" t="s">
        <v>26</v>
      </c>
    </row>
    <row r="35" spans="2:2" x14ac:dyDescent="0.3">
      <c r="B35" t="s">
        <v>25</v>
      </c>
    </row>
    <row r="36" spans="2:2" ht="15" x14ac:dyDescent="0.25">
      <c r="B36" t="s">
        <v>31</v>
      </c>
    </row>
    <row r="37" spans="2:2" ht="15" x14ac:dyDescent="0.25">
      <c r="B37" t="s">
        <v>24</v>
      </c>
    </row>
    <row r="38" spans="2:2" x14ac:dyDescent="0.3">
      <c r="B38" t="s">
        <v>28</v>
      </c>
    </row>
  </sheetData>
  <sortState ref="B6:G9">
    <sortCondition descending="1" ref="B6"/>
  </sortState>
  <mergeCells count="4">
    <mergeCell ref="F7:G7"/>
    <mergeCell ref="B6:G6"/>
    <mergeCell ref="A9:A12"/>
    <mergeCell ref="A13:A18"/>
  </mergeCells>
  <pageMargins left="0.7" right="0.7" top="0.75" bottom="0.75" header="0.3" footer="0.3"/>
  <pageSetup scale="88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"/>
  <sheetViews>
    <sheetView workbookViewId="0">
      <pane xSplit="2" ySplit="4" topLeftCell="C5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4.4" x14ac:dyDescent="0.3"/>
  <cols>
    <col min="1" max="1" width="11.44140625" style="6" customWidth="1"/>
    <col min="2" max="2" width="9.109375" style="6"/>
    <col min="3" max="3" width="12" style="6" bestFit="1" customWidth="1"/>
    <col min="4" max="4" width="9.109375" style="6"/>
    <col min="254" max="254" width="12" bestFit="1" customWidth="1"/>
    <col min="510" max="510" width="12" bestFit="1" customWidth="1"/>
    <col min="766" max="766" width="12" bestFit="1" customWidth="1"/>
    <col min="1022" max="1022" width="12" bestFit="1" customWidth="1"/>
    <col min="1278" max="1278" width="12" bestFit="1" customWidth="1"/>
    <col min="1534" max="1534" width="12" bestFit="1" customWidth="1"/>
    <col min="1790" max="1790" width="12" bestFit="1" customWidth="1"/>
    <col min="2046" max="2046" width="12" bestFit="1" customWidth="1"/>
    <col min="2302" max="2302" width="12" bestFit="1" customWidth="1"/>
    <col min="2558" max="2558" width="12" bestFit="1" customWidth="1"/>
    <col min="2814" max="2814" width="12" bestFit="1" customWidth="1"/>
    <col min="3070" max="3070" width="12" bestFit="1" customWidth="1"/>
    <col min="3326" max="3326" width="12" bestFit="1" customWidth="1"/>
    <col min="3582" max="3582" width="12" bestFit="1" customWidth="1"/>
    <col min="3838" max="3838" width="12" bestFit="1" customWidth="1"/>
    <col min="4094" max="4094" width="12" bestFit="1" customWidth="1"/>
    <col min="4350" max="4350" width="12" bestFit="1" customWidth="1"/>
    <col min="4606" max="4606" width="12" bestFit="1" customWidth="1"/>
    <col min="4862" max="4862" width="12" bestFit="1" customWidth="1"/>
    <col min="5118" max="5118" width="12" bestFit="1" customWidth="1"/>
    <col min="5374" max="5374" width="12" bestFit="1" customWidth="1"/>
    <col min="5630" max="5630" width="12" bestFit="1" customWidth="1"/>
    <col min="5886" max="5886" width="12" bestFit="1" customWidth="1"/>
    <col min="6142" max="6142" width="12" bestFit="1" customWidth="1"/>
    <col min="6398" max="6398" width="12" bestFit="1" customWidth="1"/>
    <col min="6654" max="6654" width="12" bestFit="1" customWidth="1"/>
    <col min="6910" max="6910" width="12" bestFit="1" customWidth="1"/>
    <col min="7166" max="7166" width="12" bestFit="1" customWidth="1"/>
    <col min="7422" max="7422" width="12" bestFit="1" customWidth="1"/>
    <col min="7678" max="7678" width="12" bestFit="1" customWidth="1"/>
    <col min="7934" max="7934" width="12" bestFit="1" customWidth="1"/>
    <col min="8190" max="8190" width="12" bestFit="1" customWidth="1"/>
    <col min="8446" max="8446" width="12" bestFit="1" customWidth="1"/>
    <col min="8702" max="8702" width="12" bestFit="1" customWidth="1"/>
    <col min="8958" max="8958" width="12" bestFit="1" customWidth="1"/>
    <col min="9214" max="9214" width="12" bestFit="1" customWidth="1"/>
    <col min="9470" max="9470" width="12" bestFit="1" customWidth="1"/>
    <col min="9726" max="9726" width="12" bestFit="1" customWidth="1"/>
    <col min="9982" max="9982" width="12" bestFit="1" customWidth="1"/>
    <col min="10238" max="10238" width="12" bestFit="1" customWidth="1"/>
    <col min="10494" max="10494" width="12" bestFit="1" customWidth="1"/>
    <col min="10750" max="10750" width="12" bestFit="1" customWidth="1"/>
    <col min="11006" max="11006" width="12" bestFit="1" customWidth="1"/>
    <col min="11262" max="11262" width="12" bestFit="1" customWidth="1"/>
    <col min="11518" max="11518" width="12" bestFit="1" customWidth="1"/>
    <col min="11774" max="11774" width="12" bestFit="1" customWidth="1"/>
    <col min="12030" max="12030" width="12" bestFit="1" customWidth="1"/>
    <col min="12286" max="12286" width="12" bestFit="1" customWidth="1"/>
    <col min="12542" max="12542" width="12" bestFit="1" customWidth="1"/>
    <col min="12798" max="12798" width="12" bestFit="1" customWidth="1"/>
    <col min="13054" max="13054" width="12" bestFit="1" customWidth="1"/>
    <col min="13310" max="13310" width="12" bestFit="1" customWidth="1"/>
    <col min="13566" max="13566" width="12" bestFit="1" customWidth="1"/>
    <col min="13822" max="13822" width="12" bestFit="1" customWidth="1"/>
    <col min="14078" max="14078" width="12" bestFit="1" customWidth="1"/>
    <col min="14334" max="14334" width="12" bestFit="1" customWidth="1"/>
    <col min="14590" max="14590" width="12" bestFit="1" customWidth="1"/>
    <col min="14846" max="14846" width="12" bestFit="1" customWidth="1"/>
    <col min="15102" max="15102" width="12" bestFit="1" customWidth="1"/>
    <col min="15358" max="15358" width="12" bestFit="1" customWidth="1"/>
    <col min="15614" max="15614" width="12" bestFit="1" customWidth="1"/>
    <col min="15870" max="15870" width="12" bestFit="1" customWidth="1"/>
    <col min="16126" max="16126" width="12" bestFit="1" customWidth="1"/>
  </cols>
  <sheetData>
    <row r="1" spans="1:5" s="28" customFormat="1" x14ac:dyDescent="0.3">
      <c r="A1" s="60" t="s">
        <v>35</v>
      </c>
      <c r="B1" s="58"/>
      <c r="C1" s="58"/>
      <c r="D1" s="58"/>
    </row>
    <row r="2" spans="1:5" s="28" customFormat="1" x14ac:dyDescent="0.3">
      <c r="A2" s="60" t="s">
        <v>33</v>
      </c>
      <c r="B2" s="58"/>
      <c r="C2" s="58"/>
      <c r="D2" s="58"/>
    </row>
    <row r="3" spans="1:5" s="28" customFormat="1" x14ac:dyDescent="0.3">
      <c r="A3" s="58"/>
      <c r="B3" s="58"/>
      <c r="C3" s="58"/>
      <c r="D3" s="58"/>
    </row>
    <row r="4" spans="1:5" x14ac:dyDescent="0.3">
      <c r="A4" s="3" t="s">
        <v>2</v>
      </c>
      <c r="B4" s="3" t="s">
        <v>16</v>
      </c>
      <c r="C4" s="4" t="s">
        <v>17</v>
      </c>
      <c r="D4" s="5" t="s">
        <v>18</v>
      </c>
      <c r="E4" t="s">
        <v>19</v>
      </c>
    </row>
    <row r="5" spans="1:5" x14ac:dyDescent="0.3">
      <c r="A5" s="6">
        <v>2012</v>
      </c>
      <c r="B5" s="6">
        <v>1</v>
      </c>
      <c r="C5" s="2">
        <v>2057</v>
      </c>
    </row>
    <row r="6" spans="1:5" x14ac:dyDescent="0.3">
      <c r="A6" s="6">
        <v>2012</v>
      </c>
      <c r="B6" s="6">
        <v>2</v>
      </c>
      <c r="C6" s="2">
        <v>2525</v>
      </c>
    </row>
    <row r="7" spans="1:5" x14ac:dyDescent="0.3">
      <c r="A7" s="6">
        <v>2012</v>
      </c>
      <c r="B7" s="6">
        <v>3</v>
      </c>
      <c r="C7" s="2">
        <v>1800</v>
      </c>
    </row>
    <row r="8" spans="1:5" x14ac:dyDescent="0.3">
      <c r="A8" s="6">
        <v>2012</v>
      </c>
      <c r="B8" s="6">
        <v>4</v>
      </c>
      <c r="C8" s="2">
        <v>1875</v>
      </c>
    </row>
    <row r="9" spans="1:5" x14ac:dyDescent="0.3">
      <c r="A9" s="6">
        <v>2012</v>
      </c>
      <c r="B9" s="6">
        <v>5</v>
      </c>
      <c r="C9" s="2">
        <v>2167</v>
      </c>
    </row>
    <row r="10" spans="1:5" x14ac:dyDescent="0.3">
      <c r="A10" s="6">
        <v>2012</v>
      </c>
      <c r="B10" s="6">
        <v>6</v>
      </c>
      <c r="C10" s="2">
        <v>1893</v>
      </c>
    </row>
    <row r="11" spans="1:5" x14ac:dyDescent="0.3">
      <c r="A11" s="6">
        <v>2012</v>
      </c>
      <c r="B11" s="6">
        <v>7</v>
      </c>
      <c r="C11" s="2">
        <v>2131</v>
      </c>
    </row>
    <row r="12" spans="1:5" x14ac:dyDescent="0.3">
      <c r="A12" s="6">
        <v>2012</v>
      </c>
      <c r="B12" s="6">
        <v>8</v>
      </c>
      <c r="C12" s="2">
        <v>2345</v>
      </c>
    </row>
    <row r="13" spans="1:5" x14ac:dyDescent="0.3">
      <c r="A13" s="6">
        <v>2012</v>
      </c>
      <c r="B13" s="6">
        <v>9</v>
      </c>
      <c r="C13" s="2">
        <v>2065</v>
      </c>
    </row>
    <row r="14" spans="1:5" x14ac:dyDescent="0.3">
      <c r="A14" s="6">
        <v>2012</v>
      </c>
      <c r="B14" s="6">
        <v>10</v>
      </c>
      <c r="C14" s="2">
        <v>3156</v>
      </c>
    </row>
    <row r="15" spans="1:5" x14ac:dyDescent="0.3">
      <c r="A15" s="6">
        <v>2012</v>
      </c>
      <c r="B15" s="6">
        <v>11</v>
      </c>
      <c r="C15" s="2">
        <v>2801</v>
      </c>
    </row>
    <row r="16" spans="1:5" x14ac:dyDescent="0.3">
      <c r="A16" s="6">
        <v>2012</v>
      </c>
      <c r="B16" s="6">
        <v>12</v>
      </c>
      <c r="C16" s="2">
        <v>2354</v>
      </c>
      <c r="D16" s="2">
        <f>SUM(C5:C16)</f>
        <v>27169</v>
      </c>
    </row>
    <row r="17" spans="1:4" x14ac:dyDescent="0.3">
      <c r="A17" s="6">
        <v>2013</v>
      </c>
      <c r="B17" s="6">
        <v>1</v>
      </c>
      <c r="C17" s="2">
        <v>2650</v>
      </c>
    </row>
    <row r="18" spans="1:4" x14ac:dyDescent="0.3">
      <c r="A18" s="6">
        <v>2013</v>
      </c>
      <c r="B18" s="6">
        <v>2</v>
      </c>
      <c r="C18" s="2">
        <v>2601</v>
      </c>
    </row>
    <row r="19" spans="1:4" x14ac:dyDescent="0.3">
      <c r="A19" s="6">
        <v>2013</v>
      </c>
      <c r="B19" s="6">
        <v>3</v>
      </c>
      <c r="C19" s="2">
        <v>2815</v>
      </c>
    </row>
    <row r="20" spans="1:4" x14ac:dyDescent="0.3">
      <c r="A20" s="6">
        <v>2013</v>
      </c>
      <c r="B20" s="6">
        <v>4</v>
      </c>
      <c r="C20" s="2">
        <v>3007</v>
      </c>
    </row>
    <row r="21" spans="1:4" x14ac:dyDescent="0.3">
      <c r="A21" s="6">
        <v>2013</v>
      </c>
      <c r="B21" s="6">
        <v>5</v>
      </c>
      <c r="C21" s="2">
        <v>3474</v>
      </c>
    </row>
    <row r="22" spans="1:4" x14ac:dyDescent="0.3">
      <c r="A22" s="6">
        <v>2013</v>
      </c>
      <c r="B22" s="6">
        <v>6</v>
      </c>
      <c r="C22" s="2">
        <v>3221</v>
      </c>
    </row>
    <row r="23" spans="1:4" x14ac:dyDescent="0.3">
      <c r="A23" s="6">
        <v>2013</v>
      </c>
      <c r="B23" s="6">
        <v>7</v>
      </c>
      <c r="C23" s="2">
        <v>3258</v>
      </c>
    </row>
    <row r="24" spans="1:4" x14ac:dyDescent="0.3">
      <c r="A24" s="6">
        <v>2013</v>
      </c>
      <c r="B24" s="6">
        <v>8</v>
      </c>
      <c r="C24" s="2">
        <v>3275</v>
      </c>
    </row>
    <row r="25" spans="1:4" x14ac:dyDescent="0.3">
      <c r="A25" s="6">
        <v>2013</v>
      </c>
      <c r="B25" s="6">
        <v>9</v>
      </c>
      <c r="C25" s="2">
        <v>3508</v>
      </c>
    </row>
    <row r="26" spans="1:4" x14ac:dyDescent="0.3">
      <c r="A26" s="6">
        <v>2013</v>
      </c>
      <c r="B26" s="6">
        <v>10</v>
      </c>
      <c r="C26" s="2">
        <v>3974</v>
      </c>
    </row>
    <row r="27" spans="1:4" x14ac:dyDescent="0.3">
      <c r="A27" s="6">
        <v>2013</v>
      </c>
      <c r="B27" s="6">
        <v>11</v>
      </c>
      <c r="C27" s="2">
        <v>3340</v>
      </c>
    </row>
    <row r="28" spans="1:4" x14ac:dyDescent="0.3">
      <c r="A28" s="6">
        <v>2013</v>
      </c>
      <c r="B28" s="6">
        <v>12</v>
      </c>
      <c r="C28" s="2">
        <v>3367</v>
      </c>
      <c r="D28" s="2">
        <f>SUM(C17:C28)</f>
        <v>38490</v>
      </c>
    </row>
    <row r="29" spans="1:4" x14ac:dyDescent="0.3">
      <c r="A29" s="6">
        <v>2014</v>
      </c>
      <c r="B29" s="6">
        <v>1</v>
      </c>
      <c r="C29" s="2">
        <v>3428</v>
      </c>
    </row>
    <row r="30" spans="1:4" x14ac:dyDescent="0.3">
      <c r="A30" s="6">
        <v>2014</v>
      </c>
      <c r="B30" s="6">
        <v>2</v>
      </c>
      <c r="C30" s="2">
        <v>3563</v>
      </c>
    </row>
    <row r="31" spans="1:4" x14ac:dyDescent="0.3">
      <c r="A31" s="6">
        <v>2014</v>
      </c>
      <c r="B31" s="6">
        <v>3</v>
      </c>
      <c r="C31" s="2">
        <v>3594</v>
      </c>
    </row>
    <row r="32" spans="1:4" x14ac:dyDescent="0.3">
      <c r="A32" s="6">
        <v>2014</v>
      </c>
      <c r="B32" s="6">
        <v>4</v>
      </c>
      <c r="C32" s="2">
        <v>3833</v>
      </c>
    </row>
    <row r="33" spans="1:4" x14ac:dyDescent="0.3">
      <c r="A33" s="6">
        <v>2014</v>
      </c>
      <c r="B33" s="6">
        <v>5</v>
      </c>
      <c r="C33" s="2">
        <v>3603</v>
      </c>
    </row>
    <row r="34" spans="1:4" x14ac:dyDescent="0.3">
      <c r="A34" s="6">
        <v>2014</v>
      </c>
      <c r="B34" s="6">
        <v>6</v>
      </c>
      <c r="C34" s="2">
        <v>3691</v>
      </c>
    </row>
    <row r="35" spans="1:4" x14ac:dyDescent="0.3">
      <c r="A35" s="6">
        <v>2014</v>
      </c>
      <c r="B35" s="6">
        <v>7</v>
      </c>
      <c r="C35" s="2">
        <v>4079</v>
      </c>
    </row>
    <row r="36" spans="1:4" x14ac:dyDescent="0.3">
      <c r="A36" s="6">
        <v>2014</v>
      </c>
      <c r="B36" s="6">
        <v>8</v>
      </c>
      <c r="C36" s="2">
        <v>3751</v>
      </c>
    </row>
    <row r="37" spans="1:4" x14ac:dyDescent="0.3">
      <c r="A37" s="6">
        <v>2014</v>
      </c>
      <c r="B37" s="6">
        <v>9</v>
      </c>
      <c r="C37" s="2">
        <v>4474</v>
      </c>
    </row>
    <row r="38" spans="1:4" x14ac:dyDescent="0.3">
      <c r="A38" s="6">
        <v>2014</v>
      </c>
      <c r="B38" s="6">
        <v>10</v>
      </c>
      <c r="C38" s="2">
        <v>4602</v>
      </c>
    </row>
    <row r="39" spans="1:4" x14ac:dyDescent="0.3">
      <c r="A39" s="6">
        <v>2014</v>
      </c>
      <c r="B39" s="6">
        <v>11</v>
      </c>
      <c r="C39" s="2">
        <v>3794</v>
      </c>
    </row>
    <row r="40" spans="1:4" x14ac:dyDescent="0.3">
      <c r="A40" s="6">
        <v>2014</v>
      </c>
      <c r="B40" s="6">
        <v>12</v>
      </c>
      <c r="C40" s="2">
        <v>4258</v>
      </c>
      <c r="D40" s="2">
        <f>SUM(C29:C40)</f>
        <v>46670</v>
      </c>
    </row>
    <row r="41" spans="1:4" x14ac:dyDescent="0.3">
      <c r="A41" s="6">
        <v>2015</v>
      </c>
      <c r="B41" s="6">
        <v>1</v>
      </c>
      <c r="C41" s="2">
        <v>3039</v>
      </c>
    </row>
    <row r="42" spans="1:4" x14ac:dyDescent="0.3">
      <c r="A42" s="6">
        <v>2015</v>
      </c>
      <c r="B42" s="6">
        <v>2</v>
      </c>
      <c r="C42" s="2">
        <v>3955</v>
      </c>
    </row>
    <row r="43" spans="1:4" x14ac:dyDescent="0.3">
      <c r="A43" s="6">
        <v>2015</v>
      </c>
      <c r="B43" s="6">
        <v>3</v>
      </c>
      <c r="C43" s="2">
        <v>4739</v>
      </c>
    </row>
    <row r="44" spans="1:4" ht="15" thickBot="1" x14ac:dyDescent="0.35">
      <c r="A44" s="9">
        <v>2015</v>
      </c>
      <c r="B44" s="9">
        <v>4</v>
      </c>
      <c r="C44" s="10">
        <v>3568</v>
      </c>
      <c r="D44" s="9"/>
    </row>
    <row r="45" spans="1:4" x14ac:dyDescent="0.3">
      <c r="A45" s="6">
        <v>2015</v>
      </c>
      <c r="B45" s="6">
        <v>5</v>
      </c>
      <c r="C45" s="2">
        <v>4255.2142656154138</v>
      </c>
    </row>
    <row r="46" spans="1:4" x14ac:dyDescent="0.3">
      <c r="A46" s="6">
        <v>2015</v>
      </c>
      <c r="B46" s="6">
        <v>6</v>
      </c>
      <c r="C46" s="2">
        <v>3884.6451597002979</v>
      </c>
    </row>
    <row r="47" spans="1:4" x14ac:dyDescent="0.3">
      <c r="A47" s="6">
        <v>2015</v>
      </c>
      <c r="B47" s="6">
        <v>7</v>
      </c>
      <c r="C47" s="2">
        <v>4115.9563419274473</v>
      </c>
    </row>
    <row r="48" spans="1:4" x14ac:dyDescent="0.3">
      <c r="A48" s="6">
        <v>2015</v>
      </c>
      <c r="B48" s="6">
        <v>8</v>
      </c>
      <c r="C48" s="2">
        <v>4115.5931185778518</v>
      </c>
    </row>
    <row r="49" spans="1:4" x14ac:dyDescent="0.3">
      <c r="A49" s="6">
        <v>2015</v>
      </c>
      <c r="B49" s="6">
        <v>9</v>
      </c>
      <c r="C49" s="2">
        <v>4253.4930612148255</v>
      </c>
    </row>
    <row r="50" spans="1:4" x14ac:dyDescent="0.3">
      <c r="A50" s="6">
        <v>2015</v>
      </c>
      <c r="B50" s="6">
        <v>10</v>
      </c>
      <c r="C50" s="2">
        <v>4316.0486504517967</v>
      </c>
    </row>
    <row r="51" spans="1:4" x14ac:dyDescent="0.3">
      <c r="A51" s="6">
        <v>2015</v>
      </c>
      <c r="B51" s="6">
        <v>11</v>
      </c>
      <c r="C51" s="2">
        <v>4347.7714391495765</v>
      </c>
    </row>
    <row r="52" spans="1:4" x14ac:dyDescent="0.3">
      <c r="A52" s="6">
        <v>2015</v>
      </c>
      <c r="B52" s="6">
        <v>12</v>
      </c>
      <c r="C52" s="2">
        <v>4340.8313610937867</v>
      </c>
      <c r="D52" s="2">
        <f>SUM(C41:C52)</f>
        <v>48930.553397730997</v>
      </c>
    </row>
    <row r="53" spans="1:4" x14ac:dyDescent="0.3">
      <c r="A53" s="6">
        <f>+A41+1</f>
        <v>2016</v>
      </c>
      <c r="B53" s="6">
        <f>+B41</f>
        <v>1</v>
      </c>
      <c r="C53" s="2">
        <v>4295.4061650042404</v>
      </c>
    </row>
    <row r="54" spans="1:4" x14ac:dyDescent="0.3">
      <c r="A54" s="6">
        <f t="shared" ref="A54:A100" si="0">+A42+1</f>
        <v>2016</v>
      </c>
      <c r="B54" s="6">
        <f t="shared" ref="B54:B100" si="1">+B42</f>
        <v>2</v>
      </c>
      <c r="C54" s="2">
        <v>4348.1657155159128</v>
      </c>
    </row>
    <row r="55" spans="1:4" x14ac:dyDescent="0.3">
      <c r="A55" s="6">
        <f t="shared" si="0"/>
        <v>2016</v>
      </c>
      <c r="B55" s="6">
        <f t="shared" si="1"/>
        <v>3</v>
      </c>
      <c r="C55" s="2">
        <v>4405.1207210263301</v>
      </c>
    </row>
    <row r="56" spans="1:4" x14ac:dyDescent="0.3">
      <c r="A56" s="6">
        <f t="shared" si="0"/>
        <v>2016</v>
      </c>
      <c r="B56" s="6">
        <f t="shared" si="1"/>
        <v>4</v>
      </c>
      <c r="C56" s="2">
        <v>4477.1706032529601</v>
      </c>
    </row>
    <row r="57" spans="1:4" x14ac:dyDescent="0.3">
      <c r="A57" s="6">
        <f t="shared" si="0"/>
        <v>2016</v>
      </c>
      <c r="B57" s="6">
        <f t="shared" si="1"/>
        <v>5</v>
      </c>
      <c r="C57" s="2">
        <v>4601.9099729866775</v>
      </c>
    </row>
    <row r="58" spans="1:4" x14ac:dyDescent="0.3">
      <c r="A58" s="6">
        <f t="shared" si="0"/>
        <v>2016</v>
      </c>
      <c r="B58" s="6">
        <f t="shared" si="1"/>
        <v>6</v>
      </c>
      <c r="C58" s="2">
        <v>4689.9098162973214</v>
      </c>
    </row>
    <row r="59" spans="1:4" x14ac:dyDescent="0.3">
      <c r="A59" s="6">
        <f t="shared" si="0"/>
        <v>2016</v>
      </c>
      <c r="B59" s="6">
        <f t="shared" si="1"/>
        <v>7</v>
      </c>
      <c r="C59" s="2">
        <v>4785.7344239098711</v>
      </c>
    </row>
    <row r="60" spans="1:4" x14ac:dyDescent="0.3">
      <c r="A60" s="6">
        <f t="shared" si="0"/>
        <v>2016</v>
      </c>
      <c r="B60" s="6">
        <f t="shared" si="1"/>
        <v>8</v>
      </c>
      <c r="C60" s="2">
        <v>4872.6048197792761</v>
      </c>
    </row>
    <row r="61" spans="1:4" x14ac:dyDescent="0.3">
      <c r="A61" s="6">
        <f t="shared" si="0"/>
        <v>2016</v>
      </c>
      <c r="B61" s="6">
        <f t="shared" si="1"/>
        <v>9</v>
      </c>
      <c r="C61" s="2">
        <v>4933.6997570426847</v>
      </c>
    </row>
    <row r="62" spans="1:4" x14ac:dyDescent="0.3">
      <c r="A62" s="6">
        <f t="shared" si="0"/>
        <v>2016</v>
      </c>
      <c r="B62" s="6">
        <f t="shared" si="1"/>
        <v>10</v>
      </c>
      <c r="C62" s="2">
        <v>4995.1586054896834</v>
      </c>
    </row>
    <row r="63" spans="1:4" x14ac:dyDescent="0.3">
      <c r="A63" s="6">
        <f t="shared" si="0"/>
        <v>2016</v>
      </c>
      <c r="B63" s="6">
        <f t="shared" si="1"/>
        <v>11</v>
      </c>
      <c r="C63" s="2">
        <v>5050.7240754906579</v>
      </c>
    </row>
    <row r="64" spans="1:4" x14ac:dyDescent="0.3">
      <c r="A64" s="6">
        <f t="shared" si="0"/>
        <v>2016</v>
      </c>
      <c r="B64" s="6">
        <f t="shared" si="1"/>
        <v>12</v>
      </c>
      <c r="C64" s="2">
        <v>5128.6955144383628</v>
      </c>
      <c r="D64" s="2">
        <f>SUM(C53:C64)</f>
        <v>56584.300190233982</v>
      </c>
    </row>
    <row r="65" spans="1:4" x14ac:dyDescent="0.3">
      <c r="A65" s="6">
        <f t="shared" si="0"/>
        <v>2017</v>
      </c>
      <c r="B65" s="6">
        <f t="shared" si="1"/>
        <v>1</v>
      </c>
      <c r="C65" s="2">
        <v>5191.7590266258403</v>
      </c>
    </row>
    <row r="66" spans="1:4" x14ac:dyDescent="0.3">
      <c r="A66" s="6">
        <f t="shared" si="0"/>
        <v>2017</v>
      </c>
      <c r="B66" s="6">
        <f t="shared" si="1"/>
        <v>2</v>
      </c>
      <c r="C66" s="2">
        <v>5278.8672600201171</v>
      </c>
    </row>
    <row r="67" spans="1:4" x14ac:dyDescent="0.3">
      <c r="A67" s="6">
        <f t="shared" si="0"/>
        <v>2017</v>
      </c>
      <c r="B67" s="6">
        <f t="shared" si="1"/>
        <v>3</v>
      </c>
      <c r="C67" s="2">
        <v>5336.6946074921289</v>
      </c>
    </row>
    <row r="68" spans="1:4" x14ac:dyDescent="0.3">
      <c r="A68" s="6">
        <f t="shared" si="0"/>
        <v>2017</v>
      </c>
      <c r="B68" s="6">
        <f t="shared" si="1"/>
        <v>4</v>
      </c>
      <c r="C68" s="2">
        <v>5390.4746889878088</v>
      </c>
    </row>
    <row r="69" spans="1:4" x14ac:dyDescent="0.3">
      <c r="A69" s="6">
        <f t="shared" si="0"/>
        <v>2017</v>
      </c>
      <c r="B69" s="6">
        <f t="shared" si="1"/>
        <v>5</v>
      </c>
      <c r="C69" s="2">
        <v>5471.5297456307107</v>
      </c>
    </row>
    <row r="70" spans="1:4" x14ac:dyDescent="0.3">
      <c r="A70" s="6">
        <f t="shared" si="0"/>
        <v>2017</v>
      </c>
      <c r="B70" s="6">
        <f t="shared" si="1"/>
        <v>6</v>
      </c>
      <c r="C70" s="2">
        <v>5567.9111155952587</v>
      </c>
    </row>
    <row r="71" spans="1:4" x14ac:dyDescent="0.3">
      <c r="A71" s="6">
        <f t="shared" si="0"/>
        <v>2017</v>
      </c>
      <c r="B71" s="6">
        <f t="shared" si="1"/>
        <v>7</v>
      </c>
      <c r="C71" s="2">
        <v>5679.4371246297314</v>
      </c>
    </row>
    <row r="72" spans="1:4" x14ac:dyDescent="0.3">
      <c r="A72" s="6">
        <f t="shared" si="0"/>
        <v>2017</v>
      </c>
      <c r="B72" s="6">
        <f t="shared" si="1"/>
        <v>8</v>
      </c>
      <c r="C72" s="2">
        <v>5781.0917736529673</v>
      </c>
    </row>
    <row r="73" spans="1:4" x14ac:dyDescent="0.3">
      <c r="A73" s="6">
        <f t="shared" si="0"/>
        <v>2017</v>
      </c>
      <c r="B73" s="6">
        <f t="shared" si="1"/>
        <v>9</v>
      </c>
      <c r="C73" s="2">
        <v>5857.2604108136466</v>
      </c>
    </row>
    <row r="74" spans="1:4" x14ac:dyDescent="0.3">
      <c r="A74" s="6">
        <f t="shared" si="0"/>
        <v>2017</v>
      </c>
      <c r="B74" s="6">
        <f t="shared" si="1"/>
        <v>10</v>
      </c>
      <c r="C74" s="2">
        <v>5912.8792088758319</v>
      </c>
    </row>
    <row r="75" spans="1:4" x14ac:dyDescent="0.3">
      <c r="A75" s="6">
        <f t="shared" si="0"/>
        <v>2017</v>
      </c>
      <c r="B75" s="6">
        <f t="shared" si="1"/>
        <v>11</v>
      </c>
      <c r="C75" s="2">
        <v>5951.170204389864</v>
      </c>
    </row>
    <row r="76" spans="1:4" x14ac:dyDescent="0.3">
      <c r="A76" s="6">
        <f t="shared" si="0"/>
        <v>2017</v>
      </c>
      <c r="B76" s="6">
        <f t="shared" si="1"/>
        <v>12</v>
      </c>
      <c r="C76" s="2">
        <v>5983.3971436409593</v>
      </c>
      <c r="D76" s="2">
        <f>SUM(C65:C76)</f>
        <v>67402.47231035486</v>
      </c>
    </row>
    <row r="77" spans="1:4" x14ac:dyDescent="0.3">
      <c r="A77" s="6">
        <f t="shared" si="0"/>
        <v>2018</v>
      </c>
      <c r="B77" s="6">
        <f t="shared" si="1"/>
        <v>1</v>
      </c>
      <c r="C77" s="2">
        <v>6004.3829890534953</v>
      </c>
    </row>
    <row r="78" spans="1:4" x14ac:dyDescent="0.3">
      <c r="A78" s="6">
        <f t="shared" si="0"/>
        <v>2018</v>
      </c>
      <c r="B78" s="6">
        <f t="shared" si="1"/>
        <v>2</v>
      </c>
      <c r="C78" s="2">
        <v>6032.673129707835</v>
      </c>
    </row>
    <row r="79" spans="1:4" x14ac:dyDescent="0.3">
      <c r="A79" s="6">
        <f t="shared" si="0"/>
        <v>2018</v>
      </c>
      <c r="B79" s="6">
        <f t="shared" si="1"/>
        <v>3</v>
      </c>
      <c r="C79" s="2">
        <v>6055.0116082701379</v>
      </c>
    </row>
    <row r="80" spans="1:4" x14ac:dyDescent="0.3">
      <c r="A80" s="6">
        <f t="shared" si="0"/>
        <v>2018</v>
      </c>
      <c r="B80" s="6">
        <f t="shared" si="1"/>
        <v>4</v>
      </c>
      <c r="C80" s="2">
        <v>6078.0176629781554</v>
      </c>
    </row>
    <row r="81" spans="1:4" x14ac:dyDescent="0.3">
      <c r="A81" s="6">
        <f t="shared" si="0"/>
        <v>2018</v>
      </c>
      <c r="B81" s="6">
        <f t="shared" si="1"/>
        <v>5</v>
      </c>
      <c r="C81" s="2">
        <v>6107.5789779302086</v>
      </c>
    </row>
    <row r="82" spans="1:4" x14ac:dyDescent="0.3">
      <c r="A82" s="6">
        <f t="shared" si="0"/>
        <v>2018</v>
      </c>
      <c r="B82" s="6">
        <f t="shared" si="1"/>
        <v>6</v>
      </c>
      <c r="C82" s="2">
        <v>6137.1522482289929</v>
      </c>
    </row>
    <row r="83" spans="1:4" x14ac:dyDescent="0.3">
      <c r="A83" s="6">
        <f t="shared" si="0"/>
        <v>2018</v>
      </c>
      <c r="B83" s="6">
        <f t="shared" si="1"/>
        <v>7</v>
      </c>
      <c r="C83" s="2">
        <v>6170.5941226462137</v>
      </c>
    </row>
    <row r="84" spans="1:4" x14ac:dyDescent="0.3">
      <c r="A84" s="6">
        <f t="shared" si="0"/>
        <v>2018</v>
      </c>
      <c r="B84" s="6">
        <f t="shared" si="1"/>
        <v>8</v>
      </c>
      <c r="C84" s="2">
        <v>6204.8019425691591</v>
      </c>
    </row>
    <row r="85" spans="1:4" x14ac:dyDescent="0.3">
      <c r="A85" s="6">
        <f t="shared" si="0"/>
        <v>2018</v>
      </c>
      <c r="B85" s="6">
        <f t="shared" si="1"/>
        <v>9</v>
      </c>
      <c r="C85" s="2">
        <v>6235.8666180623268</v>
      </c>
    </row>
    <row r="86" spans="1:4" x14ac:dyDescent="0.3">
      <c r="A86" s="6">
        <f t="shared" si="0"/>
        <v>2018</v>
      </c>
      <c r="B86" s="6">
        <f t="shared" si="1"/>
        <v>10</v>
      </c>
      <c r="C86" s="2">
        <v>6264.094197817667</v>
      </c>
    </row>
    <row r="87" spans="1:4" x14ac:dyDescent="0.3">
      <c r="A87" s="6">
        <f t="shared" si="0"/>
        <v>2018</v>
      </c>
      <c r="B87" s="6">
        <f t="shared" si="1"/>
        <v>11</v>
      </c>
      <c r="C87" s="2">
        <v>6289.8755605800397</v>
      </c>
    </row>
    <row r="88" spans="1:4" x14ac:dyDescent="0.3">
      <c r="A88" s="6">
        <f t="shared" si="0"/>
        <v>2018</v>
      </c>
      <c r="B88" s="6">
        <f t="shared" si="1"/>
        <v>12</v>
      </c>
      <c r="C88" s="2">
        <v>6316.7867990562099</v>
      </c>
      <c r="D88" s="2">
        <f>SUM(C77:C88)</f>
        <v>73896.835856900449</v>
      </c>
    </row>
    <row r="89" spans="1:4" x14ac:dyDescent="0.3">
      <c r="A89" s="6">
        <f t="shared" si="0"/>
        <v>2019</v>
      </c>
      <c r="B89" s="6">
        <f t="shared" si="1"/>
        <v>1</v>
      </c>
      <c r="C89" s="2">
        <v>6340.7769724607879</v>
      </c>
    </row>
    <row r="90" spans="1:4" x14ac:dyDescent="0.3">
      <c r="A90" s="6">
        <f t="shared" si="0"/>
        <v>2019</v>
      </c>
      <c r="B90" s="6">
        <f t="shared" si="1"/>
        <v>2</v>
      </c>
      <c r="C90" s="2">
        <v>6368.7320241990456</v>
      </c>
    </row>
    <row r="91" spans="1:4" x14ac:dyDescent="0.3">
      <c r="A91" s="6">
        <f t="shared" si="0"/>
        <v>2019</v>
      </c>
      <c r="B91" s="6">
        <f t="shared" si="1"/>
        <v>3</v>
      </c>
      <c r="C91" s="2">
        <v>6392.3266127770148</v>
      </c>
    </row>
    <row r="92" spans="1:4" x14ac:dyDescent="0.3">
      <c r="A92" s="6">
        <f t="shared" si="0"/>
        <v>2019</v>
      </c>
      <c r="B92" s="6">
        <f t="shared" si="1"/>
        <v>4</v>
      </c>
      <c r="C92" s="2">
        <v>6414.1360482027922</v>
      </c>
    </row>
    <row r="93" spans="1:4" x14ac:dyDescent="0.3">
      <c r="A93" s="6">
        <f t="shared" si="0"/>
        <v>2019</v>
      </c>
      <c r="B93" s="6">
        <f t="shared" si="1"/>
        <v>5</v>
      </c>
      <c r="C93" s="2">
        <v>6434.550915246381</v>
      </c>
    </row>
    <row r="94" spans="1:4" x14ac:dyDescent="0.3">
      <c r="A94" s="6">
        <f t="shared" si="0"/>
        <v>2019</v>
      </c>
      <c r="B94" s="6">
        <f t="shared" si="1"/>
        <v>6</v>
      </c>
      <c r="C94" s="2">
        <v>6451.8528025514206</v>
      </c>
    </row>
    <row r="95" spans="1:4" x14ac:dyDescent="0.3">
      <c r="A95" s="6">
        <f t="shared" si="0"/>
        <v>2019</v>
      </c>
      <c r="B95" s="6">
        <f t="shared" si="1"/>
        <v>7</v>
      </c>
      <c r="C95" s="2">
        <v>6469.2878307234496</v>
      </c>
    </row>
    <row r="96" spans="1:4" x14ac:dyDescent="0.3">
      <c r="A96" s="6">
        <f t="shared" si="0"/>
        <v>2019</v>
      </c>
      <c r="B96" s="6">
        <f t="shared" si="1"/>
        <v>8</v>
      </c>
      <c r="C96" s="2">
        <v>6488.0850108119193</v>
      </c>
    </row>
    <row r="97" spans="1:4" x14ac:dyDescent="0.3">
      <c r="A97" s="6">
        <f t="shared" si="0"/>
        <v>2019</v>
      </c>
      <c r="B97" s="6">
        <f t="shared" si="1"/>
        <v>9</v>
      </c>
      <c r="C97" s="2">
        <v>6508.7930737541201</v>
      </c>
    </row>
    <row r="98" spans="1:4" x14ac:dyDescent="0.3">
      <c r="A98" s="6">
        <f t="shared" si="0"/>
        <v>2019</v>
      </c>
      <c r="B98" s="6">
        <f t="shared" si="1"/>
        <v>10</v>
      </c>
      <c r="C98" s="2">
        <v>6530.1554667219307</v>
      </c>
    </row>
    <row r="99" spans="1:4" x14ac:dyDescent="0.3">
      <c r="A99" s="6">
        <f t="shared" si="0"/>
        <v>2019</v>
      </c>
      <c r="B99" s="6">
        <f t="shared" si="1"/>
        <v>11</v>
      </c>
      <c r="C99" s="2">
        <v>6551.8460928065588</v>
      </c>
    </row>
    <row r="100" spans="1:4" x14ac:dyDescent="0.3">
      <c r="A100" s="6">
        <f t="shared" si="0"/>
        <v>2019</v>
      </c>
      <c r="B100" s="6">
        <f t="shared" si="1"/>
        <v>12</v>
      </c>
      <c r="C100" s="2">
        <v>6573.7657006374302</v>
      </c>
      <c r="D100" s="2">
        <f>SUM(C89:C100)</f>
        <v>77524.308550892863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20A412D3-A6ED-4136-BCB8-CA40D3484C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CFD9AFB-D306-4687-8E9A-CCD4590EB5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3DC110-B3F7-4249-A1EC-024AA94673DF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2016 Calculation</vt:lpstr>
      <vt:lpstr>NSA Forecast</vt:lpstr>
    </vt:vector>
  </TitlesOfParts>
  <Company>Florida Power &amp; Light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jdc0j7u</dc:creator>
  <cp:lastModifiedBy>FPL_User</cp:lastModifiedBy>
  <cp:lastPrinted>2016-01-07T19:20:28Z</cp:lastPrinted>
  <dcterms:created xsi:type="dcterms:W3CDTF">2012-01-09T15:57:52Z</dcterms:created>
  <dcterms:modified xsi:type="dcterms:W3CDTF">2016-04-18T01:27:04Z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