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9155" windowHeight="7995"/>
  </bookViews>
  <sheets>
    <sheet name="Summer Peak" sheetId="4" r:id="rId1"/>
    <sheet name="Summer Peak_ WN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B">#REF!</definedName>
    <definedName name="\p">#N/A</definedName>
    <definedName name="\W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1" hidden="1">'[1]ST Corrections'!#REF!</definedName>
    <definedName name="_ATPRegress_Range1" hidden="1">'[1]ST Corrections'!#REF!</definedName>
    <definedName name="_ATPRegress_Range2" localSheetId="1" hidden="1">'[1]ST Corrections'!#REF!</definedName>
    <definedName name="_ATPRegress_Range2" hidden="1">'[1]ST Corrections'!#REF!</definedName>
    <definedName name="_ATPRegress_Range3" localSheetId="1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FitDataRange_FIT_1378A_92120" hidden="1">'[2]Original DATA'!$D$2:$D$42</definedName>
    <definedName name="_AtRisk_FitDataRange_FIT_36F6D_33C7E" hidden="1">'[3]Original DATA'!$F$2:$F$41</definedName>
    <definedName name="_AtRisk_FitDataRange_FIT_588B6_BE712" hidden="1">'[2]Original DATA'!$G$2:$G$41</definedName>
    <definedName name="_AtRisk_FitDataRange_FIT_6A583_2CCDA" hidden="1">'[2]Original DATA'!$I$2:$I$41</definedName>
    <definedName name="_AtRisk_FitDataRange_FIT_84F84_1FF" hidden="1">'[3]Original DATA'!$D$2:$D$41</definedName>
    <definedName name="_AtRisk_FitDataRange_FIT_C8C6A_3CAA6" hidden="1">'[2]Original DATA'!$F$2:$F$42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1" hidden="1">'[4]TXSCHD Download'!#REF!</definedName>
    <definedName name="_Fill" hidden="1">'[4]TXSCHD Download'!#REF!</definedName>
    <definedName name="_PG1">#N/A</definedName>
    <definedName name="_PG2">#N/A</definedName>
    <definedName name="_PG3">#N/A</definedName>
    <definedName name="_SCH1">#REF!</definedName>
    <definedName name="_SCH2">#REF!</definedName>
    <definedName name="A8_">#REF!</definedName>
    <definedName name="aclausetq">[5]SOEF!$L$28</definedName>
    <definedName name="aclausety">[5]SOEF!$P$28</definedName>
    <definedName name="acustgrowtq">[5]SOEF!$L$14</definedName>
    <definedName name="acustgrowty">[5]SOEF!$P$14</definedName>
    <definedName name="adeprtq">[5]SOEF!$L$22</definedName>
    <definedName name="adeprty">[5]SOEF!$P$22</definedName>
    <definedName name="adivtm" localSheetId="0">[5]SOEF!#REF!</definedName>
    <definedName name="adivtm" localSheetId="1">[5]SOEF!#REF!</definedName>
    <definedName name="adivtm">[5]SOEF!#REF!</definedName>
    <definedName name="adivtq" localSheetId="0">[5]SOEF!#REF!</definedName>
    <definedName name="adivtq" localSheetId="1">[5]SOEF!#REF!</definedName>
    <definedName name="adivtq">[5]SOEF!#REF!</definedName>
    <definedName name="adivty" localSheetId="1">[5]SOEF!#REF!</definedName>
    <definedName name="adivty">[5]SOEF!#REF!</definedName>
    <definedName name="ainctaxtq">[5]SOEF!$L$33</definedName>
    <definedName name="ainctaxty">[5]SOEF!$P$33</definedName>
    <definedName name="ainttq">[5]SOEF!$L$23</definedName>
    <definedName name="aintty">[5]SOEF!$P$23</definedName>
    <definedName name="ao_mtq">[5]SOEF!$L$21</definedName>
    <definedName name="ao_mty">[5]SOEF!$P$21</definedName>
    <definedName name="aothtaxtq">[5]SOEF!$L$29</definedName>
    <definedName name="aothtaxty">[5]SOEF!$P$29</definedName>
    <definedName name="apricemixtq">[5]SOEF!$L$17</definedName>
    <definedName name="apricemixty">[5]SOEF!$P$17</definedName>
    <definedName name="arevtm" localSheetId="0">[5]SOEF!#REF!</definedName>
    <definedName name="arevtm" localSheetId="1">[5]SOEF!#REF!</definedName>
    <definedName name="arevtm">[5]SOEF!#REF!</definedName>
    <definedName name="arevtq" localSheetId="0">[5]SOEF!#REF!</definedName>
    <definedName name="arevtq" localSheetId="1">[5]SOEF!#REF!</definedName>
    <definedName name="arevtq">[5]SOEF!#REF!</definedName>
    <definedName name="arevty" localSheetId="1">[5]SOEF!#REF!</definedName>
    <definedName name="arevty">[5]SOEF!#REF!</definedName>
    <definedName name="atax_adjtq">[5]SOEF!$L$32</definedName>
    <definedName name="atax_adjty">[5]SOEF!$P$32</definedName>
    <definedName name="ausagetq">[5]SOEF!$L$16</definedName>
    <definedName name="ausagety">[5]SOEF!$P$16</definedName>
    <definedName name="base_revenue_eps_ty" localSheetId="0">#REF!</definedName>
    <definedName name="base_revenue_eps_ty" localSheetId="1">#REF!</definedName>
    <definedName name="base_revenue_eps_ty">#REF!</definedName>
    <definedName name="base_revenue_tq" localSheetId="0">#REF!</definedName>
    <definedName name="base_revenue_tq" localSheetId="1">#REF!</definedName>
    <definedName name="base_revenue_tq">#REF!</definedName>
    <definedName name="base_revenue_ty" localSheetId="0">#REF!</definedName>
    <definedName name="base_revenue_ty" localSheetId="1">#REF!</definedName>
    <definedName name="base_revenue_ty">#REF!</definedName>
    <definedName name="bdivtm" localSheetId="0">[5]SOEF!#REF!</definedName>
    <definedName name="bdivtm" localSheetId="1">[5]SOEF!#REF!</definedName>
    <definedName name="bdivtm">[5]SOEF!#REF!</definedName>
    <definedName name="bdivtq" localSheetId="0">[5]SOEF!#REF!</definedName>
    <definedName name="bdivtq" localSheetId="1">[5]SOEF!#REF!</definedName>
    <definedName name="bdivtq">[5]SOEF!#REF!</definedName>
    <definedName name="bdivty" localSheetId="1">[5]SOEF!#REF!</definedName>
    <definedName name="bdivty">[5]SOEF!#REF!</definedName>
    <definedName name="brevtm" localSheetId="1">[5]SOEF!#REF!</definedName>
    <definedName name="brevtm">[5]SOEF!#REF!</definedName>
    <definedName name="brevtq" localSheetId="1">[5]SOEF!#REF!</definedName>
    <definedName name="brevtq">[5]SOEF!#REF!</definedName>
    <definedName name="brevty" localSheetId="1">[5]SOEF!#REF!</definedName>
    <definedName name="brevty">[5]SOEF!#REF!</definedName>
    <definedName name="COLUMN1">'[6]FPSC TU'!#REF!</definedName>
    <definedName name="COLUMN2">'[6]FPSC TU'!#REF!</definedName>
    <definedName name="COLUMN3">'[6]FPSC TU'!#REF!</definedName>
    <definedName name="COLUMN4">'[6]FPSC TU'!#REF!</definedName>
    <definedName name="COLUMN5">'[6]FPSC TU'!#REF!</definedName>
    <definedName name="COLUMN6">'[6]FPSC TU'!#REF!</definedName>
    <definedName name="COLUMN7">'[6]FPSC TU'!#REF!</definedName>
    <definedName name="COLUMN8">'[6]FPSC TU'!#REF!</definedName>
    <definedName name="COLUMN9">'[6]FPSC TU'!#REF!</definedName>
    <definedName name="customer_growth_eps_tq" localSheetId="0">#REF!</definedName>
    <definedName name="customer_growth_eps_tq" localSheetId="1">#REF!</definedName>
    <definedName name="customer_growth_eps_tq">#REF!</definedName>
    <definedName name="customer_growth_eps_ty" localSheetId="0">#REF!</definedName>
    <definedName name="customer_growth_eps_ty" localSheetId="1">#REF!</definedName>
    <definedName name="customer_growth_eps_ty">#REF!</definedName>
    <definedName name="customer_growth_tq" localSheetId="0">#REF!</definedName>
    <definedName name="customer_growth_tq" localSheetId="1">#REF!</definedName>
    <definedName name="customer_growth_tq">#REF!</definedName>
    <definedName name="DATE1">'[6]FPSC TU'!#REF!</definedName>
    <definedName name="DEPREC" localSheetId="0">#REF!</definedName>
    <definedName name="DEPREC" localSheetId="1">#REF!</definedName>
    <definedName name="DEPREC">#REF!</definedName>
    <definedName name="deprec_eps_ty" localSheetId="0">#REF!</definedName>
    <definedName name="deprec_eps_ty" localSheetId="1">#REF!</definedName>
    <definedName name="deprec_eps_ty">#REF!</definedName>
    <definedName name="deprec_tq" localSheetId="0">#REF!</definedName>
    <definedName name="deprec_tq" localSheetId="1">#REF!</definedName>
    <definedName name="deprec_tq">#REF!</definedName>
    <definedName name="deprec_ty" localSheetId="0">#REF!</definedName>
    <definedName name="deprec_ty" localSheetId="1">#REF!</definedName>
    <definedName name="deprec_ty">#REF!</definedName>
    <definedName name="disc">'[7]system input1'!$K$11</definedName>
    <definedName name="DRI_Mnemonics" localSheetId="0">#REF!</definedName>
    <definedName name="DRI_Mnemonics" localSheetId="1">#REF!</definedName>
    <definedName name="DRI_Mnemonics">#REF!</definedName>
    <definedName name="e_CompanyTotal_4500" localSheetId="1">#REF!</definedName>
    <definedName name="e_CompanyTotal_4500">#REF!</definedName>
    <definedName name="e_Meters_5570" localSheetId="1">#REF!</definedName>
    <definedName name="e_Meters_5570">#REF!</definedName>
    <definedName name="e_MSNumber_5970" localSheetId="1">#REF!</definedName>
    <definedName name="e_MSNumber_5970">#REF!</definedName>
    <definedName name="e_RateClass_3871" localSheetId="1">#REF!</definedName>
    <definedName name="e_RateClass_3871">#REF!</definedName>
    <definedName name="e_RateCode_5743" localSheetId="1">#REF!</definedName>
    <definedName name="e_RateCode_5743">#REF!</definedName>
    <definedName name="esi_eps_tq" localSheetId="0">#REF!</definedName>
    <definedName name="esi_eps_tq" localSheetId="1">#REF!</definedName>
    <definedName name="esi_eps_tq">#REF!</definedName>
    <definedName name="esi_eps_ty" localSheetId="0">#REF!</definedName>
    <definedName name="esi_eps_ty" localSheetId="1">#REF!</definedName>
    <definedName name="esi_eps_ty">#REF!</definedName>
    <definedName name="esi_tq" localSheetId="0">#REF!</definedName>
    <definedName name="esi_tq" localSheetId="1">#REF!</definedName>
    <definedName name="esi_tq">#REF!</definedName>
    <definedName name="esi_ty" localSheetId="0">#REF!</definedName>
    <definedName name="esi_ty" localSheetId="1">#REF!</definedName>
    <definedName name="esi_ty">#REF!</definedName>
    <definedName name="esop_eps_ty" localSheetId="0">#REF!</definedName>
    <definedName name="esop_eps_ty" localSheetId="1">#REF!</definedName>
    <definedName name="esop_eps_ty">#REF!</definedName>
    <definedName name="esop_ty" localSheetId="0">#REF!</definedName>
    <definedName name="esop_ty" localSheetId="1">#REF!</definedName>
    <definedName name="esop_ty">#REF!</definedName>
    <definedName name="existing_capacity">#REF!</definedName>
    <definedName name="FERC">#REF!</definedName>
    <definedName name="FERCTAX">#REF!</definedName>
    <definedName name="FPSC">#REF!</definedName>
    <definedName name="FPSCTAX">#REF!</definedName>
    <definedName name="grpcons_eps_lq" localSheetId="0">#REF!</definedName>
    <definedName name="grpcons_eps_lq" localSheetId="1">#REF!</definedName>
    <definedName name="grpcons_eps_lq">#REF!</definedName>
    <definedName name="grpcons_eps_ty" localSheetId="0">#REF!</definedName>
    <definedName name="grpcons_eps_ty" localSheetId="1">#REF!</definedName>
    <definedName name="grpcons_eps_ty">#REF!</definedName>
    <definedName name="grpcons_ni_lq" localSheetId="0">#REF!</definedName>
    <definedName name="grpcons_ni_lq" localSheetId="1">#REF!</definedName>
    <definedName name="grpcons_ni_lq">#REF!</definedName>
    <definedName name="grpcons_ni_ly" localSheetId="0">#REF!</definedName>
    <definedName name="grpcons_ni_ly" localSheetId="1">#REF!</definedName>
    <definedName name="grpcons_ni_ly">#REF!</definedName>
    <definedName name="grpcons_ni_ty" localSheetId="0">#REF!</definedName>
    <definedName name="grpcons_ni_ty" localSheetId="1">#REF!</definedName>
    <definedName name="grpcons_ni_ty">#REF!</definedName>
    <definedName name="ID_sorted" localSheetId="1">#REF!</definedName>
    <definedName name="ID_sorted">#REF!</definedName>
    <definedName name="INPUTS">#REF!</definedName>
    <definedName name="INTCALC">#REF!</definedName>
    <definedName name="interest_eps_tq" localSheetId="0">#REF!</definedName>
    <definedName name="interest_eps_tq" localSheetId="1">#REF!</definedName>
    <definedName name="interest_eps_tq">#REF!</definedName>
    <definedName name="interest_eps_ty" localSheetId="0">#REF!</definedName>
    <definedName name="interest_eps_ty" localSheetId="1">#REF!</definedName>
    <definedName name="interest_eps_ty">#REF!</definedName>
    <definedName name="interest_tq" localSheetId="0">#REF!</definedName>
    <definedName name="interest_tq" localSheetId="1">#REF!</definedName>
    <definedName name="interest_tq">#REF!</definedName>
    <definedName name="interest_ty" localSheetId="0">#REF!</definedName>
    <definedName name="interest_ty" localSheetId="1">#REF!</definedName>
    <definedName name="interest_ty">#REF!</definedName>
    <definedName name="l_LineLossAllocationofEnergyLossesUnaccountedForEtcStep4_5900" localSheetId="1">#REF!</definedName>
    <definedName name="l_LineLossAllocationofEnergyLossesUnaccountedForEtcStep4_5900">#REF!</definedName>
    <definedName name="l_LineLossAllocationofEnergyLossesUnaccountForEtcStep4_25189" localSheetId="1">#REF!</definedName>
    <definedName name="l_LineLossAllocationofEnergyLossesUnaccountForEtcStep4_25189">#REF!</definedName>
    <definedName name="l_LineLossDemandLossExpansionFactorsStep3_17981" localSheetId="1">#REF!</definedName>
    <definedName name="l_LineLossDemandLossExpansionFactorsStep3_17981">#REF!</definedName>
    <definedName name="l_LineLossDistributionGCPforECRCActualDemandLossExpansionFactors_19770" localSheetId="1">#REF!</definedName>
    <definedName name="l_LineLossDistributionGCPforECRCActualDemandLossExpansionFactors_19770">#REF!</definedName>
    <definedName name="l_LineLossDistributionGCPforECRCActualEnergyLossExpansionFactors_19372" localSheetId="1">#REF!</definedName>
    <definedName name="l_LineLossDistributionGCPforECRCActualEnergyLossExpansionFactors_19372">#REF!</definedName>
    <definedName name="l_LineLossEnergyAnalysis_18987" localSheetId="1">#REF!</definedName>
    <definedName name="l_LineLossEnergyAnalysis_18987">#REF!</definedName>
    <definedName name="l_LineLossEnergyLossesbyRateClass_26818" localSheetId="1">#REF!</definedName>
    <definedName name="l_LineLossEnergyLossesbyRateClass_26818">#REF!</definedName>
    <definedName name="l_LineLossEnergyLossesbyRateClassTotals_27376" localSheetId="1">#REF!</definedName>
    <definedName name="l_LineLossEnergyLossesbyRateClassTotals_27376">#REF!</definedName>
    <definedName name="l_LineLossEnergyLossExpansionFactorsStep2_17190" localSheetId="1">#REF!</definedName>
    <definedName name="l_LineLossEnergyLossExpansionFactorsStep2_17190">#REF!</definedName>
    <definedName name="l_LineLossInputsStep1_17170" localSheetId="1">#REF!</definedName>
    <definedName name="l_LineLossInputsStep1_17170">#REF!</definedName>
    <definedName name="l_LineLossKWHAnalysisDeliveredSalesbyRateClassVoltageLevel_26770" localSheetId="1">#REF!</definedName>
    <definedName name="l_LineLossKWHAnalysisDeliveredSalesbyRateClassVoltageLevel_26770">#REF!</definedName>
    <definedName name="l_LineLossKWHAnalysisDeliveredtoBilledSalesFactor_26371" localSheetId="1">#REF!</definedName>
    <definedName name="l_LineLossKWHAnalysisDeliveredtoBilledSalesFactor_26371">#REF!</definedName>
    <definedName name="l_LineLossLossFactorLeeCounty_18970" localSheetId="1">#REF!</definedName>
    <definedName name="l_LineLossLossFactorLeeCounty_18970">#REF!</definedName>
    <definedName name="l_LineLossSummaryLossExpansionFactorsPercentagesStep5_25191" localSheetId="1">#REF!</definedName>
    <definedName name="l_LineLossSummaryLossExpansionFactorsPercentagesStep5_25191">#REF!</definedName>
    <definedName name="l_LineLossSummaryLossExpansionFactorsPercentageStep5_5951" localSheetId="1">#REF!</definedName>
    <definedName name="l_LineLossSummaryLossExpansionFactorsPercentageStep5_5951">#REF!</definedName>
    <definedName name="l_MeterCostsAdjustedCILCMeterCostsSummaryStep7_16910" localSheetId="1">#REF!</definedName>
    <definedName name="l_MeterCostsAdjustedCILCMeterCostsSummaryStep7_16910">#REF!</definedName>
    <definedName name="l_MeterCostsInputsMaterialCostsbyMSNumberStep3_9994" localSheetId="1">#REF!</definedName>
    <definedName name="l_MeterCostsInputsMaterialCostsbyMSNumberStep3_9994">#REF!</definedName>
    <definedName name="l_MeterCostsMeterCostsbyRateCodeandMeterStep5_9970" localSheetId="1">#REF!</definedName>
    <definedName name="l_MeterCostsMeterCostsbyRateCodeandMeterStep5_9970">#REF!</definedName>
    <definedName name="l_MeterCostsWtdAvgMeterCostsandAdjustedCILCbyRateClassStep6_11970" localSheetId="1">#REF!</definedName>
    <definedName name="l_MeterCostsWtdAvgMeterCostsandAdjustedCILCbyRateClassStep6_11970">#REF!</definedName>
    <definedName name="l_RateRevenueImport_25770" localSheetId="1">#REF!</definedName>
    <definedName name="l_RateRevenueImport_25770">#REF!</definedName>
    <definedName name="l_VoltageLevelbyRateClassStep2_7770" localSheetId="1">#REF!</definedName>
    <definedName name="l_VoltageLevelbyRateClassStep2_7770">#REF!</definedName>
    <definedName name="l_VoltageLevelbyRateCodeStep1_6173" localSheetId="1">#REF!</definedName>
    <definedName name="l_VoltageLevelbyRateCodeStep1_6173">#REF!</definedName>
    <definedName name="MONTHS">#N/A</definedName>
    <definedName name="Monthy2">#REF!</definedName>
    <definedName name="Name" localSheetId="0">'[8]Weekly NEL Report'!#REF!</definedName>
    <definedName name="Name" localSheetId="1">'[8]Weekly NEL Report'!#REF!</definedName>
    <definedName name="Name">'[8]Weekly NEL Report'!#REF!</definedName>
    <definedName name="New">'[9]Monthly Expenditures'!$A$2:$R$66</definedName>
    <definedName name="PAGE1">#REF!</definedName>
    <definedName name="PAGE2">#REF!</definedName>
    <definedName name="PAGE3">#REF!</definedName>
    <definedName name="Pal_Workbook_GUID" hidden="1">"8JHMH9DXSMHNF44G668W66ZD"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0">'Summer Peak'!$A$2:$Z$43</definedName>
    <definedName name="_xlnm.Print_Area" localSheetId="1">'Summer Peak_ WN'!$A$2:$AF$43</definedName>
    <definedName name="_xlnm.Print_Area">#REF!</definedName>
    <definedName name="PURCHASE">#REF!</definedName>
    <definedName name="RECON">#REF!</definedName>
    <definedName name="REVENUERPT">'[6]FPSC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0" hidden="1">7</definedName>
    <definedName name="RiskHasSettings" localSheetId="1" hidden="1">7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FALSE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>#REF!</definedName>
    <definedName name="SALES">#REF!</definedName>
    <definedName name="salina_eps_tq" localSheetId="0">#REF!</definedName>
    <definedName name="salina_eps_tq" localSheetId="1">#REF!</definedName>
    <definedName name="salina_eps_tq">#REF!</definedName>
    <definedName name="salina_eps_ty" localSheetId="0">#REF!</definedName>
    <definedName name="salina_eps_ty" localSheetId="1">#REF!</definedName>
    <definedName name="salina_eps_ty">#REF!</definedName>
    <definedName name="salina_ty" localSheetId="0">#REF!</definedName>
    <definedName name="salina_ty" localSheetId="1">#REF!</definedName>
    <definedName name="salina_ty">#REF!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CH">#REF!</definedName>
    <definedName name="share_dilution_tq" localSheetId="0">#REF!</definedName>
    <definedName name="share_dilution_tq" localSheetId="1">#REF!</definedName>
    <definedName name="share_dilution_tq">#REF!</definedName>
    <definedName name="share_dilution_ty" localSheetId="0">#REF!</definedName>
    <definedName name="share_dilution_ty" localSheetId="1">#REF!</definedName>
    <definedName name="share_dilution_ty">#REF!</definedName>
    <definedName name="subtotal_non_utility_eps_tq" localSheetId="0">#REF!</definedName>
    <definedName name="subtotal_non_utility_eps_tq" localSheetId="1">#REF!</definedName>
    <definedName name="subtotal_non_utility_eps_tq">#REF!</definedName>
    <definedName name="subtotal_non_utility_eps_ty" localSheetId="0">#REF!</definedName>
    <definedName name="subtotal_non_utility_eps_ty" localSheetId="1">#REF!</definedName>
    <definedName name="subtotal_non_utility_eps_ty">#REF!</definedName>
    <definedName name="subtotal_non_utility_ty" localSheetId="0">#REF!</definedName>
    <definedName name="subtotal_non_utility_ty" localSheetId="1">#REF!</definedName>
    <definedName name="subtotal_non_utility_ty">#REF!</definedName>
    <definedName name="T">'[6]NFE 518 (FEB)'!#REF!</definedName>
    <definedName name="test" hidden="1">{2;#N/A;"R13C16:R17C16";#N/A;"R13C14:R17C15";FALSE;FALSE;FALSE;95;#N/A;#N/A;"R13C19";#N/A;FALSE;FALSE;FALSE;FALSE;#N/A;"";#N/A;FALSE;"";"";#N/A;#N/A;#N/A}</definedName>
    <definedName name="TRUPCALC">#REF!</definedName>
    <definedName name="TRUPVAR">#REF!</definedName>
    <definedName name="UI_Entity_Groups" localSheetId="1">#REF!</definedName>
    <definedName name="UI_Entity_Groups">#REF!</definedName>
    <definedName name="UI_Reports" localSheetId="1">#REF!</definedName>
    <definedName name="UI_Reports">#REF!</definedName>
    <definedName name="UI_Scenarios" localSheetId="1">#REF!</definedName>
    <definedName name="UI_Scenarios">#REF!</definedName>
    <definedName name="Variance">#REF!</definedName>
    <definedName name="WKSH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AJ16" i="5" l="1"/>
  <c r="AK17" i="5" l="1"/>
  <c r="AK18" i="5"/>
  <c r="AK19" i="5"/>
  <c r="AK20" i="5"/>
  <c r="AK21" i="5"/>
  <c r="AK22" i="5"/>
  <c r="AK23" i="5"/>
  <c r="AK24" i="5"/>
  <c r="AK25" i="5"/>
  <c r="AK26" i="5"/>
  <c r="AK27" i="5"/>
  <c r="AJ17" i="5"/>
  <c r="AJ18" i="5"/>
  <c r="AJ19" i="5"/>
  <c r="AJ20" i="5"/>
  <c r="AJ21" i="5"/>
  <c r="AJ22" i="5"/>
  <c r="AJ23" i="5"/>
  <c r="AJ24" i="5"/>
  <c r="AJ25" i="5"/>
  <c r="AJ26" i="5"/>
  <c r="S38" i="5" l="1"/>
  <c r="S37" i="5"/>
  <c r="AI37" i="5"/>
  <c r="S36" i="5"/>
  <c r="AI36" i="5"/>
  <c r="AI35" i="5"/>
  <c r="AI34" i="5"/>
  <c r="AI32" i="5"/>
  <c r="AI30" i="5"/>
  <c r="AI25" i="5"/>
  <c r="AI24" i="5"/>
  <c r="AI23" i="5"/>
  <c r="AI22" i="5"/>
  <c r="AI21" i="5"/>
  <c r="AI20" i="5"/>
  <c r="AI19" i="5"/>
  <c r="AI18" i="5"/>
  <c r="AI17" i="5"/>
  <c r="AI16" i="5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I15" i="5"/>
  <c r="AI14" i="5"/>
  <c r="AI13" i="5"/>
  <c r="C13" i="5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B13" i="5"/>
  <c r="B14" i="5" s="1"/>
  <c r="B15" i="5" s="1"/>
  <c r="B16" i="5" s="1"/>
  <c r="B17" i="5" s="1"/>
  <c r="B18" i="5" s="1"/>
  <c r="C12" i="5"/>
  <c r="B12" i="5"/>
  <c r="A12" i="5"/>
  <c r="A13" i="5" s="1"/>
  <c r="A14" i="5" s="1"/>
  <c r="A15" i="5" s="1"/>
  <c r="AA11" i="5"/>
  <c r="S38" i="4"/>
  <c r="AG38" i="4"/>
  <c r="S37" i="4"/>
  <c r="J37" i="4"/>
  <c r="AG36" i="4"/>
  <c r="S36" i="4"/>
  <c r="AG32" i="4"/>
  <c r="AG31" i="4"/>
  <c r="AG30" i="4"/>
  <c r="AG29" i="4"/>
  <c r="J28" i="4"/>
  <c r="AG28" i="4"/>
  <c r="AG27" i="4"/>
  <c r="AG26" i="4"/>
  <c r="AG25" i="4"/>
  <c r="J24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A11" i="4"/>
  <c r="AG34" i="4"/>
  <c r="J18" i="5" l="1"/>
  <c r="B19" i="5"/>
  <c r="B20" i="5" s="1"/>
  <c r="B21" i="5" s="1"/>
  <c r="B22" i="5" s="1"/>
  <c r="L37" i="4"/>
  <c r="AA37" i="4" s="1"/>
  <c r="AB37" i="5" s="1"/>
  <c r="AE37" i="4"/>
  <c r="J22" i="4"/>
  <c r="L28" i="4"/>
  <c r="AA28" i="4" s="1"/>
  <c r="AE28" i="4"/>
  <c r="J32" i="4"/>
  <c r="J14" i="5"/>
  <c r="J13" i="4"/>
  <c r="J25" i="4"/>
  <c r="J20" i="5"/>
  <c r="J16" i="5"/>
  <c r="J15" i="5"/>
  <c r="L15" i="5" s="1"/>
  <c r="AA15" i="5" s="1"/>
  <c r="J12" i="5"/>
  <c r="L12" i="5" s="1"/>
  <c r="AA12" i="5" s="1"/>
  <c r="J13" i="5"/>
  <c r="L13" i="5" s="1"/>
  <c r="AA13" i="5" s="1"/>
  <c r="J17" i="5"/>
  <c r="L17" i="5" s="1"/>
  <c r="AA17" i="5" s="1"/>
  <c r="J21" i="5"/>
  <c r="L21" i="5" s="1"/>
  <c r="AA21" i="5" s="1"/>
  <c r="J16" i="4"/>
  <c r="J20" i="4"/>
  <c r="J26" i="4"/>
  <c r="J30" i="4"/>
  <c r="AG33" i="4"/>
  <c r="J33" i="4"/>
  <c r="AG35" i="4"/>
  <c r="J36" i="4"/>
  <c r="AG37" i="4"/>
  <c r="AG13" i="5"/>
  <c r="AG17" i="5"/>
  <c r="J14" i="4"/>
  <c r="J18" i="4"/>
  <c r="L24" i="4"/>
  <c r="AA24" i="4" s="1"/>
  <c r="AE24" i="4"/>
  <c r="J17" i="4"/>
  <c r="J21" i="4"/>
  <c r="J29" i="4"/>
  <c r="J15" i="4"/>
  <c r="J19" i="4"/>
  <c r="J23" i="4"/>
  <c r="J27" i="4"/>
  <c r="J31" i="4"/>
  <c r="AC37" i="4"/>
  <c r="J35" i="4"/>
  <c r="J38" i="4"/>
  <c r="AI29" i="5"/>
  <c r="AI33" i="5"/>
  <c r="J12" i="4"/>
  <c r="L12" i="4" s="1"/>
  <c r="AA12" i="4" s="1"/>
  <c r="J34" i="4"/>
  <c r="L34" i="4" s="1"/>
  <c r="AA34" i="4" s="1"/>
  <c r="AI27" i="5"/>
  <c r="AI12" i="5"/>
  <c r="AI31" i="5"/>
  <c r="AI28" i="5"/>
  <c r="AI38" i="5"/>
  <c r="J38" i="5"/>
  <c r="L38" i="5" s="1"/>
  <c r="AA38" i="5" s="1"/>
  <c r="AI26" i="5"/>
  <c r="L15" i="4" l="1"/>
  <c r="AA15" i="4" s="1"/>
  <c r="AE15" i="4"/>
  <c r="L18" i="4"/>
  <c r="AA18" i="4" s="1"/>
  <c r="AE18" i="4"/>
  <c r="L33" i="4"/>
  <c r="AA33" i="4" s="1"/>
  <c r="AE33" i="4"/>
  <c r="L14" i="5"/>
  <c r="AA14" i="5" s="1"/>
  <c r="AG14" i="5"/>
  <c r="L27" i="4"/>
  <c r="AA27" i="4" s="1"/>
  <c r="AE27" i="4"/>
  <c r="L14" i="4"/>
  <c r="AA14" i="4" s="1"/>
  <c r="AE14" i="4"/>
  <c r="AG21" i="5"/>
  <c r="L16" i="4"/>
  <c r="AA16" i="4" s="1"/>
  <c r="AE16" i="4"/>
  <c r="AB28" i="5"/>
  <c r="AC28" i="4"/>
  <c r="AG38" i="5"/>
  <c r="L38" i="4"/>
  <c r="AA38" i="4" s="1"/>
  <c r="AB38" i="5" s="1"/>
  <c r="AC38" i="5" s="1"/>
  <c r="AE38" i="5" s="1"/>
  <c r="AE38" i="4"/>
  <c r="L23" i="4"/>
  <c r="AA23" i="4" s="1"/>
  <c r="AE23" i="4"/>
  <c r="L29" i="4"/>
  <c r="AA29" i="4" s="1"/>
  <c r="AE29" i="4"/>
  <c r="L36" i="4"/>
  <c r="AA36" i="4" s="1"/>
  <c r="AE36" i="4"/>
  <c r="L30" i="4"/>
  <c r="AA30" i="4" s="1"/>
  <c r="AE30" i="4"/>
  <c r="J19" i="5"/>
  <c r="L25" i="4"/>
  <c r="AA25" i="4" s="1"/>
  <c r="AE25" i="4"/>
  <c r="L22" i="4"/>
  <c r="AA22" i="4" s="1"/>
  <c r="AE22" i="4"/>
  <c r="AC34" i="4"/>
  <c r="AB34" i="5"/>
  <c r="L31" i="4"/>
  <c r="AA31" i="4" s="1"/>
  <c r="AE31" i="4"/>
  <c r="L17" i="4"/>
  <c r="AA17" i="4" s="1"/>
  <c r="AE17" i="4"/>
  <c r="AE34" i="4"/>
  <c r="L20" i="4"/>
  <c r="AA20" i="4" s="1"/>
  <c r="AE20" i="4"/>
  <c r="AG20" i="5"/>
  <c r="L20" i="5"/>
  <c r="AA20" i="5" s="1"/>
  <c r="L18" i="5"/>
  <c r="AA18" i="5" s="1"/>
  <c r="AG18" i="5"/>
  <c r="AB12" i="5"/>
  <c r="AC12" i="5" s="1"/>
  <c r="AE12" i="5" s="1"/>
  <c r="AC12" i="4"/>
  <c r="AG15" i="5"/>
  <c r="AE35" i="4"/>
  <c r="L35" i="4"/>
  <c r="AA35" i="4" s="1"/>
  <c r="L19" i="4"/>
  <c r="AA19" i="4" s="1"/>
  <c r="AE19" i="4"/>
  <c r="L21" i="4"/>
  <c r="AA21" i="4" s="1"/>
  <c r="AE21" i="4"/>
  <c r="AC24" i="4"/>
  <c r="AB24" i="5"/>
  <c r="L26" i="4"/>
  <c r="AA26" i="4" s="1"/>
  <c r="AE26" i="4"/>
  <c r="AG16" i="5"/>
  <c r="L16" i="5"/>
  <c r="AA16" i="5" s="1"/>
  <c r="L13" i="4"/>
  <c r="AA13" i="4" s="1"/>
  <c r="AE13" i="4"/>
  <c r="L32" i="4"/>
  <c r="AA32" i="4" s="1"/>
  <c r="AE32" i="4"/>
  <c r="B23" i="5"/>
  <c r="J22" i="5"/>
  <c r="L22" i="5" l="1"/>
  <c r="AA22" i="5" s="1"/>
  <c r="AG22" i="5"/>
  <c r="AB13" i="5"/>
  <c r="AC13" i="5" s="1"/>
  <c r="AE13" i="5" s="1"/>
  <c r="AC13" i="4"/>
  <c r="AB22" i="5"/>
  <c r="AC22" i="5" s="1"/>
  <c r="AE22" i="5" s="1"/>
  <c r="AC22" i="4"/>
  <c r="L19" i="5"/>
  <c r="AA19" i="5" s="1"/>
  <c r="AG19" i="5"/>
  <c r="AB36" i="5"/>
  <c r="AC36" i="4"/>
  <c r="AB29" i="5"/>
  <c r="AC29" i="4"/>
  <c r="AB15" i="5"/>
  <c r="AC15" i="5" s="1"/>
  <c r="AE15" i="5" s="1"/>
  <c r="AC15" i="4"/>
  <c r="B24" i="5"/>
  <c r="J23" i="5"/>
  <c r="AB26" i="5"/>
  <c r="AC26" i="4"/>
  <c r="AB19" i="5"/>
  <c r="AC19" i="5" s="1"/>
  <c r="AE19" i="5" s="1"/>
  <c r="AC19" i="4"/>
  <c r="AB31" i="5"/>
  <c r="AC31" i="4"/>
  <c r="AB14" i="5"/>
  <c r="AC14" i="5" s="1"/>
  <c r="AE14" i="5" s="1"/>
  <c r="AC14" i="4"/>
  <c r="AB32" i="5"/>
  <c r="AC32" i="4"/>
  <c r="AB35" i="5"/>
  <c r="AC35" i="4"/>
  <c r="AB30" i="5"/>
  <c r="AC30" i="4"/>
  <c r="AB23" i="5"/>
  <c r="AC23" i="4"/>
  <c r="AB16" i="5"/>
  <c r="AC16" i="5" s="1"/>
  <c r="AE16" i="5" s="1"/>
  <c r="AC16" i="4"/>
  <c r="AB18" i="5"/>
  <c r="AC18" i="5" s="1"/>
  <c r="AE18" i="5" s="1"/>
  <c r="AC18" i="4"/>
  <c r="AB21" i="5"/>
  <c r="AC21" i="5" s="1"/>
  <c r="AE21" i="5" s="1"/>
  <c r="AC21" i="4"/>
  <c r="AB20" i="5"/>
  <c r="AC20" i="5" s="1"/>
  <c r="AE20" i="5" s="1"/>
  <c r="AC20" i="4"/>
  <c r="AB17" i="5"/>
  <c r="AC17" i="5" s="1"/>
  <c r="AE17" i="5" s="1"/>
  <c r="AC17" i="4"/>
  <c r="AB25" i="5"/>
  <c r="AC25" i="4"/>
  <c r="AB27" i="5"/>
  <c r="AC27" i="4"/>
  <c r="AB33" i="5"/>
  <c r="AC33" i="4"/>
  <c r="L23" i="5" l="1"/>
  <c r="AA23" i="5" s="1"/>
  <c r="AG23" i="5"/>
  <c r="AC23" i="5"/>
  <c r="AE23" i="5" s="1"/>
  <c r="B25" i="5"/>
  <c r="J24" i="5"/>
  <c r="B26" i="5" l="1"/>
  <c r="J25" i="5"/>
  <c r="AG24" i="5"/>
  <c r="L24" i="5"/>
  <c r="AA24" i="5" s="1"/>
  <c r="AC24" i="5" s="1"/>
  <c r="AE24" i="5" s="1"/>
  <c r="L25" i="5" l="1"/>
  <c r="AA25" i="5" s="1"/>
  <c r="AC25" i="5" s="1"/>
  <c r="AE25" i="5" s="1"/>
  <c r="AG25" i="5"/>
  <c r="B27" i="5"/>
  <c r="J26" i="5"/>
  <c r="L26" i="5" l="1"/>
  <c r="AA26" i="5" s="1"/>
  <c r="AC26" i="5" s="1"/>
  <c r="AE26" i="5" s="1"/>
  <c r="AG26" i="5"/>
  <c r="B28" i="5"/>
  <c r="J27" i="5"/>
  <c r="AG27" i="5" l="1"/>
  <c r="L27" i="5"/>
  <c r="AA27" i="5" s="1"/>
  <c r="AC27" i="5" s="1"/>
  <c r="AE27" i="5" s="1"/>
  <c r="AJ27" i="5" s="1"/>
  <c r="B29" i="5"/>
  <c r="J28" i="5"/>
  <c r="L28" i="5" l="1"/>
  <c r="AA28" i="5" s="1"/>
  <c r="AC28" i="5" s="1"/>
  <c r="AE28" i="5" s="1"/>
  <c r="AG28" i="5"/>
  <c r="B30" i="5"/>
  <c r="J29" i="5"/>
  <c r="AH28" i="5" l="1"/>
  <c r="AJ28" i="5"/>
  <c r="AK28" i="5" s="1"/>
  <c r="AG29" i="5"/>
  <c r="L29" i="5"/>
  <c r="AA29" i="5" s="1"/>
  <c r="AC29" i="5" s="1"/>
  <c r="AE29" i="5" s="1"/>
  <c r="B31" i="5"/>
  <c r="J30" i="5"/>
  <c r="AH29" i="5" l="1"/>
  <c r="AJ29" i="5"/>
  <c r="AK29" i="5" s="1"/>
  <c r="B32" i="5"/>
  <c r="J31" i="5"/>
  <c r="AG30" i="5"/>
  <c r="L30" i="5"/>
  <c r="AA30" i="5" s="1"/>
  <c r="AC30" i="5" s="1"/>
  <c r="AE30" i="5" s="1"/>
  <c r="AH30" i="5" l="1"/>
  <c r="AJ30" i="5"/>
  <c r="AK30" i="5" s="1"/>
  <c r="L31" i="5"/>
  <c r="AA31" i="5" s="1"/>
  <c r="AC31" i="5" s="1"/>
  <c r="AE31" i="5" s="1"/>
  <c r="AG31" i="5"/>
  <c r="B33" i="5"/>
  <c r="J32" i="5"/>
  <c r="AH31" i="5" l="1"/>
  <c r="AJ31" i="5"/>
  <c r="AK31" i="5" s="1"/>
  <c r="B34" i="5"/>
  <c r="J33" i="5"/>
  <c r="L32" i="5"/>
  <c r="AA32" i="5" s="1"/>
  <c r="AC32" i="5" s="1"/>
  <c r="AE32" i="5" s="1"/>
  <c r="AG32" i="5"/>
  <c r="AH32" i="5" l="1"/>
  <c r="AJ32" i="5"/>
  <c r="AK32" i="5" s="1"/>
  <c r="L33" i="5"/>
  <c r="AA33" i="5" s="1"/>
  <c r="AC33" i="5" s="1"/>
  <c r="AE33" i="5" s="1"/>
  <c r="AG33" i="5"/>
  <c r="B35" i="5"/>
  <c r="J34" i="5"/>
  <c r="AH33" i="5" l="1"/>
  <c r="AJ33" i="5"/>
  <c r="AK33" i="5" s="1"/>
  <c r="L34" i="5"/>
  <c r="AA34" i="5" s="1"/>
  <c r="AC34" i="5" s="1"/>
  <c r="AE34" i="5" s="1"/>
  <c r="AG34" i="5"/>
  <c r="B36" i="5"/>
  <c r="J35" i="5"/>
  <c r="AH34" i="5" l="1"/>
  <c r="AJ34" i="5"/>
  <c r="AK34" i="5" s="1"/>
  <c r="B37" i="5"/>
  <c r="J37" i="5" s="1"/>
  <c r="J36" i="5"/>
  <c r="L35" i="5"/>
  <c r="AA35" i="5" s="1"/>
  <c r="AC35" i="5" s="1"/>
  <c r="AE35" i="5" s="1"/>
  <c r="AG35" i="5"/>
  <c r="AH35" i="5" l="1"/>
  <c r="AJ35" i="5"/>
  <c r="AK35" i="5" s="1"/>
  <c r="L36" i="5"/>
  <c r="AA36" i="5" s="1"/>
  <c r="AC36" i="5" s="1"/>
  <c r="AE36" i="5" s="1"/>
  <c r="AG36" i="5"/>
  <c r="AG37" i="5"/>
  <c r="L37" i="5"/>
  <c r="AA37" i="5" s="1"/>
  <c r="AC37" i="5" s="1"/>
  <c r="AE37" i="5" s="1"/>
  <c r="AJ37" i="5" s="1"/>
  <c r="AH36" i="5" l="1"/>
  <c r="AJ36" i="5"/>
  <c r="AK36" i="5" s="1"/>
  <c r="AK37" i="5"/>
  <c r="AH37" i="5"/>
</calcChain>
</file>

<file path=xl/comments1.xml><?xml version="1.0" encoding="utf-8"?>
<comments xmlns="http://schemas.openxmlformats.org/spreadsheetml/2006/main">
  <authors>
    <author>Author</author>
  </authors>
  <commentList>
    <comment ref="Z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Last year forecast.  This year forecast begins Sep 2015.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Z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Last year forecast.  This year forecast begins Sep 2015.</t>
        </r>
      </text>
    </comment>
  </commentList>
</comments>
</file>

<file path=xl/sharedStrings.xml><?xml version="1.0" encoding="utf-8"?>
<sst xmlns="http://schemas.openxmlformats.org/spreadsheetml/2006/main" count="93" uniqueCount="54">
  <si>
    <t>Variable</t>
  </si>
  <si>
    <t>Coefficient</t>
  </si>
  <si>
    <t>StdErr</t>
  </si>
  <si>
    <t>T-Stat</t>
  </si>
  <si>
    <t>P-Value</t>
  </si>
  <si>
    <t xml:space="preserve"> CDH_prior2</t>
  </si>
  <si>
    <t>Max Temperature</t>
  </si>
  <si>
    <t xml:space="preserve"> CDH Prior 2</t>
  </si>
  <si>
    <t>Energy Efficiency Savings</t>
  </si>
  <si>
    <t>CPI Energy 3mos SPK</t>
  </si>
  <si>
    <t>Real Disposable Income per HH</t>
  </si>
  <si>
    <t>Year_2005</t>
  </si>
  <si>
    <t>Year_1990</t>
  </si>
  <si>
    <t>ARIMA</t>
  </si>
  <si>
    <t>Predicted</t>
  </si>
  <si>
    <t>Customers Before Vero</t>
  </si>
  <si>
    <t>Preliminary Peak</t>
  </si>
  <si>
    <t>Lee County</t>
  </si>
  <si>
    <t>Seminole</t>
  </si>
  <si>
    <t>FKEC</t>
  </si>
  <si>
    <t>Blountstown</t>
  </si>
  <si>
    <t>Wauchula</t>
  </si>
  <si>
    <t>Key West/Metro</t>
  </si>
  <si>
    <t>New Smyrna Beach</t>
  </si>
  <si>
    <t>Winter Park</t>
  </si>
  <si>
    <t>Quincy</t>
  </si>
  <si>
    <t>Homestead</t>
  </si>
  <si>
    <t>Solar (DG)</t>
  </si>
  <si>
    <t>PHEV</t>
  </si>
  <si>
    <t>EDR</t>
  </si>
  <si>
    <t>Forecasted Peak</t>
  </si>
  <si>
    <t>Actual Peak</t>
  </si>
  <si>
    <t>Model</t>
  </si>
  <si>
    <t>Check</t>
  </si>
  <si>
    <t>Energy Efficiency Impact</t>
  </si>
  <si>
    <t>CDH_prior1 + CDH_prior2</t>
  </si>
  <si>
    <t>CDH_prio1 + CDH Prio2</t>
  </si>
  <si>
    <t>Year_1991</t>
  </si>
  <si>
    <t>Forecasted Peak WN</t>
  </si>
  <si>
    <t>Forecast Peak Actual Weather</t>
  </si>
  <si>
    <t>Weahter</t>
  </si>
  <si>
    <t>WN Peak</t>
  </si>
  <si>
    <t>WN Summer Peak per Customer</t>
  </si>
  <si>
    <t>Annual change</t>
  </si>
  <si>
    <t>CONST</t>
  </si>
  <si>
    <t>Annual_Data.Mx_TmpDay</t>
  </si>
  <si>
    <t>Annual_Data.SumKW_savings_per_customer</t>
  </si>
  <si>
    <t>Annual_Data.CPI_Energy_3mos_SPK</t>
  </si>
  <si>
    <t>Annual_Data.Disposable_Income_HH</t>
  </si>
  <si>
    <t>Updated_2015_TYSP_model2.yr2005</t>
  </si>
  <si>
    <t>Updated_2015_TYSP_model2.yr1990</t>
  </si>
  <si>
    <t>STAFF 001158</t>
  </si>
  <si>
    <t>FPL RC-16</t>
  </si>
  <si>
    <t>STAFF 001159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</si>
</sst>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0;\-0.000"/>
    <numFmt numFmtId="166" formatCode="0.00%;\-0.00%"/>
    <numFmt numFmtId="167" formatCode="_(* #,##0_);_(* \(#,##0\);_(* &quot;-&quot;??_);_(@_)"/>
    <numFmt numFmtId="168" formatCode="0.000000"/>
    <numFmt numFmtId="169" formatCode="0.0%"/>
    <numFmt numFmtId="170" formatCode="0.000"/>
    <numFmt numFmtId="171" formatCode="0.0000"/>
    <numFmt numFmtId="172" formatCode="#,##0.0000"/>
    <numFmt numFmtId="173" formatCode="_(* #,##0.000_);_(* \(#,##0.000\);_(* &quot;-&quot;??_);_(@_)"/>
    <numFmt numFmtId="174" formatCode="#,##0.0"/>
    <numFmt numFmtId="175" formatCode="0.000_)"/>
    <numFmt numFmtId="176" formatCode="0.00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9"/>
      <name val="Verdana"/>
      <family val="2"/>
    </font>
    <font>
      <sz val="11"/>
      <name val="Tms Rmn"/>
      <family val="1"/>
    </font>
    <font>
      <sz val="11"/>
      <color indexed="8"/>
      <name val="Calibri"/>
      <family val="2"/>
    </font>
    <font>
      <b/>
      <i/>
      <sz val="16"/>
      <name val="Helv"/>
    </font>
    <font>
      <sz val="12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1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1" fillId="5" borderId="3">
      <alignment readingOrder="1"/>
      <protection locked="0"/>
    </xf>
    <xf numFmtId="175" fontId="12" fillId="0" borderId="0"/>
    <xf numFmtId="175" fontId="12" fillId="0" borderId="0"/>
    <xf numFmtId="175" fontId="12" fillId="0" borderId="0"/>
    <xf numFmtId="175" fontId="12" fillId="0" borderId="0"/>
    <xf numFmtId="175" fontId="12" fillId="0" borderId="0"/>
    <xf numFmtId="175" fontId="12" fillId="0" borderId="0"/>
    <xf numFmtId="175" fontId="12" fillId="0" borderId="0"/>
    <xf numFmtId="175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6" fontId="14" fillId="0" borderId="0"/>
    <xf numFmtId="0" fontId="2" fillId="0" borderId="0"/>
    <xf numFmtId="0" fontId="2" fillId="0" borderId="0"/>
    <xf numFmtId="168" fontId="15" fillId="0" borderId="0">
      <alignment horizontal="left" wrapText="1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>
      <alignment horizontal="left" wrapText="1"/>
    </xf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4" fontId="17" fillId="6" borderId="4" applyNumberFormat="0" applyProtection="0">
      <alignment vertical="center"/>
    </xf>
    <xf numFmtId="4" fontId="18" fillId="7" borderId="4" applyNumberFormat="0" applyProtection="0">
      <alignment vertical="center"/>
    </xf>
    <xf numFmtId="4" fontId="17" fillId="7" borderId="4" applyNumberFormat="0" applyProtection="0">
      <alignment horizontal="left" vertical="center" indent="1"/>
    </xf>
    <xf numFmtId="0" fontId="17" fillId="7" borderId="4" applyNumberFormat="0" applyProtection="0">
      <alignment horizontal="left" vertical="top" indent="1"/>
    </xf>
    <xf numFmtId="4" fontId="19" fillId="0" borderId="0" applyNumberFormat="0" applyProtection="0">
      <alignment horizontal="left"/>
    </xf>
    <xf numFmtId="4" fontId="20" fillId="8" borderId="4" applyNumberFormat="0" applyProtection="0">
      <alignment horizontal="right" vertical="center"/>
    </xf>
    <xf numFmtId="4" fontId="20" fillId="9" borderId="4" applyNumberFormat="0" applyProtection="0">
      <alignment horizontal="right" vertical="center"/>
    </xf>
    <xf numFmtId="4" fontId="20" fillId="10" borderId="4" applyNumberFormat="0" applyProtection="0">
      <alignment horizontal="right" vertical="center"/>
    </xf>
    <xf numFmtId="4" fontId="20" fillId="11" borderId="4" applyNumberFormat="0" applyProtection="0">
      <alignment horizontal="right" vertical="center"/>
    </xf>
    <xf numFmtId="4" fontId="20" fillId="12" borderId="4" applyNumberFormat="0" applyProtection="0">
      <alignment horizontal="right" vertical="center"/>
    </xf>
    <xf numFmtId="4" fontId="20" fillId="13" borderId="4" applyNumberFormat="0" applyProtection="0">
      <alignment horizontal="right" vertical="center"/>
    </xf>
    <xf numFmtId="4" fontId="20" fillId="14" borderId="4" applyNumberFormat="0" applyProtection="0">
      <alignment horizontal="right" vertical="center"/>
    </xf>
    <xf numFmtId="4" fontId="20" fillId="15" borderId="4" applyNumberFormat="0" applyProtection="0">
      <alignment horizontal="right" vertical="center"/>
    </xf>
    <xf numFmtId="4" fontId="20" fillId="16" borderId="4" applyNumberFormat="0" applyProtection="0">
      <alignment horizontal="right" vertical="center"/>
    </xf>
    <xf numFmtId="4" fontId="17" fillId="17" borderId="5" applyNumberFormat="0" applyProtection="0">
      <alignment horizontal="left" vertical="center" indent="1"/>
    </xf>
    <xf numFmtId="4" fontId="17" fillId="0" borderId="0" applyNumberFormat="0" applyProtection="0">
      <alignment horizontal="left" vertical="center" indent="1"/>
    </xf>
    <xf numFmtId="4" fontId="17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18" borderId="0" applyNumberFormat="0" applyProtection="0">
      <alignment horizontal="left" vertical="center" indent="1"/>
    </xf>
    <xf numFmtId="4" fontId="20" fillId="19" borderId="4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0" fillId="20" borderId="0" applyNumberFormat="0" applyProtection="0">
      <alignment horizontal="left" vertical="center" indent="1"/>
    </xf>
    <xf numFmtId="4" fontId="20" fillId="20" borderId="0" applyNumberFormat="0" applyProtection="0">
      <alignment horizontal="left" vertical="center" indent="1"/>
    </xf>
    <xf numFmtId="4" fontId="20" fillId="20" borderId="0" applyNumberFormat="0" applyProtection="0">
      <alignment horizontal="left" vertical="center" indent="1"/>
    </xf>
    <xf numFmtId="4" fontId="20" fillId="20" borderId="0" applyNumberFormat="0" applyProtection="0">
      <alignment horizontal="left" vertical="center" indent="1"/>
    </xf>
    <xf numFmtId="4" fontId="20" fillId="20" borderId="0" applyNumberFormat="0" applyProtection="0">
      <alignment horizontal="left" vertical="center" indent="1"/>
    </xf>
    <xf numFmtId="4" fontId="20" fillId="20" borderId="0" applyNumberFormat="0" applyProtection="0">
      <alignment horizontal="left" vertical="center" indent="1"/>
    </xf>
    <xf numFmtId="4" fontId="20" fillId="20" borderId="0" applyNumberFormat="0" applyProtection="0">
      <alignment horizontal="left" vertical="center" indent="1"/>
    </xf>
    <xf numFmtId="4" fontId="20" fillId="20" borderId="0" applyNumberFormat="0" applyProtection="0">
      <alignment horizontal="left" vertical="center" indent="1"/>
    </xf>
    <xf numFmtId="0" fontId="7" fillId="18" borderId="4" applyNumberFormat="0" applyProtection="0">
      <alignment horizontal="left" vertical="center" indent="1"/>
    </xf>
    <xf numFmtId="0" fontId="2" fillId="18" borderId="4" applyNumberFormat="0" applyProtection="0">
      <alignment horizontal="left" vertical="top" indent="1"/>
    </xf>
    <xf numFmtId="0" fontId="2" fillId="20" borderId="4" applyNumberFormat="0" applyProtection="0">
      <alignment horizontal="left" vertical="center" indent="1"/>
    </xf>
    <xf numFmtId="0" fontId="22" fillId="0" borderId="0" applyNumberFormat="0" applyProtection="0">
      <alignment horizontal="left" vertical="center" indent="1"/>
    </xf>
    <xf numFmtId="0" fontId="22" fillId="0" borderId="0" applyNumberFormat="0" applyProtection="0">
      <alignment horizontal="left" vertical="center" indent="1"/>
    </xf>
    <xf numFmtId="0" fontId="2" fillId="20" borderId="4" applyNumberFormat="0" applyProtection="0">
      <alignment horizontal="left" vertical="top" indent="1"/>
    </xf>
    <xf numFmtId="0" fontId="2" fillId="21" borderId="4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0" borderId="0" applyNumberFormat="0" applyProtection="0">
      <alignment horizontal="left" vertical="center" indent="1"/>
    </xf>
    <xf numFmtId="0" fontId="2" fillId="21" borderId="4" applyNumberFormat="0" applyProtection="0">
      <alignment horizontal="left" vertical="top" indent="1"/>
    </xf>
    <xf numFmtId="0" fontId="2" fillId="22" borderId="4" applyNumberFormat="0" applyProtection="0">
      <alignment horizontal="left" vertical="center" indent="1"/>
    </xf>
    <xf numFmtId="0" fontId="2" fillId="22" borderId="4" applyNumberFormat="0" applyProtection="0">
      <alignment horizontal="left" vertical="top" indent="1"/>
    </xf>
    <xf numFmtId="0" fontId="2" fillId="0" borderId="0"/>
    <xf numFmtId="4" fontId="20" fillId="23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0" fillId="23" borderId="4" applyNumberFormat="0" applyProtection="0">
      <alignment horizontal="left" vertical="center" indent="1"/>
    </xf>
    <xf numFmtId="0" fontId="20" fillId="23" borderId="4" applyNumberFormat="0" applyProtection="0">
      <alignment horizontal="left" vertical="top" indent="1"/>
    </xf>
    <xf numFmtId="4" fontId="20" fillId="0" borderId="0" applyNumberFormat="0" applyProtection="0">
      <alignment horizontal="right"/>
    </xf>
    <xf numFmtId="4" fontId="20" fillId="0" borderId="0" applyNumberFormat="0" applyProtection="0">
      <alignment horizontal="right" vertical="justify"/>
    </xf>
    <xf numFmtId="4" fontId="20" fillId="0" borderId="0" applyNumberFormat="0" applyProtection="0">
      <alignment horizontal="right" vertical="justify"/>
    </xf>
    <xf numFmtId="4" fontId="17" fillId="0" borderId="6" applyNumberFormat="0" applyProtection="0">
      <alignment horizontal="right" vertical="center"/>
    </xf>
    <xf numFmtId="4" fontId="17" fillId="0" borderId="0" applyNumberFormat="0" applyProtection="0">
      <alignment horizontal="left" vertical="center" wrapText="1" indent="1"/>
    </xf>
    <xf numFmtId="0" fontId="19" fillId="0" borderId="0" applyNumberFormat="0" applyProtection="0">
      <alignment horizontal="center" wrapText="1"/>
    </xf>
    <xf numFmtId="4" fontId="24" fillId="0" borderId="0" applyNumberFormat="0" applyProtection="0">
      <alignment horizontal="left"/>
    </xf>
    <xf numFmtId="4" fontId="8" fillId="0" borderId="0" applyNumberFormat="0" applyProtection="0">
      <alignment horizontal="right"/>
    </xf>
    <xf numFmtId="168" fontId="2" fillId="0" borderId="0">
      <alignment horizontal="left" wrapText="1"/>
    </xf>
    <xf numFmtId="2" fontId="25" fillId="24" borderId="7" applyProtection="0"/>
    <xf numFmtId="2" fontId="26" fillId="25" borderId="7" applyProtection="0"/>
    <xf numFmtId="2" fontId="26" fillId="26" borderId="7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1" xfId="1" applyFill="1" applyBorder="1" applyAlignment="1">
      <alignment horizontal="center"/>
    </xf>
    <xf numFmtId="0" fontId="2" fillId="0" borderId="0" xfId="2" applyFont="1"/>
    <xf numFmtId="0" fontId="2" fillId="0" borderId="0" xfId="2" applyFont="1" applyFill="1"/>
    <xf numFmtId="3" fontId="2" fillId="0" borderId="0" xfId="2" applyNumberFormat="1" applyFont="1" applyFill="1" applyAlignment="1">
      <alignment horizontal="center"/>
    </xf>
    <xf numFmtId="0" fontId="2" fillId="0" borderId="0" xfId="2" applyFont="1" applyFill="1" applyAlignment="1">
      <alignment horizontal="center"/>
    </xf>
    <xf numFmtId="164" fontId="2" fillId="0" borderId="0" xfId="2" applyNumberFormat="1" applyFont="1"/>
    <xf numFmtId="0" fontId="4" fillId="0" borderId="0" xfId="2" applyFont="1" applyFill="1" applyAlignment="1">
      <alignment horizontal="left"/>
    </xf>
    <xf numFmtId="0" fontId="2" fillId="0" borderId="0" xfId="2" applyFont="1" applyFill="1" applyAlignment="1"/>
    <xf numFmtId="165" fontId="2" fillId="0" borderId="0" xfId="2" applyNumberFormat="1" applyFont="1"/>
    <xf numFmtId="166" fontId="2" fillId="0" borderId="0" xfId="2" applyNumberFormat="1" applyFont="1"/>
    <xf numFmtId="0" fontId="4" fillId="0" borderId="0" xfId="2" applyFont="1" applyFill="1"/>
    <xf numFmtId="0" fontId="2" fillId="0" borderId="0" xfId="2" quotePrefix="1" applyFont="1" applyFill="1" applyAlignment="1"/>
    <xf numFmtId="167" fontId="2" fillId="0" borderId="0" xfId="3" quotePrefix="1" applyNumberFormat="1" applyFont="1" applyFill="1" applyBorder="1"/>
    <xf numFmtId="168" fontId="2" fillId="0" borderId="0" xfId="2" applyNumberFormat="1" applyFont="1" applyFill="1"/>
    <xf numFmtId="167" fontId="2" fillId="0" borderId="0" xfId="2" applyNumberFormat="1" applyFont="1" applyFill="1"/>
    <xf numFmtId="169" fontId="2" fillId="0" borderId="0" xfId="4" applyNumberFormat="1" applyFont="1" applyFill="1"/>
    <xf numFmtId="170" fontId="2" fillId="0" borderId="0" xfId="2" applyNumberFormat="1" applyFont="1"/>
    <xf numFmtId="167" fontId="2" fillId="0" borderId="0" xfId="4" quotePrefix="1" applyNumberFormat="1" applyFont="1" applyFill="1" applyAlignment="1">
      <alignment horizontal="left"/>
    </xf>
    <xf numFmtId="43" fontId="2" fillId="0" borderId="0" xfId="2" applyNumberFormat="1" applyFont="1" applyFill="1"/>
    <xf numFmtId="6" fontId="2" fillId="0" borderId="0" xfId="3" applyNumberFormat="1" applyFont="1"/>
    <xf numFmtId="3" fontId="2" fillId="0" borderId="0" xfId="2" applyNumberFormat="1" applyFont="1" applyFill="1"/>
    <xf numFmtId="0" fontId="2" fillId="0" borderId="0" xfId="2" applyFont="1" applyAlignment="1">
      <alignment horizontal="center" wrapText="1"/>
    </xf>
    <xf numFmtId="0" fontId="2" fillId="0" borderId="0" xfId="2" applyFont="1" applyFill="1" applyAlignment="1">
      <alignment horizontal="center" wrapText="1"/>
    </xf>
    <xf numFmtId="0" fontId="2" fillId="0" borderId="0" xfId="1" applyAlignment="1">
      <alignment horizontal="center" wrapText="1"/>
    </xf>
    <xf numFmtId="0" fontId="2" fillId="0" borderId="0" xfId="2" quotePrefix="1" applyFont="1" applyAlignment="1">
      <alignment horizontal="center" wrapText="1"/>
    </xf>
    <xf numFmtId="4" fontId="2" fillId="0" borderId="0" xfId="2" applyNumberFormat="1" applyFont="1"/>
    <xf numFmtId="171" fontId="2" fillId="0" borderId="0" xfId="2" applyNumberFormat="1" applyFont="1"/>
    <xf numFmtId="167" fontId="2" fillId="0" borderId="0" xfId="3" applyNumberFormat="1" applyFont="1" applyFill="1"/>
    <xf numFmtId="2" fontId="2" fillId="0" borderId="0" xfId="2" applyNumberFormat="1" applyFont="1" applyFill="1"/>
    <xf numFmtId="3" fontId="2" fillId="3" borderId="0" xfId="2" applyNumberFormat="1" applyFont="1" applyFill="1"/>
    <xf numFmtId="170" fontId="2" fillId="0" borderId="0" xfId="2" applyNumberFormat="1" applyFont="1" applyFill="1"/>
    <xf numFmtId="172" fontId="2" fillId="0" borderId="0" xfId="2" applyNumberFormat="1" applyFont="1"/>
    <xf numFmtId="0" fontId="2" fillId="0" borderId="0" xfId="2" quotePrefix="1" applyFont="1" applyAlignment="1">
      <alignment horizontal="left" wrapText="1"/>
    </xf>
    <xf numFmtId="169" fontId="5" fillId="0" borderId="0" xfId="4" applyNumberFormat="1" applyFont="1" applyFill="1" applyAlignment="1">
      <alignment horizontal="center"/>
    </xf>
    <xf numFmtId="169" fontId="2" fillId="0" borderId="0" xfId="2" applyNumberFormat="1" applyFont="1" applyFill="1" applyAlignment="1">
      <alignment horizontal="center"/>
    </xf>
    <xf numFmtId="3" fontId="2" fillId="0" borderId="0" xfId="2" quotePrefix="1" applyNumberFormat="1" applyFont="1" applyFill="1" applyAlignment="1">
      <alignment horizontal="center"/>
    </xf>
    <xf numFmtId="167" fontId="2" fillId="0" borderId="0" xfId="5" applyNumberFormat="1" applyFont="1" applyFill="1"/>
    <xf numFmtId="10" fontId="2" fillId="0" borderId="0" xfId="2" applyNumberFormat="1" applyFont="1" applyFill="1" applyAlignment="1">
      <alignment horizontal="center"/>
    </xf>
    <xf numFmtId="169" fontId="2" fillId="0" borderId="0" xfId="4" applyNumberFormat="1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/>
    <xf numFmtId="4" fontId="2" fillId="0" borderId="0" xfId="2" applyNumberFormat="1" applyFont="1" applyFill="1" applyBorder="1" applyAlignment="1">
      <alignment horizontal="center"/>
    </xf>
    <xf numFmtId="0" fontId="2" fillId="0" borderId="0" xfId="2" applyFont="1" applyBorder="1"/>
    <xf numFmtId="167" fontId="2" fillId="0" borderId="0" xfId="3" applyNumberFormat="1" applyFont="1" applyFill="1" applyBorder="1"/>
    <xf numFmtId="169" fontId="2" fillId="0" borderId="0" xfId="2" applyNumberFormat="1" applyFont="1" applyFill="1" applyBorder="1" applyAlignment="1">
      <alignment horizontal="center"/>
    </xf>
    <xf numFmtId="3" fontId="2" fillId="0" borderId="0" xfId="2" applyNumberFormat="1" applyFont="1" applyFill="1" applyBorder="1" applyAlignment="1">
      <alignment horizontal="center"/>
    </xf>
    <xf numFmtId="173" fontId="2" fillId="0" borderId="0" xfId="3" applyNumberFormat="1" applyFont="1" applyFill="1" applyBorder="1" applyAlignment="1">
      <alignment horizontal="center"/>
    </xf>
    <xf numFmtId="174" fontId="2" fillId="0" borderId="0" xfId="2" applyNumberFormat="1" applyFont="1" applyFill="1" applyBorder="1" applyAlignment="1">
      <alignment horizontal="center"/>
    </xf>
    <xf numFmtId="167" fontId="2" fillId="0" borderId="0" xfId="2" applyNumberFormat="1" applyFont="1" applyFill="1" applyBorder="1"/>
    <xf numFmtId="170" fontId="2" fillId="0" borderId="0" xfId="2" applyNumberFormat="1" applyFont="1" applyFill="1" applyBorder="1"/>
    <xf numFmtId="167" fontId="2" fillId="0" borderId="0" xfId="5" applyNumberFormat="1" applyFont="1" applyFill="1" applyBorder="1"/>
    <xf numFmtId="3" fontId="2" fillId="0" borderId="0" xfId="1" applyNumberFormat="1" applyFont="1" applyFill="1" applyBorder="1" applyAlignment="1">
      <alignment horizontal="center"/>
    </xf>
    <xf numFmtId="43" fontId="2" fillId="0" borderId="0" xfId="5" applyNumberFormat="1" applyFont="1" applyFill="1" applyBorder="1"/>
    <xf numFmtId="43" fontId="2" fillId="0" borderId="0" xfId="5" applyNumberFormat="1" applyFont="1" applyFill="1" applyBorder="1" applyAlignment="1">
      <alignment horizontal="center"/>
    </xf>
    <xf numFmtId="1" fontId="2" fillId="0" borderId="0" xfId="5" applyNumberFormat="1" applyFont="1" applyFill="1" applyBorder="1" applyAlignment="1">
      <alignment horizontal="center"/>
    </xf>
    <xf numFmtId="164" fontId="2" fillId="0" borderId="0" xfId="2" applyNumberFormat="1" applyFont="1" applyFill="1" applyBorder="1"/>
    <xf numFmtId="164" fontId="2" fillId="0" borderId="0" xfId="2" applyNumberFormat="1" applyFont="1" applyFill="1"/>
    <xf numFmtId="0" fontId="2" fillId="0" borderId="2" xfId="2" applyFont="1" applyBorder="1"/>
    <xf numFmtId="3" fontId="2" fillId="0" borderId="2" xfId="2" applyNumberFormat="1" applyFont="1" applyFill="1" applyBorder="1"/>
    <xf numFmtId="167" fontId="2" fillId="0" borderId="2" xfId="3" applyNumberFormat="1" applyFont="1" applyFill="1" applyBorder="1"/>
    <xf numFmtId="169" fontId="2" fillId="0" borderId="2" xfId="2" applyNumberFormat="1" applyFont="1" applyFill="1" applyBorder="1" applyAlignment="1">
      <alignment horizontal="center"/>
    </xf>
    <xf numFmtId="3" fontId="2" fillId="0" borderId="2" xfId="2" applyNumberFormat="1" applyFont="1" applyFill="1" applyBorder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3" fontId="2" fillId="0" borderId="2" xfId="5" applyNumberFormat="1" applyFont="1" applyFill="1" applyBorder="1" applyAlignment="1">
      <alignment horizontal="center"/>
    </xf>
    <xf numFmtId="1" fontId="2" fillId="0" borderId="2" xfId="5" applyNumberFormat="1" applyFont="1" applyFill="1" applyBorder="1" applyAlignment="1">
      <alignment horizontal="center"/>
    </xf>
    <xf numFmtId="174" fontId="2" fillId="0" borderId="2" xfId="2" applyNumberFormat="1" applyFont="1" applyFill="1" applyBorder="1" applyAlignment="1">
      <alignment horizontal="center"/>
    </xf>
    <xf numFmtId="167" fontId="2" fillId="0" borderId="2" xfId="2" applyNumberFormat="1" applyFont="1" applyFill="1" applyBorder="1"/>
    <xf numFmtId="167" fontId="2" fillId="4" borderId="0" xfId="3" applyNumberFormat="1" applyFont="1" applyFill="1" applyBorder="1"/>
    <xf numFmtId="167" fontId="2" fillId="0" borderId="0" xfId="3" applyNumberFormat="1" applyFont="1" applyFill="1" applyBorder="1" applyAlignment="1">
      <alignment horizontal="center"/>
    </xf>
    <xf numFmtId="3" fontId="2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3" fontId="2" fillId="3" borderId="0" xfId="2" applyNumberFormat="1" applyFont="1" applyFill="1" applyBorder="1" applyAlignment="1">
      <alignment horizontal="center"/>
    </xf>
    <xf numFmtId="3" fontId="2" fillId="3" borderId="0" xfId="5" applyNumberFormat="1" applyFont="1" applyFill="1" applyBorder="1" applyAlignment="1">
      <alignment horizontal="center"/>
    </xf>
    <xf numFmtId="169" fontId="2" fillId="0" borderId="0" xfId="4" applyNumberFormat="1" applyFont="1" applyFill="1" applyBorder="1"/>
    <xf numFmtId="3" fontId="5" fillId="0" borderId="0" xfId="2" applyNumberFormat="1" applyFont="1" applyFill="1" applyAlignment="1">
      <alignment horizontal="center"/>
    </xf>
    <xf numFmtId="167" fontId="2" fillId="0" borderId="0" xfId="3" applyNumberFormat="1" applyFont="1" applyFill="1" applyAlignment="1">
      <alignment horizontal="center"/>
    </xf>
    <xf numFmtId="3" fontId="7" fillId="0" borderId="0" xfId="2" applyNumberFormat="1" applyFont="1" applyFill="1"/>
    <xf numFmtId="167" fontId="4" fillId="0" borderId="0" xfId="5" applyNumberFormat="1" applyFont="1" applyFill="1" applyAlignment="1">
      <alignment horizontal="center"/>
    </xf>
    <xf numFmtId="3" fontId="7" fillId="0" borderId="0" xfId="2" applyNumberFormat="1" applyFont="1" applyFill="1" applyAlignment="1">
      <alignment horizontal="center"/>
    </xf>
    <xf numFmtId="167" fontId="8" fillId="0" borderId="0" xfId="5" applyNumberFormat="1" applyFont="1" applyFill="1" applyAlignment="1">
      <alignment horizontal="center"/>
    </xf>
    <xf numFmtId="4" fontId="2" fillId="4" borderId="0" xfId="2" applyNumberFormat="1" applyFont="1" applyFill="1"/>
    <xf numFmtId="169" fontId="6" fillId="0" borderId="0" xfId="4" applyNumberFormat="1" applyFont="1" applyFill="1" applyBorder="1"/>
    <xf numFmtId="0" fontId="7" fillId="0" borderId="0" xfId="2" applyFont="1" applyFill="1"/>
    <xf numFmtId="0" fontId="7" fillId="0" borderId="0" xfId="2" applyFont="1" applyFill="1" applyAlignment="1">
      <alignment horizontal="center" wrapText="1"/>
    </xf>
    <xf numFmtId="167" fontId="7" fillId="0" borderId="0" xfId="2" applyNumberFormat="1" applyFont="1" applyFill="1" applyAlignment="1">
      <alignment horizontal="center" wrapText="1"/>
    </xf>
    <xf numFmtId="2" fontId="2" fillId="0" borderId="0" xfId="2" applyNumberFormat="1" applyFont="1" applyFill="1" applyBorder="1"/>
    <xf numFmtId="2" fontId="7" fillId="0" borderId="0" xfId="2" applyNumberFormat="1" applyFont="1" applyFill="1" applyBorder="1"/>
    <xf numFmtId="169" fontId="7" fillId="0" borderId="0" xfId="113" applyNumberFormat="1" applyFont="1" applyFill="1"/>
    <xf numFmtId="0" fontId="7" fillId="0" borderId="0" xfId="2" applyFont="1"/>
  </cellXfs>
  <cellStyles count="114">
    <cellStyle name="_SeriesDataForecast" xfId="6"/>
    <cellStyle name="Comma  - Style1" xfId="7"/>
    <cellStyle name="Comma  - Style2" xfId="8"/>
    <cellStyle name="Comma  - Style3" xfId="9"/>
    <cellStyle name="Comma  - Style4" xfId="10"/>
    <cellStyle name="Comma  - Style5" xfId="11"/>
    <cellStyle name="Comma  - Style6" xfId="12"/>
    <cellStyle name="Comma  - Style7" xfId="13"/>
    <cellStyle name="Comma  - Style8" xfId="14"/>
    <cellStyle name="Comma 2" xfId="3"/>
    <cellStyle name="Comma 2 2" xfId="15"/>
    <cellStyle name="Comma 2 3" xfId="16"/>
    <cellStyle name="Comma 3" xfId="17"/>
    <cellStyle name="Comma 4" xfId="18"/>
    <cellStyle name="Comma 4 2" xfId="19"/>
    <cellStyle name="Comma 5" xfId="20"/>
    <cellStyle name="Comma 6" xfId="21"/>
    <cellStyle name="Comma 7" xfId="22"/>
    <cellStyle name="Comma 8" xfId="23"/>
    <cellStyle name="Comma_Peak and Energy 2012 Plan IncWgt CPI Calendar" xfId="5"/>
    <cellStyle name="Currency 2" xfId="24"/>
    <cellStyle name="Currency 3" xfId="25"/>
    <cellStyle name="Currency 4" xfId="26"/>
    <cellStyle name="Currency 5" xfId="27"/>
    <cellStyle name="Currency 6" xfId="28"/>
    <cellStyle name="Currency 7" xfId="29"/>
    <cellStyle name="Normal" xfId="0" builtinId="0"/>
    <cellStyle name="Normal - Style1" xfId="30"/>
    <cellStyle name="Normal 10" xfId="31"/>
    <cellStyle name="Normal 11" xfId="32"/>
    <cellStyle name="Normal 12" xfId="33"/>
    <cellStyle name="Normal 13" xfId="34"/>
    <cellStyle name="Normal 2" xfId="1"/>
    <cellStyle name="Normal 2 2" xfId="35"/>
    <cellStyle name="Normal 3" xfId="2"/>
    <cellStyle name="Normal 4" xfId="36"/>
    <cellStyle name="Normal 5" xfId="37"/>
    <cellStyle name="Normal 6" xfId="38"/>
    <cellStyle name="Normal 6 2" xfId="39"/>
    <cellStyle name="Normal 7" xfId="40"/>
    <cellStyle name="Normal 8" xfId="41"/>
    <cellStyle name="Normal 9" xfId="42"/>
    <cellStyle name="Percent" xfId="113" builtinId="5"/>
    <cellStyle name="Percent 2" xfId="4"/>
    <cellStyle name="Percent 2 2" xfId="43"/>
    <cellStyle name="Percent 2 3" xfId="44"/>
    <cellStyle name="Percent 3" xfId="45"/>
    <cellStyle name="Percent 4" xfId="46"/>
    <cellStyle name="Percent 5" xfId="47"/>
    <cellStyle name="SAPBEXaggData" xfId="48"/>
    <cellStyle name="SAPBEXaggDataEmph" xfId="49"/>
    <cellStyle name="SAPBEXaggItem" xfId="50"/>
    <cellStyle name="SAPBEXaggItemX" xfId="51"/>
    <cellStyle name="SAPBEXchaText" xfId="52"/>
    <cellStyle name="SAPBEXexcBad7" xfId="53"/>
    <cellStyle name="SAPBEXexcBad8" xfId="54"/>
    <cellStyle name="SAPBEXexcBad9" xfId="55"/>
    <cellStyle name="SAPBEXexcCritical4" xfId="56"/>
    <cellStyle name="SAPBEXexcCritical5" xfId="57"/>
    <cellStyle name="SAPBEXexcCritical6" xfId="58"/>
    <cellStyle name="SAPBEXexcGood1" xfId="59"/>
    <cellStyle name="SAPBEXexcGood2" xfId="60"/>
    <cellStyle name="SAPBEXexcGood3" xfId="61"/>
    <cellStyle name="SAPBEXfilterDrill" xfId="62"/>
    <cellStyle name="SAPBEXfilterDrill 2" xfId="63"/>
    <cellStyle name="SAPBEXfilterDrill_Feb 12 Revenue Trend (2)" xfId="64"/>
    <cellStyle name="SAPBEXfilterItem" xfId="65"/>
    <cellStyle name="SAPBEXfilterText" xfId="66"/>
    <cellStyle name="SAPBEXformats" xfId="67"/>
    <cellStyle name="SAPBEXheaderItem" xfId="68"/>
    <cellStyle name="SAPBEXheaderItem 2" xfId="69"/>
    <cellStyle name="SAPBEXheaderItem 3" xfId="70"/>
    <cellStyle name="SAPBEXheaderItem 4" xfId="71"/>
    <cellStyle name="SAPBEXheaderItem 5" xfId="72"/>
    <cellStyle name="SAPBEXheaderItem 6" xfId="73"/>
    <cellStyle name="SAPBEXheaderItem 7" xfId="74"/>
    <cellStyle name="SAPBEXheaderItem 8" xfId="75"/>
    <cellStyle name="SAPBEXheaderText" xfId="76"/>
    <cellStyle name="SAPBEXheaderText 2" xfId="77"/>
    <cellStyle name="SAPBEXheaderText 3" xfId="78"/>
    <cellStyle name="SAPBEXheaderText 4" xfId="79"/>
    <cellStyle name="SAPBEXheaderText 5" xfId="80"/>
    <cellStyle name="SAPBEXheaderText 6" xfId="81"/>
    <cellStyle name="SAPBEXheaderText 7" xfId="82"/>
    <cellStyle name="SAPBEXheaderText 8" xfId="83"/>
    <cellStyle name="SAPBEXHLevel0" xfId="84"/>
    <cellStyle name="SAPBEXHLevel0X" xfId="85"/>
    <cellStyle name="SAPBEXHLevel1" xfId="86"/>
    <cellStyle name="SAPBEXHLevel1 2" xfId="87"/>
    <cellStyle name="SAPBEXHLevel1_Feb 12 Revenue Trend (2)" xfId="88"/>
    <cellStyle name="SAPBEXHLevel1X" xfId="89"/>
    <cellStyle name="SAPBEXHLevel2" xfId="90"/>
    <cellStyle name="SAPBEXHLevel2 2" xfId="91"/>
    <cellStyle name="SAPBEXHLevel2_Feb 12 Revenue Trend (2)" xfId="92"/>
    <cellStyle name="SAPBEXHLevel2X" xfId="93"/>
    <cellStyle name="SAPBEXHLevel3" xfId="94"/>
    <cellStyle name="SAPBEXHLevel3X" xfId="95"/>
    <cellStyle name="SAPBEXinputData" xfId="96"/>
    <cellStyle name="SAPBEXresData" xfId="97"/>
    <cellStyle name="SAPBEXresDataEmph" xfId="98"/>
    <cellStyle name="SAPBEXresItem" xfId="99"/>
    <cellStyle name="SAPBEXresItemX" xfId="100"/>
    <cellStyle name="SAPBEXstdData" xfId="101"/>
    <cellStyle name="SAPBEXstdData 2" xfId="102"/>
    <cellStyle name="SAPBEXstdData_Feb 12 Revenue Trend (2)" xfId="103"/>
    <cellStyle name="SAPBEXstdDataEmph" xfId="104"/>
    <cellStyle name="SAPBEXstdItem" xfId="105"/>
    <cellStyle name="SAPBEXstdItemX" xfId="106"/>
    <cellStyle name="SAPBEXtitle" xfId="107"/>
    <cellStyle name="SAPBEXundefined" xfId="108"/>
    <cellStyle name="Style 1" xfId="109"/>
    <cellStyle name="styleDateRange" xfId="110"/>
    <cellStyle name="styleSeriesData" xfId="111"/>
    <cellStyle name="styleSeriesDataForecast" xfId="1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Variables%20Distribution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oad_Forecasting_Group\2010%20Update\analysis\weather_distributions\Winter%20and%20Summer%20Peaks%20Temp%20Distributio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FIN_RPT\FRM\02%20CLAUSWK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rs0xzw\Local%20Settings\Temporary%20Internet%20Files\Content.Outlook\30EA51DD\FUEL\TRANSOUT\FUEL\CURRFUEL\Fuel_TU_19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rs0xzw\Local%20Settings\Temporary%20Internet%20Files\Content.Outlook\30EA51DD\Common\1-%20IA\Nuclear%20Cost%20Recovery%202012\Fixed%20Costs%20Spredsheets\FC_TP6&amp;7%20and%20NoTP6&amp;7\FC_NoTP6&amp;7_MF_E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LEO\WKLY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rs0xzw\Local%20Settings\Temporary%20Internet%20Files\Content.Outlook\30EA51DD\Temp\c.program%20files.notes.data\Nuclear%20Projection%20Schedu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Assu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Original DATA"/>
      <sheetName val="RiskSerializationData"/>
      <sheetName val="Output Results"/>
      <sheetName val="WPDayTemp"/>
      <sheetName val="WPPriorAMHDH"/>
      <sheetName val="rsklibSimData"/>
      <sheetName val="SPDayTemp"/>
      <sheetName val="TwoDaysPriorCDH"/>
    </sheetNames>
    <sheetDataSet>
      <sheetData sheetId="0" refreshError="1"/>
      <sheetData sheetId="1" refreshError="1"/>
      <sheetData sheetId="2" refreshError="1"/>
      <sheetData sheetId="3" refreshError="1">
        <row r="2">
          <cell r="D2">
            <v>41.082914491060144</v>
          </cell>
          <cell r="F2">
            <v>812.20614668299663</v>
          </cell>
          <cell r="G2">
            <v>83.878267858456709</v>
          </cell>
          <cell r="I2">
            <v>229.96523257078101</v>
          </cell>
        </row>
        <row r="3">
          <cell r="D3">
            <v>41.860273364496976</v>
          </cell>
          <cell r="F3">
            <v>458.7000985750397</v>
          </cell>
          <cell r="G3">
            <v>82.224394161100093</v>
          </cell>
          <cell r="I3">
            <v>243.8330146177527</v>
          </cell>
        </row>
        <row r="4">
          <cell r="D4">
            <v>57.333040036472418</v>
          </cell>
          <cell r="F4">
            <v>535.75277254177126</v>
          </cell>
          <cell r="G4">
            <v>83.67956408852767</v>
          </cell>
          <cell r="I4">
            <v>210.56314669835248</v>
          </cell>
        </row>
        <row r="5">
          <cell r="D5">
            <v>46.419812918083274</v>
          </cell>
          <cell r="F5">
            <v>406.91523231736113</v>
          </cell>
          <cell r="G5">
            <v>81.989943209270066</v>
          </cell>
          <cell r="I5">
            <v>236.27669947661764</v>
          </cell>
        </row>
        <row r="6">
          <cell r="D6">
            <v>55.993163997093212</v>
          </cell>
          <cell r="F6">
            <v>570.74184895449594</v>
          </cell>
          <cell r="G6">
            <v>84.705081549278688</v>
          </cell>
          <cell r="I6">
            <v>256.38432682911451</v>
          </cell>
        </row>
        <row r="7">
          <cell r="D7">
            <v>58.186124566137131</v>
          </cell>
          <cell r="F7">
            <v>535.7099319712637</v>
          </cell>
          <cell r="G7">
            <v>82.650158868979588</v>
          </cell>
          <cell r="I7">
            <v>282.19670121378641</v>
          </cell>
        </row>
        <row r="8">
          <cell r="D8">
            <v>53.704243216096302</v>
          </cell>
          <cell r="F8">
            <v>710.99639563888149</v>
          </cell>
          <cell r="G8">
            <v>84.357536387544187</v>
          </cell>
          <cell r="I8">
            <v>242.74091449852568</v>
          </cell>
        </row>
        <row r="9">
          <cell r="D9">
            <v>38.768707679007598</v>
          </cell>
          <cell r="F9">
            <v>754.88221920415481</v>
          </cell>
          <cell r="G9">
            <v>83.685915127111073</v>
          </cell>
          <cell r="I9">
            <v>287.25658534794502</v>
          </cell>
        </row>
        <row r="10">
          <cell r="D10">
            <v>49.346073816694378</v>
          </cell>
          <cell r="F10">
            <v>674.69125792992452</v>
          </cell>
          <cell r="G10">
            <v>83.314560753316442</v>
          </cell>
          <cell r="I10">
            <v>243.9045346939449</v>
          </cell>
        </row>
        <row r="11">
          <cell r="D11">
            <v>49.603572535914481</v>
          </cell>
          <cell r="F11">
            <v>675.4823453829647</v>
          </cell>
          <cell r="G11">
            <v>84.08472366556677</v>
          </cell>
          <cell r="I11">
            <v>249.47577400662652</v>
          </cell>
        </row>
        <row r="12">
          <cell r="D12">
            <v>42.047256719000885</v>
          </cell>
          <cell r="F12">
            <v>489.84350000000001</v>
          </cell>
          <cell r="G12">
            <v>84.78887077533652</v>
          </cell>
          <cell r="I12">
            <v>330.28900843859299</v>
          </cell>
        </row>
        <row r="13">
          <cell r="D13">
            <v>43.541874444037745</v>
          </cell>
          <cell r="F13">
            <v>854.99590000000001</v>
          </cell>
          <cell r="G13">
            <v>85.651925620494126</v>
          </cell>
          <cell r="I13">
            <v>308.27020733085374</v>
          </cell>
        </row>
        <row r="14">
          <cell r="D14">
            <v>46.257721074590414</v>
          </cell>
          <cell r="F14">
            <v>778.8904</v>
          </cell>
          <cell r="G14">
            <v>84.3</v>
          </cell>
          <cell r="I14">
            <v>273.63557734899092</v>
          </cell>
        </row>
        <row r="15">
          <cell r="D15">
            <v>49.332643186914019</v>
          </cell>
          <cell r="F15">
            <v>460.66</v>
          </cell>
          <cell r="G15">
            <v>86.3</v>
          </cell>
          <cell r="I15">
            <v>301.80629626716694</v>
          </cell>
        </row>
        <row r="16">
          <cell r="D16">
            <v>40.75138884202476</v>
          </cell>
          <cell r="F16">
            <v>939.3</v>
          </cell>
          <cell r="G16">
            <v>84.2</v>
          </cell>
          <cell r="I16">
            <v>254.97397264150109</v>
          </cell>
        </row>
        <row r="17">
          <cell r="D17">
            <v>39.281689306621139</v>
          </cell>
          <cell r="F17">
            <v>926.92</v>
          </cell>
          <cell r="G17">
            <v>84.5</v>
          </cell>
          <cell r="I17">
            <v>238.30927852429858</v>
          </cell>
        </row>
        <row r="18">
          <cell r="D18">
            <v>41.898419920102867</v>
          </cell>
          <cell r="F18">
            <v>615.54999999999995</v>
          </cell>
          <cell r="G18">
            <v>83.1</v>
          </cell>
          <cell r="I18">
            <v>253.52446029202196</v>
          </cell>
        </row>
        <row r="19">
          <cell r="D19">
            <v>54.639726170658982</v>
          </cell>
          <cell r="F19">
            <v>525.61</v>
          </cell>
          <cell r="G19">
            <v>85.7</v>
          </cell>
          <cell r="I19">
            <v>305.49105633974614</v>
          </cell>
        </row>
        <row r="20">
          <cell r="D20">
            <v>53.12452166582878</v>
          </cell>
          <cell r="F20">
            <v>599.65</v>
          </cell>
          <cell r="G20">
            <v>83.9</v>
          </cell>
          <cell r="I20">
            <v>254.98078797245077</v>
          </cell>
        </row>
        <row r="21">
          <cell r="D21">
            <v>48.458333333333336</v>
          </cell>
          <cell r="F21">
            <v>738</v>
          </cell>
          <cell r="G21">
            <v>84.916666666666671</v>
          </cell>
          <cell r="I21">
            <v>272</v>
          </cell>
        </row>
        <row r="22">
          <cell r="D22">
            <v>34.5</v>
          </cell>
          <cell r="F22">
            <v>789</v>
          </cell>
          <cell r="G22">
            <v>84.708333333333329</v>
          </cell>
          <cell r="I22">
            <v>268</v>
          </cell>
        </row>
        <row r="23">
          <cell r="D23">
            <v>46.625</v>
          </cell>
          <cell r="F23">
            <v>300</v>
          </cell>
          <cell r="G23">
            <v>84.625</v>
          </cell>
          <cell r="I23">
            <v>272</v>
          </cell>
        </row>
        <row r="24">
          <cell r="D24">
            <v>54.708333333333336</v>
          </cell>
          <cell r="F24">
            <v>556</v>
          </cell>
          <cell r="G24">
            <v>84.875</v>
          </cell>
          <cell r="I24">
            <v>274</v>
          </cell>
        </row>
        <row r="25">
          <cell r="D25">
            <v>54.666666666666664</v>
          </cell>
          <cell r="F25">
            <v>602</v>
          </cell>
          <cell r="G25">
            <v>86.083333333333329</v>
          </cell>
          <cell r="I25">
            <v>316</v>
          </cell>
        </row>
        <row r="26">
          <cell r="D26">
            <v>58.166666666666664</v>
          </cell>
          <cell r="F26">
            <v>447</v>
          </cell>
          <cell r="G26">
            <v>84.875</v>
          </cell>
          <cell r="I26">
            <v>192</v>
          </cell>
        </row>
        <row r="27">
          <cell r="D27">
            <v>48.791666666666664</v>
          </cell>
          <cell r="F27">
            <v>507</v>
          </cell>
          <cell r="G27">
            <v>84.625</v>
          </cell>
          <cell r="I27">
            <v>240</v>
          </cell>
        </row>
        <row r="28">
          <cell r="D28">
            <v>46.208333333333336</v>
          </cell>
          <cell r="F28">
            <v>669</v>
          </cell>
          <cell r="G28">
            <v>84.291666666666671</v>
          </cell>
          <cell r="I28">
            <v>291</v>
          </cell>
        </row>
        <row r="29">
          <cell r="D29">
            <v>45.666666666666664</v>
          </cell>
          <cell r="F29">
            <v>743</v>
          </cell>
          <cell r="G29">
            <v>84.875</v>
          </cell>
          <cell r="I29">
            <v>286</v>
          </cell>
        </row>
        <row r="30">
          <cell r="D30">
            <v>55.541666666666664</v>
          </cell>
          <cell r="F30">
            <v>426</v>
          </cell>
          <cell r="G30">
            <v>86</v>
          </cell>
          <cell r="I30">
            <v>301</v>
          </cell>
        </row>
        <row r="31">
          <cell r="D31">
            <v>52.125</v>
          </cell>
          <cell r="F31">
            <v>677</v>
          </cell>
          <cell r="G31">
            <v>83.125</v>
          </cell>
          <cell r="I31">
            <v>307</v>
          </cell>
        </row>
        <row r="32">
          <cell r="D32">
            <v>49.75</v>
          </cell>
          <cell r="F32">
            <v>613</v>
          </cell>
          <cell r="G32">
            <v>82.833333333333329</v>
          </cell>
          <cell r="I32">
            <v>287</v>
          </cell>
        </row>
        <row r="33">
          <cell r="D33">
            <v>49.72026596325022</v>
          </cell>
          <cell r="F33">
            <v>653.47132121883794</v>
          </cell>
          <cell r="G33">
            <v>84.517182800470593</v>
          </cell>
          <cell r="I33">
            <v>280.33046436026541</v>
          </cell>
        </row>
        <row r="34">
          <cell r="D34">
            <v>51.377038503339428</v>
          </cell>
          <cell r="F34">
            <v>628.67539601667556</v>
          </cell>
          <cell r="G34">
            <v>83.321228284143999</v>
          </cell>
          <cell r="I34">
            <v>289.95825381640526</v>
          </cell>
        </row>
        <row r="35">
          <cell r="D35">
            <v>43.571473784104768</v>
          </cell>
          <cell r="F35">
            <v>376.61164245418507</v>
          </cell>
          <cell r="G35">
            <v>84.130509477618872</v>
          </cell>
          <cell r="I35">
            <v>275.4386654035597</v>
          </cell>
        </row>
        <row r="36">
          <cell r="D36">
            <v>58.702749505430127</v>
          </cell>
          <cell r="F36">
            <v>448.55981996355911</v>
          </cell>
          <cell r="G36">
            <v>84.776346703055694</v>
          </cell>
          <cell r="I36">
            <v>243.47988162301215</v>
          </cell>
        </row>
        <row r="37">
          <cell r="D37">
            <v>50.020421120400357</v>
          </cell>
          <cell r="F37">
            <v>374.06609316437834</v>
          </cell>
          <cell r="G37">
            <v>86.891971999999996</v>
          </cell>
          <cell r="I37">
            <v>303.50631709828383</v>
          </cell>
        </row>
        <row r="38">
          <cell r="D38">
            <v>51.893143256294017</v>
          </cell>
          <cell r="F38">
            <v>651.19676877589302</v>
          </cell>
          <cell r="G38">
            <v>84.942737292163358</v>
          </cell>
          <cell r="I38">
            <v>299.20016283736186</v>
          </cell>
        </row>
        <row r="39">
          <cell r="D39">
            <v>53.995162898569795</v>
          </cell>
          <cell r="F39">
            <v>503.69874526539894</v>
          </cell>
          <cell r="G39">
            <v>85.752962501578054</v>
          </cell>
          <cell r="I39">
            <v>296.7464000533393</v>
          </cell>
        </row>
        <row r="40">
          <cell r="D40">
            <v>47.905349155614374</v>
          </cell>
          <cell r="F40">
            <v>654.32804610665778</v>
          </cell>
          <cell r="G40">
            <v>84.847749265066525</v>
          </cell>
          <cell r="I40">
            <v>262.41055536834057</v>
          </cell>
        </row>
        <row r="41">
          <cell r="D41">
            <v>45.013484006381013</v>
          </cell>
          <cell r="F41">
            <v>574.93978096847059</v>
          </cell>
          <cell r="G41">
            <v>87.061652681238925</v>
          </cell>
          <cell r="I41">
            <v>282.02836092733691</v>
          </cell>
        </row>
        <row r="42">
          <cell r="D42">
            <v>45.355777199103294</v>
          </cell>
          <cell r="F42">
            <v>912.65309122760698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_@RISKFitInformation"/>
      <sheetName val="rsklibSimData"/>
      <sheetName val="Original DATA"/>
      <sheetName val="RiskSerializationData"/>
      <sheetName val="Percentiles"/>
      <sheetName val="SP Distribution"/>
      <sheetName val="WP Distribu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D2">
            <v>41.082914491060144</v>
          </cell>
          <cell r="F2">
            <v>83.878267858456709</v>
          </cell>
        </row>
        <row r="3">
          <cell r="D3">
            <v>41.860273364496976</v>
          </cell>
          <cell r="F3">
            <v>82.224394161100093</v>
          </cell>
        </row>
        <row r="4">
          <cell r="D4">
            <v>57.333040036472418</v>
          </cell>
          <cell r="F4">
            <v>83.67956408852767</v>
          </cell>
        </row>
        <row r="5">
          <cell r="D5">
            <v>46.419812918083274</v>
          </cell>
          <cell r="F5">
            <v>81.989943209270066</v>
          </cell>
        </row>
        <row r="6">
          <cell r="D6">
            <v>55.993163997093212</v>
          </cell>
          <cell r="F6">
            <v>84.705081549278688</v>
          </cell>
        </row>
        <row r="7">
          <cell r="D7">
            <v>58.186124566137131</v>
          </cell>
          <cell r="F7">
            <v>82.650158868979588</v>
          </cell>
        </row>
        <row r="8">
          <cell r="D8">
            <v>53.704243216096302</v>
          </cell>
          <cell r="F8">
            <v>84.357536387544187</v>
          </cell>
        </row>
        <row r="9">
          <cell r="D9">
            <v>38.768707679007598</v>
          </cell>
          <cell r="F9">
            <v>83.685915127111073</v>
          </cell>
        </row>
        <row r="10">
          <cell r="D10">
            <v>49.346073816694378</v>
          </cell>
          <cell r="F10">
            <v>83.314560753316442</v>
          </cell>
        </row>
        <row r="11">
          <cell r="D11">
            <v>49.603572535914481</v>
          </cell>
          <cell r="F11">
            <v>84.08472366556677</v>
          </cell>
        </row>
        <row r="12">
          <cell r="D12">
            <v>42.047256719000885</v>
          </cell>
          <cell r="F12">
            <v>84.78887077533652</v>
          </cell>
        </row>
        <row r="13">
          <cell r="D13">
            <v>43.541874444037745</v>
          </cell>
          <cell r="F13">
            <v>85.651925620494126</v>
          </cell>
        </row>
        <row r="14">
          <cell r="D14">
            <v>46.257721074590414</v>
          </cell>
          <cell r="F14">
            <v>84.3</v>
          </cell>
        </row>
        <row r="15">
          <cell r="D15">
            <v>49.332643186914019</v>
          </cell>
          <cell r="F15">
            <v>86.3</v>
          </cell>
        </row>
        <row r="16">
          <cell r="D16">
            <v>40.75138884202476</v>
          </cell>
          <cell r="F16">
            <v>84.2</v>
          </cell>
        </row>
        <row r="17">
          <cell r="D17">
            <v>39.281689306621139</v>
          </cell>
          <cell r="F17">
            <v>84.5</v>
          </cell>
        </row>
        <row r="18">
          <cell r="D18">
            <v>41.898419920102867</v>
          </cell>
          <cell r="F18">
            <v>83.1</v>
          </cell>
        </row>
        <row r="19">
          <cell r="D19">
            <v>54.639726170658982</v>
          </cell>
          <cell r="F19">
            <v>85.7</v>
          </cell>
        </row>
        <row r="20">
          <cell r="D20">
            <v>53.12452166582878</v>
          </cell>
          <cell r="F20">
            <v>83.9</v>
          </cell>
        </row>
        <row r="21">
          <cell r="D21">
            <v>48.458333333333336</v>
          </cell>
          <cell r="F21">
            <v>84.916666666666671</v>
          </cell>
        </row>
        <row r="22">
          <cell r="D22">
            <v>34.5</v>
          </cell>
          <cell r="F22">
            <v>84.708333333333329</v>
          </cell>
        </row>
        <row r="23">
          <cell r="D23">
            <v>46.625</v>
          </cell>
          <cell r="F23">
            <v>84.625</v>
          </cell>
        </row>
        <row r="24">
          <cell r="D24">
            <v>54.708333333333336</v>
          </cell>
          <cell r="F24">
            <v>84.875</v>
          </cell>
        </row>
        <row r="25">
          <cell r="D25">
            <v>54.666666666666664</v>
          </cell>
          <cell r="F25">
            <v>86.083333333333329</v>
          </cell>
        </row>
        <row r="26">
          <cell r="D26">
            <v>58.166666666666664</v>
          </cell>
          <cell r="F26">
            <v>84.875</v>
          </cell>
        </row>
        <row r="27">
          <cell r="D27">
            <v>48.791666666666664</v>
          </cell>
          <cell r="F27">
            <v>84.625</v>
          </cell>
        </row>
        <row r="28">
          <cell r="D28">
            <v>46.208333333333336</v>
          </cell>
          <cell r="F28">
            <v>84.291666666666671</v>
          </cell>
        </row>
        <row r="29">
          <cell r="D29">
            <v>45.666666666666664</v>
          </cell>
          <cell r="F29">
            <v>84.875</v>
          </cell>
        </row>
        <row r="30">
          <cell r="D30">
            <v>55.541666666666664</v>
          </cell>
          <cell r="F30">
            <v>86</v>
          </cell>
        </row>
        <row r="31">
          <cell r="D31">
            <v>52.125</v>
          </cell>
          <cell r="F31">
            <v>83.125</v>
          </cell>
        </row>
        <row r="32">
          <cell r="D32">
            <v>49.75</v>
          </cell>
          <cell r="F32">
            <v>82.833333333333329</v>
          </cell>
        </row>
        <row r="33">
          <cell r="D33">
            <v>49.72026596325022</v>
          </cell>
          <cell r="F33">
            <v>84.517182800470593</v>
          </cell>
        </row>
        <row r="34">
          <cell r="D34">
            <v>51.377038503339428</v>
          </cell>
          <cell r="F34">
            <v>83.321228284143999</v>
          </cell>
        </row>
        <row r="35">
          <cell r="D35">
            <v>43.571473784104768</v>
          </cell>
          <cell r="F35">
            <v>84.130509477618872</v>
          </cell>
        </row>
        <row r="36">
          <cell r="D36">
            <v>58.702749505430127</v>
          </cell>
          <cell r="F36">
            <v>84.776346703055694</v>
          </cell>
        </row>
        <row r="37">
          <cell r="D37">
            <v>50.020421120400357</v>
          </cell>
          <cell r="F37">
            <v>86.891971999999996</v>
          </cell>
        </row>
        <row r="38">
          <cell r="D38">
            <v>51.893143256294017</v>
          </cell>
          <cell r="F38">
            <v>84.942737292163358</v>
          </cell>
        </row>
        <row r="39">
          <cell r="D39">
            <v>53.995162898569795</v>
          </cell>
          <cell r="F39">
            <v>85.752962501578054</v>
          </cell>
        </row>
        <row r="40">
          <cell r="D40">
            <v>47.905349155614374</v>
          </cell>
          <cell r="F40">
            <v>84.847749265066525</v>
          </cell>
        </row>
        <row r="41">
          <cell r="D41">
            <v>45.013484006381013</v>
          </cell>
          <cell r="F41">
            <v>87.061652681238925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Base"/>
      <sheetName val="NI Variances"/>
      <sheetName val="Clause Link"/>
      <sheetName val="Brd Rpt Other"/>
      <sheetName val="Clause Budget"/>
      <sheetName val="SOEF"/>
      <sheetName val="ER_SOEF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4">
          <cell r="L14">
            <v>13349</v>
          </cell>
          <cell r="P14">
            <v>48097</v>
          </cell>
        </row>
        <row r="16">
          <cell r="L16">
            <v>13384</v>
          </cell>
          <cell r="P16">
            <v>41066</v>
          </cell>
        </row>
        <row r="17">
          <cell r="L17">
            <v>4834</v>
          </cell>
          <cell r="P17">
            <v>794</v>
          </cell>
        </row>
        <row r="21">
          <cell r="L21">
            <v>-37289</v>
          </cell>
          <cell r="P21">
            <v>-82721</v>
          </cell>
        </row>
        <row r="22">
          <cell r="L22">
            <v>23146</v>
          </cell>
          <cell r="P22">
            <v>66878</v>
          </cell>
        </row>
        <row r="23">
          <cell r="L23">
            <v>1148</v>
          </cell>
          <cell r="P23">
            <v>12267</v>
          </cell>
        </row>
        <row r="28">
          <cell r="L28">
            <v>589</v>
          </cell>
          <cell r="P28">
            <v>-1979</v>
          </cell>
        </row>
        <row r="29">
          <cell r="L29">
            <v>6871</v>
          </cell>
          <cell r="P29">
            <v>-7355</v>
          </cell>
        </row>
        <row r="32">
          <cell r="L32">
            <v>1800</v>
          </cell>
          <cell r="P32">
            <v>-5057</v>
          </cell>
        </row>
        <row r="33">
          <cell r="L33">
            <v>-473</v>
          </cell>
          <cell r="P33">
            <v>-3109</v>
          </cell>
        </row>
      </sheetData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SEP 99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TP"/>
      <sheetName val="Compare R&amp;R Rpt to W. Log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Est-1b Low"/>
      <sheetName val="Est-1b High"/>
      <sheetName val="A2 (JUL)"/>
      <sheetName val="A2 (AUG)"/>
      <sheetName val="A2 (SEP)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enter plan"/>
      <sheetName val="system input1"/>
      <sheetName val="system input2"/>
      <sheetName val="emission offsets"/>
      <sheetName val="unit inputs"/>
      <sheetName val="Generation capital input lib"/>
      <sheetName val="Transmission capital input lib"/>
      <sheetName val="Pipeline capital input lib"/>
      <sheetName val="O&amp;M input lib"/>
      <sheetName val="Cap rep input lib"/>
      <sheetName val="Misc unit cost input lib"/>
      <sheetName val="Generation Capital"/>
      <sheetName val="Transmission Capital"/>
      <sheetName val="Pipeline Capital"/>
      <sheetName val="FOM"/>
      <sheetName val="FOM 2"/>
      <sheetName val="Capital replacement"/>
      <sheetName val="Misc. Unit Costs"/>
      <sheetName val="gas transport"/>
      <sheetName val="Transmission los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K11">
            <v>7.2900000000000006E-2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Hourly (On Hour Load)"/>
      <sheetName val="Weekly Log (OHL)"/>
      <sheetName val="2000 Weekly"/>
      <sheetName val="Weekly NEL Report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F110"/>
  <sheetViews>
    <sheetView tabSelected="1" zoomScale="90" zoomScaleNormal="90" workbookViewId="0">
      <pane xSplit="1" ySplit="10" topLeftCell="B11" activePane="bottomRight" state="frozen"/>
      <selection activeCell="B38" sqref="B38"/>
      <selection pane="topRight" activeCell="B38" sqref="B38"/>
      <selection pane="bottomLeft" activeCell="B38" sqref="B38"/>
      <selection pane="bottomRight" activeCell="G1" sqref="G1"/>
    </sheetView>
  </sheetViews>
  <sheetFormatPr defaultRowHeight="12.75" x14ac:dyDescent="0.2"/>
  <cols>
    <col min="1" max="1" width="36" style="2" customWidth="1"/>
    <col min="2" max="2" width="15.5703125" style="2" customWidth="1"/>
    <col min="3" max="3" width="14.28515625" style="2" customWidth="1"/>
    <col min="4" max="4" width="16.140625" style="2" customWidth="1"/>
    <col min="5" max="5" width="19.5703125" style="2" customWidth="1"/>
    <col min="6" max="8" width="20" style="2" customWidth="1"/>
    <col min="9" max="9" width="13.28515625" style="2" customWidth="1"/>
    <col min="10" max="10" width="12.140625" style="2" bestFit="1" customWidth="1"/>
    <col min="11" max="11" width="13.7109375" style="3" customWidth="1"/>
    <col min="12" max="12" width="18.5703125" style="3" customWidth="1"/>
    <col min="13" max="13" width="9.140625" style="3"/>
    <col min="14" max="14" width="11.7109375" style="3" customWidth="1"/>
    <col min="15" max="15" width="11.5703125" style="3" customWidth="1"/>
    <col min="16" max="16" width="10.85546875" style="4" customWidth="1"/>
    <col min="17" max="17" width="11.85546875" style="3" bestFit="1" customWidth="1"/>
    <col min="18" max="18" width="9" style="5" bestFit="1" customWidth="1"/>
    <col min="19" max="19" width="14.7109375" style="5" bestFit="1" customWidth="1"/>
    <col min="20" max="20" width="14.7109375" style="5" customWidth="1"/>
    <col min="21" max="21" width="11.140625" style="5" bestFit="1" customWidth="1"/>
    <col min="22" max="22" width="10.42578125" style="5" customWidth="1"/>
    <col min="23" max="23" width="11.42578125" style="5" bestFit="1" customWidth="1"/>
    <col min="24" max="24" width="11.28515625" style="3" customWidth="1"/>
    <col min="25" max="25" width="8.7109375" style="3" bestFit="1" customWidth="1"/>
    <col min="26" max="26" width="10.5703125" style="3" customWidth="1"/>
    <col min="27" max="27" width="11.7109375" style="3" customWidth="1"/>
    <col min="28" max="28" width="10.140625" style="3" bestFit="1" customWidth="1"/>
    <col min="29" max="29" width="10.7109375" style="3" customWidth="1"/>
    <col min="30" max="30" width="13.5703125" style="3" customWidth="1"/>
    <col min="31" max="31" width="8.7109375" style="3" customWidth="1"/>
    <col min="32" max="32" width="11" style="5" bestFit="1" customWidth="1"/>
    <col min="33" max="33" width="13.140625" style="3" bestFit="1" customWidth="1"/>
    <col min="34" max="34" width="13.7109375" style="3" bestFit="1" customWidth="1"/>
    <col min="35" max="16384" width="9.140625" style="3"/>
  </cols>
  <sheetData>
    <row r="1" spans="1:3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89" t="s">
        <v>51</v>
      </c>
    </row>
    <row r="2" spans="1:38" x14ac:dyDescent="0.2">
      <c r="A2" s="6" t="s">
        <v>44</v>
      </c>
      <c r="B2" s="6">
        <v>-2.0825314173891769</v>
      </c>
      <c r="C2" s="6">
        <v>0.90621370671794921</v>
      </c>
      <c r="D2" s="6">
        <v>-2.2980577340101367</v>
      </c>
      <c r="E2" s="6">
        <v>3.451798041254274E-2</v>
      </c>
      <c r="G2" s="89" t="s">
        <v>52</v>
      </c>
      <c r="K2" s="7"/>
      <c r="N2" s="8"/>
      <c r="O2" s="2"/>
      <c r="P2" s="9"/>
      <c r="Q2" s="9"/>
      <c r="R2" s="9"/>
      <c r="S2" s="9"/>
      <c r="T2" s="9"/>
      <c r="U2" s="9"/>
      <c r="V2" s="9"/>
      <c r="W2" s="9"/>
      <c r="X2" s="10"/>
      <c r="Y2" s="10"/>
      <c r="Z2" s="10"/>
      <c r="AA2" s="10"/>
      <c r="AB2" s="10"/>
      <c r="AD2" s="11"/>
    </row>
    <row r="3" spans="1:38" x14ac:dyDescent="0.2">
      <c r="A3" s="6" t="s">
        <v>45</v>
      </c>
      <c r="B3" s="6">
        <v>4.8963678073676804E-2</v>
      </c>
      <c r="C3" s="6">
        <v>9.4868913745626681E-3</v>
      </c>
      <c r="D3" s="6">
        <v>5.1611930758439781</v>
      </c>
      <c r="E3" s="6">
        <v>7.8489602679266058E-5</v>
      </c>
      <c r="N3" s="12"/>
      <c r="O3" s="13"/>
      <c r="P3" s="9"/>
      <c r="Q3" s="9"/>
      <c r="R3" s="9"/>
      <c r="S3" s="9"/>
      <c r="T3" s="9"/>
      <c r="U3" s="9"/>
      <c r="V3" s="9"/>
      <c r="W3" s="9"/>
      <c r="X3" s="10"/>
      <c r="Y3" s="10"/>
      <c r="Z3" s="10"/>
      <c r="AA3" s="10"/>
      <c r="AB3" s="10"/>
    </row>
    <row r="4" spans="1:38" x14ac:dyDescent="0.2">
      <c r="A4" s="6" t="s">
        <v>5</v>
      </c>
      <c r="B4" s="6">
        <v>1.4083963095421856E-3</v>
      </c>
      <c r="C4" s="6">
        <v>3.2650158943959391E-4</v>
      </c>
      <c r="D4" s="6">
        <v>4.3135971005824247</v>
      </c>
      <c r="E4" s="6">
        <v>4.7169640623976499E-4</v>
      </c>
      <c r="K4" s="14"/>
      <c r="L4" s="15"/>
      <c r="N4" s="8"/>
      <c r="O4" s="2"/>
      <c r="P4" s="9"/>
      <c r="Q4" s="9"/>
      <c r="R4" s="9"/>
      <c r="S4" s="9"/>
      <c r="T4" s="9"/>
      <c r="U4" s="9"/>
      <c r="V4" s="9"/>
      <c r="W4" s="9"/>
      <c r="X4" s="10"/>
      <c r="Y4" s="10"/>
      <c r="Z4" s="10"/>
      <c r="AA4" s="10"/>
      <c r="AB4" s="10"/>
    </row>
    <row r="5" spans="1:38" x14ac:dyDescent="0.2">
      <c r="A5" s="6" t="s">
        <v>46</v>
      </c>
      <c r="B5" s="6">
        <v>-0.71090701479350504</v>
      </c>
      <c r="C5" s="6">
        <v>7.2084741414078432E-2</v>
      </c>
      <c r="D5" s="6">
        <v>-9.8621011998894694</v>
      </c>
      <c r="E5" s="6">
        <v>1.4242252357182108E-8</v>
      </c>
      <c r="K5" s="14"/>
      <c r="L5" s="16"/>
      <c r="N5" s="8"/>
      <c r="O5" s="2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10"/>
      <c r="AB5" s="10"/>
    </row>
    <row r="6" spans="1:38" x14ac:dyDescent="0.2">
      <c r="A6" s="6" t="s">
        <v>47</v>
      </c>
      <c r="B6" s="6">
        <v>-1.332489276681783E-3</v>
      </c>
      <c r="C6" s="6">
        <v>3.6072242805699285E-4</v>
      </c>
      <c r="D6" s="6">
        <v>-3.6939462951032658</v>
      </c>
      <c r="E6" s="6">
        <v>1.8022361375635949E-3</v>
      </c>
      <c r="J6" s="17"/>
      <c r="K6" s="14"/>
      <c r="L6" s="18"/>
      <c r="M6" s="9"/>
      <c r="O6" s="2"/>
      <c r="P6" s="9"/>
      <c r="Q6" s="9"/>
      <c r="R6" s="9"/>
      <c r="S6" s="9"/>
      <c r="T6" s="9"/>
      <c r="U6" s="9"/>
      <c r="V6" s="9"/>
      <c r="W6" s="9"/>
      <c r="X6" s="10"/>
      <c r="Y6" s="10"/>
      <c r="Z6" s="10"/>
      <c r="AA6" s="10"/>
      <c r="AB6" s="10"/>
    </row>
    <row r="7" spans="1:38" x14ac:dyDescent="0.2">
      <c r="A7" s="6" t="s">
        <v>48</v>
      </c>
      <c r="B7" s="6">
        <v>2.6911204259492515E-2</v>
      </c>
      <c r="C7" s="6">
        <v>1.8025609111503988E-3</v>
      </c>
      <c r="D7" s="6">
        <v>14.929428510861094</v>
      </c>
      <c r="E7" s="6">
        <v>3.6893049155065201E-12</v>
      </c>
      <c r="K7" s="14"/>
      <c r="L7" s="19"/>
      <c r="M7" s="10"/>
      <c r="O7" s="20"/>
      <c r="P7" s="9"/>
      <c r="Q7" s="20"/>
      <c r="R7" s="9"/>
      <c r="S7" s="9"/>
      <c r="T7" s="9"/>
      <c r="U7" s="9"/>
      <c r="V7" s="9"/>
      <c r="W7" s="9"/>
      <c r="X7" s="10"/>
      <c r="Y7" s="10"/>
      <c r="Z7" s="10"/>
      <c r="AA7" s="10"/>
      <c r="AB7" s="10"/>
    </row>
    <row r="8" spans="1:38" x14ac:dyDescent="0.2">
      <c r="A8" s="6" t="s">
        <v>49</v>
      </c>
      <c r="B8" s="6">
        <v>0.17136111929662384</v>
      </c>
      <c r="C8" s="6">
        <v>5.362029345349438E-2</v>
      </c>
      <c r="D8" s="6">
        <v>3.1958258386863867</v>
      </c>
      <c r="E8" s="6">
        <v>5.2949378301788991E-3</v>
      </c>
      <c r="M8" s="9"/>
    </row>
    <row r="9" spans="1:38" x14ac:dyDescent="0.2">
      <c r="A9" s="6" t="s">
        <v>50</v>
      </c>
      <c r="B9" s="6">
        <v>-0.29588658993275813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C9" s="21"/>
    </row>
    <row r="10" spans="1:38" ht="25.5" x14ac:dyDescent="0.2">
      <c r="B10" s="22" t="s">
        <v>6</v>
      </c>
      <c r="C10" s="2" t="s">
        <v>7</v>
      </c>
      <c r="D10" s="22" t="s">
        <v>8</v>
      </c>
      <c r="E10" s="22" t="s">
        <v>9</v>
      </c>
      <c r="F10" s="22" t="s">
        <v>10</v>
      </c>
      <c r="G10" s="22" t="s">
        <v>11</v>
      </c>
      <c r="H10" s="22" t="s">
        <v>12</v>
      </c>
      <c r="I10" s="22" t="s">
        <v>13</v>
      </c>
      <c r="J10" s="2" t="s">
        <v>14</v>
      </c>
      <c r="K10" s="23" t="s">
        <v>15</v>
      </c>
      <c r="L10" s="22" t="s">
        <v>16</v>
      </c>
      <c r="M10" s="2"/>
      <c r="N10" s="2" t="s">
        <v>17</v>
      </c>
      <c r="O10" s="2" t="s">
        <v>18</v>
      </c>
      <c r="P10" s="2" t="s">
        <v>19</v>
      </c>
      <c r="Q10" s="2" t="s">
        <v>20</v>
      </c>
      <c r="R10" s="2" t="s">
        <v>21</v>
      </c>
      <c r="S10" s="2" t="s">
        <v>22</v>
      </c>
      <c r="T10" s="24" t="s">
        <v>23</v>
      </c>
      <c r="U10" s="24" t="s">
        <v>24</v>
      </c>
      <c r="V10" s="24" t="s">
        <v>25</v>
      </c>
      <c r="W10" s="24" t="s">
        <v>26</v>
      </c>
      <c r="X10" s="25" t="s">
        <v>27</v>
      </c>
      <c r="Y10" s="2" t="s">
        <v>28</v>
      </c>
      <c r="Z10" s="2" t="s">
        <v>29</v>
      </c>
      <c r="AA10" s="23" t="s">
        <v>30</v>
      </c>
      <c r="AB10" s="3" t="s">
        <v>31</v>
      </c>
      <c r="AD10" s="3" t="s">
        <v>32</v>
      </c>
      <c r="AE10" s="3" t="s">
        <v>33</v>
      </c>
      <c r="AG10" s="3" t="s">
        <v>34</v>
      </c>
    </row>
    <row r="11" spans="1:38" x14ac:dyDescent="0.2">
      <c r="A11" s="2">
        <v>1989</v>
      </c>
      <c r="B11" s="26"/>
      <c r="C11" s="26"/>
      <c r="D11" s="26"/>
      <c r="E11" s="27"/>
      <c r="F11" s="27"/>
      <c r="G11" s="27"/>
      <c r="H11" s="27"/>
      <c r="I11" s="27"/>
      <c r="J11" s="17"/>
      <c r="K11" s="21"/>
      <c r="L11" s="28"/>
      <c r="Y11" s="29"/>
      <c r="AA11" s="15">
        <f t="shared" ref="AA11:AA38" si="0">L11+SUM(M11:Z11)</f>
        <v>0</v>
      </c>
      <c r="AB11" s="30">
        <v>13425</v>
      </c>
      <c r="AE11" s="31"/>
      <c r="AG11" s="28"/>
    </row>
    <row r="12" spans="1:38" x14ac:dyDescent="0.2">
      <c r="A12" s="2">
        <f t="shared" ref="A12:A38" si="1">A11+1</f>
        <v>1990</v>
      </c>
      <c r="B12" s="26">
        <v>95</v>
      </c>
      <c r="C12" s="26">
        <v>268</v>
      </c>
      <c r="D12" s="32">
        <v>0</v>
      </c>
      <c r="E12" s="26">
        <v>99.461139096508987</v>
      </c>
      <c r="F12" s="26">
        <v>67.142768983934062</v>
      </c>
      <c r="G12" s="26">
        <v>0</v>
      </c>
      <c r="H12" s="26">
        <v>1</v>
      </c>
      <c r="I12" s="26">
        <v>-8.8817841970012504E-16</v>
      </c>
      <c r="J12" s="17">
        <f>$B$2+$B$3*B12+$B$4*C12+$B$5*D12+$B$6*E12+$B$7*F12+$B$8*G12+$B$9*H12+I12</f>
        <v>4.3249434900165813</v>
      </c>
      <c r="K12" s="21">
        <v>3158817.25</v>
      </c>
      <c r="L12" s="28">
        <f>J12*K12/1000</f>
        <v>13661.706101539579</v>
      </c>
      <c r="M12" s="23"/>
      <c r="N12" s="4"/>
      <c r="O12" s="23"/>
      <c r="P12" s="23"/>
      <c r="Q12" s="23"/>
      <c r="R12" s="23"/>
      <c r="S12" s="23"/>
      <c r="T12" s="23"/>
      <c r="U12" s="23"/>
      <c r="V12" s="23"/>
      <c r="W12" s="23"/>
      <c r="X12" s="33"/>
      <c r="Y12" s="29"/>
      <c r="Z12" s="23"/>
      <c r="AA12" s="15">
        <f t="shared" si="0"/>
        <v>13661.706101539579</v>
      </c>
      <c r="AB12" s="30">
        <v>13754</v>
      </c>
      <c r="AC12" s="34">
        <f t="shared" ref="AC12:AC36" si="2">AB12/AA12-1</f>
        <v>6.7556641735997403E-3</v>
      </c>
      <c r="AE12" s="31"/>
      <c r="AF12" s="3"/>
      <c r="AG12" s="28">
        <f t="shared" ref="AG12:AG38" si="3">D12*$B$5*K12/1000</f>
        <v>0</v>
      </c>
      <c r="AH12" s="2"/>
      <c r="AI12" s="2"/>
      <c r="AJ12" s="23"/>
      <c r="AK12" s="4"/>
      <c r="AL12" s="23"/>
    </row>
    <row r="13" spans="1:38" x14ac:dyDescent="0.2">
      <c r="A13" s="2">
        <f t="shared" si="1"/>
        <v>1991</v>
      </c>
      <c r="B13" s="26">
        <v>92</v>
      </c>
      <c r="C13" s="26">
        <v>272</v>
      </c>
      <c r="D13" s="32">
        <v>0</v>
      </c>
      <c r="E13" s="26">
        <v>101.046190095621</v>
      </c>
      <c r="F13" s="26">
        <v>66.362755275061801</v>
      </c>
      <c r="G13" s="26">
        <v>0</v>
      </c>
      <c r="H13" s="26">
        <v>0</v>
      </c>
      <c r="I13" s="26">
        <v>-5.01864766999418E-2</v>
      </c>
      <c r="J13" s="17">
        <f t="shared" ref="J13:J38" si="4">$B$2+$B$3*B13+$B$4*C13+$B$5*D13+$B$6*E13+$B$7*F13+$B$8*G13+$B$9*H13+I13</f>
        <v>4.4062829825625602</v>
      </c>
      <c r="K13" s="21">
        <v>3226455.3333333335</v>
      </c>
      <c r="L13" s="28">
        <f t="shared" ref="L13:L38" si="5">J13*K13/1000</f>
        <v>14216.67522926488</v>
      </c>
      <c r="M13" s="35"/>
      <c r="N13" s="36"/>
      <c r="O13" s="4"/>
      <c r="P13" s="5"/>
      <c r="R13" s="3"/>
      <c r="S13" s="3"/>
      <c r="T13" s="3"/>
      <c r="U13" s="3"/>
      <c r="V13" s="3"/>
      <c r="W13" s="3"/>
      <c r="Y13" s="29"/>
      <c r="AA13" s="15">
        <f t="shared" si="0"/>
        <v>14216.67522926488</v>
      </c>
      <c r="AB13" s="30">
        <v>14123</v>
      </c>
      <c r="AC13" s="34">
        <f t="shared" si="2"/>
        <v>-6.5891094615462276E-3</v>
      </c>
      <c r="AD13" s="31">
        <v>4.4062829825625602</v>
      </c>
      <c r="AE13" s="31">
        <f t="shared" ref="AE13:AE38" si="6">AD13-J13</f>
        <v>0</v>
      </c>
      <c r="AF13" s="37"/>
      <c r="AG13" s="28">
        <f t="shared" si="3"/>
        <v>0</v>
      </c>
    </row>
    <row r="14" spans="1:38" x14ac:dyDescent="0.2">
      <c r="A14" s="2">
        <f t="shared" si="1"/>
        <v>1992</v>
      </c>
      <c r="B14" s="26">
        <v>91</v>
      </c>
      <c r="C14" s="26">
        <v>274</v>
      </c>
      <c r="D14" s="32">
        <v>0</v>
      </c>
      <c r="E14" s="26">
        <v>102.68730754187199</v>
      </c>
      <c r="F14" s="26">
        <v>67.220906380032389</v>
      </c>
      <c r="G14" s="26">
        <v>0</v>
      </c>
      <c r="H14" s="26">
        <v>0</v>
      </c>
      <c r="I14" s="26">
        <v>4.98697653960107E-2</v>
      </c>
      <c r="J14" s="17">
        <f t="shared" si="4"/>
        <v>4.4810994474763888</v>
      </c>
      <c r="K14" s="21">
        <v>3281238.0833333335</v>
      </c>
      <c r="L14" s="28">
        <f t="shared" si="5"/>
        <v>14703.554162263486</v>
      </c>
      <c r="M14" s="38"/>
      <c r="N14" s="4"/>
      <c r="O14" s="4"/>
      <c r="P14" s="5"/>
      <c r="R14" s="3"/>
      <c r="S14" s="3"/>
      <c r="T14" s="3"/>
      <c r="U14" s="3"/>
      <c r="V14" s="3"/>
      <c r="W14" s="3"/>
      <c r="Y14" s="29"/>
      <c r="AA14" s="15">
        <f t="shared" si="0"/>
        <v>14703.554162263486</v>
      </c>
      <c r="AB14" s="30">
        <v>14661</v>
      </c>
      <c r="AC14" s="34">
        <f t="shared" si="2"/>
        <v>-2.8941412255752974E-3</v>
      </c>
      <c r="AD14" s="31">
        <v>4.4810994474763897</v>
      </c>
      <c r="AE14" s="31">
        <f t="shared" si="6"/>
        <v>0</v>
      </c>
      <c r="AF14" s="37"/>
      <c r="AG14" s="28">
        <f t="shared" si="3"/>
        <v>0</v>
      </c>
    </row>
    <row r="15" spans="1:38" x14ac:dyDescent="0.2">
      <c r="A15" s="2">
        <f t="shared" si="1"/>
        <v>1993</v>
      </c>
      <c r="B15" s="26">
        <v>91</v>
      </c>
      <c r="C15" s="26">
        <v>316</v>
      </c>
      <c r="D15" s="32">
        <v>0</v>
      </c>
      <c r="E15" s="26">
        <v>103.54270585526034</v>
      </c>
      <c r="F15" s="26">
        <v>68.430214275574514</v>
      </c>
      <c r="G15" s="26">
        <v>0</v>
      </c>
      <c r="H15" s="26">
        <v>0</v>
      </c>
      <c r="I15" s="26">
        <v>2.2276272373612301E-2</v>
      </c>
      <c r="J15" s="17">
        <f t="shared" si="4"/>
        <v>4.5440627221644316</v>
      </c>
      <c r="K15" s="21">
        <v>3355794.083333333</v>
      </c>
      <c r="L15" s="28">
        <f t="shared" si="5"/>
        <v>15248.938797334959</v>
      </c>
      <c r="M15" s="35"/>
      <c r="N15" s="4"/>
      <c r="O15" s="4"/>
      <c r="P15" s="5"/>
      <c r="R15" s="3"/>
      <c r="S15" s="3"/>
      <c r="T15" s="3"/>
      <c r="U15" s="3"/>
      <c r="V15" s="3"/>
      <c r="W15" s="3"/>
      <c r="Y15" s="29"/>
      <c r="AA15" s="15">
        <f t="shared" si="0"/>
        <v>15248.938797334959</v>
      </c>
      <c r="AB15" s="30">
        <v>15266</v>
      </c>
      <c r="AC15" s="34">
        <f t="shared" si="2"/>
        <v>1.1188452450228148E-3</v>
      </c>
      <c r="AD15" s="31">
        <v>4.5440627221644299</v>
      </c>
      <c r="AE15" s="31">
        <f t="shared" si="6"/>
        <v>0</v>
      </c>
      <c r="AF15" s="37"/>
      <c r="AG15" s="28">
        <f t="shared" si="3"/>
        <v>0</v>
      </c>
    </row>
    <row r="16" spans="1:38" x14ac:dyDescent="0.2">
      <c r="A16" s="2">
        <f t="shared" si="1"/>
        <v>1994</v>
      </c>
      <c r="B16" s="26">
        <v>92</v>
      </c>
      <c r="C16" s="26">
        <v>192</v>
      </c>
      <c r="D16" s="32">
        <v>0</v>
      </c>
      <c r="E16" s="26">
        <v>103.38512990489066</v>
      </c>
      <c r="F16" s="26">
        <v>69.339316242364504</v>
      </c>
      <c r="G16" s="26">
        <v>0</v>
      </c>
      <c r="H16" s="26">
        <v>0</v>
      </c>
      <c r="I16" s="26">
        <v>-8.7327807267385503E-3</v>
      </c>
      <c r="J16" s="17">
        <f t="shared" si="4"/>
        <v>4.4120512017396489</v>
      </c>
      <c r="K16" s="21">
        <v>3422186.666666667</v>
      </c>
      <c r="L16" s="28">
        <f t="shared" si="5"/>
        <v>15098.862795244071</v>
      </c>
      <c r="M16" s="35"/>
      <c r="N16" s="4"/>
      <c r="O16" s="4"/>
      <c r="P16" s="5"/>
      <c r="R16" s="3"/>
      <c r="S16" s="3"/>
      <c r="T16" s="3"/>
      <c r="U16" s="3"/>
      <c r="V16" s="3"/>
      <c r="W16" s="3"/>
      <c r="Y16" s="29"/>
      <c r="AA16" s="15">
        <f t="shared" si="0"/>
        <v>15098.862795244071</v>
      </c>
      <c r="AB16" s="30">
        <v>15179</v>
      </c>
      <c r="AC16" s="34">
        <f t="shared" si="2"/>
        <v>5.307499368838009E-3</v>
      </c>
      <c r="AD16" s="31">
        <v>4.4120512017396498</v>
      </c>
      <c r="AE16" s="31">
        <f t="shared" si="6"/>
        <v>0</v>
      </c>
      <c r="AF16" s="37"/>
      <c r="AG16" s="28">
        <f t="shared" si="3"/>
        <v>0</v>
      </c>
    </row>
    <row r="17" spans="1:33" x14ac:dyDescent="0.2">
      <c r="A17" s="2">
        <f t="shared" si="1"/>
        <v>1995</v>
      </c>
      <c r="B17" s="26">
        <v>93</v>
      </c>
      <c r="C17" s="26">
        <v>240</v>
      </c>
      <c r="D17" s="32">
        <v>0</v>
      </c>
      <c r="E17" s="26">
        <v>105.97379674156234</v>
      </c>
      <c r="F17" s="26">
        <v>70.972614108332991</v>
      </c>
      <c r="G17" s="26">
        <v>0</v>
      </c>
      <c r="H17" s="26">
        <v>0</v>
      </c>
      <c r="I17" s="26">
        <v>-4.0222467793165101E-2</v>
      </c>
      <c r="J17" s="17">
        <f t="shared" si="4"/>
        <v>4.5376328572918281</v>
      </c>
      <c r="K17" s="21">
        <v>3488796</v>
      </c>
      <c r="L17" s="28">
        <f t="shared" si="5"/>
        <v>15830.875361988301</v>
      </c>
      <c r="M17" s="35"/>
      <c r="N17" s="4"/>
      <c r="O17" s="4"/>
      <c r="P17" s="5"/>
      <c r="R17" s="3"/>
      <c r="S17" s="3"/>
      <c r="T17" s="3"/>
      <c r="U17" s="3"/>
      <c r="V17" s="3"/>
      <c r="W17" s="3"/>
      <c r="Y17" s="29"/>
      <c r="AA17" s="15">
        <f t="shared" si="0"/>
        <v>15830.875361988301</v>
      </c>
      <c r="AB17" s="30">
        <v>15813</v>
      </c>
      <c r="AC17" s="34">
        <f t="shared" si="2"/>
        <v>-1.1291455197242062E-3</v>
      </c>
      <c r="AD17" s="31">
        <v>4.5376328572918299</v>
      </c>
      <c r="AE17" s="31">
        <f t="shared" si="6"/>
        <v>0</v>
      </c>
      <c r="AF17" s="37"/>
      <c r="AG17" s="28">
        <f t="shared" si="3"/>
        <v>0</v>
      </c>
    </row>
    <row r="18" spans="1:33" x14ac:dyDescent="0.2">
      <c r="A18" s="2">
        <f t="shared" si="1"/>
        <v>1996</v>
      </c>
      <c r="B18" s="26">
        <v>90</v>
      </c>
      <c r="C18" s="26">
        <v>291</v>
      </c>
      <c r="D18" s="32">
        <v>0</v>
      </c>
      <c r="E18" s="26">
        <v>110.826773141807</v>
      </c>
      <c r="F18" s="26">
        <v>71.350151728394295</v>
      </c>
      <c r="G18" s="26">
        <v>0</v>
      </c>
      <c r="H18" s="26">
        <v>0</v>
      </c>
      <c r="I18" s="26">
        <v>8.8007054774754696E-3</v>
      </c>
      <c r="J18" s="17">
        <f t="shared" si="4"/>
        <v>4.5152866611238869</v>
      </c>
      <c r="K18" s="21">
        <v>3550747.333333334</v>
      </c>
      <c r="L18" s="28">
        <f t="shared" si="5"/>
        <v>16032.642071221213</v>
      </c>
      <c r="M18" s="35"/>
      <c r="N18" s="4"/>
      <c r="O18" s="4"/>
      <c r="P18" s="5"/>
      <c r="R18" s="3"/>
      <c r="S18" s="3"/>
      <c r="T18" s="3"/>
      <c r="U18" s="3"/>
      <c r="V18" s="3"/>
      <c r="W18" s="3"/>
      <c r="Y18" s="29"/>
      <c r="AA18" s="15">
        <f t="shared" si="0"/>
        <v>16032.642071221213</v>
      </c>
      <c r="AB18" s="30">
        <v>16064</v>
      </c>
      <c r="AC18" s="34">
        <f t="shared" si="2"/>
        <v>1.9558802996715308E-3</v>
      </c>
      <c r="AD18" s="31">
        <v>4.5152866611238904</v>
      </c>
      <c r="AE18" s="31">
        <f t="shared" si="6"/>
        <v>0</v>
      </c>
      <c r="AF18" s="37"/>
      <c r="AG18" s="28">
        <f t="shared" si="3"/>
        <v>0</v>
      </c>
    </row>
    <row r="19" spans="1:33" x14ac:dyDescent="0.2">
      <c r="A19" s="2">
        <f t="shared" si="1"/>
        <v>1997</v>
      </c>
      <c r="B19" s="26">
        <v>92</v>
      </c>
      <c r="C19" s="26">
        <v>286</v>
      </c>
      <c r="D19" s="32">
        <v>0</v>
      </c>
      <c r="E19" s="26">
        <v>110.12532763007101</v>
      </c>
      <c r="F19" s="26">
        <v>72.125965701476503</v>
      </c>
      <c r="G19" s="26">
        <v>0</v>
      </c>
      <c r="H19" s="26">
        <v>0</v>
      </c>
      <c r="I19" s="26">
        <v>-1.5169309679049701E-2</v>
      </c>
      <c r="J19" s="17">
        <f t="shared" si="4"/>
        <v>4.6040147774865519</v>
      </c>
      <c r="K19" s="21">
        <v>3615485.0833333335</v>
      </c>
      <c r="L19" s="28">
        <f t="shared" si="5"/>
        <v>16645.746751448864</v>
      </c>
      <c r="M19" s="35"/>
      <c r="N19" s="4"/>
      <c r="O19" s="4"/>
      <c r="P19" s="5"/>
      <c r="R19" s="3"/>
      <c r="S19" s="3"/>
      <c r="T19" s="3"/>
      <c r="U19" s="3"/>
      <c r="V19" s="3"/>
      <c r="W19" s="3"/>
      <c r="Y19" s="29"/>
      <c r="AA19" s="15">
        <f t="shared" si="0"/>
        <v>16645.746751448864</v>
      </c>
      <c r="AB19" s="30">
        <v>16612.986456389575</v>
      </c>
      <c r="AC19" s="34">
        <f t="shared" si="2"/>
        <v>-1.9680880376505838E-3</v>
      </c>
      <c r="AD19" s="31">
        <v>4.6040147774865501</v>
      </c>
      <c r="AE19" s="31">
        <f t="shared" si="6"/>
        <v>0</v>
      </c>
      <c r="AF19" s="37"/>
      <c r="AG19" s="28">
        <f t="shared" si="3"/>
        <v>0</v>
      </c>
    </row>
    <row r="20" spans="1:33" x14ac:dyDescent="0.2">
      <c r="A20" s="2">
        <f t="shared" si="1"/>
        <v>1998</v>
      </c>
      <c r="B20" s="26">
        <v>94</v>
      </c>
      <c r="C20" s="26">
        <v>301</v>
      </c>
      <c r="D20" s="32">
        <v>0</v>
      </c>
      <c r="E20" s="26">
        <v>103.09693417649265</v>
      </c>
      <c r="F20" s="26">
        <v>75.178909593337352</v>
      </c>
      <c r="G20" s="26">
        <v>0</v>
      </c>
      <c r="H20" s="26">
        <v>0</v>
      </c>
      <c r="I20" s="26">
        <v>1.55639364268412E-2</v>
      </c>
      <c r="J20" s="17">
        <f t="shared" si="4"/>
        <v>4.8453249799587601</v>
      </c>
      <c r="K20" s="21">
        <v>3680469.9166666665</v>
      </c>
      <c r="L20" s="28">
        <f t="shared" si="5"/>
        <v>17833.072825211733</v>
      </c>
      <c r="M20" s="35"/>
      <c r="N20" s="4"/>
      <c r="O20" s="4"/>
      <c r="P20" s="5"/>
      <c r="R20" s="3"/>
      <c r="S20" s="3"/>
      <c r="T20" s="3"/>
      <c r="U20" s="3"/>
      <c r="V20" s="3"/>
      <c r="W20" s="3"/>
      <c r="Y20" s="29"/>
      <c r="AA20" s="15">
        <f t="shared" si="0"/>
        <v>17833.072825211733</v>
      </c>
      <c r="AB20" s="30">
        <v>17897</v>
      </c>
      <c r="AC20" s="34">
        <f t="shared" si="2"/>
        <v>3.5847537558355569E-3</v>
      </c>
      <c r="AD20" s="31">
        <v>4.8453249799587601</v>
      </c>
      <c r="AE20" s="31">
        <f t="shared" si="6"/>
        <v>0</v>
      </c>
      <c r="AF20" s="37"/>
      <c r="AG20" s="28">
        <f t="shared" si="3"/>
        <v>0</v>
      </c>
    </row>
    <row r="21" spans="1:33" x14ac:dyDescent="0.2">
      <c r="A21" s="2">
        <f t="shared" si="1"/>
        <v>1999</v>
      </c>
      <c r="B21" s="26">
        <v>91</v>
      </c>
      <c r="C21" s="26">
        <v>307</v>
      </c>
      <c r="D21" s="32">
        <v>0</v>
      </c>
      <c r="E21" s="26">
        <v>108.11901240776832</v>
      </c>
      <c r="F21" s="26">
        <v>76.109891931696993</v>
      </c>
      <c r="G21" s="26">
        <v>0</v>
      </c>
      <c r="H21" s="26">
        <v>0</v>
      </c>
      <c r="I21" s="26">
        <v>-2.98346163094898E-2</v>
      </c>
      <c r="J21" s="17">
        <f t="shared" si="4"/>
        <v>4.6798477613383973</v>
      </c>
      <c r="K21" s="21">
        <v>3756009.333333333</v>
      </c>
      <c r="L21" s="28">
        <f t="shared" si="5"/>
        <v>17577.551870166124</v>
      </c>
      <c r="M21" s="35"/>
      <c r="N21" s="4"/>
      <c r="O21" s="4"/>
      <c r="P21" s="5"/>
      <c r="R21" s="3"/>
      <c r="S21" s="3"/>
      <c r="T21" s="3"/>
      <c r="U21" s="3"/>
      <c r="V21" s="3"/>
      <c r="W21" s="3"/>
      <c r="Y21" s="29"/>
      <c r="AA21" s="15">
        <f t="shared" si="0"/>
        <v>17577.551870166124</v>
      </c>
      <c r="AB21" s="30">
        <v>17615</v>
      </c>
      <c r="AC21" s="34">
        <f t="shared" si="2"/>
        <v>2.130451960004498E-3</v>
      </c>
      <c r="AD21" s="31">
        <v>4.6798477613384</v>
      </c>
      <c r="AE21" s="31">
        <f t="shared" si="6"/>
        <v>0</v>
      </c>
      <c r="AF21" s="37"/>
      <c r="AG21" s="28">
        <f t="shared" si="3"/>
        <v>0</v>
      </c>
    </row>
    <row r="22" spans="1:33" x14ac:dyDescent="0.2">
      <c r="A22" s="2">
        <f t="shared" si="1"/>
        <v>2000</v>
      </c>
      <c r="B22" s="26">
        <v>90</v>
      </c>
      <c r="C22" s="26">
        <v>287</v>
      </c>
      <c r="D22" s="32">
        <v>0</v>
      </c>
      <c r="E22" s="26">
        <v>125.33702851689033</v>
      </c>
      <c r="F22" s="26">
        <v>78.158234824683504</v>
      </c>
      <c r="G22" s="26">
        <v>0</v>
      </c>
      <c r="H22" s="26">
        <v>0</v>
      </c>
      <c r="I22" s="26">
        <v>-1.7125438034824501E-2</v>
      </c>
      <c r="J22" s="17">
        <f t="shared" si="4"/>
        <v>4.6476058875040422</v>
      </c>
      <c r="K22" s="21">
        <v>3848350.333333333</v>
      </c>
      <c r="L22" s="28">
        <f t="shared" si="5"/>
        <v>17885.61566637814</v>
      </c>
      <c r="M22" s="35"/>
      <c r="N22" s="4"/>
      <c r="O22" s="4"/>
      <c r="P22" s="5"/>
      <c r="R22" s="3"/>
      <c r="S22" s="3"/>
      <c r="T22" s="3"/>
      <c r="U22" s="3"/>
      <c r="V22" s="3"/>
      <c r="W22" s="3"/>
      <c r="Y22" s="29"/>
      <c r="AA22" s="15">
        <f t="shared" si="0"/>
        <v>17885.61566637814</v>
      </c>
      <c r="AB22" s="30">
        <v>17808</v>
      </c>
      <c r="AC22" s="34">
        <f t="shared" si="2"/>
        <v>-4.3395579903936499E-3</v>
      </c>
      <c r="AD22" s="31">
        <v>4.6476058875040396</v>
      </c>
      <c r="AE22" s="31">
        <f t="shared" si="6"/>
        <v>0</v>
      </c>
      <c r="AF22" s="37"/>
      <c r="AG22" s="28">
        <f t="shared" si="3"/>
        <v>0</v>
      </c>
    </row>
    <row r="23" spans="1:33" x14ac:dyDescent="0.2">
      <c r="A23" s="2">
        <f t="shared" si="1"/>
        <v>2001</v>
      </c>
      <c r="B23" s="26">
        <v>91.332325467427822</v>
      </c>
      <c r="C23" s="26">
        <v>280.33046436026541</v>
      </c>
      <c r="D23" s="32">
        <v>0</v>
      </c>
      <c r="E23" s="26">
        <v>132.14356235990797</v>
      </c>
      <c r="F23" s="26">
        <v>79.173045063076572</v>
      </c>
      <c r="G23" s="26">
        <v>0</v>
      </c>
      <c r="H23" s="26">
        <v>0</v>
      </c>
      <c r="I23" s="26">
        <v>3.4642801641526298E-2</v>
      </c>
      <c r="J23" s="17">
        <f t="shared" si="4"/>
        <v>4.7734564653283549</v>
      </c>
      <c r="K23" s="21">
        <v>3935281.25</v>
      </c>
      <c r="L23" s="28">
        <f t="shared" si="5"/>
        <v>18784.893725697948</v>
      </c>
      <c r="M23" s="35"/>
      <c r="N23" s="4"/>
      <c r="O23" s="4"/>
      <c r="P23" s="5"/>
      <c r="R23" s="3"/>
      <c r="S23" s="3"/>
      <c r="T23" s="3"/>
      <c r="U23" s="3"/>
      <c r="V23" s="3"/>
      <c r="W23" s="3"/>
      <c r="Y23" s="29"/>
      <c r="AA23" s="15">
        <f t="shared" si="0"/>
        <v>18784.893725697948</v>
      </c>
      <c r="AB23" s="30">
        <v>18754</v>
      </c>
      <c r="AC23" s="34">
        <f t="shared" si="2"/>
        <v>-1.6446047632244776E-3</v>
      </c>
      <c r="AD23" s="31">
        <v>4.7734564653283504</v>
      </c>
      <c r="AE23" s="31">
        <f t="shared" si="6"/>
        <v>0</v>
      </c>
      <c r="AF23" s="37"/>
      <c r="AG23" s="28">
        <f t="shared" si="3"/>
        <v>0</v>
      </c>
    </row>
    <row r="24" spans="1:33" x14ac:dyDescent="0.2">
      <c r="A24" s="2">
        <f t="shared" si="1"/>
        <v>2002</v>
      </c>
      <c r="B24" s="26">
        <v>91.31132450976915</v>
      </c>
      <c r="C24" s="26">
        <v>289.95825381640526</v>
      </c>
      <c r="D24" s="32">
        <v>0</v>
      </c>
      <c r="E24" s="26">
        <v>123.00960166306432</v>
      </c>
      <c r="F24" s="26">
        <v>80.539018492490712</v>
      </c>
      <c r="G24" s="26">
        <v>0</v>
      </c>
      <c r="H24" s="26">
        <v>0</v>
      </c>
      <c r="I24" s="26">
        <v>1.34844341718043E-2</v>
      </c>
      <c r="J24" s="17">
        <f t="shared" si="4"/>
        <v>4.8137604515218522</v>
      </c>
      <c r="K24" s="21">
        <v>4019804.5</v>
      </c>
      <c r="L24" s="28">
        <f t="shared" si="5"/>
        <v>19350.375924949571</v>
      </c>
      <c r="M24" s="35"/>
      <c r="N24" s="4"/>
      <c r="O24" s="4"/>
      <c r="P24" s="5"/>
      <c r="R24" s="3"/>
      <c r="S24" s="3"/>
      <c r="T24" s="3"/>
      <c r="U24" s="3"/>
      <c r="V24" s="3"/>
      <c r="W24" s="3"/>
      <c r="Y24" s="29"/>
      <c r="AA24" s="15">
        <f t="shared" si="0"/>
        <v>19350.375924949571</v>
      </c>
      <c r="AB24" s="30">
        <v>19219</v>
      </c>
      <c r="AC24" s="34">
        <f t="shared" si="2"/>
        <v>-6.7893215852298239E-3</v>
      </c>
      <c r="AD24" s="31">
        <v>4.8137604515218504</v>
      </c>
      <c r="AE24" s="31">
        <f t="shared" si="6"/>
        <v>0</v>
      </c>
      <c r="AF24" s="37"/>
      <c r="AG24" s="28">
        <f t="shared" si="3"/>
        <v>0</v>
      </c>
    </row>
    <row r="25" spans="1:33" x14ac:dyDescent="0.2">
      <c r="A25" s="2">
        <f t="shared" si="1"/>
        <v>2003</v>
      </c>
      <c r="B25" s="26">
        <v>89.722472935881214</v>
      </c>
      <c r="C25" s="26">
        <v>275.4386654035597</v>
      </c>
      <c r="D25" s="32">
        <v>0</v>
      </c>
      <c r="E25" s="26">
        <v>133.26824317948532</v>
      </c>
      <c r="F25" s="26">
        <v>81.894354271865424</v>
      </c>
      <c r="G25" s="26">
        <v>0</v>
      </c>
      <c r="H25" s="26">
        <v>0</v>
      </c>
      <c r="I25" s="26">
        <v>5.6136983503542098E-2</v>
      </c>
      <c r="J25" s="17">
        <f t="shared" si="4"/>
        <v>4.7809718373311609</v>
      </c>
      <c r="K25" s="21">
        <v>4117220.6666666665</v>
      </c>
      <c r="L25" s="28">
        <f t="shared" si="5"/>
        <v>19684.31605541116</v>
      </c>
      <c r="M25" s="35"/>
      <c r="N25" s="4"/>
      <c r="O25" s="4"/>
      <c r="P25" s="5"/>
      <c r="R25" s="3"/>
      <c r="S25" s="3"/>
      <c r="T25" s="3"/>
      <c r="U25" s="3"/>
      <c r="V25" s="3"/>
      <c r="W25" s="3"/>
      <c r="Y25" s="29"/>
      <c r="AA25" s="15">
        <f t="shared" si="0"/>
        <v>19684.31605541116</v>
      </c>
      <c r="AB25" s="30">
        <v>19668</v>
      </c>
      <c r="AC25" s="34">
        <f t="shared" si="2"/>
        <v>-8.2888607179598672E-4</v>
      </c>
      <c r="AD25" s="31">
        <v>4.78097183733116</v>
      </c>
      <c r="AE25" s="31">
        <f t="shared" si="6"/>
        <v>0</v>
      </c>
      <c r="AF25" s="37"/>
      <c r="AG25" s="28">
        <f t="shared" si="3"/>
        <v>0</v>
      </c>
    </row>
    <row r="26" spans="1:33" x14ac:dyDescent="0.2">
      <c r="A26" s="2">
        <f t="shared" si="1"/>
        <v>2004</v>
      </c>
      <c r="B26" s="26">
        <v>91.8807673679933</v>
      </c>
      <c r="C26" s="26">
        <v>243.47988162301215</v>
      </c>
      <c r="D26" s="32">
        <v>0</v>
      </c>
      <c r="E26" s="26">
        <v>148.40520998354134</v>
      </c>
      <c r="F26" s="26">
        <v>84.686936230545825</v>
      </c>
      <c r="G26" s="26">
        <v>0</v>
      </c>
      <c r="H26" s="26">
        <v>0</v>
      </c>
      <c r="I26" s="26">
        <v>6.8068980358102502E-3</v>
      </c>
      <c r="J26" s="17">
        <f t="shared" si="4"/>
        <v>4.8472910500451238</v>
      </c>
      <c r="K26" s="21">
        <v>4224509.166666667</v>
      </c>
      <c r="L26" s="28">
        <f t="shared" si="5"/>
        <v>20477.425474416919</v>
      </c>
      <c r="M26" s="35"/>
      <c r="N26" s="4"/>
      <c r="O26" s="4"/>
      <c r="P26" s="5"/>
      <c r="R26" s="3"/>
      <c r="S26" s="3"/>
      <c r="T26" s="3"/>
      <c r="U26" s="3"/>
      <c r="V26" s="3"/>
      <c r="W26" s="3"/>
      <c r="Y26" s="29"/>
      <c r="AA26" s="15">
        <f t="shared" si="0"/>
        <v>20477.425474416919</v>
      </c>
      <c r="AB26" s="30">
        <v>20545</v>
      </c>
      <c r="AC26" s="34">
        <f t="shared" si="2"/>
        <v>3.2999522165275685E-3</v>
      </c>
      <c r="AD26" s="31">
        <v>4.8472910500451203</v>
      </c>
      <c r="AE26" s="31">
        <f t="shared" si="6"/>
        <v>0</v>
      </c>
      <c r="AF26" s="37"/>
      <c r="AG26" s="28">
        <f t="shared" si="3"/>
        <v>0</v>
      </c>
    </row>
    <row r="27" spans="1:33" x14ac:dyDescent="0.2">
      <c r="A27" s="2">
        <f t="shared" si="1"/>
        <v>2005</v>
      </c>
      <c r="B27" s="26">
        <v>93.606290177506182</v>
      </c>
      <c r="C27" s="26">
        <v>303.50631709828383</v>
      </c>
      <c r="D27" s="32">
        <v>5.9962900342078298E-3</v>
      </c>
      <c r="E27" s="26">
        <v>180.15181702420534</v>
      </c>
      <c r="F27" s="26">
        <v>86.515398180080965</v>
      </c>
      <c r="G27" s="26">
        <v>1</v>
      </c>
      <c r="H27" s="26">
        <v>0</v>
      </c>
      <c r="I27" s="26">
        <v>-2.7475459618734099E-2</v>
      </c>
      <c r="J27" s="17">
        <f t="shared" si="4"/>
        <v>5.1560400601432033</v>
      </c>
      <c r="K27" s="21">
        <v>4321895.166666666</v>
      </c>
      <c r="L27" s="28">
        <f t="shared" si="5"/>
        <v>22283.864615072616</v>
      </c>
      <c r="M27" s="35"/>
      <c r="N27" s="4"/>
      <c r="O27" s="4"/>
      <c r="P27" s="5"/>
      <c r="R27" s="3"/>
      <c r="S27" s="3"/>
      <c r="T27" s="3"/>
      <c r="U27" s="3"/>
      <c r="V27" s="3"/>
      <c r="W27" s="3"/>
      <c r="Y27" s="29"/>
      <c r="AA27" s="15">
        <f t="shared" si="0"/>
        <v>22283.864615072616</v>
      </c>
      <c r="AB27" s="30">
        <v>22361</v>
      </c>
      <c r="AC27" s="34">
        <f t="shared" si="2"/>
        <v>3.4614904667482627E-3</v>
      </c>
      <c r="AD27" s="31">
        <v>5.1560400601431997</v>
      </c>
      <c r="AE27" s="31">
        <f t="shared" si="6"/>
        <v>0</v>
      </c>
      <c r="AF27" s="37"/>
      <c r="AG27" s="28">
        <f t="shared" si="3"/>
        <v>-18.423394804871947</v>
      </c>
    </row>
    <row r="28" spans="1:33" x14ac:dyDescent="0.2">
      <c r="A28" s="2">
        <f t="shared" si="1"/>
        <v>2006</v>
      </c>
      <c r="B28" s="26">
        <v>91.655838461454266</v>
      </c>
      <c r="C28" s="26">
        <v>299.20016283736186</v>
      </c>
      <c r="D28" s="32">
        <v>4.1973138107798076E-2</v>
      </c>
      <c r="E28" s="26">
        <v>205.24576316532833</v>
      </c>
      <c r="F28" s="26">
        <v>90.044611072389003</v>
      </c>
      <c r="G28" s="26">
        <v>0</v>
      </c>
      <c r="H28" s="26">
        <v>0</v>
      </c>
      <c r="I28" s="26">
        <v>-3.0656151981873801E-2</v>
      </c>
      <c r="J28" s="17">
        <f t="shared" si="4"/>
        <v>4.9158939480028048</v>
      </c>
      <c r="K28" s="21">
        <v>4409562.5</v>
      </c>
      <c r="L28" s="28">
        <f t="shared" si="5"/>
        <v>21676.941607090121</v>
      </c>
      <c r="M28" s="35"/>
      <c r="N28" s="4"/>
      <c r="O28" s="4"/>
      <c r="P28" s="5"/>
      <c r="R28" s="3"/>
      <c r="S28" s="3"/>
      <c r="T28" s="3"/>
      <c r="U28" s="3"/>
      <c r="V28" s="3"/>
      <c r="W28" s="3"/>
      <c r="Y28" s="29"/>
      <c r="AA28" s="15">
        <f t="shared" si="0"/>
        <v>21676.941607090121</v>
      </c>
      <c r="AB28" s="30">
        <v>21819</v>
      </c>
      <c r="AC28" s="34">
        <f t="shared" si="2"/>
        <v>6.5534333894876617E-3</v>
      </c>
      <c r="AD28" s="31">
        <v>4.9158939480028003</v>
      </c>
      <c r="AE28" s="31">
        <f t="shared" si="6"/>
        <v>0</v>
      </c>
      <c r="AF28" s="37"/>
      <c r="AG28" s="28">
        <f t="shared" si="3"/>
        <v>-131.5769280017881</v>
      </c>
    </row>
    <row r="29" spans="1:33" x14ac:dyDescent="0.2">
      <c r="A29" s="2">
        <f t="shared" si="1"/>
        <v>2007</v>
      </c>
      <c r="B29" s="26">
        <v>91.935537002618986</v>
      </c>
      <c r="C29" s="26">
        <v>296.7464000533393</v>
      </c>
      <c r="D29" s="32">
        <v>8.1527414091823444E-2</v>
      </c>
      <c r="E29" s="26">
        <v>208.37972459732364</v>
      </c>
      <c r="F29" s="26">
        <v>90.768021353145912</v>
      </c>
      <c r="G29" s="26">
        <v>0</v>
      </c>
      <c r="H29" s="26">
        <v>0</v>
      </c>
      <c r="I29" s="26">
        <v>-5.5336235675416602E-2</v>
      </c>
      <c r="J29" s="17">
        <f t="shared" si="4"/>
        <v>4.8886255227520943</v>
      </c>
      <c r="K29" s="21">
        <v>4496589.333333333</v>
      </c>
      <c r="L29" s="28">
        <f t="shared" si="5"/>
        <v>21982.141380268156</v>
      </c>
      <c r="M29" s="35"/>
      <c r="N29" s="4"/>
      <c r="O29" s="4"/>
      <c r="P29" s="5"/>
      <c r="R29" s="3"/>
      <c r="S29" s="3"/>
      <c r="T29" s="3"/>
      <c r="U29" s="3"/>
      <c r="V29" s="3"/>
      <c r="W29" s="3"/>
      <c r="Y29" s="29"/>
      <c r="AA29" s="15">
        <f t="shared" si="0"/>
        <v>21982.141380268156</v>
      </c>
      <c r="AB29" s="30">
        <v>21962</v>
      </c>
      <c r="AC29" s="34">
        <f t="shared" si="2"/>
        <v>-9.1626106482223246E-4</v>
      </c>
      <c r="AD29" s="31">
        <v>4.8886255227520898</v>
      </c>
      <c r="AE29" s="31">
        <f t="shared" si="6"/>
        <v>0</v>
      </c>
      <c r="AF29" s="37"/>
      <c r="AG29" s="28">
        <f t="shared" si="3"/>
        <v>-260.6151707723306</v>
      </c>
    </row>
    <row r="30" spans="1:33" x14ac:dyDescent="0.2">
      <c r="A30" s="2">
        <f t="shared" si="1"/>
        <v>2008</v>
      </c>
      <c r="B30" s="26">
        <v>91.246626881053729</v>
      </c>
      <c r="C30" s="26">
        <v>262.41055536834057</v>
      </c>
      <c r="D30" s="32">
        <v>0.16921163136044234</v>
      </c>
      <c r="E30" s="26">
        <v>262.83206683535064</v>
      </c>
      <c r="F30" s="26">
        <v>89.650039845080016</v>
      </c>
      <c r="G30" s="26">
        <v>0</v>
      </c>
      <c r="H30" s="26">
        <v>0</v>
      </c>
      <c r="I30" s="26">
        <v>7.6938589588984004E-3</v>
      </c>
      <c r="J30" s="17">
        <f t="shared" si="4"/>
        <v>4.7045868510458124</v>
      </c>
      <c r="K30" s="21">
        <v>4509730</v>
      </c>
      <c r="L30" s="28">
        <f t="shared" si="5"/>
        <v>21216.416459766831</v>
      </c>
      <c r="M30" s="35"/>
      <c r="N30" s="39"/>
      <c r="O30" s="4"/>
      <c r="P30" s="5"/>
      <c r="Q30" s="21"/>
      <c r="R30" s="21"/>
      <c r="S30" s="21"/>
      <c r="T30" s="21"/>
      <c r="U30" s="21"/>
      <c r="V30" s="21"/>
      <c r="W30" s="21"/>
      <c r="X30" s="21"/>
      <c r="Y30" s="29"/>
      <c r="Z30" s="21"/>
      <c r="AA30" s="15">
        <f t="shared" si="0"/>
        <v>21216.416459766831</v>
      </c>
      <c r="AB30" s="30">
        <v>21060</v>
      </c>
      <c r="AC30" s="34">
        <f t="shared" si="2"/>
        <v>-7.3724259732291797E-3</v>
      </c>
      <c r="AD30" s="31">
        <v>4.7045868510458098</v>
      </c>
      <c r="AE30" s="31">
        <f t="shared" si="6"/>
        <v>0</v>
      </c>
      <c r="AF30" s="37"/>
      <c r="AG30" s="28">
        <f t="shared" si="3"/>
        <v>-542.49226878310378</v>
      </c>
    </row>
    <row r="31" spans="1:33" s="41" customFormat="1" x14ac:dyDescent="0.2">
      <c r="A31" s="2">
        <f t="shared" si="1"/>
        <v>2009</v>
      </c>
      <c r="B31" s="26">
        <v>95.279904446285926</v>
      </c>
      <c r="C31" s="26">
        <v>282.02836092733691</v>
      </c>
      <c r="D31" s="32">
        <v>0.20943795141527927</v>
      </c>
      <c r="E31" s="26">
        <v>185.29199276070099</v>
      </c>
      <c r="F31" s="26">
        <v>86.859962844833333</v>
      </c>
      <c r="G31" s="26">
        <v>0</v>
      </c>
      <c r="H31" s="26">
        <v>0</v>
      </c>
      <c r="I31" s="26">
        <v>5.9575833699662802E-2</v>
      </c>
      <c r="J31" s="17">
        <f t="shared" si="4"/>
        <v>4.9812223870809147</v>
      </c>
      <c r="K31" s="21">
        <v>4499066.75</v>
      </c>
      <c r="L31" s="28">
        <f t="shared" si="5"/>
        <v>22410.852016071371</v>
      </c>
      <c r="M31" s="35"/>
      <c r="N31" s="4"/>
      <c r="O31" s="4"/>
      <c r="P31" s="40"/>
      <c r="Y31" s="29"/>
      <c r="AA31" s="15">
        <f t="shared" si="0"/>
        <v>22410.852016071371</v>
      </c>
      <c r="AB31" s="30">
        <v>22351</v>
      </c>
      <c r="AC31" s="34">
        <f t="shared" si="2"/>
        <v>-2.6706711564759011E-3</v>
      </c>
      <c r="AD31" s="31">
        <v>4.9812223870809103</v>
      </c>
      <c r="AE31" s="31">
        <f t="shared" si="6"/>
        <v>0</v>
      </c>
      <c r="AF31" s="37"/>
      <c r="AG31" s="28">
        <f t="shared" si="3"/>
        <v>-669.87013727230396</v>
      </c>
    </row>
    <row r="32" spans="1:33" ht="11.25" customHeight="1" x14ac:dyDescent="0.2">
      <c r="A32" s="2">
        <f t="shared" si="1"/>
        <v>2010</v>
      </c>
      <c r="B32" s="26">
        <v>92.79487203683361</v>
      </c>
      <c r="C32" s="26">
        <v>313.5553492692361</v>
      </c>
      <c r="D32" s="32">
        <v>0.25135788741935938</v>
      </c>
      <c r="E32" s="26">
        <v>206.99145358514465</v>
      </c>
      <c r="F32" s="26">
        <v>88.754499748947822</v>
      </c>
      <c r="G32" s="26">
        <v>0</v>
      </c>
      <c r="H32" s="26">
        <v>0</v>
      </c>
      <c r="I32" s="26">
        <v>2.2850439885857599E-2</v>
      </c>
      <c r="J32" s="17">
        <f t="shared" si="4"/>
        <v>4.8594919545801716</v>
      </c>
      <c r="K32" s="21">
        <v>4520327.666666667</v>
      </c>
      <c r="L32" s="28">
        <f t="shared" si="5"/>
        <v>21966.495928232827</v>
      </c>
      <c r="M32" s="35"/>
      <c r="N32" s="4">
        <v>232.25</v>
      </c>
      <c r="O32" s="4"/>
      <c r="P32" s="5"/>
      <c r="R32" s="3"/>
      <c r="S32" s="3"/>
      <c r="T32" s="3"/>
      <c r="U32" s="3"/>
      <c r="V32" s="3"/>
      <c r="W32" s="3"/>
      <c r="Y32" s="42"/>
      <c r="AA32" s="15">
        <f t="shared" si="0"/>
        <v>22198.745928232827</v>
      </c>
      <c r="AB32" s="30">
        <v>22256</v>
      </c>
      <c r="AC32" s="34">
        <f t="shared" si="2"/>
        <v>2.5791579376723828E-3</v>
      </c>
      <c r="AD32" s="31">
        <v>4.8594919545801698</v>
      </c>
      <c r="AE32" s="31">
        <f t="shared" si="6"/>
        <v>0</v>
      </c>
      <c r="AF32" s="37"/>
      <c r="AG32" s="28">
        <f t="shared" si="3"/>
        <v>-807.74677740322568</v>
      </c>
    </row>
    <row r="33" spans="1:58" x14ac:dyDescent="0.2">
      <c r="A33" s="43">
        <f t="shared" si="1"/>
        <v>2011</v>
      </c>
      <c r="B33" s="26">
        <v>92.836614691542607</v>
      </c>
      <c r="C33" s="26">
        <v>287.67981618398306</v>
      </c>
      <c r="D33" s="32">
        <v>0.29552933471213039</v>
      </c>
      <c r="E33" s="26">
        <v>248.57887699365634</v>
      </c>
      <c r="F33" s="26">
        <v>89.458019193836307</v>
      </c>
      <c r="G33" s="26">
        <v>0</v>
      </c>
      <c r="H33" s="26">
        <v>0</v>
      </c>
      <c r="I33" s="26">
        <v>-2.17557810223914E-2</v>
      </c>
      <c r="J33" s="17">
        <f t="shared" si="4"/>
        <v>4.7126025702855658</v>
      </c>
      <c r="K33" s="21">
        <v>4547050.833333333</v>
      </c>
      <c r="L33" s="44">
        <f t="shared" si="5"/>
        <v>21428.44344438579</v>
      </c>
      <c r="M33" s="45"/>
      <c r="N33" s="46">
        <v>234.47900000000001</v>
      </c>
      <c r="O33" s="46"/>
      <c r="P33" s="47"/>
      <c r="Q33" s="41"/>
      <c r="R33" s="41"/>
      <c r="S33" s="41"/>
      <c r="T33" s="41"/>
      <c r="U33" s="41"/>
      <c r="V33" s="41"/>
      <c r="W33" s="41"/>
      <c r="X33" s="41"/>
      <c r="Y33" s="48"/>
      <c r="Z33" s="41"/>
      <c r="AA33" s="49">
        <f t="shared" si="0"/>
        <v>21662.922444385789</v>
      </c>
      <c r="AB33" s="30">
        <v>21619</v>
      </c>
      <c r="AC33" s="34">
        <f t="shared" si="2"/>
        <v>-2.0275401206162336E-3</v>
      </c>
      <c r="AD33" s="31">
        <v>4.7126025702855703</v>
      </c>
      <c r="AE33" s="50">
        <f t="shared" si="6"/>
        <v>0</v>
      </c>
      <c r="AF33" s="51"/>
      <c r="AG33" s="28">
        <f t="shared" si="3"/>
        <v>-955.30753905542053</v>
      </c>
      <c r="AH33" s="41"/>
    </row>
    <row r="34" spans="1:58" x14ac:dyDescent="0.2">
      <c r="A34" s="43">
        <f t="shared" si="1"/>
        <v>2012</v>
      </c>
      <c r="B34" s="26">
        <v>90.529534958547856</v>
      </c>
      <c r="C34" s="26">
        <v>284.10994177607557</v>
      </c>
      <c r="D34" s="32">
        <v>0.33851573814017205</v>
      </c>
      <c r="E34" s="26">
        <v>243.12921566956564</v>
      </c>
      <c r="F34" s="26">
        <v>89.520145868555161</v>
      </c>
      <c r="G34" s="26">
        <v>0</v>
      </c>
      <c r="H34" s="26">
        <v>0</v>
      </c>
      <c r="I34" s="26">
        <v>2.9774709069999801E-2</v>
      </c>
      <c r="J34" s="17">
        <f t="shared" si="4"/>
        <v>4.6245163362711557</v>
      </c>
      <c r="K34" s="21">
        <v>4576448.666666666</v>
      </c>
      <c r="L34" s="44">
        <f t="shared" si="5"/>
        <v>21163.861621106345</v>
      </c>
      <c r="M34" s="45"/>
      <c r="N34" s="46">
        <v>223.40299999999999</v>
      </c>
      <c r="O34" s="46"/>
      <c r="P34" s="52"/>
      <c r="Q34" s="41"/>
      <c r="R34" s="53"/>
      <c r="S34" s="53"/>
      <c r="T34" s="53"/>
      <c r="U34" s="53"/>
      <c r="V34" s="53"/>
      <c r="W34" s="53"/>
      <c r="X34" s="41"/>
      <c r="Y34" s="48"/>
      <c r="Z34" s="41"/>
      <c r="AA34" s="49">
        <f t="shared" si="0"/>
        <v>21387.264621106344</v>
      </c>
      <c r="AB34" s="30">
        <v>21440</v>
      </c>
      <c r="AC34" s="34">
        <f t="shared" si="2"/>
        <v>2.4657374296297441E-3</v>
      </c>
      <c r="AD34" s="31">
        <v>4.6245163362711601</v>
      </c>
      <c r="AE34" s="50">
        <f t="shared" si="6"/>
        <v>0</v>
      </c>
      <c r="AF34" s="51"/>
      <c r="AG34" s="28">
        <f t="shared" si="3"/>
        <v>-1101.3370751306609</v>
      </c>
      <c r="AH34" s="41"/>
      <c r="AI34" s="15"/>
    </row>
    <row r="35" spans="1:58" x14ac:dyDescent="0.2">
      <c r="A35" s="43">
        <f t="shared" si="1"/>
        <v>2013</v>
      </c>
      <c r="B35" s="26">
        <v>90.858716646803188</v>
      </c>
      <c r="C35" s="26">
        <v>312.5593922375715</v>
      </c>
      <c r="D35" s="32">
        <v>0.38903067158175392</v>
      </c>
      <c r="E35" s="26">
        <v>243.30722252488968</v>
      </c>
      <c r="F35" s="26">
        <v>89.38469350432905</v>
      </c>
      <c r="G35" s="26">
        <v>0</v>
      </c>
      <c r="H35" s="26">
        <v>0</v>
      </c>
      <c r="I35" s="26">
        <v>6.0490096072740595E-4</v>
      </c>
      <c r="J35" s="17">
        <f t="shared" si="4"/>
        <v>4.6117387764093767</v>
      </c>
      <c r="K35" s="21">
        <v>4626934.333333334</v>
      </c>
      <c r="L35" s="44">
        <f t="shared" si="5"/>
        <v>21338.212480933205</v>
      </c>
      <c r="M35" s="45"/>
      <c r="N35" s="46">
        <v>236</v>
      </c>
      <c r="O35" s="46"/>
      <c r="P35" s="52"/>
      <c r="Q35" s="40"/>
      <c r="R35" s="54"/>
      <c r="S35" s="55">
        <v>-45</v>
      </c>
      <c r="T35" s="55"/>
      <c r="U35" s="55"/>
      <c r="V35" s="55"/>
      <c r="W35" s="55"/>
      <c r="X35" s="40"/>
      <c r="Y35" s="48"/>
      <c r="Z35" s="48"/>
      <c r="AA35" s="49">
        <f t="shared" si="0"/>
        <v>21529.212480933205</v>
      </c>
      <c r="AB35" s="30">
        <v>21576</v>
      </c>
      <c r="AC35" s="34">
        <f t="shared" si="2"/>
        <v>2.1732108923273596E-3</v>
      </c>
      <c r="AD35" s="31">
        <v>4.6117387764093802</v>
      </c>
      <c r="AE35" s="50">
        <f t="shared" si="6"/>
        <v>0</v>
      </c>
      <c r="AF35" s="51"/>
      <c r="AG35" s="28">
        <f t="shared" si="3"/>
        <v>-1279.6463976517009</v>
      </c>
      <c r="AH35" s="56"/>
      <c r="AI35" s="15"/>
      <c r="AJ35" s="57"/>
      <c r="AK35" s="57"/>
    </row>
    <row r="36" spans="1:58" s="41" customFormat="1" ht="13.5" thickBot="1" x14ac:dyDescent="0.25">
      <c r="A36" s="58">
        <f t="shared" si="1"/>
        <v>2014</v>
      </c>
      <c r="B36" s="26">
        <v>92.33949693236832</v>
      </c>
      <c r="C36" s="26">
        <v>251.81844128644076</v>
      </c>
      <c r="D36" s="32">
        <v>0.43926456949814491</v>
      </c>
      <c r="E36" s="26">
        <v>247.634356902278</v>
      </c>
      <c r="F36" s="26">
        <v>91.222415692852778</v>
      </c>
      <c r="G36" s="26">
        <v>0</v>
      </c>
      <c r="H36" s="26">
        <v>0</v>
      </c>
      <c r="I36" s="26">
        <v>2.8615575388712998E-3</v>
      </c>
      <c r="J36" s="17">
        <f t="shared" si="4"/>
        <v>4.6089303776518733</v>
      </c>
      <c r="K36" s="59">
        <v>4708829.333333334</v>
      </c>
      <c r="L36" s="60">
        <f t="shared" si="5"/>
        <v>21702.666557578221</v>
      </c>
      <c r="M36" s="61"/>
      <c r="N36" s="62">
        <v>829</v>
      </c>
      <c r="O36" s="62">
        <v>200</v>
      </c>
      <c r="P36" s="63">
        <v>34.898043438517689</v>
      </c>
      <c r="Q36" s="62">
        <v>8</v>
      </c>
      <c r="R36" s="64">
        <v>14</v>
      </c>
      <c r="S36" s="65">
        <f>-45-0.8</f>
        <v>-45.8</v>
      </c>
      <c r="T36" s="65">
        <v>35</v>
      </c>
      <c r="U36" s="65">
        <v>23</v>
      </c>
      <c r="V36" s="65">
        <v>0</v>
      </c>
      <c r="W36" s="65">
        <v>0</v>
      </c>
      <c r="X36" s="62"/>
      <c r="Y36" s="66"/>
      <c r="Z36" s="66"/>
      <c r="AA36" s="67">
        <f t="shared" si="0"/>
        <v>22800.764601016737</v>
      </c>
      <c r="AB36" s="67">
        <v>22935</v>
      </c>
      <c r="AC36" s="34">
        <f t="shared" si="2"/>
        <v>5.8873200672084902E-3</v>
      </c>
      <c r="AD36" s="31">
        <v>4.6089303776518697</v>
      </c>
      <c r="AE36" s="50">
        <f t="shared" si="6"/>
        <v>0</v>
      </c>
      <c r="AF36" s="51"/>
      <c r="AG36" s="28">
        <f t="shared" si="3"/>
        <v>-1470.4556311156932</v>
      </c>
      <c r="AH36" s="56"/>
      <c r="AI36" s="15"/>
    </row>
    <row r="37" spans="1:58" x14ac:dyDescent="0.2">
      <c r="A37" s="43">
        <f t="shared" si="1"/>
        <v>2015</v>
      </c>
      <c r="B37" s="26">
        <v>91.488932032806417</v>
      </c>
      <c r="C37" s="26">
        <v>275.18104203813823</v>
      </c>
      <c r="D37" s="32">
        <v>0.50489037509554513</v>
      </c>
      <c r="E37" s="26">
        <v>198.82984775480665</v>
      </c>
      <c r="F37" s="26">
        <v>93.848531493953558</v>
      </c>
      <c r="G37" s="26">
        <v>0</v>
      </c>
      <c r="H37" s="26">
        <v>0</v>
      </c>
      <c r="I37" s="26">
        <v>-8.6938121763923307E-2</v>
      </c>
      <c r="J37" s="17">
        <f t="shared" si="4"/>
        <v>4.5994372913807204</v>
      </c>
      <c r="K37" s="68">
        <v>4776053.2757671969</v>
      </c>
      <c r="L37" s="44">
        <f t="shared" si="5"/>
        <v>21967.15754218469</v>
      </c>
      <c r="M37" s="69"/>
      <c r="N37" s="46">
        <v>836</v>
      </c>
      <c r="O37" s="46">
        <v>200</v>
      </c>
      <c r="P37" s="46">
        <v>33.929877993655595</v>
      </c>
      <c r="Q37" s="46">
        <v>8</v>
      </c>
      <c r="R37" s="70">
        <v>13</v>
      </c>
      <c r="S37" s="55">
        <f t="shared" ref="S37:S38" si="7">-45-0.8</f>
        <v>-45.8</v>
      </c>
      <c r="T37" s="55">
        <v>40</v>
      </c>
      <c r="U37" s="55">
        <v>60</v>
      </c>
      <c r="V37" s="55">
        <v>0</v>
      </c>
      <c r="W37" s="55">
        <v>0</v>
      </c>
      <c r="X37" s="46">
        <v>-4.2098543339548904</v>
      </c>
      <c r="Y37" s="48">
        <v>4.0267631680000004</v>
      </c>
      <c r="Z37" s="48">
        <v>4.5475339433046766</v>
      </c>
      <c r="AA37" s="49">
        <f t="shared" si="0"/>
        <v>23116.651862955696</v>
      </c>
      <c r="AB37" s="30">
        <v>22959</v>
      </c>
      <c r="AC37" s="34">
        <f>AB37/AA37-1</f>
        <v>-6.8198398232718338E-3</v>
      </c>
      <c r="AD37" s="31">
        <v>4.5994372913807204</v>
      </c>
      <c r="AE37" s="50">
        <f t="shared" si="6"/>
        <v>0</v>
      </c>
      <c r="AF37" s="71"/>
      <c r="AG37" s="28">
        <f t="shared" si="3"/>
        <v>-1714.2693245666803</v>
      </c>
      <c r="AH37" s="56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</row>
    <row r="38" spans="1:58" x14ac:dyDescent="0.2">
      <c r="A38" s="43">
        <f t="shared" si="1"/>
        <v>2016</v>
      </c>
      <c r="B38" s="26">
        <v>91.790962727444622</v>
      </c>
      <c r="C38" s="26">
        <v>286.50015221396745</v>
      </c>
      <c r="D38" s="32">
        <v>0.56433061856747291</v>
      </c>
      <c r="E38" s="26">
        <v>200.59122401935966</v>
      </c>
      <c r="F38" s="26">
        <v>95.50549038835068</v>
      </c>
      <c r="G38" s="26">
        <v>0</v>
      </c>
      <c r="H38" s="26">
        <v>0</v>
      </c>
      <c r="I38" s="26">
        <v>3.4449758211347402E-2</v>
      </c>
      <c r="J38" s="17">
        <f t="shared" si="4"/>
        <v>4.7515427562823209</v>
      </c>
      <c r="K38" s="68">
        <v>4845389.9019186413</v>
      </c>
      <c r="L38" s="44">
        <f t="shared" si="5"/>
        <v>23023.077289825025</v>
      </c>
      <c r="M38" s="69"/>
      <c r="N38" s="46">
        <v>779.04235336340776</v>
      </c>
      <c r="O38" s="46">
        <v>200</v>
      </c>
      <c r="P38" s="46">
        <v>34.898043438517689</v>
      </c>
      <c r="Q38" s="72">
        <v>9</v>
      </c>
      <c r="R38" s="73">
        <v>13</v>
      </c>
      <c r="S38" s="55">
        <f t="shared" si="7"/>
        <v>-45.8</v>
      </c>
      <c r="T38" s="55">
        <v>45</v>
      </c>
      <c r="U38" s="55">
        <v>60</v>
      </c>
      <c r="V38" s="55">
        <v>19</v>
      </c>
      <c r="W38" s="55">
        <v>18</v>
      </c>
      <c r="X38" s="46">
        <v>-11.703424143988309</v>
      </c>
      <c r="Y38" s="48">
        <v>10.789795167999996</v>
      </c>
      <c r="Z38" s="48">
        <v>15.382488945062796</v>
      </c>
      <c r="AA38" s="49">
        <f t="shared" si="0"/>
        <v>24169.686546596025</v>
      </c>
      <c r="AB38" s="74"/>
      <c r="AC38" s="75"/>
      <c r="AD38" s="31">
        <v>4.75154275628232</v>
      </c>
      <c r="AE38" s="50">
        <f t="shared" si="6"/>
        <v>0</v>
      </c>
      <c r="AF38" s="71"/>
      <c r="AG38" s="28">
        <f t="shared" si="3"/>
        <v>-1943.9054781477842</v>
      </c>
      <c r="AH38" s="56"/>
      <c r="AI38" s="15"/>
    </row>
    <row r="39" spans="1:58" customFormat="1" ht="15" x14ac:dyDescent="0.25"/>
    <row r="40" spans="1:58" customFormat="1" ht="15" x14ac:dyDescent="0.25"/>
    <row r="41" spans="1:58" customFormat="1" ht="15" x14ac:dyDescent="0.25"/>
    <row r="42" spans="1:58" customFormat="1" ht="15" x14ac:dyDescent="0.25"/>
    <row r="43" spans="1:58" customFormat="1" ht="15" x14ac:dyDescent="0.25"/>
    <row r="44" spans="1:58" customFormat="1" ht="15" x14ac:dyDescent="0.25"/>
    <row r="45" spans="1:58" customFormat="1" ht="15" x14ac:dyDescent="0.25"/>
    <row r="46" spans="1:58" customFormat="1" ht="15" x14ac:dyDescent="0.25"/>
    <row r="47" spans="1:58" customFormat="1" ht="15" x14ac:dyDescent="0.25"/>
    <row r="48" spans="1:58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spans="13:34" customFormat="1" ht="15" x14ac:dyDescent="0.25"/>
    <row r="82" spans="13:34" customFormat="1" ht="15" x14ac:dyDescent="0.25"/>
    <row r="83" spans="13:34" customFormat="1" ht="15" x14ac:dyDescent="0.25"/>
    <row r="84" spans="13:34" customFormat="1" ht="15" x14ac:dyDescent="0.25"/>
    <row r="85" spans="13:34" customFormat="1" ht="15" x14ac:dyDescent="0.25"/>
    <row r="86" spans="13:34" x14ac:dyDescent="0.2">
      <c r="M86" s="76"/>
      <c r="N86" s="21"/>
      <c r="O86" s="79"/>
      <c r="R86" s="3"/>
      <c r="S86" s="4"/>
      <c r="T86" s="4"/>
      <c r="U86" s="4"/>
      <c r="V86" s="4"/>
      <c r="W86" s="4"/>
      <c r="X86" s="4"/>
      <c r="Y86" s="4"/>
      <c r="Z86" s="4"/>
      <c r="AA86" s="15"/>
      <c r="AB86" s="4"/>
      <c r="AC86" s="77"/>
      <c r="AD86" s="78"/>
      <c r="AH86" s="16"/>
    </row>
    <row r="87" spans="13:34" x14ac:dyDescent="0.2">
      <c r="N87" s="21"/>
      <c r="O87" s="79"/>
      <c r="Q87" s="2"/>
      <c r="R87" s="2"/>
      <c r="S87" s="4"/>
      <c r="T87" s="4"/>
      <c r="U87" s="4"/>
      <c r="V87" s="4"/>
      <c r="W87" s="4"/>
      <c r="X87" s="4"/>
      <c r="Y87" s="4"/>
      <c r="Z87" s="4"/>
      <c r="AA87" s="4"/>
      <c r="AB87" s="4"/>
      <c r="AC87" s="77"/>
      <c r="AD87" s="78"/>
      <c r="AH87" s="16"/>
    </row>
    <row r="88" spans="13:34" x14ac:dyDescent="0.2">
      <c r="N88" s="21"/>
      <c r="O88" s="79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77"/>
      <c r="AD88" s="78"/>
      <c r="AH88" s="16"/>
    </row>
    <row r="89" spans="13:34" x14ac:dyDescent="0.2">
      <c r="N89" s="21"/>
      <c r="O89" s="79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77"/>
      <c r="AD89" s="78"/>
      <c r="AH89" s="16"/>
    </row>
    <row r="90" spans="13:34" x14ac:dyDescent="0.2">
      <c r="N90" s="21"/>
      <c r="O90" s="79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77"/>
      <c r="AD90" s="78"/>
      <c r="AH90" s="16"/>
    </row>
    <row r="91" spans="13:34" x14ac:dyDescent="0.2">
      <c r="N91" s="21"/>
      <c r="O91" s="79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77"/>
      <c r="AD91" s="78"/>
      <c r="AH91" s="16"/>
    </row>
    <row r="92" spans="13:34" x14ac:dyDescent="0.2">
      <c r="N92" s="21"/>
      <c r="O92" s="79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77"/>
      <c r="AD92" s="78"/>
      <c r="AH92" s="16"/>
    </row>
    <row r="93" spans="13:34" x14ac:dyDescent="0.2">
      <c r="N93" s="21"/>
      <c r="O93" s="79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77"/>
      <c r="AD93" s="78"/>
      <c r="AH93" s="16"/>
    </row>
    <row r="94" spans="13:34" x14ac:dyDescent="0.2">
      <c r="N94" s="21"/>
      <c r="O94" s="79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77"/>
      <c r="AD94" s="78"/>
      <c r="AH94" s="16"/>
    </row>
    <row r="95" spans="13:34" x14ac:dyDescent="0.2">
      <c r="N95" s="21"/>
      <c r="O95" s="79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77"/>
      <c r="AD95" s="78"/>
      <c r="AH95" s="16"/>
    </row>
    <row r="96" spans="13:34" x14ac:dyDescent="0.2">
      <c r="N96" s="21"/>
      <c r="O96" s="79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77"/>
      <c r="AD96" s="78"/>
      <c r="AH96" s="16"/>
    </row>
    <row r="97" spans="14:34" s="3" customFormat="1" x14ac:dyDescent="0.2">
      <c r="N97" s="21"/>
      <c r="O97" s="79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77"/>
      <c r="AD97" s="78"/>
      <c r="AF97" s="5"/>
      <c r="AH97" s="16"/>
    </row>
    <row r="98" spans="14:34" s="3" customFormat="1" x14ac:dyDescent="0.2">
      <c r="N98" s="21"/>
      <c r="O98" s="79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77"/>
      <c r="AD98" s="78"/>
      <c r="AF98" s="5"/>
      <c r="AH98" s="16"/>
    </row>
    <row r="99" spans="14:34" s="3" customFormat="1" x14ac:dyDescent="0.2">
      <c r="O99" s="79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77"/>
      <c r="AD99" s="78"/>
      <c r="AF99" s="5"/>
      <c r="AH99" s="16"/>
    </row>
    <row r="100" spans="14:34" s="3" customFormat="1" x14ac:dyDescent="0.2">
      <c r="O100" s="79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77"/>
      <c r="AD100" s="78"/>
      <c r="AF100" s="5"/>
      <c r="AH100" s="16"/>
    </row>
    <row r="101" spans="14:34" s="3" customFormat="1" x14ac:dyDescent="0.2">
      <c r="O101" s="79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77"/>
      <c r="AD101" s="78"/>
      <c r="AF101" s="5"/>
      <c r="AH101" s="16"/>
    </row>
    <row r="102" spans="14:34" s="3" customFormat="1" x14ac:dyDescent="0.2">
      <c r="O102" s="79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77"/>
      <c r="AD102" s="78"/>
      <c r="AF102" s="5"/>
      <c r="AH102" s="16"/>
    </row>
    <row r="103" spans="14:34" s="3" customFormat="1" x14ac:dyDescent="0.2">
      <c r="O103" s="79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77"/>
      <c r="AD103" s="78"/>
      <c r="AF103" s="5"/>
      <c r="AH103" s="16"/>
    </row>
    <row r="104" spans="14:34" s="3" customFormat="1" x14ac:dyDescent="0.2">
      <c r="O104" s="79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77"/>
      <c r="AD104" s="78"/>
      <c r="AF104" s="5"/>
      <c r="AH104" s="16"/>
    </row>
    <row r="105" spans="14:34" s="3" customFormat="1" x14ac:dyDescent="0.2">
      <c r="O105" s="79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77"/>
      <c r="AD105" s="78"/>
      <c r="AF105" s="5"/>
      <c r="AH105" s="16"/>
    </row>
    <row r="106" spans="14:34" s="3" customFormat="1" x14ac:dyDescent="0.2">
      <c r="O106" s="79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77"/>
      <c r="AD106" s="78"/>
      <c r="AF106" s="5"/>
      <c r="AH106" s="16"/>
    </row>
    <row r="107" spans="14:34" s="3" customFormat="1" x14ac:dyDescent="0.2">
      <c r="O107" s="79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77"/>
      <c r="AD107" s="78"/>
      <c r="AF107" s="5"/>
      <c r="AH107" s="16"/>
    </row>
    <row r="108" spans="14:34" s="3" customFormat="1" x14ac:dyDescent="0.2">
      <c r="O108" s="79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77"/>
      <c r="AD108" s="78"/>
      <c r="AE108" s="15"/>
      <c r="AF108" s="5"/>
      <c r="AH108" s="16"/>
    </row>
    <row r="109" spans="14:34" s="3" customFormat="1" x14ac:dyDescent="0.2">
      <c r="P109" s="4"/>
      <c r="R109" s="5"/>
      <c r="S109" s="5"/>
      <c r="T109" s="5"/>
      <c r="U109" s="5"/>
      <c r="V109" s="5"/>
      <c r="W109" s="5"/>
      <c r="AC109" s="77"/>
      <c r="AD109" s="80"/>
      <c r="AF109" s="5"/>
    </row>
    <row r="110" spans="14:34" s="3" customFormat="1" x14ac:dyDescent="0.2">
      <c r="P110" s="4"/>
      <c r="R110" s="5"/>
      <c r="S110" s="5"/>
      <c r="T110" s="5"/>
      <c r="U110" s="5"/>
      <c r="V110" s="5"/>
      <c r="W110" s="5"/>
      <c r="AF110" s="5"/>
    </row>
  </sheetData>
  <pageMargins left="0.25" right="0.24" top="0.98" bottom="0.18" header="0.5" footer="0.5"/>
  <pageSetup scale="36" orientation="landscape" r:id="rId1"/>
  <headerFooter alignWithMargins="0">
    <oddHeader>&amp;A</oddHeader>
    <oddFooter>&amp;L&amp;T&amp;C&amp;F</oddFooter>
  </headerFooter>
  <legacy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H110"/>
  <sheetViews>
    <sheetView zoomScale="90" zoomScaleNormal="90" workbookViewId="0">
      <pane xSplit="1" ySplit="10" topLeftCell="B11" activePane="bottomRight" state="frozen"/>
      <selection activeCell="B38" sqref="B38"/>
      <selection pane="topRight" activeCell="B38" sqref="B38"/>
      <selection pane="bottomLeft" activeCell="B38" sqref="B38"/>
      <selection pane="bottomRight" activeCell="G1" sqref="G1"/>
    </sheetView>
  </sheetViews>
  <sheetFormatPr defaultRowHeight="12.75" x14ac:dyDescent="0.2"/>
  <cols>
    <col min="1" max="1" width="36" style="2" customWidth="1"/>
    <col min="2" max="2" width="15.5703125" style="2" customWidth="1"/>
    <col min="3" max="3" width="14.28515625" style="2" customWidth="1"/>
    <col min="4" max="4" width="16.140625" style="2" customWidth="1"/>
    <col min="5" max="5" width="19.5703125" style="2" customWidth="1"/>
    <col min="6" max="8" width="20" style="2" customWidth="1"/>
    <col min="9" max="9" width="13.28515625" style="2" customWidth="1"/>
    <col min="10" max="10" width="12.140625" style="2" bestFit="1" customWidth="1"/>
    <col min="11" max="11" width="13.7109375" style="3" customWidth="1"/>
    <col min="12" max="12" width="18.5703125" style="3" customWidth="1"/>
    <col min="13" max="13" width="9.140625" style="3"/>
    <col min="14" max="14" width="11.7109375" style="3" customWidth="1"/>
    <col min="15" max="15" width="11.5703125" style="3" customWidth="1"/>
    <col min="16" max="16" width="10.85546875" style="4" customWidth="1"/>
    <col min="17" max="17" width="11.85546875" style="3" bestFit="1" customWidth="1"/>
    <col min="18" max="18" width="9" style="5" bestFit="1" customWidth="1"/>
    <col min="19" max="19" width="14.7109375" style="5" bestFit="1" customWidth="1"/>
    <col min="20" max="20" width="14.7109375" style="5" customWidth="1"/>
    <col min="21" max="21" width="11.140625" style="5" bestFit="1" customWidth="1"/>
    <col min="22" max="22" width="10.42578125" style="5" customWidth="1"/>
    <col min="23" max="23" width="11.42578125" style="5" bestFit="1" customWidth="1"/>
    <col min="24" max="24" width="11.28515625" style="3" customWidth="1"/>
    <col min="25" max="25" width="8.7109375" style="3" bestFit="1" customWidth="1"/>
    <col min="26" max="26" width="10.5703125" style="3" customWidth="1"/>
    <col min="27" max="29" width="11.7109375" style="3" customWidth="1"/>
    <col min="30" max="30" width="11.28515625" style="3" bestFit="1" customWidth="1"/>
    <col min="31" max="31" width="10.7109375" style="83" customWidth="1"/>
    <col min="32" max="32" width="13.5703125" style="3" customWidth="1"/>
    <col min="33" max="33" width="8.7109375" style="3" customWidth="1"/>
    <col min="34" max="34" width="11" style="5" bestFit="1" customWidth="1"/>
    <col min="35" max="35" width="13.140625" style="3" bestFit="1" customWidth="1"/>
    <col min="36" max="36" width="13.7109375" style="3" bestFit="1" customWidth="1"/>
    <col min="37" max="16384" width="9.140625" style="3"/>
  </cols>
  <sheetData>
    <row r="1" spans="1:4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89" t="s">
        <v>53</v>
      </c>
    </row>
    <row r="2" spans="1:40" x14ac:dyDescent="0.2">
      <c r="A2" s="6" t="s">
        <v>44</v>
      </c>
      <c r="B2" s="6">
        <v>-2.0825314173891769</v>
      </c>
      <c r="C2" s="6">
        <v>0.90621370671794921</v>
      </c>
      <c r="D2" s="6">
        <v>-2.2980577340101367</v>
      </c>
      <c r="E2" s="6">
        <v>3.451798041254274E-2</v>
      </c>
      <c r="G2" s="89" t="s">
        <v>52</v>
      </c>
      <c r="K2" s="7"/>
      <c r="N2" s="8"/>
      <c r="O2" s="2"/>
      <c r="P2" s="9"/>
      <c r="Q2" s="9"/>
      <c r="R2" s="9"/>
      <c r="S2" s="9"/>
      <c r="T2" s="9"/>
      <c r="U2" s="9"/>
      <c r="V2" s="9"/>
      <c r="W2" s="9"/>
      <c r="X2" s="10"/>
      <c r="Y2" s="10"/>
      <c r="Z2" s="10"/>
      <c r="AA2" s="10"/>
      <c r="AB2" s="10"/>
      <c r="AC2" s="10"/>
      <c r="AD2" s="10"/>
      <c r="AF2" s="11"/>
    </row>
    <row r="3" spans="1:40" x14ac:dyDescent="0.2">
      <c r="A3" s="6" t="s">
        <v>45</v>
      </c>
      <c r="B3" s="6">
        <v>4.8963678073676804E-2</v>
      </c>
      <c r="C3" s="6">
        <v>9.4868913745626681E-3</v>
      </c>
      <c r="D3" s="6">
        <v>5.1611930758439781</v>
      </c>
      <c r="E3" s="6">
        <v>7.8489602679266058E-5</v>
      </c>
      <c r="N3" s="12"/>
      <c r="O3" s="13"/>
      <c r="P3" s="9"/>
      <c r="Q3" s="9"/>
      <c r="R3" s="9"/>
      <c r="S3" s="9"/>
      <c r="T3" s="9"/>
      <c r="U3" s="9"/>
      <c r="V3" s="9"/>
      <c r="W3" s="9"/>
      <c r="X3" s="10"/>
      <c r="Y3" s="10"/>
      <c r="Z3" s="10"/>
      <c r="AA3" s="10"/>
      <c r="AB3" s="10"/>
      <c r="AC3" s="10"/>
      <c r="AD3" s="10"/>
    </row>
    <row r="4" spans="1:40" x14ac:dyDescent="0.2">
      <c r="A4" s="6" t="s">
        <v>35</v>
      </c>
      <c r="B4" s="6">
        <v>1.4083963095421856E-3</v>
      </c>
      <c r="C4" s="6">
        <v>3.2650158943959391E-4</v>
      </c>
      <c r="D4" s="6">
        <v>4.3135971005824247</v>
      </c>
      <c r="E4" s="6">
        <v>4.7169640623976499E-4</v>
      </c>
      <c r="K4" s="14"/>
      <c r="L4" s="15"/>
      <c r="N4" s="8"/>
      <c r="O4" s="2"/>
      <c r="P4" s="9"/>
      <c r="Q4" s="9"/>
      <c r="R4" s="9"/>
      <c r="S4" s="9"/>
      <c r="T4" s="9"/>
      <c r="U4" s="9"/>
      <c r="V4" s="9"/>
      <c r="W4" s="9"/>
      <c r="X4" s="10"/>
      <c r="Y4" s="10"/>
      <c r="Z4" s="10"/>
      <c r="AA4" s="10"/>
      <c r="AB4" s="10"/>
      <c r="AC4" s="10"/>
      <c r="AD4" s="10"/>
    </row>
    <row r="5" spans="1:40" x14ac:dyDescent="0.2">
      <c r="A5" s="6" t="s">
        <v>46</v>
      </c>
      <c r="B5" s="6">
        <v>-0.71090701479350504</v>
      </c>
      <c r="C5" s="6">
        <v>7.2084741414078432E-2</v>
      </c>
      <c r="D5" s="6">
        <v>-9.8621011998894694</v>
      </c>
      <c r="E5" s="6">
        <v>1.4242252357182108E-8</v>
      </c>
      <c r="K5" s="14"/>
      <c r="L5" s="16"/>
      <c r="N5" s="8"/>
      <c r="O5" s="2"/>
      <c r="P5" s="9"/>
      <c r="Q5" s="9"/>
      <c r="R5" s="9"/>
      <c r="S5" s="9"/>
      <c r="T5" s="9"/>
      <c r="U5" s="9"/>
      <c r="V5" s="9"/>
      <c r="W5" s="9"/>
      <c r="X5" s="10"/>
      <c r="Y5" s="10"/>
      <c r="Z5" s="10"/>
      <c r="AA5" s="10"/>
      <c r="AB5" s="10"/>
      <c r="AC5" s="10"/>
      <c r="AD5" s="10"/>
    </row>
    <row r="6" spans="1:40" x14ac:dyDescent="0.2">
      <c r="A6" s="6" t="s">
        <v>47</v>
      </c>
      <c r="B6" s="6">
        <v>-1.332489276681783E-3</v>
      </c>
      <c r="C6" s="6">
        <v>3.6072242805699285E-4</v>
      </c>
      <c r="D6" s="6">
        <v>-3.6939462951032658</v>
      </c>
      <c r="E6" s="6">
        <v>1.8022361375635949E-3</v>
      </c>
      <c r="J6" s="17"/>
      <c r="K6" s="14"/>
      <c r="L6" s="18"/>
      <c r="M6" s="9"/>
      <c r="O6" s="2"/>
      <c r="P6" s="9"/>
      <c r="Q6" s="9"/>
      <c r="R6" s="9"/>
      <c r="S6" s="9"/>
      <c r="T6" s="9"/>
      <c r="U6" s="9"/>
      <c r="V6" s="9"/>
      <c r="W6" s="9"/>
      <c r="X6" s="10"/>
      <c r="Y6" s="10"/>
      <c r="Z6" s="10"/>
      <c r="AA6" s="10"/>
      <c r="AB6" s="10"/>
      <c r="AC6" s="10"/>
      <c r="AD6" s="10"/>
    </row>
    <row r="7" spans="1:40" x14ac:dyDescent="0.2">
      <c r="A7" s="6" t="s">
        <v>48</v>
      </c>
      <c r="B7" s="6">
        <v>2.6911204259492515E-2</v>
      </c>
      <c r="C7" s="6">
        <v>1.8025609111503988E-3</v>
      </c>
      <c r="D7" s="6">
        <v>14.929428510861094</v>
      </c>
      <c r="E7" s="6">
        <v>3.6893049155065201E-12</v>
      </c>
      <c r="K7" s="14"/>
      <c r="L7" s="19"/>
      <c r="M7" s="10"/>
      <c r="O7" s="20"/>
      <c r="P7" s="9"/>
      <c r="Q7" s="20"/>
      <c r="R7" s="9"/>
      <c r="S7" s="9"/>
      <c r="T7" s="9"/>
      <c r="U7" s="9"/>
      <c r="V7" s="9"/>
      <c r="W7" s="9"/>
      <c r="X7" s="10"/>
      <c r="Y7" s="10"/>
      <c r="Z7" s="10"/>
      <c r="AA7" s="10"/>
      <c r="AB7" s="10"/>
      <c r="AC7" s="10"/>
      <c r="AD7" s="10"/>
    </row>
    <row r="8" spans="1:40" x14ac:dyDescent="0.2">
      <c r="A8" s="6" t="s">
        <v>49</v>
      </c>
      <c r="B8" s="6">
        <v>0.17136111929662384</v>
      </c>
      <c r="C8" s="6">
        <v>5.362029345349438E-2</v>
      </c>
      <c r="D8" s="6">
        <v>3.1958258386863867</v>
      </c>
      <c r="E8" s="6">
        <v>5.2949378301788991E-3</v>
      </c>
      <c r="M8" s="9"/>
    </row>
    <row r="9" spans="1:40" x14ac:dyDescent="0.2">
      <c r="A9" s="6" t="s">
        <v>50</v>
      </c>
      <c r="B9" s="6">
        <v>-0.29588658993275813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E9" s="77"/>
    </row>
    <row r="10" spans="1:40" ht="38.25" x14ac:dyDescent="0.2">
      <c r="B10" s="22" t="s">
        <v>6</v>
      </c>
      <c r="C10" s="2" t="s">
        <v>36</v>
      </c>
      <c r="D10" s="22" t="s">
        <v>8</v>
      </c>
      <c r="E10" s="22" t="s">
        <v>9</v>
      </c>
      <c r="F10" s="22" t="s">
        <v>10</v>
      </c>
      <c r="G10" s="22" t="s">
        <v>11</v>
      </c>
      <c r="H10" s="22" t="s">
        <v>37</v>
      </c>
      <c r="I10" s="22" t="s">
        <v>13</v>
      </c>
      <c r="J10" s="2" t="s">
        <v>14</v>
      </c>
      <c r="K10" s="23" t="s">
        <v>15</v>
      </c>
      <c r="L10" s="22" t="s">
        <v>16</v>
      </c>
      <c r="M10" s="2"/>
      <c r="N10" s="2" t="s">
        <v>17</v>
      </c>
      <c r="O10" s="2" t="s">
        <v>18</v>
      </c>
      <c r="P10" s="2" t="s">
        <v>19</v>
      </c>
      <c r="Q10" s="2" t="s">
        <v>20</v>
      </c>
      <c r="R10" s="2" t="s">
        <v>21</v>
      </c>
      <c r="S10" s="2" t="s">
        <v>22</v>
      </c>
      <c r="T10" s="24" t="s">
        <v>23</v>
      </c>
      <c r="U10" s="24" t="s">
        <v>24</v>
      </c>
      <c r="V10" s="24" t="s">
        <v>25</v>
      </c>
      <c r="W10" s="24" t="s">
        <v>26</v>
      </c>
      <c r="X10" s="25" t="s">
        <v>27</v>
      </c>
      <c r="Y10" s="2" t="s">
        <v>28</v>
      </c>
      <c r="Z10" s="2" t="s">
        <v>29</v>
      </c>
      <c r="AA10" s="23" t="s">
        <v>38</v>
      </c>
      <c r="AB10" s="23" t="s">
        <v>39</v>
      </c>
      <c r="AC10" s="23" t="s">
        <v>40</v>
      </c>
      <c r="AD10" s="3" t="s">
        <v>31</v>
      </c>
      <c r="AE10" s="84" t="s">
        <v>41</v>
      </c>
      <c r="AF10" s="3" t="s">
        <v>32</v>
      </c>
      <c r="AG10" s="3" t="s">
        <v>33</v>
      </c>
      <c r="AI10" s="3" t="s">
        <v>34</v>
      </c>
      <c r="AJ10" s="84" t="s">
        <v>42</v>
      </c>
      <c r="AK10" s="84" t="s">
        <v>43</v>
      </c>
    </row>
    <row r="11" spans="1:40" x14ac:dyDescent="0.2">
      <c r="A11" s="2">
        <v>1989</v>
      </c>
      <c r="B11" s="26"/>
      <c r="C11" s="26"/>
      <c r="D11" s="26"/>
      <c r="E11" s="27"/>
      <c r="F11" s="27"/>
      <c r="G11" s="27"/>
      <c r="H11" s="27"/>
      <c r="I11" s="27"/>
      <c r="J11" s="17"/>
      <c r="K11" s="21"/>
      <c r="L11" s="28"/>
      <c r="Y11" s="29"/>
      <c r="AA11" s="15">
        <f t="shared" ref="AA11:AA38" si="0">L11+SUM(M11:Z11)</f>
        <v>0</v>
      </c>
      <c r="AB11" s="15"/>
      <c r="AC11" s="15"/>
      <c r="AD11" s="30">
        <v>13425</v>
      </c>
      <c r="AG11" s="31"/>
      <c r="AI11" s="28"/>
      <c r="AJ11" s="83"/>
    </row>
    <row r="12" spans="1:40" x14ac:dyDescent="0.2">
      <c r="A12" s="2">
        <f t="shared" ref="A12:A38" si="1">A11+1</f>
        <v>1990</v>
      </c>
      <c r="B12" s="81">
        <f>B38</f>
        <v>91.790962727444622</v>
      </c>
      <c r="C12" s="81">
        <f>C38</f>
        <v>286.50015221396745</v>
      </c>
      <c r="D12" s="32">
        <v>0</v>
      </c>
      <c r="E12" s="26">
        <v>99.461139096508987</v>
      </c>
      <c r="F12" s="26">
        <v>67.142768983934062</v>
      </c>
      <c r="G12" s="26">
        <v>0</v>
      </c>
      <c r="H12" s="26">
        <v>0</v>
      </c>
      <c r="I12" s="26"/>
      <c r="J12" s="17">
        <f>$B$2+$B$3*B12+$B$4*C12+$B$5*D12+$B$6*E12+$B$7*F12+$B$8*G12+$B$9*H12+I12</f>
        <v>4.4897593581136288</v>
      </c>
      <c r="K12" s="21">
        <v>3158817.25</v>
      </c>
      <c r="L12" s="28">
        <f>J12*K12/1000</f>
        <v>14182.329308758259</v>
      </c>
      <c r="M12" s="23"/>
      <c r="N12" s="4"/>
      <c r="O12" s="23"/>
      <c r="P12" s="23"/>
      <c r="Q12" s="23"/>
      <c r="R12" s="23"/>
      <c r="S12" s="23"/>
      <c r="T12" s="23"/>
      <c r="U12" s="23"/>
      <c r="V12" s="23"/>
      <c r="W12" s="23"/>
      <c r="X12" s="33"/>
      <c r="Y12" s="29"/>
      <c r="Z12" s="23"/>
      <c r="AA12" s="15">
        <f t="shared" si="0"/>
        <v>14182.329308758259</v>
      </c>
      <c r="AB12" s="15">
        <f>'Summer Peak'!AA12</f>
        <v>13661.706101539579</v>
      </c>
      <c r="AC12" s="15">
        <f>AB12-AA12</f>
        <v>-520.62320721867945</v>
      </c>
      <c r="AD12" s="30">
        <v>13754</v>
      </c>
      <c r="AE12" s="85">
        <f>AD12-AC12</f>
        <v>14274.623207218679</v>
      </c>
      <c r="AG12" s="31"/>
      <c r="AH12" s="3"/>
      <c r="AI12" s="28">
        <f t="shared" ref="AI12:AI38" si="2">D12*$B$5*K12/1000</f>
        <v>0</v>
      </c>
      <c r="AJ12" s="87"/>
      <c r="AK12" s="2"/>
      <c r="AL12" s="23"/>
      <c r="AM12" s="4"/>
      <c r="AN12" s="23"/>
    </row>
    <row r="13" spans="1:40" x14ac:dyDescent="0.2">
      <c r="A13" s="2">
        <f t="shared" si="1"/>
        <v>1991</v>
      </c>
      <c r="B13" s="81">
        <f>B12</f>
        <v>91.790962727444622</v>
      </c>
      <c r="C13" s="81">
        <f>C12</f>
        <v>286.50015221396745</v>
      </c>
      <c r="D13" s="32">
        <v>0</v>
      </c>
      <c r="E13" s="26">
        <v>101.046190095621</v>
      </c>
      <c r="F13" s="26">
        <v>66.362755275061801</v>
      </c>
      <c r="G13" s="26">
        <v>0</v>
      </c>
      <c r="H13" s="26">
        <v>1</v>
      </c>
      <c r="I13" s="26">
        <v>-5.01864766999418E-2</v>
      </c>
      <c r="J13" s="17">
        <f t="shared" ref="J13:J38" si="3">$B$2+$B$3*B13+$B$4*C13+$B$5*D13+$B$6*E13+$B$7*F13+$B$8*G13+$B$9*H13+I13</f>
        <v>4.1205831197769527</v>
      </c>
      <c r="K13" s="21">
        <v>3226455.3333333335</v>
      </c>
      <c r="L13" s="28">
        <f t="shared" ref="L13:L38" si="4">J13*K13/1000</f>
        <v>13294.877383247655</v>
      </c>
      <c r="M13" s="35"/>
      <c r="N13" s="36"/>
      <c r="O13" s="4"/>
      <c r="P13" s="5"/>
      <c r="R13" s="3"/>
      <c r="S13" s="3"/>
      <c r="T13" s="3"/>
      <c r="U13" s="3"/>
      <c r="V13" s="3"/>
      <c r="W13" s="3"/>
      <c r="Y13" s="29"/>
      <c r="AA13" s="15">
        <f t="shared" si="0"/>
        <v>13294.877383247655</v>
      </c>
      <c r="AB13" s="15">
        <f>'Summer Peak'!AA13</f>
        <v>14216.67522926488</v>
      </c>
      <c r="AC13" s="15">
        <f t="shared" ref="AC13:AC38" si="5">AB13-AA13</f>
        <v>921.79784601722531</v>
      </c>
      <c r="AD13" s="30">
        <v>14123</v>
      </c>
      <c r="AE13" s="85">
        <f t="shared" ref="AE13:AE38" si="6">AD13-AC13</f>
        <v>13201.202153982775</v>
      </c>
      <c r="AF13" s="31">
        <v>4.4062829825625602</v>
      </c>
      <c r="AG13" s="31">
        <f t="shared" ref="AG13:AG38" si="7">AF13-J13</f>
        <v>0.28569986278560755</v>
      </c>
      <c r="AH13" s="37"/>
      <c r="AI13" s="28">
        <f t="shared" si="2"/>
        <v>0</v>
      </c>
      <c r="AJ13" s="87"/>
    </row>
    <row r="14" spans="1:40" x14ac:dyDescent="0.2">
      <c r="A14" s="2">
        <f t="shared" si="1"/>
        <v>1992</v>
      </c>
      <c r="B14" s="81">
        <f t="shared" ref="B14:C29" si="8">B13</f>
        <v>91.790962727444622</v>
      </c>
      <c r="C14" s="81">
        <f t="shared" si="8"/>
        <v>286.50015221396745</v>
      </c>
      <c r="D14" s="32">
        <v>0</v>
      </c>
      <c r="E14" s="26">
        <v>102.68730754187199</v>
      </c>
      <c r="F14" s="26">
        <v>67.220906380032389</v>
      </c>
      <c r="G14" s="26">
        <v>0</v>
      </c>
      <c r="H14" s="26">
        <v>0</v>
      </c>
      <c r="I14" s="26">
        <v>4.98697653960107E-2</v>
      </c>
      <c r="J14" s="17">
        <f t="shared" si="3"/>
        <v>4.537433060078131</v>
      </c>
      <c r="K14" s="21">
        <v>3281238.0833333335</v>
      </c>
      <c r="L14" s="28">
        <f t="shared" si="4"/>
        <v>14888.398157304069</v>
      </c>
      <c r="M14" s="38"/>
      <c r="N14" s="4"/>
      <c r="O14" s="4"/>
      <c r="P14" s="5"/>
      <c r="R14" s="3"/>
      <c r="S14" s="3"/>
      <c r="T14" s="3"/>
      <c r="U14" s="3"/>
      <c r="V14" s="3"/>
      <c r="W14" s="3"/>
      <c r="Y14" s="29"/>
      <c r="AA14" s="15">
        <f t="shared" si="0"/>
        <v>14888.398157304069</v>
      </c>
      <c r="AB14" s="15">
        <f>'Summer Peak'!AA14</f>
        <v>14703.554162263486</v>
      </c>
      <c r="AC14" s="15">
        <f t="shared" si="5"/>
        <v>-184.84399504058274</v>
      </c>
      <c r="AD14" s="30">
        <v>14661</v>
      </c>
      <c r="AE14" s="85">
        <f t="shared" si="6"/>
        <v>14845.843995040583</v>
      </c>
      <c r="AF14" s="31">
        <v>4.4810994474763897</v>
      </c>
      <c r="AG14" s="31">
        <f t="shared" si="7"/>
        <v>-5.6333612601741301E-2</v>
      </c>
      <c r="AH14" s="37"/>
      <c r="AI14" s="28">
        <f t="shared" si="2"/>
        <v>0</v>
      </c>
      <c r="AJ14" s="87"/>
      <c r="AK14" s="88"/>
    </row>
    <row r="15" spans="1:40" x14ac:dyDescent="0.2">
      <c r="A15" s="2">
        <f t="shared" si="1"/>
        <v>1993</v>
      </c>
      <c r="B15" s="81">
        <f t="shared" si="8"/>
        <v>91.790962727444622</v>
      </c>
      <c r="C15" s="81">
        <f t="shared" si="8"/>
        <v>286.50015221396745</v>
      </c>
      <c r="D15" s="32">
        <v>0</v>
      </c>
      <c r="E15" s="26">
        <v>103.54270585526034</v>
      </c>
      <c r="F15" s="26">
        <v>68.430214275574514</v>
      </c>
      <c r="G15" s="26">
        <v>0</v>
      </c>
      <c r="H15" s="26">
        <v>0</v>
      </c>
      <c r="I15" s="26">
        <v>2.2276272373612301E-2</v>
      </c>
      <c r="J15" s="17">
        <f t="shared" si="3"/>
        <v>4.5412436897654018</v>
      </c>
      <c r="K15" s="21">
        <v>3355794.083333333</v>
      </c>
      <c r="L15" s="28">
        <f t="shared" si="4"/>
        <v>15239.478705089568</v>
      </c>
      <c r="M15" s="35"/>
      <c r="N15" s="4"/>
      <c r="O15" s="4"/>
      <c r="P15" s="5"/>
      <c r="R15" s="3"/>
      <c r="S15" s="3"/>
      <c r="T15" s="3"/>
      <c r="U15" s="3"/>
      <c r="V15" s="3"/>
      <c r="W15" s="3"/>
      <c r="Y15" s="29"/>
      <c r="AA15" s="15">
        <f t="shared" si="0"/>
        <v>15239.478705089568</v>
      </c>
      <c r="AB15" s="15">
        <f>'Summer Peak'!AA15</f>
        <v>15248.938797334959</v>
      </c>
      <c r="AC15" s="15">
        <f t="shared" si="5"/>
        <v>9.4600922453901148</v>
      </c>
      <c r="AD15" s="30">
        <v>15266</v>
      </c>
      <c r="AE15" s="85">
        <f t="shared" si="6"/>
        <v>15256.53990775461</v>
      </c>
      <c r="AF15" s="31">
        <v>4.5440627221644299</v>
      </c>
      <c r="AG15" s="31">
        <f t="shared" si="7"/>
        <v>2.8190323990280319E-3</v>
      </c>
      <c r="AH15" s="37"/>
      <c r="AI15" s="28">
        <f t="shared" si="2"/>
        <v>0</v>
      </c>
      <c r="AJ15" s="87"/>
      <c r="AK15" s="88"/>
    </row>
    <row r="16" spans="1:40" x14ac:dyDescent="0.2">
      <c r="A16" s="2">
        <f t="shared" si="1"/>
        <v>1994</v>
      </c>
      <c r="B16" s="81">
        <f t="shared" si="8"/>
        <v>91.790962727444622</v>
      </c>
      <c r="C16" s="81">
        <f t="shared" si="8"/>
        <v>286.50015221396745</v>
      </c>
      <c r="D16" s="32">
        <v>0</v>
      </c>
      <c r="E16" s="26">
        <v>103.38512990489066</v>
      </c>
      <c r="F16" s="26">
        <v>69.339316242364504</v>
      </c>
      <c r="G16" s="26">
        <v>0</v>
      </c>
      <c r="H16" s="26">
        <v>0</v>
      </c>
      <c r="I16" s="26">
        <v>-8.7327807267385503E-3</v>
      </c>
      <c r="J16" s="17">
        <f t="shared" si="3"/>
        <v>4.5349096336501731</v>
      </c>
      <c r="K16" s="21">
        <v>3422186.666666667</v>
      </c>
      <c r="L16" s="28">
        <f t="shared" si="4"/>
        <v>15519.307282815842</v>
      </c>
      <c r="M16" s="35"/>
      <c r="N16" s="4"/>
      <c r="O16" s="4"/>
      <c r="P16" s="5"/>
      <c r="R16" s="3"/>
      <c r="S16" s="3"/>
      <c r="T16" s="3"/>
      <c r="U16" s="3"/>
      <c r="V16" s="3"/>
      <c r="W16" s="3"/>
      <c r="Y16" s="29"/>
      <c r="AA16" s="15">
        <f t="shared" si="0"/>
        <v>15519.307282815842</v>
      </c>
      <c r="AB16" s="15">
        <f>'Summer Peak'!AA16</f>
        <v>15098.862795244071</v>
      </c>
      <c r="AC16" s="15">
        <f t="shared" si="5"/>
        <v>-420.44448757177088</v>
      </c>
      <c r="AD16" s="30">
        <v>15179</v>
      </c>
      <c r="AE16" s="85">
        <f t="shared" si="6"/>
        <v>15599.444487571771</v>
      </c>
      <c r="AF16" s="31">
        <v>4.4120512017396498</v>
      </c>
      <c r="AG16" s="31">
        <f t="shared" si="7"/>
        <v>-0.12285843191052326</v>
      </c>
      <c r="AH16" s="37"/>
      <c r="AI16" s="28">
        <f t="shared" si="2"/>
        <v>0</v>
      </c>
      <c r="AJ16" s="87">
        <f t="shared" ref="AJ16:AJ26" si="9">AE16/K16*1000</f>
        <v>4.5583265926186876</v>
      </c>
      <c r="AK16" s="88"/>
    </row>
    <row r="17" spans="1:37" x14ac:dyDescent="0.2">
      <c r="A17" s="2">
        <f t="shared" si="1"/>
        <v>1995</v>
      </c>
      <c r="B17" s="81">
        <f t="shared" si="8"/>
        <v>91.790962727444622</v>
      </c>
      <c r="C17" s="81">
        <f t="shared" si="8"/>
        <v>286.50015221396745</v>
      </c>
      <c r="D17" s="32">
        <v>0</v>
      </c>
      <c r="E17" s="26">
        <v>105.97379674156234</v>
      </c>
      <c r="F17" s="26">
        <v>70.972614108332991</v>
      </c>
      <c r="G17" s="26">
        <v>0</v>
      </c>
      <c r="H17" s="26">
        <v>0</v>
      </c>
      <c r="I17" s="26">
        <v>-4.0222467793165101E-2</v>
      </c>
      <c r="J17" s="17">
        <f t="shared" si="3"/>
        <v>4.5439245882706514</v>
      </c>
      <c r="K17" s="21">
        <v>3488796</v>
      </c>
      <c r="L17" s="28">
        <f t="shared" si="4"/>
        <v>15852.825927860295</v>
      </c>
      <c r="M17" s="35"/>
      <c r="N17" s="4"/>
      <c r="O17" s="4"/>
      <c r="P17" s="5"/>
      <c r="R17" s="3"/>
      <c r="S17" s="3"/>
      <c r="T17" s="3"/>
      <c r="U17" s="3"/>
      <c r="V17" s="3"/>
      <c r="W17" s="3"/>
      <c r="Y17" s="29"/>
      <c r="AA17" s="15">
        <f t="shared" si="0"/>
        <v>15852.825927860295</v>
      </c>
      <c r="AB17" s="15">
        <f>'Summer Peak'!AA17</f>
        <v>15830.875361988301</v>
      </c>
      <c r="AC17" s="15">
        <f t="shared" si="5"/>
        <v>-21.950565871993604</v>
      </c>
      <c r="AD17" s="30">
        <v>15813</v>
      </c>
      <c r="AE17" s="85">
        <f t="shared" si="6"/>
        <v>15834.950565871994</v>
      </c>
      <c r="AF17" s="31">
        <v>4.5376328572918299</v>
      </c>
      <c r="AG17" s="31">
        <f t="shared" si="7"/>
        <v>-6.2917309788215192E-3</v>
      </c>
      <c r="AH17" s="37"/>
      <c r="AI17" s="28">
        <f t="shared" si="2"/>
        <v>0</v>
      </c>
      <c r="AJ17" s="87">
        <f t="shared" si="9"/>
        <v>4.5388009404596863</v>
      </c>
      <c r="AK17" s="88">
        <f t="shared" ref="AK17:AK27" si="10">AJ17/AJ16-1</f>
        <v>-4.2835132064953374E-3</v>
      </c>
    </row>
    <row r="18" spans="1:37" x14ac:dyDescent="0.2">
      <c r="A18" s="2">
        <f t="shared" si="1"/>
        <v>1996</v>
      </c>
      <c r="B18" s="81">
        <f t="shared" si="8"/>
        <v>91.790962727444622</v>
      </c>
      <c r="C18" s="81">
        <f t="shared" si="8"/>
        <v>286.50015221396745</v>
      </c>
      <c r="D18" s="32">
        <v>0</v>
      </c>
      <c r="E18" s="26">
        <v>110.826773141807</v>
      </c>
      <c r="F18" s="26">
        <v>71.350151728394295</v>
      </c>
      <c r="G18" s="26">
        <v>0</v>
      </c>
      <c r="H18" s="26">
        <v>0</v>
      </c>
      <c r="I18" s="26">
        <v>8.8007054774754696E-3</v>
      </c>
      <c r="J18" s="17">
        <f t="shared" si="3"/>
        <v>4.5966412145370885</v>
      </c>
      <c r="K18" s="21">
        <v>3550747.333333334</v>
      </c>
      <c r="L18" s="28">
        <f t="shared" si="4"/>
        <v>16321.511534807665</v>
      </c>
      <c r="M18" s="35"/>
      <c r="N18" s="4"/>
      <c r="O18" s="4"/>
      <c r="P18" s="5"/>
      <c r="R18" s="3"/>
      <c r="S18" s="3"/>
      <c r="T18" s="3"/>
      <c r="U18" s="3"/>
      <c r="V18" s="3"/>
      <c r="W18" s="3"/>
      <c r="Y18" s="29"/>
      <c r="AA18" s="15">
        <f t="shared" si="0"/>
        <v>16321.511534807665</v>
      </c>
      <c r="AB18" s="15">
        <f>'Summer Peak'!AA18</f>
        <v>16032.642071221213</v>
      </c>
      <c r="AC18" s="15">
        <f t="shared" si="5"/>
        <v>-288.86946358645218</v>
      </c>
      <c r="AD18" s="30">
        <v>16064</v>
      </c>
      <c r="AE18" s="85">
        <f t="shared" si="6"/>
        <v>16352.869463586452</v>
      </c>
      <c r="AF18" s="31">
        <v>4.5152866611238904</v>
      </c>
      <c r="AG18" s="31">
        <f t="shared" si="7"/>
        <v>-8.1354553413198083E-2</v>
      </c>
      <c r="AH18" s="37"/>
      <c r="AI18" s="28">
        <f t="shared" si="2"/>
        <v>0</v>
      </c>
      <c r="AJ18" s="87">
        <f t="shared" si="9"/>
        <v>4.605472574764951</v>
      </c>
      <c r="AK18" s="88">
        <f t="shared" si="10"/>
        <v>1.468926158689654E-2</v>
      </c>
    </row>
    <row r="19" spans="1:37" x14ac:dyDescent="0.2">
      <c r="A19" s="2">
        <f t="shared" si="1"/>
        <v>1997</v>
      </c>
      <c r="B19" s="81">
        <f t="shared" si="8"/>
        <v>91.790962727444622</v>
      </c>
      <c r="C19" s="81">
        <f t="shared" si="8"/>
        <v>286.50015221396745</v>
      </c>
      <c r="D19" s="32">
        <v>0</v>
      </c>
      <c r="E19" s="26">
        <v>110.12532763007101</v>
      </c>
      <c r="F19" s="26">
        <v>72.125965701476503</v>
      </c>
      <c r="G19" s="26">
        <v>0</v>
      </c>
      <c r="H19" s="26">
        <v>0</v>
      </c>
      <c r="I19" s="26">
        <v>-1.5169309679049701E-2</v>
      </c>
      <c r="J19" s="17">
        <f t="shared" si="3"/>
        <v>4.5944839563001123</v>
      </c>
      <c r="K19" s="21">
        <v>3615485.0833333335</v>
      </c>
      <c r="L19" s="28">
        <f t="shared" si="4"/>
        <v>16611.288209617374</v>
      </c>
      <c r="M19" s="35"/>
      <c r="N19" s="4"/>
      <c r="O19" s="4"/>
      <c r="P19" s="5"/>
      <c r="R19" s="3"/>
      <c r="S19" s="3"/>
      <c r="T19" s="3"/>
      <c r="U19" s="3"/>
      <c r="V19" s="3"/>
      <c r="W19" s="3"/>
      <c r="Y19" s="29"/>
      <c r="AA19" s="15">
        <f t="shared" si="0"/>
        <v>16611.288209617374</v>
      </c>
      <c r="AB19" s="15">
        <f>'Summer Peak'!AA19</f>
        <v>16645.746751448864</v>
      </c>
      <c r="AC19" s="15">
        <f t="shared" si="5"/>
        <v>34.458541831489129</v>
      </c>
      <c r="AD19" s="30">
        <v>16612.986456389575</v>
      </c>
      <c r="AE19" s="85">
        <f t="shared" si="6"/>
        <v>16578.527914558086</v>
      </c>
      <c r="AF19" s="31">
        <v>4.6040147774865501</v>
      </c>
      <c r="AG19" s="31">
        <f t="shared" si="7"/>
        <v>9.5308211864377768E-3</v>
      </c>
      <c r="AH19" s="37"/>
      <c r="AI19" s="28">
        <f t="shared" si="2"/>
        <v>0</v>
      </c>
      <c r="AJ19" s="87">
        <f t="shared" si="9"/>
        <v>4.5854228498913736</v>
      </c>
      <c r="AK19" s="88">
        <f t="shared" si="10"/>
        <v>-4.3534565776022216E-3</v>
      </c>
    </row>
    <row r="20" spans="1:37" x14ac:dyDescent="0.2">
      <c r="A20" s="2">
        <f t="shared" si="1"/>
        <v>1998</v>
      </c>
      <c r="B20" s="81">
        <f t="shared" si="8"/>
        <v>91.790962727444622</v>
      </c>
      <c r="C20" s="81">
        <f t="shared" si="8"/>
        <v>286.50015221396745</v>
      </c>
      <c r="D20" s="32">
        <v>0</v>
      </c>
      <c r="E20" s="26">
        <v>103.09693417649265</v>
      </c>
      <c r="F20" s="26">
        <v>75.178909593337352</v>
      </c>
      <c r="G20" s="26">
        <v>0</v>
      </c>
      <c r="H20" s="26">
        <v>0</v>
      </c>
      <c r="I20" s="26">
        <v>1.55639364268412E-2</v>
      </c>
      <c r="J20" s="17">
        <f t="shared" si="3"/>
        <v>4.7167408579818337</v>
      </c>
      <c r="K20" s="21">
        <v>3680469.9166666665</v>
      </c>
      <c r="L20" s="28">
        <f t="shared" si="4"/>
        <v>17359.822832514663</v>
      </c>
      <c r="M20" s="35"/>
      <c r="N20" s="4"/>
      <c r="O20" s="4"/>
      <c r="P20" s="5"/>
      <c r="R20" s="3"/>
      <c r="S20" s="3"/>
      <c r="T20" s="3"/>
      <c r="U20" s="3"/>
      <c r="V20" s="3"/>
      <c r="W20" s="3"/>
      <c r="Y20" s="29"/>
      <c r="AA20" s="15">
        <f t="shared" si="0"/>
        <v>17359.822832514663</v>
      </c>
      <c r="AB20" s="15">
        <f>'Summer Peak'!AA20</f>
        <v>17833.072825211733</v>
      </c>
      <c r="AC20" s="15">
        <f t="shared" si="5"/>
        <v>473.24999269707041</v>
      </c>
      <c r="AD20" s="30">
        <v>17897</v>
      </c>
      <c r="AE20" s="85">
        <f t="shared" si="6"/>
        <v>17423.75000730293</v>
      </c>
      <c r="AF20" s="31">
        <v>4.8453249799587601</v>
      </c>
      <c r="AG20" s="31">
        <f t="shared" si="7"/>
        <v>0.12858412197692637</v>
      </c>
      <c r="AH20" s="37"/>
      <c r="AI20" s="28">
        <f t="shared" si="2"/>
        <v>0</v>
      </c>
      <c r="AJ20" s="87">
        <f t="shared" si="9"/>
        <v>4.7341101549019848</v>
      </c>
      <c r="AK20" s="88">
        <f t="shared" si="10"/>
        <v>3.2426083673860795E-2</v>
      </c>
    </row>
    <row r="21" spans="1:37" x14ac:dyDescent="0.2">
      <c r="A21" s="2">
        <f t="shared" si="1"/>
        <v>1999</v>
      </c>
      <c r="B21" s="81">
        <f t="shared" si="8"/>
        <v>91.790962727444622</v>
      </c>
      <c r="C21" s="81">
        <f t="shared" si="8"/>
        <v>286.50015221396745</v>
      </c>
      <c r="D21" s="32">
        <v>0</v>
      </c>
      <c r="E21" s="26">
        <v>108.11901240776832</v>
      </c>
      <c r="F21" s="26">
        <v>76.109891931696993</v>
      </c>
      <c r="G21" s="26">
        <v>0</v>
      </c>
      <c r="H21" s="26">
        <v>0</v>
      </c>
      <c r="I21" s="26">
        <v>-2.98346163094898E-2</v>
      </c>
      <c r="J21" s="17">
        <f t="shared" si="3"/>
        <v>4.6897042957252477</v>
      </c>
      <c r="K21" s="21">
        <v>3756009.333333333</v>
      </c>
      <c r="L21" s="28">
        <f t="shared" si="4"/>
        <v>17614.573105317453</v>
      </c>
      <c r="M21" s="35"/>
      <c r="N21" s="4"/>
      <c r="O21" s="4"/>
      <c r="P21" s="5"/>
      <c r="R21" s="3"/>
      <c r="S21" s="3"/>
      <c r="T21" s="3"/>
      <c r="U21" s="3"/>
      <c r="V21" s="3"/>
      <c r="W21" s="3"/>
      <c r="Y21" s="29"/>
      <c r="AA21" s="15">
        <f t="shared" si="0"/>
        <v>17614.573105317453</v>
      </c>
      <c r="AB21" s="15">
        <f>'Summer Peak'!AA21</f>
        <v>17577.551870166124</v>
      </c>
      <c r="AC21" s="15">
        <f t="shared" si="5"/>
        <v>-37.021235151329165</v>
      </c>
      <c r="AD21" s="30">
        <v>17615</v>
      </c>
      <c r="AE21" s="85">
        <f t="shared" si="6"/>
        <v>17652.021235151329</v>
      </c>
      <c r="AF21" s="31">
        <v>4.6798477613384</v>
      </c>
      <c r="AG21" s="31">
        <f t="shared" si="7"/>
        <v>-9.8565343868477484E-3</v>
      </c>
      <c r="AH21" s="37"/>
      <c r="AI21" s="28">
        <f t="shared" si="2"/>
        <v>0</v>
      </c>
      <c r="AJ21" s="87">
        <f t="shared" si="9"/>
        <v>4.6996744865609132</v>
      </c>
      <c r="AK21" s="88">
        <f t="shared" si="10"/>
        <v>-7.2739474186959141E-3</v>
      </c>
    </row>
    <row r="22" spans="1:37" x14ac:dyDescent="0.2">
      <c r="A22" s="2">
        <f t="shared" si="1"/>
        <v>2000</v>
      </c>
      <c r="B22" s="81">
        <f t="shared" si="8"/>
        <v>91.790962727444622</v>
      </c>
      <c r="C22" s="81">
        <f t="shared" si="8"/>
        <v>286.50015221396745</v>
      </c>
      <c r="D22" s="32">
        <v>0</v>
      </c>
      <c r="E22" s="26">
        <v>125.33702851689033</v>
      </c>
      <c r="F22" s="26">
        <v>78.158234824683504</v>
      </c>
      <c r="G22" s="26">
        <v>0</v>
      </c>
      <c r="H22" s="26">
        <v>0</v>
      </c>
      <c r="I22" s="26">
        <v>-1.7125438034824501E-2</v>
      </c>
      <c r="J22" s="17">
        <f t="shared" si="3"/>
        <v>4.7345940261554134</v>
      </c>
      <c r="K22" s="21">
        <v>3848350.333333333</v>
      </c>
      <c r="L22" s="28">
        <f t="shared" si="4"/>
        <v>18220.376498753194</v>
      </c>
      <c r="M22" s="35"/>
      <c r="N22" s="4"/>
      <c r="O22" s="4"/>
      <c r="P22" s="5"/>
      <c r="R22" s="3"/>
      <c r="S22" s="3"/>
      <c r="T22" s="3"/>
      <c r="U22" s="3"/>
      <c r="V22" s="3"/>
      <c r="W22" s="3"/>
      <c r="Y22" s="29"/>
      <c r="AA22" s="15">
        <f t="shared" si="0"/>
        <v>18220.376498753194</v>
      </c>
      <c r="AB22" s="15">
        <f>'Summer Peak'!AA22</f>
        <v>17885.61566637814</v>
      </c>
      <c r="AC22" s="15">
        <f t="shared" si="5"/>
        <v>-334.76083237505372</v>
      </c>
      <c r="AD22" s="30">
        <v>17808</v>
      </c>
      <c r="AE22" s="85">
        <f t="shared" si="6"/>
        <v>18142.760832375054</v>
      </c>
      <c r="AF22" s="31">
        <v>4.6476058875040396</v>
      </c>
      <c r="AG22" s="31">
        <f t="shared" si="7"/>
        <v>-8.6988138651373781E-2</v>
      </c>
      <c r="AH22" s="37"/>
      <c r="AI22" s="28">
        <f t="shared" si="2"/>
        <v>0</v>
      </c>
      <c r="AJ22" s="87">
        <f t="shared" si="9"/>
        <v>4.7144254708900952</v>
      </c>
      <c r="AK22" s="88">
        <f t="shared" si="10"/>
        <v>3.1387246864360563E-3</v>
      </c>
    </row>
    <row r="23" spans="1:37" x14ac:dyDescent="0.2">
      <c r="A23" s="2">
        <f t="shared" si="1"/>
        <v>2001</v>
      </c>
      <c r="B23" s="81">
        <f t="shared" si="8"/>
        <v>91.790962727444622</v>
      </c>
      <c r="C23" s="81">
        <f t="shared" si="8"/>
        <v>286.50015221396745</v>
      </c>
      <c r="D23" s="32">
        <v>0</v>
      </c>
      <c r="E23" s="26">
        <v>132.14356235990797</v>
      </c>
      <c r="F23" s="26">
        <v>79.173045063076572</v>
      </c>
      <c r="G23" s="26">
        <v>0</v>
      </c>
      <c r="H23" s="26">
        <v>0</v>
      </c>
      <c r="I23" s="26">
        <v>3.4642801641526298E-2</v>
      </c>
      <c r="J23" s="17">
        <f t="shared" si="3"/>
        <v>4.804602398084592</v>
      </c>
      <c r="K23" s="21">
        <v>3935281.25</v>
      </c>
      <c r="L23" s="28">
        <f t="shared" si="4"/>
        <v>18907.461730887331</v>
      </c>
      <c r="M23" s="35"/>
      <c r="N23" s="4"/>
      <c r="O23" s="4"/>
      <c r="P23" s="5"/>
      <c r="R23" s="3"/>
      <c r="S23" s="3"/>
      <c r="T23" s="3"/>
      <c r="U23" s="3"/>
      <c r="V23" s="3"/>
      <c r="W23" s="3"/>
      <c r="Y23" s="29"/>
      <c r="AA23" s="15">
        <f t="shared" si="0"/>
        <v>18907.461730887331</v>
      </c>
      <c r="AB23" s="15">
        <f>'Summer Peak'!AA23</f>
        <v>18784.893725697948</v>
      </c>
      <c r="AC23" s="15">
        <f t="shared" si="5"/>
        <v>-122.56800518938326</v>
      </c>
      <c r="AD23" s="30">
        <v>18754</v>
      </c>
      <c r="AE23" s="85">
        <f t="shared" si="6"/>
        <v>18876.568005189383</v>
      </c>
      <c r="AF23" s="31">
        <v>4.7734564653283504</v>
      </c>
      <c r="AG23" s="31">
        <f t="shared" si="7"/>
        <v>-3.1145932756241557E-2</v>
      </c>
      <c r="AH23" s="37"/>
      <c r="AI23" s="28">
        <f t="shared" si="2"/>
        <v>0</v>
      </c>
      <c r="AJ23" s="87">
        <f t="shared" si="9"/>
        <v>4.796751948844669</v>
      </c>
      <c r="AK23" s="88">
        <f t="shared" si="10"/>
        <v>1.746267460646278E-2</v>
      </c>
    </row>
    <row r="24" spans="1:37" x14ac:dyDescent="0.2">
      <c r="A24" s="2">
        <f t="shared" si="1"/>
        <v>2002</v>
      </c>
      <c r="B24" s="81">
        <f t="shared" si="8"/>
        <v>91.790962727444622</v>
      </c>
      <c r="C24" s="81">
        <f t="shared" si="8"/>
        <v>286.50015221396745</v>
      </c>
      <c r="D24" s="32">
        <v>0</v>
      </c>
      <c r="E24" s="26">
        <v>123.00960166306432</v>
      </c>
      <c r="F24" s="26">
        <v>80.539018492490712</v>
      </c>
      <c r="G24" s="26">
        <v>0</v>
      </c>
      <c r="H24" s="26">
        <v>0</v>
      </c>
      <c r="I24" s="26">
        <v>1.34844341718043E-2</v>
      </c>
      <c r="J24" s="17">
        <f t="shared" si="3"/>
        <v>4.8323749252690504</v>
      </c>
      <c r="K24" s="21">
        <v>4019804.5</v>
      </c>
      <c r="L24" s="28">
        <f t="shared" si="4"/>
        <v>19425.20247028369</v>
      </c>
      <c r="M24" s="35"/>
      <c r="N24" s="4"/>
      <c r="O24" s="4"/>
      <c r="P24" s="5"/>
      <c r="R24" s="3"/>
      <c r="S24" s="3"/>
      <c r="T24" s="3"/>
      <c r="U24" s="3"/>
      <c r="V24" s="3"/>
      <c r="W24" s="3"/>
      <c r="Y24" s="29"/>
      <c r="AA24" s="15">
        <f t="shared" si="0"/>
        <v>19425.20247028369</v>
      </c>
      <c r="AB24" s="15">
        <f>'Summer Peak'!AA24</f>
        <v>19350.375924949571</v>
      </c>
      <c r="AC24" s="15">
        <f t="shared" si="5"/>
        <v>-74.826545334119146</v>
      </c>
      <c r="AD24" s="30">
        <v>19219</v>
      </c>
      <c r="AE24" s="85">
        <f t="shared" si="6"/>
        <v>19293.826545334119</v>
      </c>
      <c r="AF24" s="31">
        <v>4.8137604515218504</v>
      </c>
      <c r="AG24" s="31">
        <f t="shared" si="7"/>
        <v>-1.8614473747200044E-2</v>
      </c>
      <c r="AH24" s="37"/>
      <c r="AI24" s="28">
        <f t="shared" si="2"/>
        <v>0</v>
      </c>
      <c r="AJ24" s="87">
        <f t="shared" si="9"/>
        <v>4.7996927575294066</v>
      </c>
      <c r="AK24" s="88">
        <f t="shared" si="10"/>
        <v>6.1308333557796857E-4</v>
      </c>
    </row>
    <row r="25" spans="1:37" x14ac:dyDescent="0.2">
      <c r="A25" s="2">
        <f t="shared" si="1"/>
        <v>2003</v>
      </c>
      <c r="B25" s="81">
        <f t="shared" si="8"/>
        <v>91.790962727444622</v>
      </c>
      <c r="C25" s="81">
        <f t="shared" si="8"/>
        <v>286.50015221396745</v>
      </c>
      <c r="D25" s="32">
        <v>0</v>
      </c>
      <c r="E25" s="26">
        <v>133.26824317948532</v>
      </c>
      <c r="F25" s="26">
        <v>81.894354271865424</v>
      </c>
      <c r="G25" s="26">
        <v>0</v>
      </c>
      <c r="H25" s="26">
        <v>0</v>
      </c>
      <c r="I25" s="26">
        <v>5.6136983503542098E-2</v>
      </c>
      <c r="J25" s="17">
        <f t="shared" si="3"/>
        <v>4.8978316627857854</v>
      </c>
      <c r="K25" s="21">
        <v>4117220.6666666665</v>
      </c>
      <c r="L25" s="28">
        <f t="shared" si="4"/>
        <v>20165.453743875998</v>
      </c>
      <c r="M25" s="35"/>
      <c r="N25" s="4"/>
      <c r="O25" s="4"/>
      <c r="P25" s="5"/>
      <c r="R25" s="3"/>
      <c r="S25" s="3"/>
      <c r="T25" s="3"/>
      <c r="U25" s="3"/>
      <c r="V25" s="3"/>
      <c r="W25" s="3"/>
      <c r="Y25" s="29"/>
      <c r="AA25" s="15">
        <f t="shared" si="0"/>
        <v>20165.453743875998</v>
      </c>
      <c r="AB25" s="15">
        <f>'Summer Peak'!AA25</f>
        <v>19684.31605541116</v>
      </c>
      <c r="AC25" s="15">
        <f t="shared" si="5"/>
        <v>-481.13768846483799</v>
      </c>
      <c r="AD25" s="30">
        <v>19668</v>
      </c>
      <c r="AE25" s="85">
        <f t="shared" si="6"/>
        <v>20149.137688464838</v>
      </c>
      <c r="AF25" s="31">
        <v>4.78097183733116</v>
      </c>
      <c r="AG25" s="31">
        <f t="shared" si="7"/>
        <v>-0.11685982545462537</v>
      </c>
      <c r="AH25" s="37"/>
      <c r="AI25" s="28">
        <f t="shared" si="2"/>
        <v>0</v>
      </c>
      <c r="AJ25" s="87">
        <f t="shared" si="9"/>
        <v>4.8938687818201725</v>
      </c>
      <c r="AK25" s="88">
        <f t="shared" si="10"/>
        <v>1.9621260994889589E-2</v>
      </c>
    </row>
    <row r="26" spans="1:37" x14ac:dyDescent="0.2">
      <c r="A26" s="2">
        <f t="shared" si="1"/>
        <v>2004</v>
      </c>
      <c r="B26" s="81">
        <f t="shared" si="8"/>
        <v>91.790962727444622</v>
      </c>
      <c r="C26" s="81">
        <f t="shared" si="8"/>
        <v>286.50015221396745</v>
      </c>
      <c r="D26" s="32">
        <v>0</v>
      </c>
      <c r="E26" s="26">
        <v>148.40520998354134</v>
      </c>
      <c r="F26" s="26">
        <v>84.686936230545825</v>
      </c>
      <c r="G26" s="26">
        <v>0</v>
      </c>
      <c r="H26" s="26">
        <v>0</v>
      </c>
      <c r="I26" s="26">
        <v>6.8068980358102502E-3</v>
      </c>
      <c r="J26" s="17">
        <f t="shared" si="3"/>
        <v>4.9034834748715825</v>
      </c>
      <c r="K26" s="21">
        <v>4224509.166666667</v>
      </c>
      <c r="L26" s="28">
        <f t="shared" si="4"/>
        <v>20714.810888193522</v>
      </c>
      <c r="M26" s="35"/>
      <c r="N26" s="4"/>
      <c r="O26" s="4"/>
      <c r="P26" s="5"/>
      <c r="R26" s="3"/>
      <c r="S26" s="3"/>
      <c r="T26" s="3"/>
      <c r="U26" s="3"/>
      <c r="V26" s="3"/>
      <c r="W26" s="3"/>
      <c r="Y26" s="29"/>
      <c r="AA26" s="15">
        <f t="shared" si="0"/>
        <v>20714.810888193522</v>
      </c>
      <c r="AB26" s="15">
        <f>'Summer Peak'!AA26</f>
        <v>20477.425474416919</v>
      </c>
      <c r="AC26" s="15">
        <f t="shared" si="5"/>
        <v>-237.38541377660295</v>
      </c>
      <c r="AD26" s="30">
        <v>20545</v>
      </c>
      <c r="AE26" s="85">
        <f t="shared" si="6"/>
        <v>20782.385413776603</v>
      </c>
      <c r="AF26" s="31">
        <v>4.8472910500451203</v>
      </c>
      <c r="AG26" s="31">
        <f t="shared" si="7"/>
        <v>-5.6192424826462251E-2</v>
      </c>
      <c r="AH26" s="37"/>
      <c r="AI26" s="28">
        <f t="shared" si="2"/>
        <v>0</v>
      </c>
      <c r="AJ26" s="87">
        <f t="shared" si="9"/>
        <v>4.9194793037163338</v>
      </c>
      <c r="AK26" s="88">
        <f t="shared" si="10"/>
        <v>5.2331852442182303E-3</v>
      </c>
    </row>
    <row r="27" spans="1:37" x14ac:dyDescent="0.2">
      <c r="A27" s="2">
        <f t="shared" si="1"/>
        <v>2005</v>
      </c>
      <c r="B27" s="81">
        <f t="shared" si="8"/>
        <v>91.790962727444622</v>
      </c>
      <c r="C27" s="81">
        <f t="shared" si="8"/>
        <v>286.50015221396745</v>
      </c>
      <c r="D27" s="32">
        <v>5.9962900342078298E-3</v>
      </c>
      <c r="E27" s="26">
        <v>180.15181702420534</v>
      </c>
      <c r="F27" s="26">
        <v>86.515398180080965</v>
      </c>
      <c r="G27" s="26">
        <v>1</v>
      </c>
      <c r="H27" s="26">
        <v>0</v>
      </c>
      <c r="I27" s="26">
        <v>-2.7475459618734099E-2</v>
      </c>
      <c r="J27" s="17">
        <f t="shared" si="3"/>
        <v>5.043203531417543</v>
      </c>
      <c r="K27" s="21">
        <v>4321895.166666666</v>
      </c>
      <c r="L27" s="28">
        <f t="shared" si="4"/>
        <v>21796.196966949741</v>
      </c>
      <c r="M27" s="35"/>
      <c r="N27" s="4"/>
      <c r="O27" s="4"/>
      <c r="P27" s="5"/>
      <c r="R27" s="3"/>
      <c r="S27" s="3"/>
      <c r="T27" s="3"/>
      <c r="U27" s="3"/>
      <c r="V27" s="3"/>
      <c r="W27" s="3"/>
      <c r="Y27" s="29"/>
      <c r="AA27" s="15">
        <f t="shared" si="0"/>
        <v>21796.196966949741</v>
      </c>
      <c r="AB27" s="15">
        <f>'Summer Peak'!AA27</f>
        <v>22283.864615072616</v>
      </c>
      <c r="AC27" s="15">
        <f t="shared" si="5"/>
        <v>487.66764812287511</v>
      </c>
      <c r="AD27" s="30">
        <v>22361</v>
      </c>
      <c r="AE27" s="85">
        <f t="shared" si="6"/>
        <v>21873.332351877125</v>
      </c>
      <c r="AF27" s="31">
        <v>5.1560400601431997</v>
      </c>
      <c r="AG27" s="31">
        <f t="shared" si="7"/>
        <v>0.11283652872565675</v>
      </c>
      <c r="AH27" s="37"/>
      <c r="AI27" s="28">
        <f t="shared" si="2"/>
        <v>-18.423394804871947</v>
      </c>
      <c r="AJ27" s="87">
        <f t="shared" ref="AJ27:AJ36" si="11">AE27/K27*1000</f>
        <v>5.0610511149319013</v>
      </c>
      <c r="AK27" s="88">
        <f t="shared" si="10"/>
        <v>2.8777804006334451E-2</v>
      </c>
    </row>
    <row r="28" spans="1:37" x14ac:dyDescent="0.2">
      <c r="A28" s="2">
        <f t="shared" si="1"/>
        <v>2006</v>
      </c>
      <c r="B28" s="81">
        <f t="shared" si="8"/>
        <v>91.790962727444622</v>
      </c>
      <c r="C28" s="81">
        <f t="shared" si="8"/>
        <v>286.50015221396745</v>
      </c>
      <c r="D28" s="32">
        <v>4.1973138107798076E-2</v>
      </c>
      <c r="E28" s="26">
        <v>205.24576316532833</v>
      </c>
      <c r="F28" s="26">
        <v>90.044611072389003</v>
      </c>
      <c r="G28" s="26">
        <v>0</v>
      </c>
      <c r="H28" s="26">
        <v>0</v>
      </c>
      <c r="I28" s="26">
        <v>-3.0656151981873801E-2</v>
      </c>
      <c r="J28" s="17">
        <f t="shared" si="3"/>
        <v>4.9046234809695628</v>
      </c>
      <c r="K28" s="21">
        <v>4409562.5</v>
      </c>
      <c r="L28" s="28">
        <f t="shared" si="4"/>
        <v>21627.243778302847</v>
      </c>
      <c r="M28" s="35"/>
      <c r="N28" s="4"/>
      <c r="O28" s="4"/>
      <c r="P28" s="5"/>
      <c r="R28" s="3"/>
      <c r="S28" s="3"/>
      <c r="T28" s="3"/>
      <c r="U28" s="3"/>
      <c r="V28" s="3"/>
      <c r="W28" s="3"/>
      <c r="Y28" s="29"/>
      <c r="AA28" s="15">
        <f t="shared" si="0"/>
        <v>21627.243778302847</v>
      </c>
      <c r="AB28" s="15">
        <f>'Summer Peak'!AA28</f>
        <v>21676.941607090121</v>
      </c>
      <c r="AC28" s="15">
        <f t="shared" si="5"/>
        <v>49.697828787273465</v>
      </c>
      <c r="AD28" s="30">
        <v>21819</v>
      </c>
      <c r="AE28" s="85">
        <f t="shared" si="6"/>
        <v>21769.302171212727</v>
      </c>
      <c r="AF28" s="31">
        <v>4.9158939480028003</v>
      </c>
      <c r="AG28" s="31">
        <f t="shared" si="7"/>
        <v>1.127046703323753E-2</v>
      </c>
      <c r="AH28" s="82">
        <f t="shared" ref="AH28:AH36" si="12">AE28/AE27-1</f>
        <v>-4.7560279792242532E-3</v>
      </c>
      <c r="AI28" s="28">
        <f t="shared" si="2"/>
        <v>-131.5769280017881</v>
      </c>
      <c r="AJ28" s="87">
        <f t="shared" si="11"/>
        <v>4.9368394645075844</v>
      </c>
      <c r="AK28" s="88">
        <f t="shared" ref="AK28:AK36" si="13">AJ28/AJ27-1</f>
        <v>-2.454265874886119E-2</v>
      </c>
    </row>
    <row r="29" spans="1:37" x14ac:dyDescent="0.2">
      <c r="A29" s="2">
        <f t="shared" si="1"/>
        <v>2007</v>
      </c>
      <c r="B29" s="81">
        <f t="shared" si="8"/>
        <v>91.790962727444622</v>
      </c>
      <c r="C29" s="81">
        <f t="shared" si="8"/>
        <v>286.50015221396745</v>
      </c>
      <c r="D29" s="32">
        <v>8.1527414091823444E-2</v>
      </c>
      <c r="E29" s="26">
        <v>208.37972459732364</v>
      </c>
      <c r="F29" s="26">
        <v>90.768021353145912</v>
      </c>
      <c r="G29" s="26">
        <v>0</v>
      </c>
      <c r="H29" s="26">
        <v>0</v>
      </c>
      <c r="I29" s="26">
        <v>-5.5336235675416602E-2</v>
      </c>
      <c r="J29" s="17">
        <f t="shared" si="3"/>
        <v>4.867115856841095</v>
      </c>
      <c r="K29" s="21">
        <v>4496589.333333333</v>
      </c>
      <c r="L29" s="28">
        <f t="shared" si="4"/>
        <v>21885.421245969195</v>
      </c>
      <c r="M29" s="35"/>
      <c r="N29" s="4"/>
      <c r="O29" s="4"/>
      <c r="P29" s="5"/>
      <c r="R29" s="3"/>
      <c r="S29" s="3"/>
      <c r="T29" s="3"/>
      <c r="U29" s="3"/>
      <c r="V29" s="3"/>
      <c r="W29" s="3"/>
      <c r="Y29" s="29"/>
      <c r="AA29" s="15">
        <f t="shared" si="0"/>
        <v>21885.421245969195</v>
      </c>
      <c r="AB29" s="15">
        <f>'Summer Peak'!AA29</f>
        <v>21982.141380268156</v>
      </c>
      <c r="AC29" s="15">
        <f t="shared" si="5"/>
        <v>96.720134298961057</v>
      </c>
      <c r="AD29" s="30">
        <v>21962</v>
      </c>
      <c r="AE29" s="85">
        <f t="shared" si="6"/>
        <v>21865.279865701039</v>
      </c>
      <c r="AF29" s="31">
        <v>4.8886255227520898</v>
      </c>
      <c r="AG29" s="31">
        <f t="shared" si="7"/>
        <v>2.1509665910994791E-2</v>
      </c>
      <c r="AH29" s="82">
        <f t="shared" si="12"/>
        <v>4.4088548972980313E-3</v>
      </c>
      <c r="AI29" s="28">
        <f t="shared" si="2"/>
        <v>-260.6151707723306</v>
      </c>
      <c r="AJ29" s="87">
        <f t="shared" si="11"/>
        <v>4.8626365996141017</v>
      </c>
      <c r="AK29" s="88">
        <f t="shared" si="13"/>
        <v>-1.5030439095082837E-2</v>
      </c>
    </row>
    <row r="30" spans="1:37" x14ac:dyDescent="0.2">
      <c r="A30" s="2">
        <f t="shared" si="1"/>
        <v>2008</v>
      </c>
      <c r="B30" s="81">
        <f t="shared" ref="B30:C37" si="14">B29</f>
        <v>91.790962727444622</v>
      </c>
      <c r="C30" s="81">
        <f t="shared" si="14"/>
        <v>286.50015221396745</v>
      </c>
      <c r="D30" s="32">
        <v>0.16921163136044234</v>
      </c>
      <c r="E30" s="26">
        <v>262.83206683535064</v>
      </c>
      <c r="F30" s="26">
        <v>89.650039845080016</v>
      </c>
      <c r="G30" s="26">
        <v>0</v>
      </c>
      <c r="H30" s="26">
        <v>0</v>
      </c>
      <c r="I30" s="26">
        <v>7.6938589588984004E-3</v>
      </c>
      <c r="J30" s="17">
        <f t="shared" si="3"/>
        <v>4.7651672354881978</v>
      </c>
      <c r="K30" s="21">
        <v>4509730</v>
      </c>
      <c r="L30" s="28">
        <f t="shared" si="4"/>
        <v>21489.617636898191</v>
      </c>
      <c r="M30" s="35"/>
      <c r="N30" s="39"/>
      <c r="O30" s="4"/>
      <c r="P30" s="5"/>
      <c r="Q30" s="21"/>
      <c r="R30" s="21"/>
      <c r="S30" s="21"/>
      <c r="T30" s="21"/>
      <c r="U30" s="21"/>
      <c r="V30" s="21"/>
      <c r="W30" s="21"/>
      <c r="X30" s="21"/>
      <c r="Y30" s="29"/>
      <c r="Z30" s="21"/>
      <c r="AA30" s="15">
        <f t="shared" si="0"/>
        <v>21489.617636898191</v>
      </c>
      <c r="AB30" s="15">
        <f>'Summer Peak'!AA30</f>
        <v>21216.416459766831</v>
      </c>
      <c r="AC30" s="15">
        <f t="shared" si="5"/>
        <v>-273.20117713135915</v>
      </c>
      <c r="AD30" s="30">
        <v>21060</v>
      </c>
      <c r="AE30" s="85">
        <f t="shared" si="6"/>
        <v>21333.201177131359</v>
      </c>
      <c r="AF30" s="31">
        <v>4.7045868510458098</v>
      </c>
      <c r="AG30" s="31">
        <f t="shared" si="7"/>
        <v>-6.0580384442388002E-2</v>
      </c>
      <c r="AH30" s="82">
        <f t="shared" si="12"/>
        <v>-2.4334410162493492E-2</v>
      </c>
      <c r="AI30" s="28">
        <f t="shared" si="2"/>
        <v>-542.49226878310378</v>
      </c>
      <c r="AJ30" s="87">
        <f t="shared" si="11"/>
        <v>4.7304830171942349</v>
      </c>
      <c r="AK30" s="88">
        <f t="shared" si="13"/>
        <v>-2.717735115767328E-2</v>
      </c>
    </row>
    <row r="31" spans="1:37" s="41" customFormat="1" x14ac:dyDescent="0.2">
      <c r="A31" s="2">
        <f t="shared" si="1"/>
        <v>2009</v>
      </c>
      <c r="B31" s="81">
        <f t="shared" si="14"/>
        <v>91.790962727444622</v>
      </c>
      <c r="C31" s="81">
        <f t="shared" si="14"/>
        <v>286.50015221396745</v>
      </c>
      <c r="D31" s="32">
        <v>0.20943795141527927</v>
      </c>
      <c r="E31" s="26">
        <v>185.29199276070099</v>
      </c>
      <c r="F31" s="26">
        <v>86.859962844833333</v>
      </c>
      <c r="G31" s="26">
        <v>0</v>
      </c>
      <c r="H31" s="26">
        <v>0</v>
      </c>
      <c r="I31" s="26">
        <v>5.9575833699662802E-2</v>
      </c>
      <c r="J31" s="17">
        <f t="shared" si="3"/>
        <v>4.816689022286881</v>
      </c>
      <c r="K31" s="21">
        <v>4499066.75</v>
      </c>
      <c r="L31" s="28">
        <f t="shared" si="4"/>
        <v>21670.605425260917</v>
      </c>
      <c r="M31" s="35"/>
      <c r="N31" s="4"/>
      <c r="O31" s="4"/>
      <c r="P31" s="40"/>
      <c r="Y31" s="29"/>
      <c r="AA31" s="15">
        <f t="shared" si="0"/>
        <v>21670.605425260917</v>
      </c>
      <c r="AB31" s="15">
        <f>'Summer Peak'!AA31</f>
        <v>22410.852016071371</v>
      </c>
      <c r="AC31" s="15">
        <f t="shared" si="5"/>
        <v>740.2465908104532</v>
      </c>
      <c r="AD31" s="30">
        <v>22351</v>
      </c>
      <c r="AE31" s="85">
        <f t="shared" si="6"/>
        <v>21610.753409189547</v>
      </c>
      <c r="AF31" s="31">
        <v>4.9812223870809103</v>
      </c>
      <c r="AG31" s="31">
        <f t="shared" si="7"/>
        <v>0.16453336479402925</v>
      </c>
      <c r="AH31" s="82">
        <f t="shared" si="12"/>
        <v>1.3010341474476661E-2</v>
      </c>
      <c r="AI31" s="28">
        <f t="shared" si="2"/>
        <v>-669.87013727230396</v>
      </c>
      <c r="AJ31" s="87">
        <f t="shared" si="11"/>
        <v>4.8033858153337121</v>
      </c>
      <c r="AK31" s="88">
        <f t="shared" si="13"/>
        <v>1.541127996327063E-2</v>
      </c>
    </row>
    <row r="32" spans="1:37" ht="11.25" customHeight="1" x14ac:dyDescent="0.2">
      <c r="A32" s="2">
        <f t="shared" si="1"/>
        <v>2010</v>
      </c>
      <c r="B32" s="81">
        <f t="shared" si="14"/>
        <v>91.790962727444622</v>
      </c>
      <c r="C32" s="81">
        <f t="shared" si="14"/>
        <v>286.50015221396745</v>
      </c>
      <c r="D32" s="32">
        <v>0.25135788741935938</v>
      </c>
      <c r="E32" s="26">
        <v>206.99145358514465</v>
      </c>
      <c r="F32" s="26">
        <v>88.754499748947822</v>
      </c>
      <c r="G32" s="26">
        <v>0</v>
      </c>
      <c r="H32" s="26">
        <v>0</v>
      </c>
      <c r="I32" s="26">
        <v>2.2850439885857599E-2</v>
      </c>
      <c r="J32" s="17">
        <f t="shared" si="3"/>
        <v>4.772232422653504</v>
      </c>
      <c r="K32" s="21">
        <v>4520327.666666667</v>
      </c>
      <c r="L32" s="28">
        <f t="shared" si="4"/>
        <v>21572.054251884329</v>
      </c>
      <c r="M32" s="35"/>
      <c r="N32" s="4">
        <v>232.25</v>
      </c>
      <c r="O32" s="4"/>
      <c r="P32" s="5"/>
      <c r="R32" s="3"/>
      <c r="S32" s="3"/>
      <c r="T32" s="3"/>
      <c r="U32" s="3"/>
      <c r="V32" s="3"/>
      <c r="W32" s="3"/>
      <c r="Y32" s="42"/>
      <c r="AA32" s="15">
        <f t="shared" si="0"/>
        <v>21804.304251884329</v>
      </c>
      <c r="AB32" s="15">
        <f>'Summer Peak'!AA32</f>
        <v>22198.745928232827</v>
      </c>
      <c r="AC32" s="15">
        <f t="shared" si="5"/>
        <v>394.44167634849873</v>
      </c>
      <c r="AD32" s="30">
        <v>22256</v>
      </c>
      <c r="AE32" s="85">
        <f t="shared" si="6"/>
        <v>21861.558323651501</v>
      </c>
      <c r="AF32" s="31">
        <v>4.8594919545801698</v>
      </c>
      <c r="AG32" s="31">
        <f t="shared" si="7"/>
        <v>8.7259531926665801E-2</v>
      </c>
      <c r="AH32" s="82">
        <f t="shared" si="12"/>
        <v>1.1605560885040944E-2</v>
      </c>
      <c r="AI32" s="28">
        <f t="shared" si="2"/>
        <v>-807.74677740322568</v>
      </c>
      <c r="AJ32" s="87">
        <f t="shared" si="11"/>
        <v>4.8362773532681596</v>
      </c>
      <c r="AK32" s="88">
        <f t="shared" si="13"/>
        <v>6.8475736072353133E-3</v>
      </c>
    </row>
    <row r="33" spans="1:60" x14ac:dyDescent="0.2">
      <c r="A33" s="43">
        <f t="shared" si="1"/>
        <v>2011</v>
      </c>
      <c r="B33" s="81">
        <f t="shared" si="14"/>
        <v>91.790962727444622</v>
      </c>
      <c r="C33" s="81">
        <f t="shared" si="14"/>
        <v>286.50015221396745</v>
      </c>
      <c r="D33" s="32">
        <v>0.29552933471213039</v>
      </c>
      <c r="E33" s="26">
        <v>248.57887699365634</v>
      </c>
      <c r="F33" s="26">
        <v>89.458019193836307</v>
      </c>
      <c r="G33" s="26">
        <v>0</v>
      </c>
      <c r="H33" s="26">
        <v>0</v>
      </c>
      <c r="I33" s="26">
        <v>-2.17557810223914E-2</v>
      </c>
      <c r="J33" s="17">
        <f t="shared" si="3"/>
        <v>4.6597421697564956</v>
      </c>
      <c r="K33" s="21">
        <v>4547050.833333333</v>
      </c>
      <c r="L33" s="44">
        <f t="shared" si="4"/>
        <v>21188.084516109746</v>
      </c>
      <c r="M33" s="45"/>
      <c r="N33" s="46">
        <v>234.47900000000001</v>
      </c>
      <c r="O33" s="46"/>
      <c r="P33" s="47"/>
      <c r="Q33" s="41"/>
      <c r="R33" s="41"/>
      <c r="S33" s="41"/>
      <c r="T33" s="41"/>
      <c r="U33" s="41"/>
      <c r="V33" s="41"/>
      <c r="W33" s="41"/>
      <c r="X33" s="41"/>
      <c r="Y33" s="48"/>
      <c r="Z33" s="41"/>
      <c r="AA33" s="49">
        <f t="shared" si="0"/>
        <v>21422.563516109745</v>
      </c>
      <c r="AB33" s="15">
        <f>'Summer Peak'!AA33</f>
        <v>21662.922444385789</v>
      </c>
      <c r="AC33" s="15">
        <f t="shared" si="5"/>
        <v>240.35892827604403</v>
      </c>
      <c r="AD33" s="30">
        <v>21619</v>
      </c>
      <c r="AE33" s="85">
        <f t="shared" si="6"/>
        <v>21378.641071723956</v>
      </c>
      <c r="AF33" s="31">
        <v>4.7126025702855703</v>
      </c>
      <c r="AG33" s="50">
        <f t="shared" si="7"/>
        <v>5.2860400529074703E-2</v>
      </c>
      <c r="AH33" s="82">
        <f t="shared" si="12"/>
        <v>-2.2089790891305694E-2</v>
      </c>
      <c r="AI33" s="28">
        <f t="shared" si="2"/>
        <v>-955.30753905542053</v>
      </c>
      <c r="AJ33" s="87">
        <f t="shared" si="11"/>
        <v>4.7016498946970842</v>
      </c>
      <c r="AK33" s="88">
        <f t="shared" si="13"/>
        <v>-2.7837001217496216E-2</v>
      </c>
    </row>
    <row r="34" spans="1:60" x14ac:dyDescent="0.2">
      <c r="A34" s="43">
        <f t="shared" si="1"/>
        <v>2012</v>
      </c>
      <c r="B34" s="81">
        <f t="shared" si="14"/>
        <v>91.790962727444622</v>
      </c>
      <c r="C34" s="81">
        <f t="shared" si="14"/>
        <v>286.50015221396745</v>
      </c>
      <c r="D34" s="32">
        <v>0.33851573814017205</v>
      </c>
      <c r="E34" s="26">
        <v>243.12921566956564</v>
      </c>
      <c r="F34" s="26">
        <v>89.520145868555161</v>
      </c>
      <c r="G34" s="26">
        <v>0</v>
      </c>
      <c r="H34" s="26">
        <v>0</v>
      </c>
      <c r="I34" s="26">
        <v>2.9774709069999801E-2</v>
      </c>
      <c r="J34" s="17">
        <f t="shared" si="3"/>
        <v>4.6896468430203679</v>
      </c>
      <c r="K34" s="21">
        <v>4576448.666666666</v>
      </c>
      <c r="L34" s="44">
        <f t="shared" si="4"/>
        <v>21461.928041878105</v>
      </c>
      <c r="M34" s="45"/>
      <c r="N34" s="46">
        <v>223.40299999999999</v>
      </c>
      <c r="O34" s="46"/>
      <c r="P34" s="52"/>
      <c r="Q34" s="41"/>
      <c r="R34" s="53"/>
      <c r="S34" s="53"/>
      <c r="T34" s="53"/>
      <c r="U34" s="53"/>
      <c r="V34" s="53"/>
      <c r="W34" s="53"/>
      <c r="X34" s="41"/>
      <c r="Y34" s="48"/>
      <c r="Z34" s="41"/>
      <c r="AA34" s="49">
        <f t="shared" si="0"/>
        <v>21685.331041878104</v>
      </c>
      <c r="AB34" s="15">
        <f>'Summer Peak'!AA34</f>
        <v>21387.264621106344</v>
      </c>
      <c r="AC34" s="15">
        <f t="shared" si="5"/>
        <v>-298.06642077176002</v>
      </c>
      <c r="AD34" s="30">
        <v>21440</v>
      </c>
      <c r="AE34" s="85">
        <f t="shared" si="6"/>
        <v>21738.06642077176</v>
      </c>
      <c r="AF34" s="31">
        <v>4.6245163362711601</v>
      </c>
      <c r="AG34" s="50">
        <f t="shared" si="7"/>
        <v>-6.5130506749207839E-2</v>
      </c>
      <c r="AH34" s="82">
        <f t="shared" si="12"/>
        <v>1.6812357148518142E-2</v>
      </c>
      <c r="AI34" s="28">
        <f t="shared" si="2"/>
        <v>-1101.3370751306609</v>
      </c>
      <c r="AJ34" s="87">
        <f t="shared" si="11"/>
        <v>4.7499858523716485</v>
      </c>
      <c r="AK34" s="88">
        <f t="shared" si="13"/>
        <v>1.0280637384140867E-2</v>
      </c>
    </row>
    <row r="35" spans="1:60" x14ac:dyDescent="0.2">
      <c r="A35" s="43">
        <f t="shared" si="1"/>
        <v>2013</v>
      </c>
      <c r="B35" s="81">
        <f t="shared" si="14"/>
        <v>91.790962727444622</v>
      </c>
      <c r="C35" s="81">
        <f t="shared" si="14"/>
        <v>286.50015221396745</v>
      </c>
      <c r="D35" s="32">
        <v>0.38903067158175392</v>
      </c>
      <c r="E35" s="26">
        <v>243.30722252488968</v>
      </c>
      <c r="F35" s="26">
        <v>89.38469350432905</v>
      </c>
      <c r="G35" s="26">
        <v>0</v>
      </c>
      <c r="H35" s="26">
        <v>0</v>
      </c>
      <c r="I35" s="26">
        <v>6.0490096072740595E-4</v>
      </c>
      <c r="J35" s="17">
        <f t="shared" si="3"/>
        <v>4.6206832359086327</v>
      </c>
      <c r="K35" s="21">
        <v>4626934.333333334</v>
      </c>
      <c r="L35" s="44">
        <f t="shared" si="4"/>
        <v>21379.597907683419</v>
      </c>
      <c r="M35" s="45"/>
      <c r="N35" s="46">
        <v>236</v>
      </c>
      <c r="O35" s="46"/>
      <c r="P35" s="52"/>
      <c r="Q35" s="40"/>
      <c r="R35" s="54"/>
      <c r="S35" s="55">
        <v>-45</v>
      </c>
      <c r="T35" s="55"/>
      <c r="U35" s="55"/>
      <c r="V35" s="55"/>
      <c r="W35" s="55"/>
      <c r="X35" s="40"/>
      <c r="Y35" s="48"/>
      <c r="Z35" s="48"/>
      <c r="AA35" s="49">
        <f t="shared" si="0"/>
        <v>21570.597907683419</v>
      </c>
      <c r="AB35" s="15">
        <f>'Summer Peak'!AA35</f>
        <v>21529.212480933205</v>
      </c>
      <c r="AC35" s="15">
        <f t="shared" si="5"/>
        <v>-41.38542675021381</v>
      </c>
      <c r="AD35" s="30">
        <v>21576</v>
      </c>
      <c r="AE35" s="85">
        <f t="shared" si="6"/>
        <v>21617.385426750214</v>
      </c>
      <c r="AF35" s="31">
        <v>4.6117387764093802</v>
      </c>
      <c r="AG35" s="50">
        <f t="shared" si="7"/>
        <v>-8.9444594992524884E-3</v>
      </c>
      <c r="AH35" s="82">
        <f t="shared" si="12"/>
        <v>-5.5515974459545703E-3</v>
      </c>
      <c r="AI35" s="28">
        <f t="shared" si="2"/>
        <v>-1279.6463976517009</v>
      </c>
      <c r="AJ35" s="87">
        <f t="shared" si="11"/>
        <v>4.6720752596410042</v>
      </c>
      <c r="AK35" s="88">
        <f t="shared" si="13"/>
        <v>-1.640227890189272E-2</v>
      </c>
      <c r="AL35" s="57"/>
      <c r="AM35" s="57"/>
    </row>
    <row r="36" spans="1:60" s="41" customFormat="1" ht="13.5" thickBot="1" x14ac:dyDescent="0.25">
      <c r="A36" s="58">
        <f t="shared" si="1"/>
        <v>2014</v>
      </c>
      <c r="B36" s="81">
        <f t="shared" si="14"/>
        <v>91.790962727444622</v>
      </c>
      <c r="C36" s="81">
        <f t="shared" si="14"/>
        <v>286.50015221396745</v>
      </c>
      <c r="D36" s="32">
        <v>0.43926456949814491</v>
      </c>
      <c r="E36" s="26">
        <v>247.634356902278</v>
      </c>
      <c r="F36" s="26">
        <v>91.222415692852778</v>
      </c>
      <c r="G36" s="26">
        <v>0</v>
      </c>
      <c r="H36" s="26">
        <v>0</v>
      </c>
      <c r="I36" s="26">
        <v>2.8615575388712998E-3</v>
      </c>
      <c r="J36" s="17">
        <f t="shared" si="3"/>
        <v>4.6309177191085258</v>
      </c>
      <c r="K36" s="59">
        <v>4708829.333333334</v>
      </c>
      <c r="L36" s="60">
        <f t="shared" si="4"/>
        <v>21806.201195991322</v>
      </c>
      <c r="M36" s="61"/>
      <c r="N36" s="62">
        <v>829</v>
      </c>
      <c r="O36" s="62">
        <v>200</v>
      </c>
      <c r="P36" s="63">
        <v>34.898043438517689</v>
      </c>
      <c r="Q36" s="62">
        <v>8</v>
      </c>
      <c r="R36" s="64">
        <v>14</v>
      </c>
      <c r="S36" s="65">
        <f>-45-0.8</f>
        <v>-45.8</v>
      </c>
      <c r="T36" s="65">
        <v>35</v>
      </c>
      <c r="U36" s="65">
        <v>23</v>
      </c>
      <c r="V36" s="65">
        <v>0</v>
      </c>
      <c r="W36" s="65">
        <v>0</v>
      </c>
      <c r="X36" s="62"/>
      <c r="Y36" s="66"/>
      <c r="Z36" s="66"/>
      <c r="AA36" s="67">
        <f t="shared" si="0"/>
        <v>22904.299239429838</v>
      </c>
      <c r="AB36" s="15">
        <f>'Summer Peak'!AA36</f>
        <v>22800.764601016737</v>
      </c>
      <c r="AC36" s="15">
        <f t="shared" si="5"/>
        <v>-103.53463841310077</v>
      </c>
      <c r="AD36" s="30">
        <v>22935</v>
      </c>
      <c r="AE36" s="85">
        <f t="shared" si="6"/>
        <v>23038.534638413101</v>
      </c>
      <c r="AF36" s="31">
        <v>4.6089303776518697</v>
      </c>
      <c r="AG36" s="50">
        <f t="shared" si="7"/>
        <v>-2.198734145665604E-2</v>
      </c>
      <c r="AH36" s="82">
        <f t="shared" si="12"/>
        <v>6.5741031286063789E-2</v>
      </c>
      <c r="AI36" s="28">
        <f t="shared" si="2"/>
        <v>-1470.4556311156932</v>
      </c>
      <c r="AJ36" s="87">
        <f t="shared" si="11"/>
        <v>4.892624685996922</v>
      </c>
      <c r="AK36" s="88">
        <f t="shared" si="13"/>
        <v>4.7205880491930419E-2</v>
      </c>
    </row>
    <row r="37" spans="1:60" x14ac:dyDescent="0.2">
      <c r="A37" s="43">
        <f>A36+1</f>
        <v>2015</v>
      </c>
      <c r="B37" s="81">
        <f t="shared" si="14"/>
        <v>91.790962727444622</v>
      </c>
      <c r="C37" s="81">
        <f t="shared" si="14"/>
        <v>286.50015221396745</v>
      </c>
      <c r="D37" s="32">
        <v>0.50489037509554513</v>
      </c>
      <c r="E37" s="26">
        <v>198.82984775480665</v>
      </c>
      <c r="F37" s="26">
        <v>93.848531493953558</v>
      </c>
      <c r="G37" s="26">
        <v>0</v>
      </c>
      <c r="H37" s="26">
        <v>0</v>
      </c>
      <c r="I37" s="26">
        <v>-8.6938121763923307E-2</v>
      </c>
      <c r="J37" s="17">
        <f t="shared" si="3"/>
        <v>4.6301676180802929</v>
      </c>
      <c r="K37" s="68">
        <v>4776053.2757671969</v>
      </c>
      <c r="L37" s="44">
        <f t="shared" si="4"/>
        <v>22113.927219683585</v>
      </c>
      <c r="M37" s="69"/>
      <c r="N37" s="46">
        <v>836</v>
      </c>
      <c r="O37" s="46">
        <v>200</v>
      </c>
      <c r="P37" s="46">
        <v>33.929877993655595</v>
      </c>
      <c r="Q37" s="46">
        <v>8</v>
      </c>
      <c r="R37" s="70">
        <v>13</v>
      </c>
      <c r="S37" s="55">
        <f t="shared" ref="S37:S38" si="15">-45-0.8</f>
        <v>-45.8</v>
      </c>
      <c r="T37" s="55">
        <v>40</v>
      </c>
      <c r="U37" s="55">
        <v>60</v>
      </c>
      <c r="V37" s="55">
        <v>0</v>
      </c>
      <c r="W37" s="55">
        <v>0</v>
      </c>
      <c r="X37" s="46">
        <v>-4.2098543339548904</v>
      </c>
      <c r="Y37" s="48">
        <v>4.0267631680000004</v>
      </c>
      <c r="Z37" s="48">
        <v>4.5475339433046766</v>
      </c>
      <c r="AA37" s="49">
        <f t="shared" si="0"/>
        <v>23263.42154045459</v>
      </c>
      <c r="AB37" s="15">
        <f>'Summer Peak'!AA37</f>
        <v>23116.651862955696</v>
      </c>
      <c r="AC37" s="15">
        <f t="shared" si="5"/>
        <v>-146.76967749889445</v>
      </c>
      <c r="AD37" s="30">
        <v>22959</v>
      </c>
      <c r="AE37" s="85">
        <f t="shared" si="6"/>
        <v>23105.769677498894</v>
      </c>
      <c r="AF37" s="31">
        <v>4.5994372913807204</v>
      </c>
      <c r="AG37" s="50">
        <f t="shared" si="7"/>
        <v>-3.073032669957243E-2</v>
      </c>
      <c r="AH37" s="82">
        <f>AE37/AE36-1</f>
        <v>2.918373071075786E-3</v>
      </c>
      <c r="AI37" s="28">
        <f t="shared" si="2"/>
        <v>-1714.2693245666803</v>
      </c>
      <c r="AJ37" s="87">
        <f>AE37/K37*1000</f>
        <v>4.8378375079552098</v>
      </c>
      <c r="AK37" s="88">
        <f>AJ37/AJ36-1</f>
        <v>-1.1197911460185672E-2</v>
      </c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43">
        <f t="shared" si="1"/>
        <v>2016</v>
      </c>
      <c r="B38" s="81">
        <v>91.790962727444622</v>
      </c>
      <c r="C38" s="81">
        <v>286.50015221396745</v>
      </c>
      <c r="D38" s="32">
        <v>0.56433061856747291</v>
      </c>
      <c r="E38" s="26">
        <v>200.59122401935966</v>
      </c>
      <c r="F38" s="26">
        <v>95.50549038835068</v>
      </c>
      <c r="G38" s="26">
        <v>0</v>
      </c>
      <c r="H38" s="26">
        <v>0</v>
      </c>
      <c r="I38" s="26">
        <v>3.4449758211347402E-2</v>
      </c>
      <c r="J38" s="17">
        <f t="shared" si="3"/>
        <v>4.7515427562823209</v>
      </c>
      <c r="K38" s="68">
        <v>4845389.9019186413</v>
      </c>
      <c r="L38" s="44">
        <f t="shared" si="4"/>
        <v>23023.077289825025</v>
      </c>
      <c r="M38" s="69"/>
      <c r="N38" s="46">
        <v>779.04235336340776</v>
      </c>
      <c r="O38" s="46">
        <v>200</v>
      </c>
      <c r="P38" s="46">
        <v>34.898043438517689</v>
      </c>
      <c r="Q38" s="72">
        <v>9</v>
      </c>
      <c r="R38" s="73">
        <v>13</v>
      </c>
      <c r="S38" s="55">
        <f t="shared" si="15"/>
        <v>-45.8</v>
      </c>
      <c r="T38" s="55">
        <v>45</v>
      </c>
      <c r="U38" s="55">
        <v>60</v>
      </c>
      <c r="V38" s="55">
        <v>19</v>
      </c>
      <c r="W38" s="55">
        <v>18</v>
      </c>
      <c r="X38" s="46">
        <v>-11.703424143988309</v>
      </c>
      <c r="Y38" s="48">
        <v>10.789795167999996</v>
      </c>
      <c r="Z38" s="48">
        <v>15.382488945062796</v>
      </c>
      <c r="AA38" s="49">
        <f t="shared" si="0"/>
        <v>24169.686546596025</v>
      </c>
      <c r="AB38" s="15">
        <f>'Summer Peak'!AA38</f>
        <v>24169.686546596025</v>
      </c>
      <c r="AC38" s="15">
        <f t="shared" si="5"/>
        <v>0</v>
      </c>
      <c r="AD38" s="30"/>
      <c r="AE38" s="85">
        <f t="shared" si="6"/>
        <v>0</v>
      </c>
      <c r="AF38" s="31">
        <v>4.75154275628232</v>
      </c>
      <c r="AG38" s="50">
        <f t="shared" si="7"/>
        <v>0</v>
      </c>
      <c r="AH38" s="71"/>
      <c r="AI38" s="28">
        <f t="shared" si="2"/>
        <v>-1943.9054781477842</v>
      </c>
      <c r="AJ38" s="86"/>
      <c r="AK38" s="15"/>
    </row>
    <row r="39" spans="1:60" customFormat="1" ht="15" x14ac:dyDescent="0.25"/>
    <row r="40" spans="1:60" customFormat="1" ht="15" x14ac:dyDescent="0.25"/>
    <row r="41" spans="1:60" customFormat="1" ht="15" x14ac:dyDescent="0.25"/>
    <row r="42" spans="1:60" customFormat="1" ht="15" x14ac:dyDescent="0.25"/>
    <row r="43" spans="1:60" customFormat="1" ht="15" x14ac:dyDescent="0.25"/>
    <row r="44" spans="1:60" customFormat="1" ht="15" x14ac:dyDescent="0.25"/>
    <row r="45" spans="1:60" customFormat="1" ht="15" x14ac:dyDescent="0.25"/>
    <row r="46" spans="1:60" customFormat="1" ht="15" x14ac:dyDescent="0.25"/>
    <row r="47" spans="1:60" customFormat="1" ht="15" x14ac:dyDescent="0.25"/>
    <row r="48" spans="1:60" customFormat="1" ht="15" x14ac:dyDescent="0.25"/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spans="13:36" customFormat="1" ht="15" x14ac:dyDescent="0.25"/>
    <row r="82" spans="13:36" customFormat="1" ht="15" x14ac:dyDescent="0.25"/>
    <row r="83" spans="13:36" customFormat="1" ht="15" x14ac:dyDescent="0.25"/>
    <row r="84" spans="13:36" customFormat="1" ht="15" x14ac:dyDescent="0.25"/>
    <row r="85" spans="13:36" customFormat="1" ht="15" x14ac:dyDescent="0.25"/>
    <row r="86" spans="13:36" x14ac:dyDescent="0.2">
      <c r="M86" s="76"/>
      <c r="N86" s="21"/>
      <c r="O86" s="79"/>
      <c r="R86" s="3"/>
      <c r="S86" s="4"/>
      <c r="T86" s="4"/>
      <c r="U86" s="4"/>
      <c r="V86" s="4"/>
      <c r="W86" s="4"/>
      <c r="X86" s="4"/>
      <c r="Y86" s="4"/>
      <c r="Z86" s="4"/>
      <c r="AA86" s="15"/>
      <c r="AB86" s="15"/>
      <c r="AC86" s="15"/>
      <c r="AD86" s="4"/>
      <c r="AE86" s="77"/>
      <c r="AF86" s="78"/>
      <c r="AJ86" s="16"/>
    </row>
    <row r="87" spans="13:36" x14ac:dyDescent="0.2">
      <c r="N87" s="21"/>
      <c r="O87" s="79"/>
      <c r="Q87" s="2"/>
      <c r="R87" s="2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77"/>
      <c r="AF87" s="78"/>
      <c r="AJ87" s="16"/>
    </row>
    <row r="88" spans="13:36" x14ac:dyDescent="0.2">
      <c r="N88" s="21"/>
      <c r="O88" s="79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77"/>
      <c r="AF88" s="78"/>
      <c r="AJ88" s="16"/>
    </row>
    <row r="89" spans="13:36" x14ac:dyDescent="0.2">
      <c r="N89" s="21"/>
      <c r="O89" s="79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77"/>
      <c r="AF89" s="78"/>
      <c r="AJ89" s="16"/>
    </row>
    <row r="90" spans="13:36" x14ac:dyDescent="0.2">
      <c r="N90" s="21"/>
      <c r="O90" s="79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77"/>
      <c r="AF90" s="78"/>
      <c r="AJ90" s="16"/>
    </row>
    <row r="91" spans="13:36" x14ac:dyDescent="0.2">
      <c r="N91" s="21"/>
      <c r="O91" s="79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77"/>
      <c r="AF91" s="78"/>
      <c r="AJ91" s="16"/>
    </row>
    <row r="92" spans="13:36" x14ac:dyDescent="0.2">
      <c r="N92" s="21"/>
      <c r="O92" s="79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77"/>
      <c r="AF92" s="78"/>
      <c r="AJ92" s="16"/>
    </row>
    <row r="93" spans="13:36" x14ac:dyDescent="0.2">
      <c r="N93" s="21"/>
      <c r="O93" s="79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77"/>
      <c r="AF93" s="78"/>
      <c r="AJ93" s="16"/>
    </row>
    <row r="94" spans="13:36" x14ac:dyDescent="0.2">
      <c r="N94" s="21"/>
      <c r="O94" s="79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77"/>
      <c r="AF94" s="78"/>
      <c r="AJ94" s="16"/>
    </row>
    <row r="95" spans="13:36" x14ac:dyDescent="0.2">
      <c r="N95" s="21"/>
      <c r="O95" s="79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77"/>
      <c r="AF95" s="78"/>
      <c r="AJ95" s="16"/>
    </row>
    <row r="96" spans="13:36" x14ac:dyDescent="0.2">
      <c r="N96" s="21"/>
      <c r="O96" s="79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77"/>
      <c r="AF96" s="78"/>
      <c r="AJ96" s="16"/>
    </row>
    <row r="97" spans="14:36" s="3" customFormat="1" x14ac:dyDescent="0.2">
      <c r="N97" s="21"/>
      <c r="O97" s="79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77"/>
      <c r="AF97" s="78"/>
      <c r="AH97" s="5"/>
      <c r="AJ97" s="16"/>
    </row>
    <row r="98" spans="14:36" s="3" customFormat="1" x14ac:dyDescent="0.2">
      <c r="N98" s="21"/>
      <c r="O98" s="79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77"/>
      <c r="AF98" s="78"/>
      <c r="AH98" s="5"/>
      <c r="AJ98" s="16"/>
    </row>
    <row r="99" spans="14:36" s="3" customFormat="1" x14ac:dyDescent="0.2">
      <c r="O99" s="79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77"/>
      <c r="AF99" s="78"/>
      <c r="AH99" s="5"/>
      <c r="AJ99" s="16"/>
    </row>
    <row r="100" spans="14:36" s="3" customFormat="1" x14ac:dyDescent="0.2">
      <c r="O100" s="79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77"/>
      <c r="AF100" s="78"/>
      <c r="AH100" s="5"/>
      <c r="AJ100" s="16"/>
    </row>
    <row r="101" spans="14:36" s="3" customFormat="1" x14ac:dyDescent="0.2">
      <c r="O101" s="79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77"/>
      <c r="AF101" s="78"/>
      <c r="AH101" s="5"/>
      <c r="AJ101" s="16"/>
    </row>
    <row r="102" spans="14:36" s="3" customFormat="1" x14ac:dyDescent="0.2">
      <c r="O102" s="79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77"/>
      <c r="AF102" s="78"/>
      <c r="AH102" s="5"/>
      <c r="AJ102" s="16"/>
    </row>
    <row r="103" spans="14:36" s="3" customFormat="1" x14ac:dyDescent="0.2">
      <c r="O103" s="79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77"/>
      <c r="AF103" s="78"/>
      <c r="AH103" s="5"/>
      <c r="AJ103" s="16"/>
    </row>
    <row r="104" spans="14:36" s="3" customFormat="1" x14ac:dyDescent="0.2">
      <c r="O104" s="79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77"/>
      <c r="AF104" s="78"/>
      <c r="AH104" s="5"/>
      <c r="AJ104" s="16"/>
    </row>
    <row r="105" spans="14:36" s="3" customFormat="1" x14ac:dyDescent="0.2">
      <c r="O105" s="79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77"/>
      <c r="AF105" s="78"/>
      <c r="AH105" s="5"/>
      <c r="AJ105" s="16"/>
    </row>
    <row r="106" spans="14:36" s="3" customFormat="1" x14ac:dyDescent="0.2">
      <c r="O106" s="79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77"/>
      <c r="AF106" s="78"/>
      <c r="AH106" s="5"/>
      <c r="AJ106" s="16"/>
    </row>
    <row r="107" spans="14:36" s="3" customFormat="1" x14ac:dyDescent="0.2">
      <c r="O107" s="79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77"/>
      <c r="AF107" s="78"/>
      <c r="AH107" s="5"/>
      <c r="AJ107" s="16"/>
    </row>
    <row r="108" spans="14:36" s="3" customFormat="1" x14ac:dyDescent="0.2">
      <c r="O108" s="79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77"/>
      <c r="AF108" s="78"/>
      <c r="AG108" s="15"/>
      <c r="AH108" s="5"/>
      <c r="AJ108" s="16"/>
    </row>
    <row r="109" spans="14:36" s="3" customFormat="1" x14ac:dyDescent="0.2">
      <c r="P109" s="4"/>
      <c r="R109" s="5"/>
      <c r="S109" s="5"/>
      <c r="T109" s="5"/>
      <c r="U109" s="5"/>
      <c r="V109" s="5"/>
      <c r="W109" s="5"/>
      <c r="AE109" s="77"/>
      <c r="AF109" s="80"/>
      <c r="AH109" s="5"/>
    </row>
    <row r="110" spans="14:36" s="3" customFormat="1" x14ac:dyDescent="0.2">
      <c r="P110" s="4"/>
      <c r="R110" s="5"/>
      <c r="S110" s="5"/>
      <c r="T110" s="5"/>
      <c r="U110" s="5"/>
      <c r="V110" s="5"/>
      <c r="W110" s="5"/>
      <c r="AE110" s="83"/>
      <c r="AH110" s="5"/>
    </row>
  </sheetData>
  <pageMargins left="0.25" right="0.24" top="0.98" bottom="0.18" header="0.5" footer="0.5"/>
  <pageSetup scale="36" orientation="landscape" r:id="rId1"/>
  <headerFooter alignWithMargins="0">
    <oddHeader>&amp;A</oddHeader>
    <oddFooter>&amp;L&amp;T&amp;C&amp;F</oddFooter>
  </headerFooter>
  <legacy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Summer Peak</vt:lpstr>
      <vt:lpstr>Summer Peak_ WN</vt:lpstr>
      <vt:lpstr>'Summer Peak'!Print_Area</vt:lpstr>
      <vt:lpstr>'Summer Peak_ WN'!Print_Area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2016-08-14T19:49:26Z</dcterms:created>
  <dcterms:modified xsi:type="dcterms:W3CDTF">2016-08-15T01:48:35Z</dcterms:modified>
</cp:coreProperties>
</file>