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uthernco.com\shared data\Temporary User Storage (Deleted each Sunday)\FPC HQ-AREA 1\Jackie\POD\POD 4\Appendices\Appendix A\"/>
    </mc:Choice>
  </mc:AlternateContent>
  <bookViews>
    <workbookView xWindow="120" yWindow="30" windowWidth="19320" windowHeight="12405"/>
  </bookViews>
  <sheets>
    <sheet name="Appendix A-3 TDG Accrual" sheetId="1" r:id="rId1"/>
  </sheets>
  <definedNames>
    <definedName name="_xlnm.Print_Area" localSheetId="0">'Appendix A-3 TDG Accrual'!$A$1:$J$49</definedName>
    <definedName name="_xlnm.Print_Titles" localSheetId="0">'Appendix A-3 TDG Accrual'!$1:$8</definedName>
  </definedNames>
  <calcPr calcId="152511"/>
</workbook>
</file>

<file path=xl/calcChain.xml><?xml version="1.0" encoding="utf-8"?>
<calcChain xmlns="http://schemas.openxmlformats.org/spreadsheetml/2006/main">
  <c r="D11" i="1" l="1"/>
  <c r="D46" i="1" l="1"/>
  <c r="C46" i="1"/>
  <c r="F42" i="1"/>
  <c r="G42" i="1" s="1"/>
  <c r="I42" i="1" l="1"/>
  <c r="J42" i="1" s="1"/>
  <c r="D18" i="1"/>
  <c r="C18" i="1"/>
  <c r="D34" i="1"/>
  <c r="C34" i="1"/>
  <c r="D40" i="1"/>
  <c r="C40" i="1"/>
  <c r="F45" i="1"/>
  <c r="G45" i="1" s="1"/>
  <c r="I45" i="1" s="1"/>
  <c r="J45" i="1" s="1"/>
  <c r="F44" i="1"/>
  <c r="G44" i="1" s="1"/>
  <c r="I44" i="1" s="1"/>
  <c r="J44" i="1" s="1"/>
  <c r="F43" i="1"/>
  <c r="F39" i="1"/>
  <c r="G39" i="1" s="1"/>
  <c r="I39" i="1" s="1"/>
  <c r="J39" i="1" s="1"/>
  <c r="F38" i="1"/>
  <c r="G38" i="1" s="1"/>
  <c r="I38" i="1" s="1"/>
  <c r="J38" i="1" s="1"/>
  <c r="F37" i="1"/>
  <c r="G37" i="1" s="1"/>
  <c r="I37" i="1" s="1"/>
  <c r="F33" i="1"/>
  <c r="G33" i="1" s="1"/>
  <c r="I33" i="1" s="1"/>
  <c r="J33" i="1" s="1"/>
  <c r="F32" i="1"/>
  <c r="G32" i="1" s="1"/>
  <c r="I32" i="1" s="1"/>
  <c r="J32" i="1" s="1"/>
  <c r="F31" i="1"/>
  <c r="G31" i="1" s="1"/>
  <c r="I31" i="1" s="1"/>
  <c r="J31" i="1" s="1"/>
  <c r="F30" i="1"/>
  <c r="G30" i="1" s="1"/>
  <c r="I30" i="1" s="1"/>
  <c r="J30" i="1" s="1"/>
  <c r="F29" i="1"/>
  <c r="G29" i="1" s="1"/>
  <c r="I29" i="1" s="1"/>
  <c r="J29" i="1" s="1"/>
  <c r="F28" i="1"/>
  <c r="G28" i="1" s="1"/>
  <c r="I28" i="1" s="1"/>
  <c r="J28" i="1" s="1"/>
  <c r="F27" i="1"/>
  <c r="G27" i="1" s="1"/>
  <c r="I27" i="1" s="1"/>
  <c r="J27" i="1" s="1"/>
  <c r="F26" i="1"/>
  <c r="G26" i="1" s="1"/>
  <c r="I26" i="1" s="1"/>
  <c r="J26" i="1" s="1"/>
  <c r="F25" i="1"/>
  <c r="G25" i="1" s="1"/>
  <c r="I25" i="1" s="1"/>
  <c r="J25" i="1" s="1"/>
  <c r="F24" i="1"/>
  <c r="G24" i="1" s="1"/>
  <c r="I24" i="1" s="1"/>
  <c r="J24" i="1" s="1"/>
  <c r="F23" i="1"/>
  <c r="G23" i="1" s="1"/>
  <c r="I23" i="1" s="1"/>
  <c r="J23" i="1" s="1"/>
  <c r="F22" i="1"/>
  <c r="G22" i="1" s="1"/>
  <c r="I22" i="1" s="1"/>
  <c r="J22" i="1" s="1"/>
  <c r="F21" i="1"/>
  <c r="G21" i="1" s="1"/>
  <c r="I21" i="1" s="1"/>
  <c r="F17" i="1"/>
  <c r="G17" i="1" s="1"/>
  <c r="I17" i="1" s="1"/>
  <c r="J17" i="1" s="1"/>
  <c r="F16" i="1"/>
  <c r="G16" i="1" s="1"/>
  <c r="I16" i="1" s="1"/>
  <c r="J16" i="1" s="1"/>
  <c r="F15" i="1"/>
  <c r="G15" i="1" s="1"/>
  <c r="I15" i="1" s="1"/>
  <c r="J15" i="1" s="1"/>
  <c r="F14" i="1"/>
  <c r="F13" i="1"/>
  <c r="G13" i="1" s="1"/>
  <c r="I13" i="1" s="1"/>
  <c r="J13" i="1" s="1"/>
  <c r="F12" i="1"/>
  <c r="G12" i="1" s="1"/>
  <c r="I12" i="1" s="1"/>
  <c r="J12" i="1" s="1"/>
  <c r="F11" i="1"/>
  <c r="G11" i="1" s="1"/>
  <c r="I11" i="1" s="1"/>
  <c r="J11" i="1" s="1"/>
  <c r="F10" i="1"/>
  <c r="G10" i="1" s="1"/>
  <c r="C48" i="1" l="1"/>
  <c r="D48" i="1"/>
  <c r="G34" i="1"/>
  <c r="F18" i="1"/>
  <c r="J21" i="1"/>
  <c r="I34" i="1"/>
  <c r="J34" i="1" s="1"/>
  <c r="G43" i="1"/>
  <c r="F46" i="1"/>
  <c r="I40" i="1"/>
  <c r="J40" i="1" s="1"/>
  <c r="J37" i="1"/>
  <c r="I10" i="1"/>
  <c r="F34" i="1"/>
  <c r="G14" i="1"/>
  <c r="I14" i="1" s="1"/>
  <c r="J14" i="1" s="1"/>
  <c r="F40" i="1"/>
  <c r="G40" i="1"/>
  <c r="F48" i="1" l="1"/>
  <c r="I43" i="1"/>
  <c r="J43" i="1" s="1"/>
  <c r="G46" i="1"/>
  <c r="G18" i="1"/>
  <c r="G48" i="1" s="1"/>
  <c r="I18" i="1"/>
  <c r="J10" i="1"/>
  <c r="I46" i="1" l="1"/>
  <c r="J46" i="1" s="1"/>
  <c r="J18" i="1"/>
  <c r="I48" i="1" l="1"/>
  <c r="J48" i="1" s="1"/>
</calcChain>
</file>

<file path=xl/sharedStrings.xml><?xml version="1.0" encoding="utf-8"?>
<sst xmlns="http://schemas.openxmlformats.org/spreadsheetml/2006/main" count="63" uniqueCount="53">
  <si>
    <t>GULF POWER</t>
  </si>
  <si>
    <t xml:space="preserve"> </t>
  </si>
  <si>
    <t xml:space="preserve">Plant  </t>
  </si>
  <si>
    <t>Book</t>
  </si>
  <si>
    <t xml:space="preserve">Net  </t>
  </si>
  <si>
    <t>In Service</t>
  </si>
  <si>
    <t>Depreciation</t>
  </si>
  <si>
    <t xml:space="preserve">Salvage </t>
  </si>
  <si>
    <t>Unaccrued</t>
  </si>
  <si>
    <t xml:space="preserve">Remaining </t>
  </si>
  <si>
    <t>Account</t>
  </si>
  <si>
    <t>Description</t>
  </si>
  <si>
    <t>%</t>
  </si>
  <si>
    <t>Amount</t>
  </si>
  <si>
    <t>Balance</t>
  </si>
  <si>
    <t>Life</t>
  </si>
  <si>
    <t>Rate</t>
  </si>
  <si>
    <t>Easements</t>
  </si>
  <si>
    <t>Structures and Improvements</t>
  </si>
  <si>
    <t>Station Equipment</t>
  </si>
  <si>
    <t>Towers and Fixtures</t>
  </si>
  <si>
    <t>Poles and Fixtures</t>
  </si>
  <si>
    <t>Overhead Conductors and Devices</t>
  </si>
  <si>
    <t>Underground Conductors</t>
  </si>
  <si>
    <t>Roads and Trails</t>
  </si>
  <si>
    <t>Total Transmission Plant</t>
  </si>
  <si>
    <t>Distribution Plant</t>
  </si>
  <si>
    <t>Poles, Towers, and Fixtures</t>
  </si>
  <si>
    <t>Underground Conduit</t>
  </si>
  <si>
    <t>Line Transformers</t>
  </si>
  <si>
    <t>Overhead Services</t>
  </si>
  <si>
    <t>Underground Services</t>
  </si>
  <si>
    <t>Meters</t>
  </si>
  <si>
    <t>370 AMI</t>
  </si>
  <si>
    <t>Meters - AMI Equipment</t>
  </si>
  <si>
    <t>Street Lighting</t>
  </si>
  <si>
    <t>Total Distribution Plant</t>
  </si>
  <si>
    <t>General Plant</t>
  </si>
  <si>
    <t>Power Operated Equipment</t>
  </si>
  <si>
    <t>Communications Equipment</t>
  </si>
  <si>
    <t>Light Trucks</t>
  </si>
  <si>
    <t>Heavy Trucks</t>
  </si>
  <si>
    <t>Trailers</t>
  </si>
  <si>
    <t>Total Transportation</t>
  </si>
  <si>
    <t>Automobiles</t>
  </si>
  <si>
    <t>Transmission Plant</t>
  </si>
  <si>
    <t>Total General Plant</t>
  </si>
  <si>
    <t>Transportation</t>
  </si>
  <si>
    <t>At December 31, 2016</t>
  </si>
  <si>
    <t>Total Transmission, Distribution,</t>
  </si>
  <si>
    <t xml:space="preserve">          General and Transportation Plant</t>
  </si>
  <si>
    <t>Computation of Depreciation Accrual Rates for Transmission, Distribution, and General Plant</t>
  </si>
  <si>
    <t>Annual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</si>
</sst>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mm/dd/yy;@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Fill="1"/>
    <xf numFmtId="0" fontId="2" fillId="0" borderId="0" xfId="0" applyFont="1" applyFill="1"/>
    <xf numFmtId="9" fontId="1" fillId="0" borderId="0" xfId="0" applyNumberFormat="1" applyFont="1" applyFill="1" applyAlignment="1">
      <alignment horizontal="center"/>
    </xf>
    <xf numFmtId="39" fontId="2" fillId="0" borderId="0" xfId="0" applyNumberFormat="1" applyFont="1" applyFill="1"/>
    <xf numFmtId="39" fontId="1" fillId="0" borderId="0" xfId="0" applyNumberFormat="1" applyFon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9" fontId="1" fillId="0" borderId="1" xfId="0" applyNumberFormat="1" applyFont="1" applyFill="1" applyBorder="1" applyAlignment="1">
      <alignment horizontal="center"/>
    </xf>
    <xf numFmtId="3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2" fontId="1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2" fontId="2" fillId="0" borderId="0" xfId="0" applyNumberFormat="1" applyFont="1"/>
    <xf numFmtId="39" fontId="2" fillId="0" borderId="0" xfId="0" applyNumberFormat="1" applyFont="1"/>
    <xf numFmtId="9" fontId="2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39" fontId="3" fillId="0" borderId="2" xfId="0" applyNumberFormat="1" applyFont="1" applyBorder="1"/>
    <xf numFmtId="9" fontId="3" fillId="0" borderId="2" xfId="0" applyNumberFormat="1" applyFont="1" applyBorder="1"/>
    <xf numFmtId="164" fontId="1" fillId="0" borderId="0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3" fillId="0" borderId="2" xfId="0" applyNumberFormat="1" applyFont="1" applyBorder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37" fontId="1" fillId="0" borderId="0" xfId="0" applyNumberFormat="1" applyFont="1" applyFill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37" fontId="1" fillId="0" borderId="1" xfId="0" applyNumberFormat="1" applyFont="1" applyFill="1" applyBorder="1" applyAlignment="1">
      <alignment horizontal="center"/>
    </xf>
    <xf numFmtId="37" fontId="2" fillId="0" borderId="0" xfId="0" applyNumberFormat="1" applyFont="1"/>
    <xf numFmtId="37" fontId="3" fillId="0" borderId="2" xfId="0" applyNumberFormat="1" applyFont="1" applyBorder="1"/>
    <xf numFmtId="37" fontId="2" fillId="0" borderId="0" xfId="0" applyNumberFormat="1" applyFont="1" applyFill="1"/>
    <xf numFmtId="37" fontId="2" fillId="0" borderId="0" xfId="0" applyNumberFormat="1" applyFont="1" applyFill="1" applyAlignment="1"/>
    <xf numFmtId="44" fontId="2" fillId="0" borderId="0" xfId="1" applyFont="1"/>
    <xf numFmtId="164" fontId="3" fillId="0" borderId="3" xfId="0" applyNumberFormat="1" applyFont="1" applyBorder="1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165" fontId="3" fillId="0" borderId="3" xfId="1" applyNumberFormat="1" applyFont="1" applyBorder="1"/>
    <xf numFmtId="166" fontId="1" fillId="0" borderId="1" xfId="0" applyNumberFormat="1" applyFont="1" applyFill="1" applyBorder="1" applyAlignment="1">
      <alignment horizontal="center"/>
    </xf>
    <xf numFmtId="165" fontId="2" fillId="0" borderId="0" xfId="1" applyNumberFormat="1" applyFont="1"/>
    <xf numFmtId="2" fontId="3" fillId="0" borderId="0" xfId="0" applyNumberFormat="1" applyFont="1" applyAlignment="1">
      <alignment horizontal="center"/>
    </xf>
    <xf numFmtId="37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2" fontId="3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zoomScaleNormal="100" workbookViewId="0">
      <selection activeCell="C60" sqref="C60"/>
    </sheetView>
  </sheetViews>
  <sheetFormatPr defaultRowHeight="14.25" x14ac:dyDescent="0.2"/>
  <cols>
    <col min="1" max="1" width="9.42578125" style="38" bestFit="1" customWidth="1"/>
    <col min="2" max="2" width="34.5703125" style="38" bestFit="1" customWidth="1"/>
    <col min="3" max="3" width="19.85546875" style="32" bestFit="1" customWidth="1"/>
    <col min="4" max="4" width="18.140625" style="32" bestFit="1" customWidth="1"/>
    <col min="5" max="5" width="9.7109375" style="18" bestFit="1" customWidth="1"/>
    <col min="6" max="6" width="18.85546875" style="32" bestFit="1" customWidth="1"/>
    <col min="7" max="7" width="19.85546875" style="32" bestFit="1" customWidth="1"/>
    <col min="8" max="8" width="12.28515625" style="38" bestFit="1" customWidth="1"/>
    <col min="9" max="9" width="16.85546875" style="32" bestFit="1" customWidth="1"/>
    <col min="10" max="10" width="8.42578125" style="25" bestFit="1" customWidth="1"/>
    <col min="11" max="16384" width="9.140625" style="38"/>
  </cols>
  <sheetData>
    <row r="1" spans="1:10" ht="15" x14ac:dyDescent="0.25">
      <c r="A1" s="46" t="s">
        <v>0</v>
      </c>
      <c r="B1" s="46"/>
      <c r="C1" s="46"/>
      <c r="D1" s="46"/>
      <c r="E1" s="46"/>
      <c r="F1" s="46"/>
      <c r="G1" s="46"/>
      <c r="H1" s="47"/>
      <c r="I1" s="47"/>
      <c r="J1" s="47"/>
    </row>
    <row r="2" spans="1:10" ht="15" x14ac:dyDescent="0.25">
      <c r="A2" s="46" t="s">
        <v>51</v>
      </c>
      <c r="B2" s="46"/>
      <c r="C2" s="46"/>
      <c r="D2" s="46"/>
      <c r="E2" s="46"/>
      <c r="F2" s="46"/>
      <c r="G2" s="46"/>
      <c r="H2" s="47"/>
      <c r="I2" s="47"/>
      <c r="J2" s="47"/>
    </row>
    <row r="3" spans="1:10" ht="15" x14ac:dyDescent="0.25">
      <c r="A3" s="46" t="s">
        <v>48</v>
      </c>
      <c r="B3" s="46"/>
      <c r="C3" s="46"/>
      <c r="D3" s="46"/>
      <c r="E3" s="46"/>
      <c r="F3" s="46"/>
      <c r="G3" s="46"/>
      <c r="H3" s="47"/>
      <c r="I3" s="47"/>
      <c r="J3" s="47"/>
    </row>
    <row r="4" spans="1:10" ht="15" x14ac:dyDescent="0.25">
      <c r="A4" s="27"/>
      <c r="B4" s="27"/>
      <c r="C4" s="29"/>
      <c r="D4" s="29"/>
      <c r="E4" s="27"/>
      <c r="F4" s="29"/>
      <c r="G4" s="29"/>
      <c r="H4" s="28"/>
      <c r="I4" s="35"/>
      <c r="J4" s="28"/>
    </row>
    <row r="5" spans="1:10" ht="15" x14ac:dyDescent="0.25">
      <c r="A5" s="1"/>
      <c r="B5" s="2"/>
      <c r="C5" s="29" t="s">
        <v>2</v>
      </c>
      <c r="D5" s="29" t="s">
        <v>3</v>
      </c>
      <c r="E5" s="3" t="s">
        <v>4</v>
      </c>
      <c r="F5" s="29" t="s">
        <v>4</v>
      </c>
      <c r="G5" s="34"/>
      <c r="H5" s="4"/>
      <c r="I5" s="38"/>
      <c r="J5" s="38"/>
    </row>
    <row r="6" spans="1:10" ht="15" x14ac:dyDescent="0.25">
      <c r="A6" s="2"/>
      <c r="B6" s="2"/>
      <c r="C6" s="30" t="s">
        <v>5</v>
      </c>
      <c r="D6" s="29" t="s">
        <v>6</v>
      </c>
      <c r="E6" s="6" t="s">
        <v>7</v>
      </c>
      <c r="F6" s="30" t="s">
        <v>7</v>
      </c>
      <c r="G6" s="30" t="s">
        <v>8</v>
      </c>
      <c r="H6" s="5" t="s">
        <v>9</v>
      </c>
      <c r="I6" s="45" t="s">
        <v>52</v>
      </c>
      <c r="J6" s="45"/>
    </row>
    <row r="7" spans="1:10" ht="15" x14ac:dyDescent="0.25">
      <c r="A7" s="7" t="s">
        <v>10</v>
      </c>
      <c r="B7" s="8" t="s">
        <v>11</v>
      </c>
      <c r="C7" s="42">
        <v>42735</v>
      </c>
      <c r="D7" s="42">
        <v>42735</v>
      </c>
      <c r="E7" s="9" t="s">
        <v>12</v>
      </c>
      <c r="F7" s="31" t="s">
        <v>13</v>
      </c>
      <c r="G7" s="31" t="s">
        <v>14</v>
      </c>
      <c r="H7" s="10" t="s">
        <v>15</v>
      </c>
      <c r="I7" s="31" t="s">
        <v>13</v>
      </c>
      <c r="J7" s="24" t="s">
        <v>16</v>
      </c>
    </row>
    <row r="8" spans="1:10" ht="15" x14ac:dyDescent="0.25">
      <c r="A8" s="11"/>
      <c r="B8" s="12"/>
      <c r="C8" s="30"/>
      <c r="D8" s="30"/>
      <c r="E8" s="6"/>
      <c r="F8" s="30"/>
      <c r="G8" s="30"/>
      <c r="H8" s="5"/>
      <c r="I8" s="30"/>
      <c r="J8" s="23"/>
    </row>
    <row r="9" spans="1:10" ht="15" x14ac:dyDescent="0.25">
      <c r="A9" s="13" t="s">
        <v>45</v>
      </c>
      <c r="B9" s="14"/>
      <c r="C9" s="30"/>
      <c r="D9" s="30"/>
      <c r="E9" s="6"/>
      <c r="F9" s="30"/>
      <c r="G9" s="30"/>
      <c r="H9" s="15"/>
      <c r="I9" s="30"/>
      <c r="J9" s="23"/>
    </row>
    <row r="10" spans="1:10" x14ac:dyDescent="0.2">
      <c r="A10" s="16">
        <v>350.1</v>
      </c>
      <c r="B10" s="16" t="s">
        <v>17</v>
      </c>
      <c r="C10" s="43">
        <v>12654558.859999999</v>
      </c>
      <c r="D10" s="43">
        <v>7310897.0917599946</v>
      </c>
      <c r="E10" s="18">
        <v>0</v>
      </c>
      <c r="F10" s="36">
        <f>+C10*E10</f>
        <v>0</v>
      </c>
      <c r="G10" s="43">
        <f>+C10-D10-F10</f>
        <v>5343661.7682400048</v>
      </c>
      <c r="H10" s="17">
        <v>27.657173418073238</v>
      </c>
      <c r="I10" s="43">
        <f t="shared" ref="I10:I17" si="0">+G10/H10</f>
        <v>193210.69754539925</v>
      </c>
      <c r="J10" s="25">
        <f>+I10/C10</f>
        <v>1.5268070557253646E-2</v>
      </c>
    </row>
    <row r="11" spans="1:10" x14ac:dyDescent="0.2">
      <c r="A11" s="16">
        <v>352</v>
      </c>
      <c r="B11" s="16" t="s">
        <v>18</v>
      </c>
      <c r="C11" s="32">
        <v>24391124.120000012</v>
      </c>
      <c r="D11" s="32">
        <f>4557952.4424+1471875.4</f>
        <v>6029827.8423999995</v>
      </c>
      <c r="E11" s="18">
        <v>-0.05</v>
      </c>
      <c r="F11" s="32">
        <f>+C11*E11</f>
        <v>-1219556.2060000007</v>
      </c>
      <c r="G11" s="32">
        <f>+C11-D11-F11</f>
        <v>19580852.483600013</v>
      </c>
      <c r="H11" s="17">
        <v>46.645589473363266</v>
      </c>
      <c r="I11" s="32">
        <f t="shared" si="0"/>
        <v>419779.29113279964</v>
      </c>
      <c r="J11" s="25">
        <f>+I11/C11</f>
        <v>1.7210329834228214E-2</v>
      </c>
    </row>
    <row r="12" spans="1:10" x14ac:dyDescent="0.2">
      <c r="A12" s="16">
        <v>353</v>
      </c>
      <c r="B12" s="16" t="s">
        <v>19</v>
      </c>
      <c r="C12" s="32">
        <v>250073125.51999995</v>
      </c>
      <c r="D12" s="32">
        <v>33409987.81429084</v>
      </c>
      <c r="E12" s="18">
        <v>-0.1</v>
      </c>
      <c r="F12" s="32">
        <f>+C12*E12</f>
        <v>-25007312.551999997</v>
      </c>
      <c r="G12" s="32">
        <f>+C12-D12-F12</f>
        <v>241670450.25770909</v>
      </c>
      <c r="H12" s="17">
        <v>33.491118516937625</v>
      </c>
      <c r="I12" s="32">
        <f t="shared" si="0"/>
        <v>7215956.3776733205</v>
      </c>
      <c r="J12" s="25">
        <f>+I12/C12</f>
        <v>2.8855385250488318E-2</v>
      </c>
    </row>
    <row r="13" spans="1:10" x14ac:dyDescent="0.2">
      <c r="A13" s="16">
        <v>354</v>
      </c>
      <c r="B13" s="16" t="s">
        <v>20</v>
      </c>
      <c r="C13" s="32">
        <v>42290155.060000002</v>
      </c>
      <c r="D13" s="32">
        <v>24879312.030000001</v>
      </c>
      <c r="E13" s="18">
        <v>-0.25</v>
      </c>
      <c r="F13" s="32">
        <f>+C13*E13</f>
        <v>-10572538.765000001</v>
      </c>
      <c r="G13" s="32">
        <f>+C13-D13-F13</f>
        <v>27983381.795000002</v>
      </c>
      <c r="H13" s="17">
        <v>30.790320857893825</v>
      </c>
      <c r="I13" s="32">
        <f t="shared" si="0"/>
        <v>908836.96614112426</v>
      </c>
      <c r="J13" s="25">
        <f>+I13/C13</f>
        <v>2.1490509194201195E-2</v>
      </c>
    </row>
    <row r="14" spans="1:10" x14ac:dyDescent="0.2">
      <c r="A14" s="16">
        <v>355</v>
      </c>
      <c r="B14" s="16" t="s">
        <v>21</v>
      </c>
      <c r="C14" s="32">
        <v>230339008.54999989</v>
      </c>
      <c r="D14" s="32">
        <v>28946820.25</v>
      </c>
      <c r="E14" s="18">
        <v>-0.75</v>
      </c>
      <c r="F14" s="32">
        <f>+C14*E14</f>
        <v>-172754256.4124999</v>
      </c>
      <c r="G14" s="32">
        <f>+C14-D14-F14</f>
        <v>374146444.7124998</v>
      </c>
      <c r="H14" s="17">
        <v>35.304212192428999</v>
      </c>
      <c r="I14" s="32">
        <f t="shared" si="0"/>
        <v>10597784.838624317</v>
      </c>
      <c r="J14" s="25">
        <f>+I14/C14</f>
        <v>4.6009509658559836E-2</v>
      </c>
    </row>
    <row r="15" spans="1:10" x14ac:dyDescent="0.2">
      <c r="A15" s="16">
        <v>356</v>
      </c>
      <c r="B15" s="16" t="s">
        <v>22</v>
      </c>
      <c r="C15" s="32">
        <v>123801392.92000006</v>
      </c>
      <c r="D15" s="32">
        <v>27851093.273666669</v>
      </c>
      <c r="E15" s="18">
        <v>-0.3</v>
      </c>
      <c r="F15" s="32">
        <f>+C15*E15</f>
        <v>-37140417.876000017</v>
      </c>
      <c r="G15" s="32">
        <f>+C15-D15-F15</f>
        <v>133090717.52233341</v>
      </c>
      <c r="H15" s="17">
        <v>42.141890808194063</v>
      </c>
      <c r="I15" s="32">
        <f t="shared" si="0"/>
        <v>3158157.2390305582</v>
      </c>
      <c r="J15" s="25">
        <f>+I15/C15</f>
        <v>2.5509868383075028E-2</v>
      </c>
    </row>
    <row r="16" spans="1:10" x14ac:dyDescent="0.2">
      <c r="A16" s="16">
        <v>358</v>
      </c>
      <c r="B16" s="16" t="s">
        <v>23</v>
      </c>
      <c r="C16" s="32">
        <v>14402363.280000001</v>
      </c>
      <c r="D16" s="32">
        <v>8392435.0288800001</v>
      </c>
      <c r="E16" s="18">
        <v>0</v>
      </c>
      <c r="F16" s="32">
        <f>+C16*E16</f>
        <v>0</v>
      </c>
      <c r="G16" s="32">
        <f>+C16-D16-F16</f>
        <v>6009928.2511200011</v>
      </c>
      <c r="H16" s="17">
        <v>24.162553363902994</v>
      </c>
      <c r="I16" s="32">
        <f t="shared" si="0"/>
        <v>248729.0213334148</v>
      </c>
      <c r="J16" s="25">
        <f>+I16/C16</f>
        <v>1.7270014406511679E-2</v>
      </c>
    </row>
    <row r="17" spans="1:10" x14ac:dyDescent="0.2">
      <c r="A17" s="16">
        <v>359</v>
      </c>
      <c r="B17" s="16" t="s">
        <v>24</v>
      </c>
      <c r="C17" s="32">
        <v>235918.41</v>
      </c>
      <c r="D17" s="32">
        <v>51951.108200000024</v>
      </c>
      <c r="E17" s="18">
        <v>0</v>
      </c>
      <c r="F17" s="32">
        <f>+C17*E17</f>
        <v>0</v>
      </c>
      <c r="G17" s="32">
        <f>+C17-D17-F17</f>
        <v>183967.30179999999</v>
      </c>
      <c r="H17" s="17">
        <v>41.995585444137227</v>
      </c>
      <c r="I17" s="32">
        <f t="shared" si="0"/>
        <v>4380.634294162046</v>
      </c>
      <c r="J17" s="25">
        <f>+I17/C17</f>
        <v>1.8568429204664637E-2</v>
      </c>
    </row>
    <row r="18" spans="1:10" s="39" customFormat="1" ht="15" x14ac:dyDescent="0.25">
      <c r="A18" s="19"/>
      <c r="B18" s="20" t="s">
        <v>25</v>
      </c>
      <c r="C18" s="33">
        <f>SUM(C10:C17)</f>
        <v>698187646.71999991</v>
      </c>
      <c r="D18" s="33">
        <f>SUM(D10:D17)</f>
        <v>136872324.43919751</v>
      </c>
      <c r="E18" s="22"/>
      <c r="F18" s="33">
        <f>SUM(F10:F17)</f>
        <v>-246694081.81149992</v>
      </c>
      <c r="G18" s="33">
        <f>SUM(G10:G17)</f>
        <v>808009404.0923022</v>
      </c>
      <c r="H18" s="21"/>
      <c r="I18" s="33">
        <f>SUM(I10:I17)</f>
        <v>22746835.0657751</v>
      </c>
      <c r="J18" s="26">
        <f>+I18/C18</f>
        <v>3.2579830325897265E-2</v>
      </c>
    </row>
    <row r="19" spans="1:10" x14ac:dyDescent="0.2">
      <c r="A19" s="16"/>
      <c r="B19" s="16"/>
      <c r="H19" s="17"/>
    </row>
    <row r="20" spans="1:10" ht="15" x14ac:dyDescent="0.25">
      <c r="A20" s="19" t="s">
        <v>26</v>
      </c>
      <c r="B20" s="16"/>
      <c r="H20" s="17"/>
    </row>
    <row r="21" spans="1:10" x14ac:dyDescent="0.2">
      <c r="A21" s="16">
        <v>360.1</v>
      </c>
      <c r="B21" s="16" t="s">
        <v>17</v>
      </c>
      <c r="C21" s="32">
        <v>204175.64</v>
      </c>
      <c r="D21" s="32">
        <v>38383.421520000025</v>
      </c>
      <c r="E21" s="18">
        <v>0</v>
      </c>
      <c r="F21" s="32">
        <f>+C21*E21</f>
        <v>0</v>
      </c>
      <c r="G21" s="32">
        <f>+C21-D21-F21</f>
        <v>165792.21847999998</v>
      </c>
      <c r="H21" s="17">
        <v>44.5</v>
      </c>
      <c r="I21" s="32">
        <f t="shared" ref="I21:I33" si="1">+G21/H21</f>
        <v>3725.6678310112356</v>
      </c>
      <c r="J21" s="25">
        <f>+I21/C21</f>
        <v>1.8247366977819857E-2</v>
      </c>
    </row>
    <row r="22" spans="1:10" x14ac:dyDescent="0.2">
      <c r="A22" s="16">
        <v>361</v>
      </c>
      <c r="B22" s="16" t="s">
        <v>18</v>
      </c>
      <c r="C22" s="32">
        <v>26412568.899999991</v>
      </c>
      <c r="D22" s="32">
        <v>8307855.1358000031</v>
      </c>
      <c r="E22" s="18">
        <v>-0.05</v>
      </c>
      <c r="F22" s="32">
        <f>+C22*E22</f>
        <v>-1320628.4449999996</v>
      </c>
      <c r="G22" s="32">
        <f>+C22-D22-F22</f>
        <v>19425342.209199987</v>
      </c>
      <c r="H22" s="17">
        <v>37.055319238711789</v>
      </c>
      <c r="I22" s="32">
        <f t="shared" si="1"/>
        <v>524225.47176185925</v>
      </c>
      <c r="J22" s="25">
        <f>+I22/C22</f>
        <v>1.9847576119786645E-2</v>
      </c>
    </row>
    <row r="23" spans="1:10" x14ac:dyDescent="0.2">
      <c r="A23" s="16">
        <v>362</v>
      </c>
      <c r="B23" s="16" t="s">
        <v>19</v>
      </c>
      <c r="C23" s="32">
        <v>213071996.39999986</v>
      </c>
      <c r="D23" s="32">
        <v>48190373.102678329</v>
      </c>
      <c r="E23" s="18">
        <v>-0.1</v>
      </c>
      <c r="F23" s="32">
        <f>+C23*E23</f>
        <v>-21307199.639999986</v>
      </c>
      <c r="G23" s="32">
        <f>+C23-D23-F23</f>
        <v>186188822.93732151</v>
      </c>
      <c r="H23" s="17">
        <v>28.03477664024302</v>
      </c>
      <c r="I23" s="32">
        <f t="shared" si="1"/>
        <v>6641352.1080119275</v>
      </c>
      <c r="J23" s="25">
        <f>+I23/C23</f>
        <v>3.1169521195756403E-2</v>
      </c>
    </row>
    <row r="24" spans="1:10" x14ac:dyDescent="0.2">
      <c r="A24" s="16">
        <v>364</v>
      </c>
      <c r="B24" s="16" t="s">
        <v>27</v>
      </c>
      <c r="C24" s="32">
        <v>140464603.52999997</v>
      </c>
      <c r="D24" s="32">
        <v>79425236.828337491</v>
      </c>
      <c r="E24" s="18">
        <v>-0.75</v>
      </c>
      <c r="F24" s="32">
        <f>+C24*E24</f>
        <v>-105348452.64749998</v>
      </c>
      <c r="G24" s="32">
        <f>+C24-D24-F24</f>
        <v>166387819.34916246</v>
      </c>
      <c r="H24" s="17">
        <v>23.944711941042051</v>
      </c>
      <c r="I24" s="32">
        <f t="shared" si="1"/>
        <v>6948833.6196673168</v>
      </c>
      <c r="J24" s="25">
        <f>+I24/C24</f>
        <v>4.9470353705040056E-2</v>
      </c>
    </row>
    <row r="25" spans="1:10" x14ac:dyDescent="0.2">
      <c r="A25" s="16">
        <v>365</v>
      </c>
      <c r="B25" s="16" t="s">
        <v>22</v>
      </c>
      <c r="C25" s="32">
        <v>153061773.60999998</v>
      </c>
      <c r="D25" s="32">
        <v>52068506.608856551</v>
      </c>
      <c r="E25" s="18">
        <v>-0.5</v>
      </c>
      <c r="F25" s="32">
        <f>+C25*E25</f>
        <v>-76530886.804999992</v>
      </c>
      <c r="G25" s="32">
        <f>+C25-D25-F25</f>
        <v>177524153.8061434</v>
      </c>
      <c r="H25" s="17">
        <v>32.525451873405885</v>
      </c>
      <c r="I25" s="32">
        <f t="shared" si="1"/>
        <v>5458007.3013926139</v>
      </c>
      <c r="J25" s="25">
        <f>+I25/C25</f>
        <v>3.5658853106586674E-2</v>
      </c>
    </row>
    <row r="26" spans="1:10" x14ac:dyDescent="0.2">
      <c r="A26" s="16">
        <v>366</v>
      </c>
      <c r="B26" s="16" t="s">
        <v>28</v>
      </c>
      <c r="C26" s="32">
        <v>1159695.7300000004</v>
      </c>
      <c r="D26" s="32">
        <v>802585.23448999971</v>
      </c>
      <c r="E26" s="18">
        <v>0</v>
      </c>
      <c r="F26" s="32">
        <f>+C26*E26</f>
        <v>0</v>
      </c>
      <c r="G26" s="32">
        <f>+C26-D26-F26</f>
        <v>357110.49551000074</v>
      </c>
      <c r="H26" s="17">
        <v>27.344567711084352</v>
      </c>
      <c r="I26" s="32">
        <f t="shared" si="1"/>
        <v>13059.650431600825</v>
      </c>
      <c r="J26" s="25">
        <f>+I26/C26</f>
        <v>1.1261273188960367E-2</v>
      </c>
    </row>
    <row r="27" spans="1:10" x14ac:dyDescent="0.2">
      <c r="A27" s="16">
        <v>367</v>
      </c>
      <c r="B27" s="16" t="s">
        <v>23</v>
      </c>
      <c r="C27" s="32">
        <v>158145619.27000001</v>
      </c>
      <c r="D27" s="32">
        <v>63904564.830442503</v>
      </c>
      <c r="E27" s="18">
        <v>-0.15</v>
      </c>
      <c r="F27" s="32">
        <f>+C27*E27</f>
        <v>-23721842.890500002</v>
      </c>
      <c r="G27" s="32">
        <f>+C27-D27-F27</f>
        <v>117962897.3300575</v>
      </c>
      <c r="H27" s="17">
        <v>30.522368933640443</v>
      </c>
      <c r="I27" s="32">
        <f t="shared" si="1"/>
        <v>3864801.5030066641</v>
      </c>
      <c r="J27" s="25">
        <f>+I27/C27</f>
        <v>2.4438245718386532E-2</v>
      </c>
    </row>
    <row r="28" spans="1:10" x14ac:dyDescent="0.2">
      <c r="A28" s="16">
        <v>368</v>
      </c>
      <c r="B28" s="16" t="s">
        <v>29</v>
      </c>
      <c r="C28" s="32">
        <v>282436705.76000005</v>
      </c>
      <c r="D28" s="32">
        <v>104889760.18845598</v>
      </c>
      <c r="E28" s="18">
        <v>-0.22</v>
      </c>
      <c r="F28" s="32">
        <f>+C28*E28</f>
        <v>-62136075.267200008</v>
      </c>
      <c r="G28" s="32">
        <f>+C28-D28-F28</f>
        <v>239683020.83874404</v>
      </c>
      <c r="H28" s="17">
        <v>24.96485121164455</v>
      </c>
      <c r="I28" s="32">
        <f t="shared" si="1"/>
        <v>9600819.1199211646</v>
      </c>
      <c r="J28" s="25">
        <f>+I28/C28</f>
        <v>3.3992816528880768E-2</v>
      </c>
    </row>
    <row r="29" spans="1:10" x14ac:dyDescent="0.2">
      <c r="A29" s="16">
        <v>369.1</v>
      </c>
      <c r="B29" s="16" t="s">
        <v>30</v>
      </c>
      <c r="C29" s="32">
        <v>61968191.18999999</v>
      </c>
      <c r="D29" s="32">
        <v>38141619.656220004</v>
      </c>
      <c r="E29" s="18">
        <v>-0.75</v>
      </c>
      <c r="F29" s="32">
        <f>+C29*E29</f>
        <v>-46476143.392499991</v>
      </c>
      <c r="G29" s="32">
        <f>+C29-D29-F29</f>
        <v>70302714.926279977</v>
      </c>
      <c r="H29" s="17">
        <v>29.455583786995287</v>
      </c>
      <c r="I29" s="32">
        <f t="shared" si="1"/>
        <v>2386736.4311862253</v>
      </c>
      <c r="J29" s="25">
        <f>+I29/C29</f>
        <v>3.8515509091886821E-2</v>
      </c>
    </row>
    <row r="30" spans="1:10" x14ac:dyDescent="0.2">
      <c r="A30" s="16">
        <v>369.2</v>
      </c>
      <c r="B30" s="16" t="s">
        <v>31</v>
      </c>
      <c r="C30" s="32">
        <v>57120321.849999994</v>
      </c>
      <c r="D30" s="32">
        <v>20106639.046933334</v>
      </c>
      <c r="E30" s="18">
        <v>-0.2</v>
      </c>
      <c r="F30" s="32">
        <f>+C30*E30</f>
        <v>-11424064.369999999</v>
      </c>
      <c r="G30" s="32">
        <f>+C30-D30-F30</f>
        <v>48437747.173066653</v>
      </c>
      <c r="H30" s="17">
        <v>32.872951991164577</v>
      </c>
      <c r="I30" s="32">
        <f t="shared" si="1"/>
        <v>1473483.3423565216</v>
      </c>
      <c r="J30" s="25">
        <f>+I30/C30</f>
        <v>2.5796131650412293E-2</v>
      </c>
    </row>
    <row r="31" spans="1:10" x14ac:dyDescent="0.2">
      <c r="A31" s="16">
        <v>370</v>
      </c>
      <c r="B31" s="16" t="s">
        <v>32</v>
      </c>
      <c r="C31" s="32">
        <v>36567577.710000001</v>
      </c>
      <c r="D31" s="32">
        <v>-288419.15957999998</v>
      </c>
      <c r="E31" s="18">
        <v>0.1</v>
      </c>
      <c r="F31" s="32">
        <f>+C31*E31</f>
        <v>3656757.7710000002</v>
      </c>
      <c r="G31" s="32">
        <f>+C31-D31-F31</f>
        <v>33199239.098579999</v>
      </c>
      <c r="H31" s="17">
        <v>11.459394134269466</v>
      </c>
      <c r="I31" s="32">
        <f t="shared" si="1"/>
        <v>2897119.9270733907</v>
      </c>
      <c r="J31" s="25">
        <f>+I31/C31</f>
        <v>7.9226465314412284E-2</v>
      </c>
    </row>
    <row r="32" spans="1:10" x14ac:dyDescent="0.2">
      <c r="A32" s="16" t="s">
        <v>33</v>
      </c>
      <c r="B32" s="16" t="s">
        <v>34</v>
      </c>
      <c r="C32" s="32">
        <v>41794941.090000004</v>
      </c>
      <c r="D32" s="32">
        <v>18329633.373029996</v>
      </c>
      <c r="E32" s="18">
        <v>0</v>
      </c>
      <c r="F32" s="32">
        <f>+C32*E32</f>
        <v>0</v>
      </c>
      <c r="G32" s="32">
        <f>+C32-D32-F32</f>
        <v>23465307.716970008</v>
      </c>
      <c r="H32" s="17">
        <v>11.818711226397532</v>
      </c>
      <c r="I32" s="32">
        <f t="shared" si="1"/>
        <v>1985437.0977911169</v>
      </c>
      <c r="J32" s="25">
        <f>+I32/C32</f>
        <v>4.7504244437520195E-2</v>
      </c>
    </row>
    <row r="33" spans="1:10" x14ac:dyDescent="0.2">
      <c r="A33" s="16">
        <v>373</v>
      </c>
      <c r="B33" s="16" t="s">
        <v>35</v>
      </c>
      <c r="C33" s="32">
        <v>75546351.359999999</v>
      </c>
      <c r="D33" s="32">
        <v>41162451.003625013</v>
      </c>
      <c r="E33" s="18">
        <v>-0.2</v>
      </c>
      <c r="F33" s="32">
        <f>+C33*E33</f>
        <v>-15109270.272</v>
      </c>
      <c r="G33" s="32">
        <f>+C33-D33-F33</f>
        <v>49493170.628374986</v>
      </c>
      <c r="H33" s="17">
        <v>15.849327678799579</v>
      </c>
      <c r="I33" s="32">
        <f t="shared" si="1"/>
        <v>3122729.9751381995</v>
      </c>
      <c r="J33" s="25">
        <f>+I33/C33</f>
        <v>4.1335285145109084E-2</v>
      </c>
    </row>
    <row r="34" spans="1:10" s="39" customFormat="1" ht="15" x14ac:dyDescent="0.25">
      <c r="A34" s="19"/>
      <c r="B34" s="20" t="s">
        <v>36</v>
      </c>
      <c r="C34" s="33">
        <f>SUM(C21:C33)</f>
        <v>1247954522.0399997</v>
      </c>
      <c r="D34" s="33">
        <f>SUM(D21:D33)</f>
        <v>475079189.27080929</v>
      </c>
      <c r="E34" s="22"/>
      <c r="F34" s="33">
        <f>SUM(F21:F33)</f>
        <v>-359717805.95869994</v>
      </c>
      <c r="G34" s="33">
        <f>SUM(G21:G33)</f>
        <v>1132593138.7278905</v>
      </c>
      <c r="H34" s="21"/>
      <c r="I34" s="33">
        <f>SUM(I21:I33)</f>
        <v>44920331.215569615</v>
      </c>
      <c r="J34" s="26">
        <f>+I34/C34</f>
        <v>3.5995166828787548E-2</v>
      </c>
    </row>
    <row r="35" spans="1:10" x14ac:dyDescent="0.2">
      <c r="A35" s="16"/>
      <c r="B35" s="16"/>
      <c r="H35" s="17"/>
    </row>
    <row r="36" spans="1:10" ht="15" x14ac:dyDescent="0.25">
      <c r="A36" s="19" t="s">
        <v>37</v>
      </c>
      <c r="B36" s="16"/>
      <c r="H36" s="17"/>
    </row>
    <row r="37" spans="1:10" x14ac:dyDescent="0.2">
      <c r="A37" s="16">
        <v>390</v>
      </c>
      <c r="B37" s="16" t="s">
        <v>18</v>
      </c>
      <c r="C37" s="32">
        <v>84247313.299999937</v>
      </c>
      <c r="D37" s="32">
        <v>31641511.041599996</v>
      </c>
      <c r="E37" s="18">
        <v>-0.05</v>
      </c>
      <c r="F37" s="32">
        <f>+C37*E37</f>
        <v>-4212365.6649999972</v>
      </c>
      <c r="G37" s="32">
        <f>+C37-D37-F37</f>
        <v>56818167.92339994</v>
      </c>
      <c r="H37" s="17">
        <v>30.709246051264426</v>
      </c>
      <c r="I37" s="32">
        <f>+G37/H37</f>
        <v>1850197.4235561052</v>
      </c>
      <c r="J37" s="25">
        <f>+I37/C37</f>
        <v>2.196150062338079E-2</v>
      </c>
    </row>
    <row r="38" spans="1:10" x14ac:dyDescent="0.2">
      <c r="A38" s="16">
        <v>396</v>
      </c>
      <c r="B38" s="16" t="s">
        <v>38</v>
      </c>
      <c r="C38" s="32">
        <v>931915.72999999975</v>
      </c>
      <c r="D38" s="32">
        <v>671383.00930999988</v>
      </c>
      <c r="E38" s="18">
        <v>0.2</v>
      </c>
      <c r="F38" s="32">
        <f>+C38*E38</f>
        <v>186383.14599999995</v>
      </c>
      <c r="G38" s="32">
        <f>+C38-D38-F38</f>
        <v>74149.574689999921</v>
      </c>
      <c r="H38" s="17">
        <v>4.5637935124357991</v>
      </c>
      <c r="I38" s="32">
        <f>+G38/H38</f>
        <v>16247.3552950963</v>
      </c>
      <c r="J38" s="25">
        <f>+I38/C38</f>
        <v>1.7434361039378857E-2</v>
      </c>
    </row>
    <row r="39" spans="1:10" x14ac:dyDescent="0.2">
      <c r="A39" s="16">
        <v>397</v>
      </c>
      <c r="B39" s="16" t="s">
        <v>39</v>
      </c>
      <c r="C39" s="32">
        <v>24528469.73</v>
      </c>
      <c r="D39" s="32">
        <v>9823908.6579899993</v>
      </c>
      <c r="E39" s="18">
        <v>0</v>
      </c>
      <c r="F39" s="32">
        <f>+C39*E39</f>
        <v>0</v>
      </c>
      <c r="G39" s="32">
        <f>+C39-D39-F39</f>
        <v>14704561.072010001</v>
      </c>
      <c r="H39" s="17">
        <v>10.607673579146914</v>
      </c>
      <c r="I39" s="32">
        <f>+G39/H39</f>
        <v>1386219.2272692998</v>
      </c>
      <c r="J39" s="25">
        <f>+I39/C39</f>
        <v>5.6514704852290834E-2</v>
      </c>
    </row>
    <row r="40" spans="1:10" s="39" customFormat="1" ht="15" x14ac:dyDescent="0.25">
      <c r="A40" s="19"/>
      <c r="B40" s="20" t="s">
        <v>46</v>
      </c>
      <c r="C40" s="33">
        <f>SUM(C37:C39)</f>
        <v>109707698.75999995</v>
      </c>
      <c r="D40" s="33">
        <f>SUM(D37:D39)</f>
        <v>42136802.708899997</v>
      </c>
      <c r="E40" s="22"/>
      <c r="F40" s="33">
        <f>SUM(F37:F39)</f>
        <v>-4025982.5189999975</v>
      </c>
      <c r="G40" s="33">
        <f>SUM(G37:G39)</f>
        <v>71596878.570099935</v>
      </c>
      <c r="H40" s="21"/>
      <c r="I40" s="33">
        <f>SUM(I37:I39)</f>
        <v>3252664.0061205011</v>
      </c>
      <c r="J40" s="26">
        <f>+I40/C40</f>
        <v>2.964845715373296E-2</v>
      </c>
    </row>
    <row r="41" spans="1:10" ht="15" x14ac:dyDescent="0.25">
      <c r="A41" s="19" t="s">
        <v>47</v>
      </c>
      <c r="B41" s="16"/>
      <c r="H41" s="17"/>
    </row>
    <row r="42" spans="1:10" x14ac:dyDescent="0.2">
      <c r="A42" s="16">
        <v>392.1</v>
      </c>
      <c r="B42" s="16" t="s">
        <v>44</v>
      </c>
      <c r="C42" s="32">
        <v>29848.04</v>
      </c>
      <c r="D42" s="32">
        <v>16553.29</v>
      </c>
      <c r="E42" s="18">
        <v>0.15</v>
      </c>
      <c r="F42" s="32">
        <f>+C42*E42</f>
        <v>4477.2060000000001</v>
      </c>
      <c r="G42" s="32">
        <f>+C42-D42-F42</f>
        <v>8817.5439999999999</v>
      </c>
      <c r="H42" s="17">
        <v>3.59</v>
      </c>
      <c r="I42" s="32">
        <f>+G42/H42</f>
        <v>2456.1403899721449</v>
      </c>
      <c r="J42" s="25">
        <f>+I42/C42</f>
        <v>8.2288163308952444E-2</v>
      </c>
    </row>
    <row r="43" spans="1:10" x14ac:dyDescent="0.2">
      <c r="A43" s="16">
        <v>392.2</v>
      </c>
      <c r="B43" s="16" t="s">
        <v>40</v>
      </c>
      <c r="C43" s="32">
        <v>7519253.5300000003</v>
      </c>
      <c r="D43" s="32">
        <v>4220267.3795027696</v>
      </c>
      <c r="E43" s="18">
        <v>0.05</v>
      </c>
      <c r="F43" s="32">
        <f>+C43*E43</f>
        <v>375962.67650000006</v>
      </c>
      <c r="G43" s="32">
        <f>+C43-D43-F43</f>
        <v>2923023.4739972306</v>
      </c>
      <c r="H43" s="17">
        <v>2.2120061651684657</v>
      </c>
      <c r="I43" s="32">
        <f>+G43/H43</f>
        <v>1321435.5005084781</v>
      </c>
      <c r="J43" s="25">
        <f>+I43/C43</f>
        <v>0.17574025070923205</v>
      </c>
    </row>
    <row r="44" spans="1:10" x14ac:dyDescent="0.2">
      <c r="A44" s="16">
        <v>392.3</v>
      </c>
      <c r="B44" s="16" t="s">
        <v>41</v>
      </c>
      <c r="C44" s="32">
        <v>24527733.319999997</v>
      </c>
      <c r="D44" s="32">
        <v>13863301.328876019</v>
      </c>
      <c r="E44" s="18">
        <v>0.15</v>
      </c>
      <c r="F44" s="32">
        <f>+C44*E44</f>
        <v>3679159.9979999992</v>
      </c>
      <c r="G44" s="32">
        <f>+C44-D44-F44</f>
        <v>6985271.9931239784</v>
      </c>
      <c r="H44" s="17">
        <v>3.1818692393244516</v>
      </c>
      <c r="I44" s="32">
        <f>+G44/H44</f>
        <v>2195335.9700623755</v>
      </c>
      <c r="J44" s="25">
        <f>+I44/C44</f>
        <v>8.9504233490352372E-2</v>
      </c>
    </row>
    <row r="45" spans="1:10" x14ac:dyDescent="0.2">
      <c r="A45" s="16">
        <v>392.4</v>
      </c>
      <c r="B45" s="16" t="s">
        <v>42</v>
      </c>
      <c r="C45" s="32">
        <v>1320796.23</v>
      </c>
      <c r="D45" s="32">
        <v>709816.59746581595</v>
      </c>
      <c r="E45" s="18">
        <v>0.08</v>
      </c>
      <c r="F45" s="32">
        <f>+C45*E45</f>
        <v>105663.69839999999</v>
      </c>
      <c r="G45" s="32">
        <f>+C45-D45-F45</f>
        <v>505315.93413418403</v>
      </c>
      <c r="H45" s="17">
        <v>10.259122302166233</v>
      </c>
      <c r="I45" s="32">
        <f>+G45/H45</f>
        <v>49255.279277398382</v>
      </c>
      <c r="J45" s="25">
        <f>+I45/C45</f>
        <v>3.7292110742471143E-2</v>
      </c>
    </row>
    <row r="46" spans="1:10" s="39" customFormat="1" ht="15" x14ac:dyDescent="0.25">
      <c r="A46" s="19"/>
      <c r="B46" s="20" t="s">
        <v>43</v>
      </c>
      <c r="C46" s="33">
        <f>SUM(C42:C45)</f>
        <v>33397631.119999997</v>
      </c>
      <c r="D46" s="33">
        <f>SUM(D42:D45)</f>
        <v>18809938.595844604</v>
      </c>
      <c r="E46" s="22" t="s">
        <v>1</v>
      </c>
      <c r="F46" s="33">
        <f>SUM(F42:F45)</f>
        <v>4165263.5788999991</v>
      </c>
      <c r="G46" s="33">
        <f>SUM(G42:G45)</f>
        <v>10422428.945255393</v>
      </c>
      <c r="H46" s="21" t="s">
        <v>1</v>
      </c>
      <c r="I46" s="33">
        <f>SUM(I42:I45)</f>
        <v>3568482.8902382241</v>
      </c>
      <c r="J46" s="26">
        <f>+I46/C46</f>
        <v>0.10684838327055049</v>
      </c>
    </row>
    <row r="47" spans="1:10" x14ac:dyDescent="0.2">
      <c r="A47" s="16"/>
      <c r="B47" s="16"/>
      <c r="H47" s="17"/>
    </row>
    <row r="48" spans="1:10" ht="15.75" thickBot="1" x14ac:dyDescent="0.3">
      <c r="A48" s="48" t="s">
        <v>49</v>
      </c>
      <c r="B48" s="48"/>
      <c r="C48" s="41">
        <f>+SUM(C18,C34,C40,C46)</f>
        <v>2089247498.6399996</v>
      </c>
      <c r="D48" s="41">
        <f>+SUM(D18,D34,D40,D46)</f>
        <v>672898255.01475143</v>
      </c>
      <c r="E48" s="40"/>
      <c r="F48" s="41">
        <f>+SUM(F18,F34,F40,F46)</f>
        <v>-606272606.71029997</v>
      </c>
      <c r="G48" s="41">
        <f>+SUM(G18,G34,G40,G46)</f>
        <v>2022621850.3355479</v>
      </c>
      <c r="H48" s="39"/>
      <c r="I48" s="41">
        <f>+SUM(I18,I34,I40,I46)</f>
        <v>74488313.17770344</v>
      </c>
      <c r="J48" s="37">
        <f>+I48/C48</f>
        <v>3.5653178106563141E-2</v>
      </c>
    </row>
    <row r="49" spans="1:2" ht="15.75" thickTop="1" x14ac:dyDescent="0.25">
      <c r="A49" s="44" t="s">
        <v>50</v>
      </c>
      <c r="B49" s="44"/>
    </row>
  </sheetData>
  <mergeCells count="6">
    <mergeCell ref="A49:B49"/>
    <mergeCell ref="I6:J6"/>
    <mergeCell ref="A1:J1"/>
    <mergeCell ref="A2:J2"/>
    <mergeCell ref="A3:J3"/>
    <mergeCell ref="A48:B48"/>
  </mergeCells>
  <pageMargins left="0.36" right="0.38" top="0.56999999999999995" bottom="0.39" header="0.3" footer="0.3"/>
  <pageSetup scale="76" fitToHeight="0" orientation="landscape" verticalDpi="0" r:id="rId1"/>
  <headerFooter>
    <oddHeader>&amp;RAppendix A-3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A-3 TDG Accrual</vt:lpstr>
      <vt:lpstr>'Appendix A-3 TDG Accrual'!Print_Area</vt:lpstr>
      <vt:lpstr>'Appendix A-3 TDG Accrual'!Print_Titles</vt:lpstr>
    </vt:vector>
  </TitlesOfParts>
  <Company>Alliance Consulting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Ponder</dc:creator>
  <cp:lastModifiedBy>Epperson, April</cp:lastModifiedBy>
  <cp:lastPrinted>2016-09-15T14:46:37Z</cp:lastPrinted>
  <dcterms:created xsi:type="dcterms:W3CDTF">2016-04-05T17:52:33Z</dcterms:created>
  <dcterms:modified xsi:type="dcterms:W3CDTF">2016-09-19T20:49:09Z</dcterms:modified>
</cp:coreProperties>
</file>