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0845"/>
  </bookViews>
  <sheets>
    <sheet name="Sheet 1" sheetId="1" r:id="rId1"/>
  </sheets>
  <definedNames>
    <definedName name="_xlnm.Print_Area" localSheetId="0">'Sheet 1'!$B$2:$N$43</definedName>
  </definedNames>
  <calcPr calcId="152511"/>
</workbook>
</file>

<file path=xl/calcChain.xml><?xml version="1.0" encoding="utf-8"?>
<calcChain xmlns="http://schemas.openxmlformats.org/spreadsheetml/2006/main">
  <c r="B40" i="1" l="1"/>
  <c r="B39" i="1"/>
  <c r="K40" i="1"/>
  <c r="J40" i="1"/>
  <c r="H40" i="1"/>
  <c r="G40" i="1"/>
  <c r="K39" i="1"/>
  <c r="J39" i="1"/>
  <c r="H39" i="1"/>
  <c r="G39" i="1"/>
  <c r="B38" i="1"/>
  <c r="G38" i="1"/>
  <c r="H38" i="1"/>
  <c r="J38" i="1"/>
  <c r="K38" i="1"/>
  <c r="K33" i="1"/>
  <c r="G37" i="1" l="1"/>
  <c r="H37" i="1"/>
  <c r="J37" i="1"/>
  <c r="K37" i="1"/>
  <c r="L37" i="1"/>
  <c r="G36" i="1"/>
  <c r="H36" i="1"/>
  <c r="J36" i="1"/>
  <c r="K36" i="1"/>
  <c r="L36" i="1"/>
  <c r="G35" i="1"/>
  <c r="H35" i="1"/>
  <c r="J35" i="1"/>
  <c r="K35" i="1"/>
  <c r="L35" i="1"/>
  <c r="L25" i="1" l="1"/>
  <c r="L30" i="1"/>
  <c r="L31" i="1"/>
  <c r="L32" i="1"/>
  <c r="L33" i="1"/>
  <c r="L34" i="1"/>
  <c r="L24" i="1"/>
  <c r="G12" i="1"/>
  <c r="H12" i="1"/>
  <c r="I12" i="1"/>
  <c r="J12" i="1"/>
  <c r="K12" i="1"/>
  <c r="L12" i="1"/>
  <c r="M12" i="1"/>
  <c r="N12" i="1"/>
  <c r="K34" i="1" l="1"/>
  <c r="J34" i="1"/>
  <c r="J33" i="1"/>
  <c r="K32" i="1"/>
  <c r="J32" i="1"/>
  <c r="K31" i="1"/>
  <c r="J31" i="1"/>
  <c r="K30" i="1"/>
  <c r="J30" i="1"/>
  <c r="K25" i="1"/>
  <c r="J25" i="1"/>
  <c r="K24" i="1"/>
  <c r="J24" i="1"/>
  <c r="H34" i="1"/>
  <c r="G34" i="1"/>
  <c r="H33" i="1"/>
  <c r="G33" i="1"/>
  <c r="H32" i="1"/>
  <c r="G32" i="1"/>
  <c r="H31" i="1"/>
  <c r="G31" i="1"/>
  <c r="H30" i="1"/>
  <c r="G30" i="1"/>
  <c r="H25" i="1"/>
  <c r="G25" i="1"/>
  <c r="H24" i="1"/>
  <c r="G24" i="1"/>
  <c r="B26" i="1" l="1"/>
  <c r="N14" i="1"/>
  <c r="M14" i="1"/>
  <c r="N13" i="1"/>
  <c r="M13" i="1"/>
  <c r="N7" i="1"/>
  <c r="M7" i="1"/>
  <c r="N6" i="1"/>
  <c r="M6" i="1"/>
  <c r="N37" i="1" l="1"/>
  <c r="N35" i="1"/>
  <c r="N36" i="1"/>
  <c r="M35" i="1"/>
  <c r="M36" i="1"/>
  <c r="M37" i="1"/>
  <c r="N31" i="1"/>
  <c r="N32" i="1"/>
  <c r="N26" i="1"/>
  <c r="N30" i="1"/>
  <c r="N34" i="1"/>
  <c r="N25" i="1"/>
  <c r="N33" i="1"/>
  <c r="N24" i="1"/>
  <c r="M26" i="1"/>
  <c r="M30" i="1"/>
  <c r="M34" i="1"/>
  <c r="M31" i="1"/>
  <c r="M25" i="1"/>
  <c r="M33" i="1"/>
  <c r="M32" i="1"/>
  <c r="M24" i="1"/>
  <c r="M27" i="1"/>
  <c r="L26" i="1"/>
  <c r="K26" i="1"/>
  <c r="J26" i="1"/>
  <c r="H26" i="1"/>
  <c r="G26" i="1"/>
  <c r="B27" i="1"/>
  <c r="L27" i="1" l="1"/>
  <c r="H27" i="1"/>
  <c r="J27" i="1"/>
  <c r="G27" i="1"/>
  <c r="K27" i="1"/>
  <c r="N27" i="1"/>
  <c r="B28" i="1"/>
  <c r="L28" i="1" l="1"/>
  <c r="K28" i="1"/>
  <c r="J28" i="1"/>
  <c r="H28" i="1"/>
  <c r="G28" i="1"/>
  <c r="N28" i="1"/>
  <c r="M28" i="1"/>
  <c r="B29" i="1"/>
  <c r="L29" i="1" l="1"/>
  <c r="H29" i="1"/>
  <c r="J29" i="1"/>
  <c r="G29" i="1"/>
  <c r="K29" i="1"/>
  <c r="M29" i="1"/>
  <c r="N29" i="1"/>
</calcChain>
</file>

<file path=xl/sharedStrings.xml><?xml version="1.0" encoding="utf-8"?>
<sst xmlns="http://schemas.openxmlformats.org/spreadsheetml/2006/main" count="62" uniqueCount="33">
  <si>
    <t>RS</t>
  </si>
  <si>
    <t>RSD</t>
  </si>
  <si>
    <t>Current Rates</t>
  </si>
  <si>
    <t>Proposed Rates</t>
  </si>
  <si>
    <t>Current Structure</t>
  </si>
  <si>
    <t>Proposed Structure</t>
  </si>
  <si>
    <t>(A)</t>
  </si>
  <si>
    <t>(B)</t>
  </si>
  <si>
    <t>(C)</t>
  </si>
  <si>
    <t>(D)</t>
  </si>
  <si>
    <t>base charge $/day</t>
  </si>
  <si>
    <t>base rate energy charge $/kWh</t>
  </si>
  <si>
    <t>max demand charge $/kW</t>
  </si>
  <si>
    <t># of days per month</t>
  </si>
  <si>
    <t>Billing Determinants</t>
  </si>
  <si>
    <r>
      <t>Demand</t>
    </r>
    <r>
      <rPr>
        <sz val="10"/>
        <color theme="1"/>
        <rFont val="Calibri"/>
        <family val="2"/>
        <scheme val="minor"/>
      </rPr>
      <t xml:space="preserve"> (kW) </t>
    </r>
    <r>
      <rPr>
        <sz val="8"/>
        <color theme="1"/>
        <rFont val="Calibri"/>
        <family val="2"/>
        <scheme val="minor"/>
      </rPr>
      <t>50</t>
    </r>
    <r>
      <rPr>
        <vertAlign val="superscript"/>
        <sz val="8"/>
        <color theme="1"/>
        <rFont val="Calibri"/>
        <family val="2"/>
        <scheme val="minor"/>
      </rPr>
      <t>th</t>
    </r>
    <r>
      <rPr>
        <sz val="8"/>
        <color theme="1"/>
        <rFont val="Calibri"/>
        <family val="2"/>
        <scheme val="minor"/>
      </rPr>
      <t xml:space="preserve"> percentile</t>
    </r>
  </si>
  <si>
    <r>
      <t xml:space="preserve">Demand  </t>
    </r>
    <r>
      <rPr>
        <sz val="10"/>
        <color theme="1"/>
        <rFont val="Calibri"/>
        <family val="2"/>
        <scheme val="minor"/>
      </rPr>
      <t xml:space="preserve">(kW) </t>
    </r>
    <r>
      <rPr>
        <sz val="8"/>
        <color theme="1"/>
        <rFont val="Calibri"/>
        <family val="2"/>
        <scheme val="minor"/>
      </rPr>
      <t>10</t>
    </r>
    <r>
      <rPr>
        <vertAlign val="superscript"/>
        <sz val="8"/>
        <color theme="1"/>
        <rFont val="Calibri"/>
        <family val="2"/>
        <scheme val="minor"/>
      </rPr>
      <t>th</t>
    </r>
    <r>
      <rPr>
        <sz val="8"/>
        <color theme="1"/>
        <rFont val="Calibri"/>
        <family val="2"/>
        <scheme val="minor"/>
      </rPr>
      <t xml:space="preserve"> percentile</t>
    </r>
  </si>
  <si>
    <r>
      <t>Demand</t>
    </r>
    <r>
      <rPr>
        <sz val="10"/>
        <color theme="1"/>
        <rFont val="Calibri"/>
        <family val="2"/>
        <scheme val="minor"/>
      </rPr>
      <t xml:space="preserve"> (kW)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90</t>
    </r>
    <r>
      <rPr>
        <vertAlign val="superscript"/>
        <sz val="8"/>
        <color theme="1"/>
        <rFont val="Calibri"/>
        <family val="2"/>
        <scheme val="minor"/>
      </rPr>
      <t>th</t>
    </r>
    <r>
      <rPr>
        <sz val="8"/>
        <color theme="1"/>
        <rFont val="Calibri"/>
        <family val="2"/>
        <scheme val="minor"/>
      </rPr>
      <t xml:space="preserve"> percentile</t>
    </r>
  </si>
  <si>
    <t xml:space="preserve">          Note 1:  Average monthly kWh in the 2017 test year is 1,112.</t>
  </si>
  <si>
    <t xml:space="preserve">          Note 2:  Total Monthly Bill consists of Base Charge, Energy Charge, Clauses (2016 and 2017 proposed), and Demand Charge if applicable.</t>
  </si>
  <si>
    <r>
      <t>Total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Monthly Bill ($)</t>
    </r>
  </si>
  <si>
    <r>
      <t>Energy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         (kWh)      </t>
    </r>
  </si>
  <si>
    <r>
      <t>Demand</t>
    </r>
    <r>
      <rPr>
        <b/>
        <sz val="10"/>
        <color theme="1"/>
        <rFont val="Calibri"/>
        <family val="2"/>
        <scheme val="minor"/>
      </rPr>
      <t xml:space="preserve">             </t>
    </r>
    <r>
      <rPr>
        <b/>
        <sz val="8"/>
        <color theme="1"/>
        <rFont val="Calibri"/>
        <family val="2"/>
        <scheme val="minor"/>
      </rPr>
      <t>50</t>
    </r>
    <r>
      <rPr>
        <b/>
        <vertAlign val="superscript"/>
        <sz val="8"/>
        <color theme="1"/>
        <rFont val="Calibri"/>
        <family val="2"/>
        <scheme val="minor"/>
      </rPr>
      <t>th</t>
    </r>
    <r>
      <rPr>
        <b/>
        <sz val="8"/>
        <color theme="1"/>
        <rFont val="Calibri"/>
        <family val="2"/>
        <scheme val="minor"/>
      </rPr>
      <t xml:space="preserve"> percentile</t>
    </r>
  </si>
  <si>
    <r>
      <t xml:space="preserve">Demand          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10</t>
    </r>
    <r>
      <rPr>
        <b/>
        <vertAlign val="superscript"/>
        <sz val="8"/>
        <color theme="1"/>
        <rFont val="Calibri"/>
        <family val="2"/>
        <scheme val="minor"/>
      </rPr>
      <t>th</t>
    </r>
    <r>
      <rPr>
        <b/>
        <sz val="8"/>
        <color theme="1"/>
        <rFont val="Calibri"/>
        <family val="2"/>
        <scheme val="minor"/>
      </rPr>
      <t xml:space="preserve"> percentile</t>
    </r>
  </si>
  <si>
    <r>
      <t>Demand</t>
    </r>
    <r>
      <rPr>
        <b/>
        <sz val="10"/>
        <color theme="1"/>
        <rFont val="Calibri"/>
        <family val="2"/>
        <scheme val="minor"/>
      </rPr>
      <t xml:space="preserve">             </t>
    </r>
    <r>
      <rPr>
        <b/>
        <sz val="8"/>
        <color theme="1"/>
        <rFont val="Calibri"/>
        <family val="2"/>
        <scheme val="minor"/>
      </rPr>
      <t>90</t>
    </r>
    <r>
      <rPr>
        <b/>
        <vertAlign val="superscript"/>
        <sz val="8"/>
        <color theme="1"/>
        <rFont val="Calibri"/>
        <family val="2"/>
        <scheme val="minor"/>
      </rPr>
      <t>th</t>
    </r>
    <r>
      <rPr>
        <b/>
        <sz val="8"/>
        <color theme="1"/>
        <rFont val="Calibri"/>
        <family val="2"/>
        <scheme val="minor"/>
      </rPr>
      <t xml:space="preserve"> percentile</t>
    </r>
  </si>
  <si>
    <t>Bill Comparison</t>
  </si>
  <si>
    <t>fuel clause rate $/kWh</t>
  </si>
  <si>
    <t>conservation clause rate $/kWh</t>
  </si>
  <si>
    <t>capacity clause rate $/kWh</t>
  </si>
  <si>
    <t>environmental clause rate $/kWh</t>
  </si>
  <si>
    <t>total clause rates $/kWh</t>
  </si>
  <si>
    <t>N/A</t>
  </si>
  <si>
    <t xml:space="preserve">          Note 3:  The 2015 Load Research sample did not have sufficient data at this usage level to develop representative demand values.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</si>
</sst>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/>
    <xf numFmtId="9" fontId="0" fillId="0" borderId="0" xfId="1" applyFont="1"/>
    <xf numFmtId="2" fontId="0" fillId="0" borderId="0" xfId="0" applyNumberFormat="1" applyFill="1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0" fontId="14" fillId="0" borderId="0" xfId="0" applyFont="1"/>
    <xf numFmtId="164" fontId="14" fillId="0" borderId="0" xfId="0" applyNumberFormat="1" applyFont="1"/>
    <xf numFmtId="0" fontId="14" fillId="0" borderId="0" xfId="0" applyFont="1" applyFill="1"/>
    <xf numFmtId="2" fontId="14" fillId="0" borderId="0" xfId="0" applyNumberFormat="1" applyFont="1"/>
    <xf numFmtId="2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right"/>
    </xf>
    <xf numFmtId="0" fontId="13" fillId="0" borderId="0" xfId="0" applyFont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4"/>
  <sheetViews>
    <sheetView showGridLines="0" tabSelected="1" zoomScale="110" zoomScaleNormal="110" workbookViewId="0"/>
  </sheetViews>
  <sheetFormatPr defaultRowHeight="15" x14ac:dyDescent="0.25"/>
  <cols>
    <col min="1" max="1" width="2.7109375" customWidth="1"/>
    <col min="2" max="2" width="10.5703125" customWidth="1"/>
    <col min="3" max="5" width="13.28515625" customWidth="1"/>
    <col min="6" max="6" width="2.42578125" customWidth="1"/>
    <col min="7" max="8" width="12.42578125" customWidth="1"/>
    <col min="9" max="9" width="1.140625" customWidth="1"/>
    <col min="10" max="11" width="12.42578125" customWidth="1"/>
    <col min="12" max="14" width="13.85546875" customWidth="1"/>
  </cols>
  <sheetData>
    <row r="2" spans="1:17" x14ac:dyDescent="0.25">
      <c r="G2" s="38" t="s">
        <v>0</v>
      </c>
      <c r="H2" s="39"/>
      <c r="I2" s="40"/>
      <c r="J2" s="39"/>
      <c r="K2" s="41"/>
      <c r="L2" s="38" t="s">
        <v>1</v>
      </c>
      <c r="M2" s="39"/>
      <c r="N2" s="41"/>
    </row>
    <row r="3" spans="1:17" ht="14.45" customHeight="1" x14ac:dyDescent="0.25">
      <c r="G3" s="38" t="s">
        <v>2</v>
      </c>
      <c r="H3" s="39"/>
      <c r="I3" s="27"/>
      <c r="J3" s="39" t="s">
        <v>3</v>
      </c>
      <c r="K3" s="41"/>
      <c r="L3" s="38" t="s">
        <v>3</v>
      </c>
      <c r="M3" s="39"/>
      <c r="N3" s="41"/>
    </row>
    <row r="4" spans="1:17" ht="30" x14ac:dyDescent="0.25">
      <c r="G4" s="1" t="s">
        <v>4</v>
      </c>
      <c r="H4" s="21" t="s">
        <v>5</v>
      </c>
      <c r="I4" s="28"/>
      <c r="J4" s="22" t="s">
        <v>4</v>
      </c>
      <c r="K4" s="2" t="s">
        <v>5</v>
      </c>
      <c r="L4" s="36"/>
      <c r="M4" s="37"/>
      <c r="N4" s="37"/>
    </row>
    <row r="5" spans="1:17" x14ac:dyDescent="0.25">
      <c r="G5" s="3" t="s">
        <v>6</v>
      </c>
      <c r="H5" s="3" t="s">
        <v>7</v>
      </c>
      <c r="I5" s="3"/>
      <c r="J5" s="3" t="s">
        <v>8</v>
      </c>
      <c r="K5" s="3" t="s">
        <v>9</v>
      </c>
      <c r="L5" s="4"/>
      <c r="M5" s="4"/>
    </row>
    <row r="6" spans="1:17" x14ac:dyDescent="0.25">
      <c r="B6" s="5"/>
      <c r="E6" s="5" t="s">
        <v>10</v>
      </c>
      <c r="G6" s="29">
        <v>0.62</v>
      </c>
      <c r="H6" s="29">
        <v>1.35</v>
      </c>
      <c r="I6" s="29"/>
      <c r="J6" s="29">
        <v>0.67</v>
      </c>
      <c r="K6" s="29">
        <v>1.58</v>
      </c>
      <c r="L6" s="29">
        <v>0.73</v>
      </c>
      <c r="M6" s="29">
        <f>L6</f>
        <v>0.73</v>
      </c>
      <c r="N6" s="29">
        <f>L6</f>
        <v>0.73</v>
      </c>
    </row>
    <row r="7" spans="1:17" x14ac:dyDescent="0.25">
      <c r="B7" s="5"/>
      <c r="E7" s="5" t="s">
        <v>11</v>
      </c>
      <c r="G7" s="29">
        <v>4.5850000000000002E-2</v>
      </c>
      <c r="H7" s="29">
        <v>2.717E-2</v>
      </c>
      <c r="I7" s="29"/>
      <c r="J7" s="29">
        <v>5.6189999999999997E-2</v>
      </c>
      <c r="K7" s="29">
        <v>3.2980000000000002E-2</v>
      </c>
      <c r="L7" s="29">
        <v>2.334E-2</v>
      </c>
      <c r="M7" s="29">
        <f t="shared" ref="M7:M14" si="0">L7</f>
        <v>2.334E-2</v>
      </c>
      <c r="N7" s="29">
        <f t="shared" ref="N7:N14" si="1">L7</f>
        <v>2.334E-2</v>
      </c>
    </row>
    <row r="8" spans="1:17" x14ac:dyDescent="0.25">
      <c r="B8" s="5"/>
      <c r="E8" s="5" t="s">
        <v>26</v>
      </c>
      <c r="G8" s="29">
        <v>3.678E-2</v>
      </c>
      <c r="H8" s="29">
        <v>3.678E-2</v>
      </c>
      <c r="I8" s="29">
        <v>0</v>
      </c>
      <c r="J8" s="29">
        <v>3.1629999999999998E-2</v>
      </c>
      <c r="K8" s="29">
        <v>3.1629999999999998E-2</v>
      </c>
      <c r="L8" s="29">
        <v>3.1629999999999998E-2</v>
      </c>
      <c r="M8" s="29">
        <v>3.1629999999999998E-2</v>
      </c>
      <c r="N8" s="29">
        <v>3.1629999999999998E-2</v>
      </c>
      <c r="Q8" s="6"/>
    </row>
    <row r="9" spans="1:17" x14ac:dyDescent="0.25">
      <c r="B9" s="5"/>
      <c r="E9" s="5" t="s">
        <v>27</v>
      </c>
      <c r="G9" s="29">
        <v>6.8000000000000005E-4</v>
      </c>
      <c r="H9" s="29">
        <v>6.8000000000000005E-4</v>
      </c>
      <c r="I9" s="29">
        <v>0</v>
      </c>
      <c r="J9" s="30">
        <v>1.6000000000000001E-3</v>
      </c>
      <c r="K9" s="30">
        <v>1.6000000000000001E-3</v>
      </c>
      <c r="L9" s="30">
        <v>1.6000000000000001E-3</v>
      </c>
      <c r="M9" s="30">
        <v>1.6000000000000001E-3</v>
      </c>
      <c r="N9" s="30">
        <v>1.6000000000000001E-3</v>
      </c>
    </row>
    <row r="10" spans="1:17" x14ac:dyDescent="0.25">
      <c r="B10" s="5"/>
      <c r="E10" s="5" t="s">
        <v>28</v>
      </c>
      <c r="G10" s="29">
        <v>9.1900000000000003E-3</v>
      </c>
      <c r="H10" s="29">
        <v>9.1900000000000003E-3</v>
      </c>
      <c r="I10" s="29">
        <v>0</v>
      </c>
      <c r="J10" s="29">
        <v>8.8800000000000007E-3</v>
      </c>
      <c r="K10" s="29">
        <v>8.8800000000000007E-3</v>
      </c>
      <c r="L10" s="29">
        <v>8.8800000000000007E-3</v>
      </c>
      <c r="M10" s="29">
        <v>8.8800000000000007E-3</v>
      </c>
      <c r="N10" s="29">
        <v>8.8800000000000007E-3</v>
      </c>
    </row>
    <row r="11" spans="1:17" x14ac:dyDescent="0.25">
      <c r="B11" s="5"/>
      <c r="E11" s="5" t="s">
        <v>29</v>
      </c>
      <c r="G11" s="29">
        <v>2.1090000000000001E-2</v>
      </c>
      <c r="H11" s="29">
        <v>2.1090000000000001E-2</v>
      </c>
      <c r="I11" s="29">
        <v>0</v>
      </c>
      <c r="J11" s="29">
        <v>2.1579999999999998E-2</v>
      </c>
      <c r="K11" s="29">
        <v>2.1579999999999998E-2</v>
      </c>
      <c r="L11" s="29">
        <v>2.1579999999999998E-2</v>
      </c>
      <c r="M11" s="29">
        <v>2.1579999999999998E-2</v>
      </c>
      <c r="N11" s="29">
        <v>2.1579999999999998E-2</v>
      </c>
    </row>
    <row r="12" spans="1:17" x14ac:dyDescent="0.25">
      <c r="E12" s="5" t="s">
        <v>30</v>
      </c>
      <c r="G12" s="31">
        <f>SUM(G8:G11)</f>
        <v>6.7739999999999995E-2</v>
      </c>
      <c r="H12" s="31">
        <f t="shared" ref="H12:N12" si="2">SUM(H8:H11)</f>
        <v>6.7739999999999995E-2</v>
      </c>
      <c r="I12" s="31">
        <f t="shared" si="2"/>
        <v>0</v>
      </c>
      <c r="J12" s="29">
        <f t="shared" si="2"/>
        <v>6.3689999999999997E-2</v>
      </c>
      <c r="K12" s="29">
        <f t="shared" si="2"/>
        <v>6.3689999999999997E-2</v>
      </c>
      <c r="L12" s="29">
        <f t="shared" si="2"/>
        <v>6.3689999999999997E-2</v>
      </c>
      <c r="M12" s="29">
        <f t="shared" si="2"/>
        <v>6.3689999999999997E-2</v>
      </c>
      <c r="N12" s="29">
        <f t="shared" si="2"/>
        <v>6.3689999999999997E-2</v>
      </c>
      <c r="P12" s="7"/>
    </row>
    <row r="13" spans="1:17" x14ac:dyDescent="0.25">
      <c r="B13" s="5"/>
      <c r="E13" s="5" t="s">
        <v>12</v>
      </c>
      <c r="G13" s="31"/>
      <c r="H13" s="31"/>
      <c r="I13" s="31"/>
      <c r="J13" s="31"/>
      <c r="K13" s="31"/>
      <c r="L13" s="32">
        <v>5</v>
      </c>
      <c r="M13" s="32">
        <f t="shared" si="0"/>
        <v>5</v>
      </c>
      <c r="N13" s="32">
        <f t="shared" si="1"/>
        <v>5</v>
      </c>
      <c r="P13" s="7"/>
    </row>
    <row r="14" spans="1:17" x14ac:dyDescent="0.25">
      <c r="B14" s="5"/>
      <c r="E14" s="5" t="s">
        <v>13</v>
      </c>
      <c r="G14" s="29">
        <v>30.4375</v>
      </c>
      <c r="H14" s="29">
        <v>30.4375</v>
      </c>
      <c r="I14" s="29"/>
      <c r="J14" s="29">
        <v>30.4375</v>
      </c>
      <c r="K14" s="29">
        <v>30.4375</v>
      </c>
      <c r="L14" s="29">
        <v>30.4375</v>
      </c>
      <c r="M14" s="29">
        <f t="shared" si="0"/>
        <v>30.4375</v>
      </c>
      <c r="N14" s="29">
        <f t="shared" si="1"/>
        <v>30.4375</v>
      </c>
    </row>
    <row r="15" spans="1:17" x14ac:dyDescent="0.25">
      <c r="A15" s="5"/>
      <c r="B15" s="5"/>
    </row>
    <row r="16" spans="1:17" x14ac:dyDescent="0.25">
      <c r="A16" s="5"/>
      <c r="B16" s="5"/>
    </row>
    <row r="17" spans="1:17" ht="21" x14ac:dyDescent="0.35">
      <c r="A17" s="5"/>
      <c r="B17" s="35" t="s">
        <v>25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7" ht="21" x14ac:dyDescent="0.35">
      <c r="A18" s="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7" x14ac:dyDescent="0.25">
      <c r="A19" s="5"/>
      <c r="B19" s="5"/>
    </row>
    <row r="20" spans="1:17" s="10" customFormat="1" ht="18" customHeight="1" x14ac:dyDescent="0.25">
      <c r="A20" s="9"/>
      <c r="B20" s="9"/>
      <c r="G20" s="42" t="s">
        <v>20</v>
      </c>
      <c r="H20" s="43"/>
      <c r="I20" s="43"/>
      <c r="J20" s="43"/>
      <c r="K20" s="43"/>
      <c r="L20" s="43"/>
      <c r="M20" s="43"/>
      <c r="N20" s="44"/>
    </row>
    <row r="21" spans="1:17" s="10" customFormat="1" ht="18" customHeight="1" x14ac:dyDescent="0.25">
      <c r="A21" s="9"/>
      <c r="B21" s="9"/>
      <c r="G21" s="42" t="s">
        <v>0</v>
      </c>
      <c r="H21" s="43"/>
      <c r="I21" s="43"/>
      <c r="J21" s="43"/>
      <c r="K21" s="44"/>
      <c r="L21" s="42" t="s">
        <v>1</v>
      </c>
      <c r="M21" s="43"/>
      <c r="N21" s="44"/>
    </row>
    <row r="22" spans="1:17" s="10" customFormat="1" ht="18" customHeight="1" x14ac:dyDescent="0.25">
      <c r="B22" s="45" t="s">
        <v>14</v>
      </c>
      <c r="C22" s="46"/>
      <c r="D22" s="46"/>
      <c r="E22" s="47"/>
      <c r="F22" s="11"/>
      <c r="G22" s="48" t="s">
        <v>2</v>
      </c>
      <c r="H22" s="42"/>
      <c r="I22" s="24"/>
      <c r="J22" s="44" t="s">
        <v>3</v>
      </c>
      <c r="K22" s="48"/>
      <c r="L22" s="48" t="s">
        <v>3</v>
      </c>
      <c r="M22" s="48"/>
      <c r="N22" s="48"/>
    </row>
    <row r="23" spans="1:17" s="10" customFormat="1" ht="33" customHeight="1" x14ac:dyDescent="0.25">
      <c r="B23" s="12" t="s">
        <v>21</v>
      </c>
      <c r="C23" s="12" t="s">
        <v>16</v>
      </c>
      <c r="D23" s="12" t="s">
        <v>15</v>
      </c>
      <c r="E23" s="12" t="s">
        <v>17</v>
      </c>
      <c r="F23" s="13"/>
      <c r="G23" s="14" t="s">
        <v>4</v>
      </c>
      <c r="H23" s="19" t="s">
        <v>5</v>
      </c>
      <c r="I23" s="25"/>
      <c r="J23" s="20" t="s">
        <v>4</v>
      </c>
      <c r="K23" s="14" t="s">
        <v>5</v>
      </c>
      <c r="L23" s="14" t="s">
        <v>23</v>
      </c>
      <c r="M23" s="14" t="s">
        <v>22</v>
      </c>
      <c r="N23" s="14" t="s">
        <v>24</v>
      </c>
    </row>
    <row r="24" spans="1:17" x14ac:dyDescent="0.25">
      <c r="B24" s="15">
        <v>0</v>
      </c>
      <c r="C24" s="17">
        <v>0</v>
      </c>
      <c r="D24" s="17">
        <v>0</v>
      </c>
      <c r="E24" s="17">
        <v>0</v>
      </c>
      <c r="G24" s="16">
        <f>ROUND((G$6*G$14),2)+ROUND(G$7*$B24,2)+ROUND(G$8*$B24,2)+ROUND(G$9*$B24,2)+ROUND(G$10*$B24,2)+ROUND(G$11*$B24,2)</f>
        <v>18.87</v>
      </c>
      <c r="H24" s="16">
        <f t="shared" ref="H24:H40" si="3">ROUND((H$6*H$14),2)+ROUND(H$7*$B24,2)+ROUND(H$8*$B24,2)+ROUND(H$9*$B24,2)+ROUND(H$10*$B24,2)+ROUND(H$11*$B24,2)</f>
        <v>41.09</v>
      </c>
      <c r="I24" s="26"/>
      <c r="J24" s="8">
        <f t="shared" ref="J24:K40" si="4">ROUND((J$6*J$14),2)+ROUND(J$7*$B24,2)+ROUND(J$8*$B24,2)+ROUND(J$9*$B24,2)+ROUND(J$10*$B24,2)+ROUND(J$11*$B24,2)</f>
        <v>20.39</v>
      </c>
      <c r="K24" s="8">
        <f t="shared" si="4"/>
        <v>48.09</v>
      </c>
      <c r="L24" s="8">
        <f>ROUND((L$6*L$14),2)+ROUND(L$7*$B24,2)+ROUND(L$8*$B24,2)+ROUND(L$9*$B24,2)+ROUND(L$10*$B24,2)+ROUND(L$11*$B24,2)+ROUND(L$13*C24,2)</f>
        <v>22.22</v>
      </c>
      <c r="M24" s="8">
        <f t="shared" ref="M24:N24" si="5">ROUND((M$6*M$14),2)+ROUND(M$7*$B24,2)+ROUND(M$8*$B24,2)+ROUND(M$9*$B24,2)+ROUND(M$10*$B24,2)+ROUND(M$11*$B24,2)+ROUND(M$13*D24,2)</f>
        <v>22.22</v>
      </c>
      <c r="N24" s="8">
        <f t="shared" si="5"/>
        <v>22.22</v>
      </c>
      <c r="O24" s="16"/>
      <c r="P24" s="7"/>
    </row>
    <row r="25" spans="1:17" x14ac:dyDescent="0.25">
      <c r="B25" s="15">
        <v>100</v>
      </c>
      <c r="C25" s="17">
        <v>0.37</v>
      </c>
      <c r="D25" s="17">
        <v>1.76</v>
      </c>
      <c r="E25" s="17">
        <v>3.98</v>
      </c>
      <c r="G25" s="16">
        <f t="shared" ref="G25:G40" si="6">ROUND((G$6*G$14),2)+ROUND(G$7*$B25,2)+ROUND(G$8*$B25,2)+ROUND(G$9*$B25,2)+ROUND(G$10*$B25,2)+ROUND(G$11*$B25,2)</f>
        <v>30.240000000000002</v>
      </c>
      <c r="H25" s="16">
        <f t="shared" si="3"/>
        <v>50.59</v>
      </c>
      <c r="I25" s="26"/>
      <c r="J25" s="8">
        <f t="shared" si="4"/>
        <v>32.380000000000003</v>
      </c>
      <c r="K25" s="8">
        <f t="shared" si="4"/>
        <v>57.759999999999991</v>
      </c>
      <c r="L25" s="8">
        <f t="shared" ref="L25:L37" si="7">ROUND((L$6*L$14),2)+ROUND(L$7*$B25,2)+ROUND(L$8*$B25,2)+ROUND(L$9*$B25,2)+ROUND(L$10*$B25,2)+ROUND(L$11*$B25,2)+ROUND(L$13*C25,2)</f>
        <v>32.769999999999996</v>
      </c>
      <c r="M25" s="8">
        <f t="shared" ref="M25:M37" si="8">ROUND((M$6*M$14),2)+ROUND(M$7*$B25,2)+ROUND(M$8*$B25,2)+ROUND(M$9*$B25,2)+ROUND(M$10*$B25,2)+ROUND(M$11*$B25,2)+ROUND(M$13*D25,2)</f>
        <v>39.72</v>
      </c>
      <c r="N25" s="8">
        <f t="shared" ref="N25:N37" si="9">ROUND((N$6*N$14),2)+ROUND(N$7*$B25,2)+ROUND(N$8*$B25,2)+ROUND(N$9*$B25,2)+ROUND(N$10*$B25,2)+ROUND(N$11*$B25,2)+ROUND(N$13*E25,2)</f>
        <v>50.819999999999993</v>
      </c>
      <c r="O25" s="16"/>
      <c r="P25" s="7"/>
    </row>
    <row r="26" spans="1:17" x14ac:dyDescent="0.25">
      <c r="B26" s="15">
        <f>B25+200</f>
        <v>300</v>
      </c>
      <c r="C26" s="17">
        <v>2</v>
      </c>
      <c r="D26" s="17">
        <v>3.76</v>
      </c>
      <c r="E26" s="17">
        <v>6.78</v>
      </c>
      <c r="G26" s="16">
        <f t="shared" si="6"/>
        <v>52.95</v>
      </c>
      <c r="H26" s="16">
        <f t="shared" si="3"/>
        <v>69.56</v>
      </c>
      <c r="I26" s="26"/>
      <c r="J26" s="8">
        <f t="shared" si="4"/>
        <v>56.349999999999994</v>
      </c>
      <c r="K26" s="8">
        <f t="shared" si="4"/>
        <v>77.08</v>
      </c>
      <c r="L26" s="8">
        <f t="shared" si="7"/>
        <v>58.319999999999993</v>
      </c>
      <c r="M26" s="8">
        <f t="shared" si="8"/>
        <v>67.11999999999999</v>
      </c>
      <c r="N26" s="8">
        <f t="shared" si="9"/>
        <v>82.22</v>
      </c>
      <c r="O26" s="16"/>
      <c r="P26" s="7"/>
    </row>
    <row r="27" spans="1:17" x14ac:dyDescent="0.25">
      <c r="B27" s="15">
        <f>B26+200</f>
        <v>500</v>
      </c>
      <c r="C27" s="17">
        <v>3.27</v>
      </c>
      <c r="D27" s="17">
        <v>5.41</v>
      </c>
      <c r="E27" s="17">
        <v>8.74</v>
      </c>
      <c r="G27" s="16">
        <f t="shared" si="6"/>
        <v>75.679999999999993</v>
      </c>
      <c r="H27" s="16">
        <f t="shared" si="3"/>
        <v>88.56</v>
      </c>
      <c r="I27" s="26"/>
      <c r="J27" s="8">
        <f t="shared" si="4"/>
        <v>80.34</v>
      </c>
      <c r="K27" s="8">
        <f t="shared" si="4"/>
        <v>96.43</v>
      </c>
      <c r="L27" s="8">
        <f t="shared" si="7"/>
        <v>82.09</v>
      </c>
      <c r="M27" s="8">
        <f t="shared" si="8"/>
        <v>92.789999999999992</v>
      </c>
      <c r="N27" s="8">
        <f t="shared" si="9"/>
        <v>109.44</v>
      </c>
      <c r="O27" s="16"/>
      <c r="P27" s="7"/>
    </row>
    <row r="28" spans="1:17" x14ac:dyDescent="0.25">
      <c r="B28" s="15">
        <f>B27+250</f>
        <v>750</v>
      </c>
      <c r="C28" s="17">
        <v>4.6500000000000004</v>
      </c>
      <c r="D28" s="17">
        <v>6.37</v>
      </c>
      <c r="E28" s="17">
        <v>9.19</v>
      </c>
      <c r="G28" s="16">
        <f t="shared" si="6"/>
        <v>104.07000000000002</v>
      </c>
      <c r="H28" s="16">
        <f t="shared" si="3"/>
        <v>112.28</v>
      </c>
      <c r="I28" s="26"/>
      <c r="J28" s="8">
        <f t="shared" si="4"/>
        <v>110.3</v>
      </c>
      <c r="K28" s="8">
        <f t="shared" si="4"/>
        <v>120.6</v>
      </c>
      <c r="L28" s="8">
        <f t="shared" si="7"/>
        <v>110.75</v>
      </c>
      <c r="M28" s="8">
        <f t="shared" si="8"/>
        <v>119.35</v>
      </c>
      <c r="N28" s="8">
        <f t="shared" si="9"/>
        <v>133.44999999999999</v>
      </c>
      <c r="O28" s="16"/>
      <c r="P28" s="7"/>
    </row>
    <row r="29" spans="1:17" x14ac:dyDescent="0.25">
      <c r="B29" s="15">
        <f>B28+250</f>
        <v>1000</v>
      </c>
      <c r="C29" s="17">
        <v>4.9800000000000004</v>
      </c>
      <c r="D29" s="17">
        <v>7.09</v>
      </c>
      <c r="E29" s="17">
        <v>10.1</v>
      </c>
      <c r="G29" s="16">
        <f t="shared" si="6"/>
        <v>132.46</v>
      </c>
      <c r="H29" s="16">
        <f t="shared" si="3"/>
        <v>136</v>
      </c>
      <c r="I29" s="26"/>
      <c r="J29" s="8">
        <f t="shared" si="4"/>
        <v>140.26999999999998</v>
      </c>
      <c r="K29" s="8">
        <f t="shared" si="4"/>
        <v>144.76</v>
      </c>
      <c r="L29" s="8">
        <f t="shared" si="7"/>
        <v>134.14999999999998</v>
      </c>
      <c r="M29" s="8">
        <f t="shared" si="8"/>
        <v>144.69999999999999</v>
      </c>
      <c r="N29" s="8">
        <f t="shared" si="9"/>
        <v>159.75</v>
      </c>
      <c r="P29" s="16"/>
    </row>
    <row r="30" spans="1:17" x14ac:dyDescent="0.25">
      <c r="A30" s="5"/>
      <c r="B30" s="15">
        <v>1112</v>
      </c>
      <c r="C30" s="17">
        <v>5.84</v>
      </c>
      <c r="D30" s="17">
        <v>7.61</v>
      </c>
      <c r="E30" s="17">
        <v>10.91</v>
      </c>
      <c r="G30" s="16">
        <f t="shared" si="6"/>
        <v>145.19</v>
      </c>
      <c r="H30" s="16">
        <f t="shared" si="3"/>
        <v>146.63000000000002</v>
      </c>
      <c r="I30" s="26"/>
      <c r="J30" s="8">
        <f t="shared" si="4"/>
        <v>153.69</v>
      </c>
      <c r="K30" s="8">
        <f t="shared" si="4"/>
        <v>155.58000000000001</v>
      </c>
      <c r="L30" s="8">
        <f t="shared" si="7"/>
        <v>148.19</v>
      </c>
      <c r="M30" s="8">
        <f t="shared" si="8"/>
        <v>157.04000000000002</v>
      </c>
      <c r="N30" s="8">
        <f t="shared" si="9"/>
        <v>173.54000000000002</v>
      </c>
      <c r="O30" s="16"/>
      <c r="P30" s="7"/>
      <c r="Q30" s="16"/>
    </row>
    <row r="31" spans="1:17" x14ac:dyDescent="0.25">
      <c r="B31" s="15">
        <v>1250</v>
      </c>
      <c r="C31" s="17">
        <v>6.06</v>
      </c>
      <c r="D31" s="17">
        <v>7.96</v>
      </c>
      <c r="E31" s="17">
        <v>11.21</v>
      </c>
      <c r="G31" s="16">
        <f t="shared" si="6"/>
        <v>160.86000000000001</v>
      </c>
      <c r="H31" s="16">
        <f t="shared" si="3"/>
        <v>159.73000000000002</v>
      </c>
      <c r="I31" s="26"/>
      <c r="J31" s="8">
        <f t="shared" si="4"/>
        <v>170.24999999999997</v>
      </c>
      <c r="K31" s="8">
        <f t="shared" si="4"/>
        <v>168.93999999999997</v>
      </c>
      <c r="L31" s="8">
        <f t="shared" si="7"/>
        <v>161.32</v>
      </c>
      <c r="M31" s="8">
        <f t="shared" si="8"/>
        <v>170.82</v>
      </c>
      <c r="N31" s="8">
        <f t="shared" si="9"/>
        <v>187.07</v>
      </c>
    </row>
    <row r="32" spans="1:17" x14ac:dyDescent="0.25">
      <c r="B32" s="15">
        <v>1500</v>
      </c>
      <c r="C32" s="17">
        <v>6.48</v>
      </c>
      <c r="D32" s="17">
        <v>8.66</v>
      </c>
      <c r="E32" s="17">
        <v>11.59</v>
      </c>
      <c r="G32" s="16">
        <f t="shared" si="6"/>
        <v>189.26999999999998</v>
      </c>
      <c r="H32" s="16">
        <f t="shared" si="3"/>
        <v>183.46999999999997</v>
      </c>
      <c r="I32" s="26"/>
      <c r="J32" s="8">
        <f t="shared" si="4"/>
        <v>200.22</v>
      </c>
      <c r="K32" s="8">
        <f t="shared" si="4"/>
        <v>193.1</v>
      </c>
      <c r="L32" s="8">
        <f t="shared" si="7"/>
        <v>185.17000000000002</v>
      </c>
      <c r="M32" s="8">
        <f t="shared" si="8"/>
        <v>196.07</v>
      </c>
      <c r="N32" s="8">
        <f t="shared" si="9"/>
        <v>210.72000000000003</v>
      </c>
    </row>
    <row r="33" spans="2:14" x14ac:dyDescent="0.25">
      <c r="B33" s="15">
        <v>1750</v>
      </c>
      <c r="C33" s="17">
        <v>7.19</v>
      </c>
      <c r="D33" s="17">
        <v>9.4</v>
      </c>
      <c r="E33" s="17">
        <v>13.36</v>
      </c>
      <c r="G33" s="16">
        <f t="shared" si="6"/>
        <v>217.66</v>
      </c>
      <c r="H33" s="16">
        <f t="shared" si="3"/>
        <v>207.18999999999997</v>
      </c>
      <c r="I33" s="26"/>
      <c r="J33" s="8">
        <f t="shared" si="4"/>
        <v>230.18</v>
      </c>
      <c r="K33" s="8">
        <f>ROUND((K$6*K$14),2)+ROUND(K$7*$B33,2)+ROUND(K$8*$B33,2)+ROUND(K$9*$B33,2)+ROUND(K$10*$B33,2)+ROUND(K$11*$B33,2)</f>
        <v>217.27</v>
      </c>
      <c r="L33" s="8">
        <f t="shared" si="7"/>
        <v>210.48000000000002</v>
      </c>
      <c r="M33" s="8">
        <f t="shared" si="8"/>
        <v>221.53</v>
      </c>
      <c r="N33" s="8">
        <f t="shared" si="9"/>
        <v>241.32999999999998</v>
      </c>
    </row>
    <row r="34" spans="2:14" x14ac:dyDescent="0.25">
      <c r="B34" s="15">
        <v>2000</v>
      </c>
      <c r="C34" s="17">
        <v>7.33</v>
      </c>
      <c r="D34" s="17">
        <v>9.89</v>
      </c>
      <c r="E34" s="17">
        <v>12.88</v>
      </c>
      <c r="G34" s="16">
        <f t="shared" si="6"/>
        <v>246.05</v>
      </c>
      <c r="H34" s="16">
        <f t="shared" si="3"/>
        <v>230.91000000000003</v>
      </c>
      <c r="I34" s="26"/>
      <c r="J34" s="8">
        <f t="shared" si="4"/>
        <v>260.14999999999998</v>
      </c>
      <c r="K34" s="8">
        <f t="shared" si="4"/>
        <v>241.42999999999998</v>
      </c>
      <c r="L34" s="8">
        <f t="shared" si="7"/>
        <v>232.92999999999998</v>
      </c>
      <c r="M34" s="8">
        <f t="shared" si="8"/>
        <v>245.72999999999996</v>
      </c>
      <c r="N34" s="8">
        <f t="shared" si="9"/>
        <v>260.67999999999995</v>
      </c>
    </row>
    <row r="35" spans="2:14" x14ac:dyDescent="0.25">
      <c r="B35" s="15">
        <v>2500</v>
      </c>
      <c r="C35" s="17">
        <v>7.9</v>
      </c>
      <c r="D35" s="17">
        <v>10.46</v>
      </c>
      <c r="E35" s="17">
        <v>13.73</v>
      </c>
      <c r="G35" s="16">
        <f t="shared" si="6"/>
        <v>302.85999999999996</v>
      </c>
      <c r="H35" s="16">
        <f t="shared" si="3"/>
        <v>278.38</v>
      </c>
      <c r="I35" s="26"/>
      <c r="J35" s="8">
        <f t="shared" si="4"/>
        <v>320.09999999999997</v>
      </c>
      <c r="K35" s="8">
        <f t="shared" si="4"/>
        <v>289.77</v>
      </c>
      <c r="L35" s="8">
        <f t="shared" si="7"/>
        <v>279.29999999999995</v>
      </c>
      <c r="M35" s="8">
        <f t="shared" si="8"/>
        <v>292.09999999999997</v>
      </c>
      <c r="N35" s="8">
        <f t="shared" si="9"/>
        <v>308.44999999999993</v>
      </c>
    </row>
    <row r="36" spans="2:14" x14ac:dyDescent="0.25">
      <c r="B36" s="15">
        <v>3000</v>
      </c>
      <c r="C36" s="17">
        <v>9.5299999999999994</v>
      </c>
      <c r="D36" s="17">
        <v>11.59</v>
      </c>
      <c r="E36" s="17">
        <v>15.32</v>
      </c>
      <c r="G36" s="16">
        <f t="shared" si="6"/>
        <v>359.64</v>
      </c>
      <c r="H36" s="16">
        <f t="shared" si="3"/>
        <v>325.82</v>
      </c>
      <c r="I36" s="26"/>
      <c r="J36" s="8">
        <f t="shared" si="4"/>
        <v>380.03</v>
      </c>
      <c r="K36" s="8">
        <f t="shared" si="4"/>
        <v>338.1</v>
      </c>
      <c r="L36" s="8">
        <f t="shared" si="7"/>
        <v>330.96</v>
      </c>
      <c r="M36" s="8">
        <f t="shared" si="8"/>
        <v>341.26</v>
      </c>
      <c r="N36" s="8">
        <f t="shared" si="9"/>
        <v>359.90999999999997</v>
      </c>
    </row>
    <row r="37" spans="2:14" x14ac:dyDescent="0.25">
      <c r="B37" s="15">
        <v>3500</v>
      </c>
      <c r="C37" s="17">
        <v>10.39</v>
      </c>
      <c r="D37" s="17">
        <v>13.57</v>
      </c>
      <c r="E37" s="17">
        <v>16.48</v>
      </c>
      <c r="G37" s="16">
        <f t="shared" si="6"/>
        <v>416.45</v>
      </c>
      <c r="H37" s="16">
        <f t="shared" si="3"/>
        <v>373.28999999999996</v>
      </c>
      <c r="I37" s="26"/>
      <c r="J37" s="8">
        <f t="shared" si="4"/>
        <v>439.98</v>
      </c>
      <c r="K37" s="8">
        <f t="shared" si="4"/>
        <v>386.44000000000005</v>
      </c>
      <c r="L37" s="8">
        <f t="shared" si="7"/>
        <v>378.78000000000003</v>
      </c>
      <c r="M37" s="8">
        <f t="shared" si="8"/>
        <v>394.68000000000006</v>
      </c>
      <c r="N37" s="8">
        <f t="shared" si="9"/>
        <v>409.23</v>
      </c>
    </row>
    <row r="38" spans="2:14" x14ac:dyDescent="0.25">
      <c r="B38" s="15" t="str">
        <f>4000&amp;CHAR(179)</f>
        <v>4000³</v>
      </c>
      <c r="C38" s="33" t="s">
        <v>31</v>
      </c>
      <c r="D38" s="33" t="s">
        <v>31</v>
      </c>
      <c r="E38" s="33" t="s">
        <v>31</v>
      </c>
      <c r="G38" s="16">
        <f>ROUND((G$6*G$14),2)+ROUND(G$7*4000,2)+ROUND(G$8*4000,2)+ROUND(G$9*4000,2)+ROUND(G$10*4000,2)+ROUND(G$11*4000,2)</f>
        <v>473.23</v>
      </c>
      <c r="H38" s="16">
        <f>ROUND((H$6*H$14),2)+ROUND(H$7*4000,2)+ROUND(H$8*4000,2)+ROUND(H$9*4000,2)+ROUND(H$10*4000,2)+ROUND(H$11*4000,2)</f>
        <v>420.73</v>
      </c>
      <c r="I38" s="26"/>
      <c r="J38" s="8">
        <f>ROUND((J$6*J$14),2)+ROUND(J$7*4000,2)+ROUND(J$8*4000,2)+ROUND(J$9*4000,2)+ROUND(J$10*4000,2)+ROUND(J$11*4000,2)</f>
        <v>499.90999999999991</v>
      </c>
      <c r="K38" s="8">
        <f>ROUND((K$6*K$14),2)+ROUND(K$7*4000,2)+ROUND(K$8*4000,2)+ROUND(K$9*4000,2)+ROUND(K$10*4000,2)+ROUND(K$11*4000,2)</f>
        <v>434.76999999999992</v>
      </c>
      <c r="L38" s="34" t="s">
        <v>31</v>
      </c>
      <c r="M38" s="34" t="s">
        <v>31</v>
      </c>
      <c r="N38" s="34" t="s">
        <v>31</v>
      </c>
    </row>
    <row r="39" spans="2:14" x14ac:dyDescent="0.25">
      <c r="B39" s="15" t="str">
        <f>4500&amp;CHAR(179)</f>
        <v>4500³</v>
      </c>
      <c r="C39" s="33" t="s">
        <v>31</v>
      </c>
      <c r="D39" s="33" t="s">
        <v>31</v>
      </c>
      <c r="E39" s="33" t="s">
        <v>31</v>
      </c>
      <c r="G39" s="16">
        <f>ROUND((G$6*G$14),2)+ROUND(G$7*4500,2)+ROUND(G$8*4500,2)+ROUND(G$9*4500,2)+ROUND(G$10*4500,2)+ROUND(G$11*4500,2)</f>
        <v>530.04000000000008</v>
      </c>
      <c r="H39" s="16">
        <f>ROUND((H$6*H$14),2)+ROUND(H$7*4500,2)+ROUND(H$8*4500,2)+ROUND(H$9*4500,2)+ROUND(H$10*4500,2)+ROUND(H$11*4500,2)</f>
        <v>468.20000000000005</v>
      </c>
      <c r="I39" s="26"/>
      <c r="J39" s="8">
        <f>ROUND((J$6*J$14),2)+ROUND(J$7*4500,2)+ROUND(J$8*4500,2)+ROUND(J$9*4500,2)+ROUND(J$10*4500,2)+ROUND(J$11*4500,2)</f>
        <v>559.86</v>
      </c>
      <c r="K39" s="8">
        <f>ROUND((K$6*K$14),2)+ROUND(K$7*4500,2)+ROUND(K$8*4500,2)+ROUND(K$9*4500,2)+ROUND(K$10*4500,2)+ROUND(K$11*4500,2)</f>
        <v>483.11</v>
      </c>
      <c r="L39" s="34" t="s">
        <v>31</v>
      </c>
      <c r="M39" s="34" t="s">
        <v>31</v>
      </c>
      <c r="N39" s="34" t="s">
        <v>31</v>
      </c>
    </row>
    <row r="40" spans="2:14" x14ac:dyDescent="0.25">
      <c r="B40" s="15" t="str">
        <f>5000&amp;CHAR(179)</f>
        <v>5000³</v>
      </c>
      <c r="C40" s="33" t="s">
        <v>31</v>
      </c>
      <c r="D40" s="33" t="s">
        <v>31</v>
      </c>
      <c r="E40" s="33" t="s">
        <v>31</v>
      </c>
      <c r="G40" s="16">
        <f>ROUND((G$6*G$14),2)+ROUND(G$7*5000,2)+ROUND(G$8*5000,2)+ROUND(G$9*5000,2)+ROUND(G$10*5000,2)+ROUND(G$11*5000,2)</f>
        <v>586.81999999999994</v>
      </c>
      <c r="H40" s="16">
        <f>ROUND((H$6*H$14),2)+ROUND(H$7*5000,2)+ROUND(H$8*5000,2)+ROUND(H$9*5000,2)+ROUND(H$10*5000,2)+ROUND(H$11*5000,2)</f>
        <v>515.64</v>
      </c>
      <c r="I40" s="26"/>
      <c r="J40" s="8">
        <f>ROUND((J$6*J$14),2)+ROUND(J$7*5000,2)+ROUND(J$8*5000,2)+ROUND(J$9*5000,2)+ROUND(J$10*5000,2)+ROUND(J$11*5000,2)</f>
        <v>619.79</v>
      </c>
      <c r="K40" s="8">
        <f>ROUND((K$6*K$14),2)+ROUND(K$7*5000,2)+ROUND(K$8*5000,2)+ROUND(K$9*5000,2)+ROUND(K$10*5000,2)+ROUND(K$11*5000,2)</f>
        <v>531.43999999999994</v>
      </c>
      <c r="L40" s="34" t="s">
        <v>31</v>
      </c>
      <c r="M40" s="34" t="s">
        <v>31</v>
      </c>
      <c r="N40" s="34" t="s">
        <v>31</v>
      </c>
    </row>
    <row r="41" spans="2:14" x14ac:dyDescent="0.25">
      <c r="B41" s="15"/>
      <c r="C41" s="17"/>
      <c r="D41" s="17"/>
      <c r="E41" s="17"/>
      <c r="G41" s="16"/>
      <c r="H41" s="16"/>
      <c r="I41" s="26"/>
      <c r="J41" s="8"/>
      <c r="K41" s="8"/>
      <c r="L41" s="8"/>
      <c r="M41" s="8"/>
      <c r="N41" s="8"/>
    </row>
    <row r="42" spans="2:14" x14ac:dyDescent="0.25">
      <c r="B42" s="18" t="s">
        <v>18</v>
      </c>
    </row>
    <row r="43" spans="2:14" x14ac:dyDescent="0.25">
      <c r="B43" s="18" t="s">
        <v>19</v>
      </c>
    </row>
    <row r="44" spans="2:14" x14ac:dyDescent="0.25">
      <c r="B44" s="18" t="s">
        <v>32</v>
      </c>
    </row>
  </sheetData>
  <mergeCells count="14">
    <mergeCell ref="G20:N20"/>
    <mergeCell ref="G21:K21"/>
    <mergeCell ref="L21:N21"/>
    <mergeCell ref="B22:E22"/>
    <mergeCell ref="G22:H22"/>
    <mergeCell ref="J22:K22"/>
    <mergeCell ref="L22:N22"/>
    <mergeCell ref="B17:N17"/>
    <mergeCell ref="L4:N4"/>
    <mergeCell ref="G2:K2"/>
    <mergeCell ref="L2:N2"/>
    <mergeCell ref="G3:H3"/>
    <mergeCell ref="J3:K3"/>
    <mergeCell ref="L3:N3"/>
  </mergeCells>
  <pageMargins left="0.7" right="0.7" top="1.25" bottom="0.75" header="0.3" footer="0.3"/>
  <pageSetup scale="77" orientation="landscape" r:id="rId1"/>
  <ignoredErrors>
    <ignoredError sqref="G12:H12 J12:L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2016-09-27T12:09:51Z</dcterms:created>
  <dcterms:modified xsi:type="dcterms:W3CDTF">2016-12-17T15:19:34Z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1686281375</vt:i4>
  </property>
  <property fmtid="{D5CDD505-2E9C-101B-9397-08002B2CF9AE}" pid="3" name="_NewReviewCycle">
    <vt:lpwstr/>
  </property>
</Properties>
</file>