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75" windowWidth="19230" windowHeight="6120"/>
  </bookViews>
  <sheets>
    <sheet name="CAPEX_by_Bus_Unit___BU_Detail_" sheetId="1" r:id="rId1"/>
    <sheet name="CAPEX_variance summary" sheetId="4" r:id="rId2"/>
    <sheet name="Capital Budget Exceptions" sheetId="3" r:id="rId3"/>
    <sheet name="Scenario Data" sheetId="2" r:id="rId4"/>
  </sheets>
  <definedNames>
    <definedName name="_xlnm._FilterDatabase" localSheetId="0" hidden="1">CAPEX_by_Bus_Unit___BU_Detail_!$A$3:$R$328</definedName>
    <definedName name="_xlnm._FilterDatabase" localSheetId="1" hidden="1">'CAPEX_variance summary'!$A$3:$R$328</definedName>
    <definedName name="_xlnm.Print_Titles" localSheetId="0">CAPEX_by_Bus_Unit___BU_Detail_!$A:$A,CAPEX_by_Bus_Unit___BU_Detail_!$1:$2</definedName>
    <definedName name="_xlnm.Print_Titles" localSheetId="1">'CAPEX_variance summary'!$A:$A,'CAPEX_variance summary'!$1:$2</definedName>
    <definedName name="Z_04F009C5_77A3_47A5_8338_718BF6429944_.wvu.Cols" localSheetId="0" hidden="1">CAPEX_by_Bus_Unit___BU_Detail_!$G:$G,CAPEX_by_Bus_Unit___BU_Detail_!$K:$K,CAPEX_by_Bus_Unit___BU_Detail_!$P:$Q</definedName>
    <definedName name="Z_04F009C5_77A3_47A5_8338_718BF6429944_.wvu.Cols" localSheetId="1" hidden="1">'CAPEX_variance summary'!$G:$G,'CAPEX_variance summary'!$K:$K,'CAPEX_variance summary'!$P:$Q</definedName>
    <definedName name="Z_04F009C5_77A3_47A5_8338_718BF6429944_.wvu.FilterData" localSheetId="0" hidden="1">CAPEX_by_Bus_Unit___BU_Detail_!$A$3:$R$327</definedName>
    <definedName name="Z_04F009C5_77A3_47A5_8338_718BF6429944_.wvu.FilterData" localSheetId="1" hidden="1">'CAPEX_variance summary'!$A$3:$R$327</definedName>
    <definedName name="Z_04F009C5_77A3_47A5_8338_718BF6429944_.wvu.PrintTitles" localSheetId="0" hidden="1">CAPEX_by_Bus_Unit___BU_Detail_!$A:$A,CAPEX_by_Bus_Unit___BU_Detail_!$1:$2</definedName>
    <definedName name="Z_04F009C5_77A3_47A5_8338_718BF6429944_.wvu.PrintTitles" localSheetId="1" hidden="1">'CAPEX_variance summary'!$A:$A,'CAPEX_variance summary'!$1:$2</definedName>
    <definedName name="Z_04F009C5_77A3_47A5_8338_718BF6429944_.wvu.Rows" localSheetId="0" hidden="1">CAPEX_by_Bus_Unit___BU_Detail_!$2:$2</definedName>
    <definedName name="Z_04F009C5_77A3_47A5_8338_718BF6429944_.wvu.Rows" localSheetId="1" hidden="1">'CAPEX_variance summary'!$2:$2</definedName>
    <definedName name="Z_1A0AAC46_1ED8_42B1_90CE_EA4D065BF103_.wvu.Cols" localSheetId="0" hidden="1">CAPEX_by_Bus_Unit___BU_Detail_!$G:$G,CAPEX_by_Bus_Unit___BU_Detail_!$K:$K,CAPEX_by_Bus_Unit___BU_Detail_!$P:$Q</definedName>
    <definedName name="Z_1A0AAC46_1ED8_42B1_90CE_EA4D065BF103_.wvu.Cols" localSheetId="1" hidden="1">'CAPEX_variance summary'!$G:$G,'CAPEX_variance summary'!$K:$K,'CAPEX_variance summary'!$P:$Q</definedName>
    <definedName name="Z_1A0AAC46_1ED8_42B1_90CE_EA4D065BF103_.wvu.FilterData" localSheetId="0" hidden="1">CAPEX_by_Bus_Unit___BU_Detail_!$A$3:$R$327</definedName>
    <definedName name="Z_1A0AAC46_1ED8_42B1_90CE_EA4D065BF103_.wvu.FilterData" localSheetId="1" hidden="1">'CAPEX_variance summary'!$A$3:$R$327</definedName>
    <definedName name="Z_1A0AAC46_1ED8_42B1_90CE_EA4D065BF103_.wvu.PrintTitles" localSheetId="0" hidden="1">CAPEX_by_Bus_Unit___BU_Detail_!$A:$A,CAPEX_by_Bus_Unit___BU_Detail_!$1:$2</definedName>
    <definedName name="Z_1A0AAC46_1ED8_42B1_90CE_EA4D065BF103_.wvu.PrintTitles" localSheetId="1" hidden="1">'CAPEX_variance summary'!$A:$A,'CAPEX_variance summary'!$1:$2</definedName>
    <definedName name="Z_1A0AAC46_1ED8_42B1_90CE_EA4D065BF103_.wvu.Rows" localSheetId="0" hidden="1">CAPEX_by_Bus_Unit___BU_Detail_!$2:$2</definedName>
    <definedName name="Z_1A0AAC46_1ED8_42B1_90CE_EA4D065BF103_.wvu.Rows" localSheetId="1" hidden="1">'CAPEX_variance summary'!$2:$2</definedName>
    <definedName name="Z_1F4E9771_EEB0_4836_8B10_6B1E5C091A8C_.wvu.Cols" localSheetId="0" hidden="1">CAPEX_by_Bus_Unit___BU_Detail_!$G:$G,CAPEX_by_Bus_Unit___BU_Detail_!$K:$K,CAPEX_by_Bus_Unit___BU_Detail_!$P:$Q</definedName>
    <definedName name="Z_1F4E9771_EEB0_4836_8B10_6B1E5C091A8C_.wvu.Cols" localSheetId="1" hidden="1">'CAPEX_variance summary'!$G:$G,'CAPEX_variance summary'!$K:$K,'CAPEX_variance summary'!$P:$Q</definedName>
    <definedName name="Z_1F4E9771_EEB0_4836_8B10_6B1E5C091A8C_.wvu.FilterData" localSheetId="0" hidden="1">CAPEX_by_Bus_Unit___BU_Detail_!$A$3:$R$327</definedName>
    <definedName name="Z_1F4E9771_EEB0_4836_8B10_6B1E5C091A8C_.wvu.FilterData" localSheetId="1" hidden="1">'CAPEX_variance summary'!$A$3:$R$327</definedName>
    <definedName name="Z_1F4E9771_EEB0_4836_8B10_6B1E5C091A8C_.wvu.PrintTitles" localSheetId="0" hidden="1">CAPEX_by_Bus_Unit___BU_Detail_!$A:$A,CAPEX_by_Bus_Unit___BU_Detail_!$1:$2</definedName>
    <definedName name="Z_1F4E9771_EEB0_4836_8B10_6B1E5C091A8C_.wvu.PrintTitles" localSheetId="1" hidden="1">'CAPEX_variance summary'!$A:$A,'CAPEX_variance summary'!$1:$2</definedName>
    <definedName name="Z_1F4E9771_EEB0_4836_8B10_6B1E5C091A8C_.wvu.Rows" localSheetId="0" hidden="1">CAPEX_by_Bus_Unit___BU_Detail_!$2:$2</definedName>
    <definedName name="Z_1F4E9771_EEB0_4836_8B10_6B1E5C091A8C_.wvu.Rows" localSheetId="1" hidden="1">'CAPEX_variance summary'!$2:$2</definedName>
    <definedName name="Z_3F393190_599F_4B30_8EFD_4C6B23B8E9EC_.wvu.Cols" localSheetId="0" hidden="1">CAPEX_by_Bus_Unit___BU_Detail_!$G:$G,CAPEX_by_Bus_Unit___BU_Detail_!$K:$K,CAPEX_by_Bus_Unit___BU_Detail_!$P:$Q</definedName>
    <definedName name="Z_3F393190_599F_4B30_8EFD_4C6B23B8E9EC_.wvu.Cols" localSheetId="1" hidden="1">'CAPEX_variance summary'!$G:$G,'CAPEX_variance summary'!$K:$K,'CAPEX_variance summary'!$P:$Q</definedName>
    <definedName name="Z_3F393190_599F_4B30_8EFD_4C6B23B8E9EC_.wvu.FilterData" localSheetId="0" hidden="1">CAPEX_by_Bus_Unit___BU_Detail_!$A$3:$R$328</definedName>
    <definedName name="Z_3F393190_599F_4B30_8EFD_4C6B23B8E9EC_.wvu.FilterData" localSheetId="1" hidden="1">'CAPEX_variance summary'!$A$3:$R$328</definedName>
    <definedName name="Z_3F393190_599F_4B30_8EFD_4C6B23B8E9EC_.wvu.PrintTitles" localSheetId="0" hidden="1">CAPEX_by_Bus_Unit___BU_Detail_!$A:$A,CAPEX_by_Bus_Unit___BU_Detail_!$1:$2</definedName>
    <definedName name="Z_3F393190_599F_4B30_8EFD_4C6B23B8E9EC_.wvu.PrintTitles" localSheetId="1" hidden="1">'CAPEX_variance summary'!$A:$A,'CAPEX_variance summary'!$1:$2</definedName>
    <definedName name="Z_3F393190_599F_4B30_8EFD_4C6B23B8E9EC_.wvu.Rows" localSheetId="0" hidden="1">CAPEX_by_Bus_Unit___BU_Detail_!$2:$2</definedName>
    <definedName name="Z_3F393190_599F_4B30_8EFD_4C6B23B8E9EC_.wvu.Rows" localSheetId="1" hidden="1">'CAPEX_variance summary'!$2:$2</definedName>
    <definedName name="Z_51328C19_F596_472E_93FF_F629E3D35087_.wvu.Cols" localSheetId="0" hidden="1">CAPEX_by_Bus_Unit___BU_Detail_!$G:$G,CAPEX_by_Bus_Unit___BU_Detail_!$K:$K,CAPEX_by_Bus_Unit___BU_Detail_!$P:$Q</definedName>
    <definedName name="Z_51328C19_F596_472E_93FF_F629E3D35087_.wvu.Cols" localSheetId="1" hidden="1">'CAPEX_variance summary'!$G:$G,'CAPEX_variance summary'!$K:$K,'CAPEX_variance summary'!$P:$Q</definedName>
    <definedName name="Z_51328C19_F596_472E_93FF_F629E3D35087_.wvu.FilterData" localSheetId="0" hidden="1">CAPEX_by_Bus_Unit___BU_Detail_!$A$3:$R$328</definedName>
    <definedName name="Z_51328C19_F596_472E_93FF_F629E3D35087_.wvu.FilterData" localSheetId="1" hidden="1">'CAPEX_variance summary'!$A$3:$R$328</definedName>
    <definedName name="Z_51328C19_F596_472E_93FF_F629E3D35087_.wvu.PrintTitles" localSheetId="0" hidden="1">CAPEX_by_Bus_Unit___BU_Detail_!$A:$A,CAPEX_by_Bus_Unit___BU_Detail_!$1:$2</definedName>
    <definedName name="Z_51328C19_F596_472E_93FF_F629E3D35087_.wvu.PrintTitles" localSheetId="1" hidden="1">'CAPEX_variance summary'!$A:$A,'CAPEX_variance summary'!$1:$2</definedName>
    <definedName name="Z_51328C19_F596_472E_93FF_F629E3D35087_.wvu.Rows" localSheetId="0" hidden="1">CAPEX_by_Bus_Unit___BU_Detail_!$2:$2</definedName>
    <definedName name="Z_51328C19_F596_472E_93FF_F629E3D35087_.wvu.Rows" localSheetId="1" hidden="1">'CAPEX_variance summary'!$2:$2</definedName>
    <definedName name="Z_7F9AB278_D58F_4346_BAB9_7F84A7A094F5_.wvu.FilterData" localSheetId="0" hidden="1">CAPEX_by_Bus_Unit___BU_Detail_!$A$3:$R$327</definedName>
    <definedName name="Z_7F9AB278_D58F_4346_BAB9_7F84A7A094F5_.wvu.FilterData" localSheetId="1" hidden="1">'CAPEX_variance summary'!$A$3:$R$327</definedName>
    <definedName name="Z_9C65B854_EC99_48B6_8933_5DF163C9E6A0_.wvu.FilterData" localSheetId="0" hidden="1">CAPEX_by_Bus_Unit___BU_Detail_!$A$3:$R$327</definedName>
    <definedName name="Z_9C65B854_EC99_48B6_8933_5DF163C9E6A0_.wvu.FilterData" localSheetId="1" hidden="1">'CAPEX_variance summary'!$A$3:$R$327</definedName>
    <definedName name="Z_A9659EB8_4055_4E3A_8EE5_0DDD5CBAA1EC_.wvu.Cols" localSheetId="0" hidden="1">CAPEX_by_Bus_Unit___BU_Detail_!$G:$G,CAPEX_by_Bus_Unit___BU_Detail_!$K:$K,CAPEX_by_Bus_Unit___BU_Detail_!$P:$Q</definedName>
    <definedName name="Z_A9659EB8_4055_4E3A_8EE5_0DDD5CBAA1EC_.wvu.Cols" localSheetId="1" hidden="1">'CAPEX_variance summary'!$G:$G,'CAPEX_variance summary'!$K:$K,'CAPEX_variance summary'!$P:$Q</definedName>
    <definedName name="Z_A9659EB8_4055_4E3A_8EE5_0DDD5CBAA1EC_.wvu.FilterData" localSheetId="0" hidden="1">CAPEX_by_Bus_Unit___BU_Detail_!$A$3:$R$327</definedName>
    <definedName name="Z_A9659EB8_4055_4E3A_8EE5_0DDD5CBAA1EC_.wvu.FilterData" localSheetId="1" hidden="1">'CAPEX_variance summary'!$A$3:$R$327</definedName>
    <definedName name="Z_A9659EB8_4055_4E3A_8EE5_0DDD5CBAA1EC_.wvu.PrintTitles" localSheetId="0" hidden="1">CAPEX_by_Bus_Unit___BU_Detail_!$A:$A,CAPEX_by_Bus_Unit___BU_Detail_!$1:$2</definedName>
    <definedName name="Z_A9659EB8_4055_4E3A_8EE5_0DDD5CBAA1EC_.wvu.PrintTitles" localSheetId="1" hidden="1">'CAPEX_variance summary'!$A:$A,'CAPEX_variance summary'!$1:$2</definedName>
    <definedName name="Z_A9659EB8_4055_4E3A_8EE5_0DDD5CBAA1EC_.wvu.Rows" localSheetId="0" hidden="1">CAPEX_by_Bus_Unit___BU_Detail_!$2:$2</definedName>
    <definedName name="Z_A9659EB8_4055_4E3A_8EE5_0DDD5CBAA1EC_.wvu.Rows" localSheetId="1" hidden="1">'CAPEX_variance summary'!$2:$2</definedName>
    <definedName name="Z_D165E54D_1642_4E92_AF7C_DD6DECEA1CFA_.wvu.Cols" localSheetId="0" hidden="1">CAPEX_by_Bus_Unit___BU_Detail_!$G:$G,CAPEX_by_Bus_Unit___BU_Detail_!$K:$K,CAPEX_by_Bus_Unit___BU_Detail_!$P:$Q</definedName>
    <definedName name="Z_D165E54D_1642_4E92_AF7C_DD6DECEA1CFA_.wvu.Cols" localSheetId="1" hidden="1">'CAPEX_variance summary'!$G:$G,'CAPEX_variance summary'!$K:$K,'CAPEX_variance summary'!$P:$Q</definedName>
    <definedName name="Z_D165E54D_1642_4E92_AF7C_DD6DECEA1CFA_.wvu.FilterData" localSheetId="0" hidden="1">CAPEX_by_Bus_Unit___BU_Detail_!$A$3:$R$327</definedName>
    <definedName name="Z_D165E54D_1642_4E92_AF7C_DD6DECEA1CFA_.wvu.FilterData" localSheetId="1" hidden="1">'CAPEX_variance summary'!$A$3:$R$327</definedName>
    <definedName name="Z_D165E54D_1642_4E92_AF7C_DD6DECEA1CFA_.wvu.PrintTitles" localSheetId="0" hidden="1">CAPEX_by_Bus_Unit___BU_Detail_!$A:$A,CAPEX_by_Bus_Unit___BU_Detail_!$1:$2</definedName>
    <definedName name="Z_D165E54D_1642_4E92_AF7C_DD6DECEA1CFA_.wvu.PrintTitles" localSheetId="1" hidden="1">'CAPEX_variance summary'!$A:$A,'CAPEX_variance summary'!$1:$2</definedName>
    <definedName name="Z_D165E54D_1642_4E92_AF7C_DD6DECEA1CFA_.wvu.Rows" localSheetId="0" hidden="1">CAPEX_by_Bus_Unit___BU_Detail_!$2:$2</definedName>
    <definedName name="Z_D165E54D_1642_4E92_AF7C_DD6DECEA1CFA_.wvu.Rows" localSheetId="1" hidden="1">'CAPEX_variance summary'!$2:$2</definedName>
    <definedName name="Z_E35C5F72_A026_4708_ABBD_8A8E9123043F_.wvu.Cols" localSheetId="0" hidden="1">CAPEX_by_Bus_Unit___BU_Detail_!$G:$G,CAPEX_by_Bus_Unit___BU_Detail_!$K:$K,CAPEX_by_Bus_Unit___BU_Detail_!$P:$Q</definedName>
    <definedName name="Z_E35C5F72_A026_4708_ABBD_8A8E9123043F_.wvu.Cols" localSheetId="1" hidden="1">'CAPEX_variance summary'!$G:$G,'CAPEX_variance summary'!$K:$K,'CAPEX_variance summary'!$P:$Q</definedName>
    <definedName name="Z_E35C5F72_A026_4708_ABBD_8A8E9123043F_.wvu.FilterData" localSheetId="0" hidden="1">CAPEX_by_Bus_Unit___BU_Detail_!$A$3:$R$327</definedName>
    <definedName name="Z_E35C5F72_A026_4708_ABBD_8A8E9123043F_.wvu.FilterData" localSheetId="1" hidden="1">'CAPEX_variance summary'!$A$3:$R$327</definedName>
    <definedName name="Z_E35C5F72_A026_4708_ABBD_8A8E9123043F_.wvu.PrintTitles" localSheetId="0" hidden="1">CAPEX_by_Bus_Unit___BU_Detail_!$A:$A,CAPEX_by_Bus_Unit___BU_Detail_!$1:$2</definedName>
    <definedName name="Z_E35C5F72_A026_4708_ABBD_8A8E9123043F_.wvu.PrintTitles" localSheetId="1" hidden="1">'CAPEX_variance summary'!$A:$A,'CAPEX_variance summary'!$1:$2</definedName>
    <definedName name="Z_E35C5F72_A026_4708_ABBD_8A8E9123043F_.wvu.Rows" localSheetId="0" hidden="1">CAPEX_by_Bus_Unit___BU_Detail_!$2:$2,CAPEX_by_Bus_Unit___BU_Detail_!$328:$328</definedName>
    <definedName name="Z_E35C5F72_A026_4708_ABBD_8A8E9123043F_.wvu.Rows" localSheetId="1" hidden="1">'CAPEX_variance summary'!$2:$2,'CAPEX_variance summary'!$328:$328</definedName>
    <definedName name="Z_FDB03458_B04F_4B25_A160_DB0BF5856BA8_.wvu.Cols" localSheetId="0" hidden="1">CAPEX_by_Bus_Unit___BU_Detail_!$G:$G,CAPEX_by_Bus_Unit___BU_Detail_!$K:$K,CAPEX_by_Bus_Unit___BU_Detail_!$P:$Q</definedName>
    <definedName name="Z_FDB03458_B04F_4B25_A160_DB0BF5856BA8_.wvu.Cols" localSheetId="1" hidden="1">'CAPEX_variance summary'!$G:$G,'CAPEX_variance summary'!$K:$K,'CAPEX_variance summary'!$P:$Q</definedName>
    <definedName name="Z_FDB03458_B04F_4B25_A160_DB0BF5856BA8_.wvu.FilterData" localSheetId="0" hidden="1">CAPEX_by_Bus_Unit___BU_Detail_!$A$3:$R$3</definedName>
    <definedName name="Z_FDB03458_B04F_4B25_A160_DB0BF5856BA8_.wvu.FilterData" localSheetId="1" hidden="1">'CAPEX_variance summary'!$A$3:$R$3</definedName>
    <definedName name="Z_FDB03458_B04F_4B25_A160_DB0BF5856BA8_.wvu.PrintTitles" localSheetId="0" hidden="1">CAPEX_by_Bus_Unit___BU_Detail_!$A:$A,CAPEX_by_Bus_Unit___BU_Detail_!$1:$2</definedName>
    <definedName name="Z_FDB03458_B04F_4B25_A160_DB0BF5856BA8_.wvu.PrintTitles" localSheetId="1" hidden="1">'CAPEX_variance summary'!$A:$A,'CAPEX_variance summary'!$1:$2</definedName>
    <definedName name="Z_FDB03458_B04F_4B25_A160_DB0BF5856BA8_.wvu.Rows" localSheetId="0" hidden="1">CAPEX_by_Bus_Unit___BU_Detail_!$2:$2</definedName>
    <definedName name="Z_FDB03458_B04F_4B25_A160_DB0BF5856BA8_.wvu.Rows" localSheetId="1" hidden="1">'CAPEX_variance summary'!$2:$2</definedName>
  </definedNames>
  <calcPr calcId="145621"/>
  <customWorkbookViews>
    <customWorkbookView name="Baggett, Deryn C. - Personal View" guid="{1F4E9771-EEB0-4836-8B10-6B1E5C091A8C}" mergeInterval="0" personalView="1" maximized="1" windowWidth="1920" windowHeight="815" activeSheetId="1"/>
    <customWorkbookView name="Day, Beverly D. - Personal View" guid="{D165E54D-1642-4E92-AF7C-DD6DECEA1CFA}" mergeInterval="0" personalView="1" maximized="1" windowWidth="1920" windowHeight="852" activeSheetId="1"/>
    <customWorkbookView name="Pratofiorito, Paul C. - Personal View" guid="{A9659EB8-4055-4E3A-8EE5-0DDD5CBAA1EC}" mergeInterval="0" personalView="1" maximized="1" windowWidth="1280" windowHeight="812" activeSheetId="1"/>
    <customWorkbookView name="skseckin - Personal View" guid="{04F009C5-77A3-47A5-8338-718BF6429944}" mergeInterval="0" personalView="1" maximized="1" windowWidth="1920" windowHeight="855" activeSheetId="1"/>
    <customWorkbookView name="Oerting, John D. - Personal View" guid="{FDB03458-B04F-4B25-A160-DB0BF5856BA8}" mergeInterval="0" personalView="1" maximized="1" windowWidth="1920" windowHeight="894" activeSheetId="1"/>
    <customWorkbookView name="Van Norman, Jarvis A. - Personal View" guid="{E35C5F72-A026-4708-ABBD-8A8E9123043F}" mergeInterval="0" personalView="1" maximized="1" windowWidth="1920" windowHeight="894" activeSheetId="1"/>
    <customWorkbookView name="Mack, Vicki L. - Personal View" guid="{3F393190-599F-4B30-8EFD-4C6B23B8E9EC}" mergeInterval="0" personalView="1" maximized="1" windowWidth="1920" windowHeight="748" activeSheetId="1"/>
    <customWorkbookView name="sllee - Personal View" guid="{1A0AAC46-1ED8-42B1-90CE-EA4D065BF103}" mergeInterval="0" personalView="1" maximized="1" windowWidth="1920" windowHeight="955" activeSheetId="1"/>
    <customWorkbookView name="Keyes, Jeffrey A. - Personal View" guid="{51328C19-F596-472E-93FF-F629E3D35087}" mergeInterval="0" personalView="1" maximized="1" windowWidth="1920" windowHeight="955" activeSheetId="1"/>
  </customWorkbookViews>
</workbook>
</file>

<file path=xl/calcChain.xml><?xml version="1.0" encoding="utf-8"?>
<calcChain xmlns="http://schemas.openxmlformats.org/spreadsheetml/2006/main">
  <c r="H18" i="3" l="1"/>
  <c r="I18" i="3"/>
  <c r="J18" i="3"/>
  <c r="K18" i="3"/>
  <c r="L18" i="3"/>
  <c r="M18" i="3"/>
  <c r="N18" i="3"/>
  <c r="O18" i="3"/>
  <c r="P18" i="3"/>
  <c r="G18" i="3"/>
  <c r="E18" i="3"/>
  <c r="F16" i="3"/>
  <c r="F18" i="3"/>
  <c r="D15" i="3"/>
  <c r="F15" i="3"/>
  <c r="F12" i="3"/>
  <c r="F13" i="3"/>
  <c r="F14" i="3"/>
  <c r="F3" i="3"/>
  <c r="F4" i="3"/>
  <c r="F5" i="3"/>
  <c r="F6" i="3"/>
  <c r="F7" i="3"/>
  <c r="F8" i="3"/>
  <c r="F9" i="3"/>
  <c r="F10" i="3"/>
  <c r="P11" i="3"/>
  <c r="F11" i="3" s="1"/>
  <c r="L11" i="3"/>
  <c r="C333" i="4" l="1"/>
  <c r="C334" i="4" s="1"/>
  <c r="D332" i="4"/>
  <c r="D334" i="4" s="1"/>
  <c r="R329" i="4"/>
  <c r="L327" i="4"/>
  <c r="L328" i="4" s="1"/>
  <c r="K327" i="4"/>
  <c r="K328" i="4" s="1"/>
  <c r="J327" i="4"/>
  <c r="J328" i="4" s="1"/>
  <c r="D327" i="4"/>
  <c r="D328" i="4" s="1"/>
  <c r="C327" i="4"/>
  <c r="Q326" i="4"/>
  <c r="N326" i="4"/>
  <c r="M326" i="4"/>
  <c r="P326" i="4" s="1"/>
  <c r="F326" i="4"/>
  <c r="E326" i="4"/>
  <c r="G326" i="4" s="1"/>
  <c r="Q325" i="4"/>
  <c r="N325" i="4"/>
  <c r="M325" i="4"/>
  <c r="P325" i="4" s="1"/>
  <c r="F325" i="4"/>
  <c r="E325" i="4"/>
  <c r="G325" i="4" s="1"/>
  <c r="L321" i="4"/>
  <c r="L322" i="4" s="1"/>
  <c r="K321" i="4"/>
  <c r="Q321" i="4" s="1"/>
  <c r="J321" i="4"/>
  <c r="J322" i="4" s="1"/>
  <c r="D321" i="4"/>
  <c r="C321" i="4"/>
  <c r="C322" i="4" s="1"/>
  <c r="Q320" i="4"/>
  <c r="N320" i="4"/>
  <c r="M320" i="4"/>
  <c r="P320" i="4" s="1"/>
  <c r="G320" i="4"/>
  <c r="F320" i="4"/>
  <c r="E320" i="4"/>
  <c r="L316" i="4"/>
  <c r="K316" i="4"/>
  <c r="J316" i="4"/>
  <c r="D316" i="4"/>
  <c r="C316" i="4"/>
  <c r="Q315" i="4"/>
  <c r="N315" i="4"/>
  <c r="M315" i="4"/>
  <c r="P315" i="4" s="1"/>
  <c r="F315" i="4"/>
  <c r="E315" i="4"/>
  <c r="G315" i="4" s="1"/>
  <c r="L313" i="4"/>
  <c r="K313" i="4"/>
  <c r="D313" i="4"/>
  <c r="F313" i="4" s="1"/>
  <c r="C313" i="4"/>
  <c r="Q312" i="4"/>
  <c r="N312" i="4"/>
  <c r="M312" i="4"/>
  <c r="P312" i="4" s="1"/>
  <c r="F312" i="4"/>
  <c r="E312" i="4"/>
  <c r="G312" i="4" s="1"/>
  <c r="Q311" i="4"/>
  <c r="N311" i="4"/>
  <c r="M311" i="4"/>
  <c r="P311" i="4" s="1"/>
  <c r="F311" i="4"/>
  <c r="E311" i="4"/>
  <c r="G311" i="4" s="1"/>
  <c r="Q310" i="4"/>
  <c r="N310" i="4"/>
  <c r="M310" i="4"/>
  <c r="P310" i="4" s="1"/>
  <c r="F310" i="4"/>
  <c r="E310" i="4"/>
  <c r="G310" i="4" s="1"/>
  <c r="Q309" i="4"/>
  <c r="N309" i="4"/>
  <c r="M309" i="4"/>
  <c r="P309" i="4" s="1"/>
  <c r="F309" i="4"/>
  <c r="E309" i="4"/>
  <c r="G309" i="4" s="1"/>
  <c r="Q308" i="4"/>
  <c r="N308" i="4"/>
  <c r="M308" i="4"/>
  <c r="P308" i="4" s="1"/>
  <c r="F308" i="4"/>
  <c r="E308" i="4"/>
  <c r="Q307" i="4"/>
  <c r="N307" i="4"/>
  <c r="M307" i="4"/>
  <c r="P307" i="4" s="1"/>
  <c r="G307" i="4"/>
  <c r="F307" i="4"/>
  <c r="E307" i="4"/>
  <c r="Q306" i="4"/>
  <c r="N306" i="4"/>
  <c r="M306" i="4"/>
  <c r="P306" i="4" s="1"/>
  <c r="G306" i="4"/>
  <c r="F306" i="4"/>
  <c r="H306" i="4" s="1"/>
  <c r="E306" i="4"/>
  <c r="Q305" i="4"/>
  <c r="N305" i="4"/>
  <c r="M305" i="4"/>
  <c r="P305" i="4" s="1"/>
  <c r="F305" i="4"/>
  <c r="E305" i="4"/>
  <c r="G305" i="4" s="1"/>
  <c r="J304" i="4"/>
  <c r="N304" i="4" s="1"/>
  <c r="F304" i="4"/>
  <c r="H304" i="4" s="1"/>
  <c r="E304" i="4"/>
  <c r="G304" i="4" s="1"/>
  <c r="Q303" i="4"/>
  <c r="N303" i="4"/>
  <c r="M303" i="4"/>
  <c r="P303" i="4" s="1"/>
  <c r="F303" i="4"/>
  <c r="E303" i="4"/>
  <c r="Q302" i="4"/>
  <c r="N302" i="4"/>
  <c r="M302" i="4"/>
  <c r="P302" i="4" s="1"/>
  <c r="F302" i="4"/>
  <c r="E302" i="4"/>
  <c r="L300" i="4"/>
  <c r="K300" i="4"/>
  <c r="J300" i="4"/>
  <c r="D300" i="4"/>
  <c r="C300" i="4"/>
  <c r="E300" i="4" s="1"/>
  <c r="G300" i="4" s="1"/>
  <c r="Q299" i="4"/>
  <c r="N299" i="4"/>
  <c r="M299" i="4"/>
  <c r="P299" i="4" s="1"/>
  <c r="F299" i="4"/>
  <c r="E299" i="4"/>
  <c r="G299" i="4" s="1"/>
  <c r="L297" i="4"/>
  <c r="K297" i="4"/>
  <c r="D297" i="4"/>
  <c r="C297" i="4"/>
  <c r="J296" i="4"/>
  <c r="M296" i="4" s="1"/>
  <c r="P296" i="4" s="1"/>
  <c r="F296" i="4"/>
  <c r="E296" i="4"/>
  <c r="G296" i="4" s="1"/>
  <c r="J295" i="4"/>
  <c r="N295" i="4" s="1"/>
  <c r="F295" i="4"/>
  <c r="E295" i="4"/>
  <c r="G295" i="4" s="1"/>
  <c r="Q294" i="4"/>
  <c r="N294" i="4"/>
  <c r="M294" i="4"/>
  <c r="P294" i="4" s="1"/>
  <c r="F294" i="4"/>
  <c r="E294" i="4"/>
  <c r="G294" i="4" s="1"/>
  <c r="Q293" i="4"/>
  <c r="N293" i="4"/>
  <c r="M293" i="4"/>
  <c r="P293" i="4" s="1"/>
  <c r="F293" i="4"/>
  <c r="E293" i="4"/>
  <c r="G293" i="4" s="1"/>
  <c r="J292" i="4"/>
  <c r="Q292" i="4" s="1"/>
  <c r="F292" i="4"/>
  <c r="E292" i="4"/>
  <c r="G292" i="4" s="1"/>
  <c r="Q291" i="4"/>
  <c r="N291" i="4"/>
  <c r="M291" i="4"/>
  <c r="P291" i="4" s="1"/>
  <c r="F291" i="4"/>
  <c r="E291" i="4"/>
  <c r="G291" i="4" s="1"/>
  <c r="Q290" i="4"/>
  <c r="N290" i="4"/>
  <c r="M290" i="4"/>
  <c r="P290" i="4" s="1"/>
  <c r="F290" i="4"/>
  <c r="E290" i="4"/>
  <c r="G290" i="4" s="1"/>
  <c r="Q289" i="4"/>
  <c r="N289" i="4"/>
  <c r="M289" i="4"/>
  <c r="P289" i="4" s="1"/>
  <c r="F289" i="4"/>
  <c r="H289" i="4" s="1"/>
  <c r="E289" i="4"/>
  <c r="G289" i="4" s="1"/>
  <c r="Q288" i="4"/>
  <c r="N288" i="4"/>
  <c r="M288" i="4"/>
  <c r="P288" i="4" s="1"/>
  <c r="F288" i="4"/>
  <c r="E288" i="4"/>
  <c r="G288" i="4" s="1"/>
  <c r="L286" i="4"/>
  <c r="K286" i="4"/>
  <c r="J286" i="4"/>
  <c r="D286" i="4"/>
  <c r="C286" i="4"/>
  <c r="E286" i="4" s="1"/>
  <c r="G286" i="4" s="1"/>
  <c r="Q285" i="4"/>
  <c r="N285" i="4"/>
  <c r="M285" i="4"/>
  <c r="P285" i="4" s="1"/>
  <c r="F285" i="4"/>
  <c r="E285" i="4"/>
  <c r="G285" i="4" s="1"/>
  <c r="L281" i="4"/>
  <c r="K281" i="4"/>
  <c r="J281" i="4"/>
  <c r="D281" i="4"/>
  <c r="C281" i="4"/>
  <c r="Q280" i="4"/>
  <c r="N280" i="4"/>
  <c r="M280" i="4"/>
  <c r="P280" i="4" s="1"/>
  <c r="F280" i="4"/>
  <c r="E280" i="4"/>
  <c r="G280" i="4" s="1"/>
  <c r="Q279" i="4"/>
  <c r="N279" i="4"/>
  <c r="M279" i="4"/>
  <c r="P279" i="4" s="1"/>
  <c r="F279" i="4"/>
  <c r="E279" i="4"/>
  <c r="G279" i="4" s="1"/>
  <c r="Q278" i="4"/>
  <c r="N278" i="4"/>
  <c r="M278" i="4"/>
  <c r="P278" i="4" s="1"/>
  <c r="F278" i="4"/>
  <c r="H278" i="4" s="1"/>
  <c r="E278" i="4"/>
  <c r="G278" i="4" s="1"/>
  <c r="Q277" i="4"/>
  <c r="P277" i="4"/>
  <c r="N277" i="4"/>
  <c r="M277" i="4"/>
  <c r="F277" i="4"/>
  <c r="H277" i="4" s="1"/>
  <c r="E277" i="4"/>
  <c r="G277" i="4" s="1"/>
  <c r="Q276" i="4"/>
  <c r="N276" i="4"/>
  <c r="M276" i="4"/>
  <c r="P276" i="4" s="1"/>
  <c r="F276" i="4"/>
  <c r="E276" i="4"/>
  <c r="G276" i="4" s="1"/>
  <c r="Q275" i="4"/>
  <c r="N275" i="4"/>
  <c r="M275" i="4"/>
  <c r="P275" i="4" s="1"/>
  <c r="F275" i="4"/>
  <c r="H275" i="4" s="1"/>
  <c r="E275" i="4"/>
  <c r="G275" i="4" s="1"/>
  <c r="Q274" i="4"/>
  <c r="N274" i="4"/>
  <c r="M274" i="4"/>
  <c r="P274" i="4" s="1"/>
  <c r="F274" i="4"/>
  <c r="H274" i="4" s="1"/>
  <c r="E274" i="4"/>
  <c r="G274" i="4" s="1"/>
  <c r="Q273" i="4"/>
  <c r="N273" i="4"/>
  <c r="M273" i="4"/>
  <c r="P273" i="4" s="1"/>
  <c r="F273" i="4"/>
  <c r="E273" i="4"/>
  <c r="G273" i="4" s="1"/>
  <c r="Q272" i="4"/>
  <c r="P272" i="4"/>
  <c r="N272" i="4"/>
  <c r="M272" i="4"/>
  <c r="F272" i="4"/>
  <c r="E272" i="4"/>
  <c r="G272" i="4" s="1"/>
  <c r="Q271" i="4"/>
  <c r="N271" i="4"/>
  <c r="M271" i="4"/>
  <c r="P271" i="4" s="1"/>
  <c r="F271" i="4"/>
  <c r="H271" i="4" s="1"/>
  <c r="E271" i="4"/>
  <c r="G271" i="4" s="1"/>
  <c r="Q270" i="4"/>
  <c r="N270" i="4"/>
  <c r="M270" i="4"/>
  <c r="P270" i="4" s="1"/>
  <c r="H270" i="4"/>
  <c r="F270" i="4"/>
  <c r="E270" i="4"/>
  <c r="G270" i="4" s="1"/>
  <c r="Q269" i="4"/>
  <c r="P269" i="4"/>
  <c r="N269" i="4"/>
  <c r="M269" i="4"/>
  <c r="F269" i="4"/>
  <c r="E269" i="4"/>
  <c r="G269" i="4" s="1"/>
  <c r="Q268" i="4"/>
  <c r="N268" i="4"/>
  <c r="M268" i="4"/>
  <c r="P268" i="4" s="1"/>
  <c r="F268" i="4"/>
  <c r="H268" i="4" s="1"/>
  <c r="E268" i="4"/>
  <c r="G268" i="4" s="1"/>
  <c r="Q267" i="4"/>
  <c r="N267" i="4"/>
  <c r="M267" i="4"/>
  <c r="P267" i="4" s="1"/>
  <c r="F267" i="4"/>
  <c r="E267" i="4"/>
  <c r="G267" i="4" s="1"/>
  <c r="Q266" i="4"/>
  <c r="N266" i="4"/>
  <c r="M266" i="4"/>
  <c r="P266" i="4" s="1"/>
  <c r="F266" i="4"/>
  <c r="E266" i="4"/>
  <c r="G266" i="4" s="1"/>
  <c r="Q265" i="4"/>
  <c r="N265" i="4"/>
  <c r="M265" i="4"/>
  <c r="P265" i="4" s="1"/>
  <c r="F265" i="4"/>
  <c r="E265" i="4"/>
  <c r="G265" i="4" s="1"/>
  <c r="Q264" i="4"/>
  <c r="N264" i="4"/>
  <c r="M264" i="4"/>
  <c r="P264" i="4" s="1"/>
  <c r="F264" i="4"/>
  <c r="E264" i="4"/>
  <c r="G264" i="4" s="1"/>
  <c r="Q263" i="4"/>
  <c r="N263" i="4"/>
  <c r="M263" i="4"/>
  <c r="P263" i="4" s="1"/>
  <c r="F263" i="4"/>
  <c r="E263" i="4"/>
  <c r="G263" i="4" s="1"/>
  <c r="Q262" i="4"/>
  <c r="N262" i="4"/>
  <c r="M262" i="4"/>
  <c r="P262" i="4" s="1"/>
  <c r="F262" i="4"/>
  <c r="E262" i="4"/>
  <c r="G262" i="4" s="1"/>
  <c r="Q261" i="4"/>
  <c r="N261" i="4"/>
  <c r="M261" i="4"/>
  <c r="P261" i="4" s="1"/>
  <c r="F261" i="4"/>
  <c r="H261" i="4" s="1"/>
  <c r="E261" i="4"/>
  <c r="G261" i="4" s="1"/>
  <c r="Q260" i="4"/>
  <c r="N260" i="4"/>
  <c r="M260" i="4"/>
  <c r="P260" i="4" s="1"/>
  <c r="F260" i="4"/>
  <c r="H260" i="4" s="1"/>
  <c r="E260" i="4"/>
  <c r="G260" i="4" s="1"/>
  <c r="Q259" i="4"/>
  <c r="N259" i="4"/>
  <c r="M259" i="4"/>
  <c r="P259" i="4" s="1"/>
  <c r="F259" i="4"/>
  <c r="E259" i="4"/>
  <c r="G259" i="4" s="1"/>
  <c r="Q258" i="4"/>
  <c r="N258" i="4"/>
  <c r="M258" i="4"/>
  <c r="P258" i="4" s="1"/>
  <c r="F258" i="4"/>
  <c r="H258" i="4" s="1"/>
  <c r="E258" i="4"/>
  <c r="G258" i="4" s="1"/>
  <c r="Q257" i="4"/>
  <c r="N257" i="4"/>
  <c r="M257" i="4"/>
  <c r="P257" i="4" s="1"/>
  <c r="F257" i="4"/>
  <c r="E257" i="4"/>
  <c r="G257" i="4" s="1"/>
  <c r="Q256" i="4"/>
  <c r="N256" i="4"/>
  <c r="M256" i="4"/>
  <c r="P256" i="4" s="1"/>
  <c r="F256" i="4"/>
  <c r="E256" i="4"/>
  <c r="G256" i="4" s="1"/>
  <c r="Q255" i="4"/>
  <c r="N255" i="4"/>
  <c r="M255" i="4"/>
  <c r="P255" i="4" s="1"/>
  <c r="F255" i="4"/>
  <c r="E255" i="4"/>
  <c r="G255" i="4" s="1"/>
  <c r="Q254" i="4"/>
  <c r="N254" i="4"/>
  <c r="M254" i="4"/>
  <c r="P254" i="4" s="1"/>
  <c r="F254" i="4"/>
  <c r="E254" i="4"/>
  <c r="G254" i="4" s="1"/>
  <c r="Q253" i="4"/>
  <c r="N253" i="4"/>
  <c r="M253" i="4"/>
  <c r="P253" i="4" s="1"/>
  <c r="F253" i="4"/>
  <c r="E253" i="4"/>
  <c r="G253" i="4" s="1"/>
  <c r="Q252" i="4"/>
  <c r="N252" i="4"/>
  <c r="M252" i="4"/>
  <c r="P252" i="4" s="1"/>
  <c r="F252" i="4"/>
  <c r="E252" i="4"/>
  <c r="G252" i="4" s="1"/>
  <c r="L250" i="4"/>
  <c r="K250" i="4"/>
  <c r="J250" i="4"/>
  <c r="D250" i="4"/>
  <c r="C250" i="4"/>
  <c r="Q249" i="4"/>
  <c r="N249" i="4"/>
  <c r="M249" i="4"/>
  <c r="P249" i="4" s="1"/>
  <c r="F249" i="4"/>
  <c r="E249" i="4"/>
  <c r="G249" i="4" s="1"/>
  <c r="Q248" i="4"/>
  <c r="N248" i="4"/>
  <c r="M248" i="4"/>
  <c r="P248" i="4" s="1"/>
  <c r="F248" i="4"/>
  <c r="E248" i="4"/>
  <c r="G248" i="4" s="1"/>
  <c r="Q247" i="4"/>
  <c r="N247" i="4"/>
  <c r="M247" i="4"/>
  <c r="P247" i="4" s="1"/>
  <c r="F247" i="4"/>
  <c r="E247" i="4"/>
  <c r="G247" i="4" s="1"/>
  <c r="Q246" i="4"/>
  <c r="N246" i="4"/>
  <c r="M246" i="4"/>
  <c r="P246" i="4" s="1"/>
  <c r="F246" i="4"/>
  <c r="E246" i="4"/>
  <c r="G246" i="4" s="1"/>
  <c r="Q245" i="4"/>
  <c r="N245" i="4"/>
  <c r="M245" i="4"/>
  <c r="P245" i="4" s="1"/>
  <c r="F245" i="4"/>
  <c r="E245" i="4"/>
  <c r="G245" i="4" s="1"/>
  <c r="Q244" i="4"/>
  <c r="N244" i="4"/>
  <c r="M244" i="4"/>
  <c r="P244" i="4" s="1"/>
  <c r="F244" i="4"/>
  <c r="E244" i="4"/>
  <c r="G244" i="4" s="1"/>
  <c r="Q243" i="4"/>
  <c r="N243" i="4"/>
  <c r="M243" i="4"/>
  <c r="P243" i="4" s="1"/>
  <c r="F243" i="4"/>
  <c r="E243" i="4"/>
  <c r="G243" i="4" s="1"/>
  <c r="Q242" i="4"/>
  <c r="N242" i="4"/>
  <c r="M242" i="4"/>
  <c r="P242" i="4" s="1"/>
  <c r="F242" i="4"/>
  <c r="H242" i="4" s="1"/>
  <c r="E242" i="4"/>
  <c r="G242" i="4" s="1"/>
  <c r="Q241" i="4"/>
  <c r="N241" i="4"/>
  <c r="M241" i="4"/>
  <c r="P241" i="4" s="1"/>
  <c r="F241" i="4"/>
  <c r="E241" i="4"/>
  <c r="G241" i="4" s="1"/>
  <c r="Q240" i="4"/>
  <c r="N240" i="4"/>
  <c r="M240" i="4"/>
  <c r="P240" i="4" s="1"/>
  <c r="F240" i="4"/>
  <c r="E240" i="4"/>
  <c r="G240" i="4" s="1"/>
  <c r="Q239" i="4"/>
  <c r="N239" i="4"/>
  <c r="M239" i="4"/>
  <c r="P239" i="4" s="1"/>
  <c r="F239" i="4"/>
  <c r="E239" i="4"/>
  <c r="G239" i="4" s="1"/>
  <c r="Q238" i="4"/>
  <c r="N238" i="4"/>
  <c r="M238" i="4"/>
  <c r="P238" i="4" s="1"/>
  <c r="F238" i="4"/>
  <c r="E238" i="4"/>
  <c r="G238" i="4" s="1"/>
  <c r="Q237" i="4"/>
  <c r="N237" i="4"/>
  <c r="M237" i="4"/>
  <c r="P237" i="4" s="1"/>
  <c r="G237" i="4"/>
  <c r="F237" i="4"/>
  <c r="H237" i="4" s="1"/>
  <c r="E237" i="4"/>
  <c r="Q236" i="4"/>
  <c r="N236" i="4"/>
  <c r="M236" i="4"/>
  <c r="P236" i="4" s="1"/>
  <c r="F236" i="4"/>
  <c r="H236" i="4" s="1"/>
  <c r="E236" i="4"/>
  <c r="G236" i="4" s="1"/>
  <c r="Q235" i="4"/>
  <c r="N235" i="4"/>
  <c r="M235" i="4"/>
  <c r="P235" i="4" s="1"/>
  <c r="F235" i="4"/>
  <c r="E235" i="4"/>
  <c r="G235" i="4" s="1"/>
  <c r="Q234" i="4"/>
  <c r="N234" i="4"/>
  <c r="M234" i="4"/>
  <c r="P234" i="4" s="1"/>
  <c r="F234" i="4"/>
  <c r="E234" i="4"/>
  <c r="Q233" i="4"/>
  <c r="N233" i="4"/>
  <c r="M233" i="4"/>
  <c r="P233" i="4" s="1"/>
  <c r="F233" i="4"/>
  <c r="E233" i="4"/>
  <c r="G233" i="4" s="1"/>
  <c r="Q232" i="4"/>
  <c r="N232" i="4"/>
  <c r="M232" i="4"/>
  <c r="P232" i="4" s="1"/>
  <c r="F232" i="4"/>
  <c r="E232" i="4"/>
  <c r="Q231" i="4"/>
  <c r="N231" i="4"/>
  <c r="M231" i="4"/>
  <c r="P231" i="4" s="1"/>
  <c r="F231" i="4"/>
  <c r="E231" i="4"/>
  <c r="G231" i="4" s="1"/>
  <c r="Q230" i="4"/>
  <c r="N230" i="4"/>
  <c r="M230" i="4"/>
  <c r="P230" i="4" s="1"/>
  <c r="F230" i="4"/>
  <c r="E230" i="4"/>
  <c r="Q229" i="4"/>
  <c r="N229" i="4"/>
  <c r="M229" i="4"/>
  <c r="P229" i="4" s="1"/>
  <c r="F229" i="4"/>
  <c r="E229" i="4"/>
  <c r="G229" i="4" s="1"/>
  <c r="Q228" i="4"/>
  <c r="N228" i="4"/>
  <c r="M228" i="4"/>
  <c r="P228" i="4" s="1"/>
  <c r="F228" i="4"/>
  <c r="H228" i="4" s="1"/>
  <c r="E228" i="4"/>
  <c r="G228" i="4" s="1"/>
  <c r="Q227" i="4"/>
  <c r="P227" i="4"/>
  <c r="N227" i="4"/>
  <c r="M227" i="4"/>
  <c r="F227" i="4"/>
  <c r="H227" i="4" s="1"/>
  <c r="E227" i="4"/>
  <c r="G227" i="4" s="1"/>
  <c r="Q226" i="4"/>
  <c r="N226" i="4"/>
  <c r="M226" i="4"/>
  <c r="P226" i="4" s="1"/>
  <c r="F226" i="4"/>
  <c r="E226" i="4"/>
  <c r="G226" i="4" s="1"/>
  <c r="Q225" i="4"/>
  <c r="N225" i="4"/>
  <c r="M225" i="4"/>
  <c r="P225" i="4" s="1"/>
  <c r="F225" i="4"/>
  <c r="E225" i="4"/>
  <c r="G225" i="4" s="1"/>
  <c r="Q224" i="4"/>
  <c r="N224" i="4"/>
  <c r="M224" i="4"/>
  <c r="P224" i="4" s="1"/>
  <c r="H224" i="4"/>
  <c r="F224" i="4"/>
  <c r="E224" i="4"/>
  <c r="G224" i="4" s="1"/>
  <c r="Q223" i="4"/>
  <c r="N223" i="4"/>
  <c r="M223" i="4"/>
  <c r="P223" i="4" s="1"/>
  <c r="F223" i="4"/>
  <c r="E223" i="4"/>
  <c r="G223" i="4" s="1"/>
  <c r="Q222" i="4"/>
  <c r="P222" i="4"/>
  <c r="N222" i="4"/>
  <c r="M222" i="4"/>
  <c r="F222" i="4"/>
  <c r="H222" i="4" s="1"/>
  <c r="E222" i="4"/>
  <c r="G222" i="4" s="1"/>
  <c r="Q221" i="4"/>
  <c r="N221" i="4"/>
  <c r="M221" i="4"/>
  <c r="P221" i="4" s="1"/>
  <c r="F221" i="4"/>
  <c r="E221" i="4"/>
  <c r="G221" i="4" s="1"/>
  <c r="Q220" i="4"/>
  <c r="N220" i="4"/>
  <c r="M220" i="4"/>
  <c r="P220" i="4" s="1"/>
  <c r="F220" i="4"/>
  <c r="E220" i="4"/>
  <c r="G220" i="4" s="1"/>
  <c r="Q219" i="4"/>
  <c r="P219" i="4"/>
  <c r="N219" i="4"/>
  <c r="M219" i="4"/>
  <c r="F219" i="4"/>
  <c r="E219" i="4"/>
  <c r="G219" i="4" s="1"/>
  <c r="Q218" i="4"/>
  <c r="P218" i="4"/>
  <c r="N218" i="4"/>
  <c r="M218" i="4"/>
  <c r="F218" i="4"/>
  <c r="E218" i="4"/>
  <c r="G218" i="4" s="1"/>
  <c r="Q217" i="4"/>
  <c r="N217" i="4"/>
  <c r="M217" i="4"/>
  <c r="P217" i="4" s="1"/>
  <c r="F217" i="4"/>
  <c r="E217" i="4"/>
  <c r="G217" i="4" s="1"/>
  <c r="Q216" i="4"/>
  <c r="N216" i="4"/>
  <c r="M216" i="4"/>
  <c r="P216" i="4" s="1"/>
  <c r="F216" i="4"/>
  <c r="H216" i="4" s="1"/>
  <c r="E216" i="4"/>
  <c r="G216" i="4" s="1"/>
  <c r="Q215" i="4"/>
  <c r="N215" i="4"/>
  <c r="M215" i="4"/>
  <c r="P215" i="4" s="1"/>
  <c r="F215" i="4"/>
  <c r="E215" i="4"/>
  <c r="G215" i="4" s="1"/>
  <c r="Q214" i="4"/>
  <c r="N214" i="4"/>
  <c r="M214" i="4"/>
  <c r="P214" i="4" s="1"/>
  <c r="F214" i="4"/>
  <c r="H214" i="4" s="1"/>
  <c r="E214" i="4"/>
  <c r="G214" i="4" s="1"/>
  <c r="Q213" i="4"/>
  <c r="N213" i="4"/>
  <c r="M213" i="4"/>
  <c r="P213" i="4" s="1"/>
  <c r="F213" i="4"/>
  <c r="E213" i="4"/>
  <c r="G213" i="4" s="1"/>
  <c r="Q212" i="4"/>
  <c r="N212" i="4"/>
  <c r="M212" i="4"/>
  <c r="P212" i="4" s="1"/>
  <c r="F212" i="4"/>
  <c r="H212" i="4" s="1"/>
  <c r="E212" i="4"/>
  <c r="G212" i="4" s="1"/>
  <c r="Q211" i="4"/>
  <c r="N211" i="4"/>
  <c r="M211" i="4"/>
  <c r="P211" i="4" s="1"/>
  <c r="F211" i="4"/>
  <c r="H211" i="4" s="1"/>
  <c r="E211" i="4"/>
  <c r="G211" i="4" s="1"/>
  <c r="L209" i="4"/>
  <c r="N209" i="4" s="1"/>
  <c r="K209" i="4"/>
  <c r="J209" i="4"/>
  <c r="D209" i="4"/>
  <c r="C209" i="4"/>
  <c r="Q208" i="4"/>
  <c r="N208" i="4"/>
  <c r="M208" i="4"/>
  <c r="P208" i="4" s="1"/>
  <c r="F208" i="4"/>
  <c r="E208" i="4"/>
  <c r="H208" i="4" s="1"/>
  <c r="L206" i="4"/>
  <c r="K206" i="4"/>
  <c r="J206" i="4"/>
  <c r="D206" i="4"/>
  <c r="C206" i="4"/>
  <c r="Q205" i="4"/>
  <c r="P205" i="4"/>
  <c r="N205" i="4"/>
  <c r="M205" i="4"/>
  <c r="F205" i="4"/>
  <c r="H205" i="4" s="1"/>
  <c r="E205" i="4"/>
  <c r="G205" i="4" s="1"/>
  <c r="Q204" i="4"/>
  <c r="P204" i="4"/>
  <c r="N204" i="4"/>
  <c r="M204" i="4"/>
  <c r="F204" i="4"/>
  <c r="E204" i="4"/>
  <c r="G204" i="4" s="1"/>
  <c r="Q203" i="4"/>
  <c r="N203" i="4"/>
  <c r="M203" i="4"/>
  <c r="P203" i="4" s="1"/>
  <c r="F203" i="4"/>
  <c r="E203" i="4"/>
  <c r="G203" i="4" s="1"/>
  <c r="Q202" i="4"/>
  <c r="N202" i="4"/>
  <c r="M202" i="4"/>
  <c r="P202" i="4" s="1"/>
  <c r="F202" i="4"/>
  <c r="E202" i="4"/>
  <c r="G202" i="4" s="1"/>
  <c r="Q201" i="4"/>
  <c r="P201" i="4"/>
  <c r="N201" i="4"/>
  <c r="M201" i="4"/>
  <c r="F201" i="4"/>
  <c r="E201" i="4"/>
  <c r="G201" i="4" s="1"/>
  <c r="Q200" i="4"/>
  <c r="N200" i="4"/>
  <c r="M200" i="4"/>
  <c r="P200" i="4" s="1"/>
  <c r="F200" i="4"/>
  <c r="E200" i="4"/>
  <c r="G200" i="4" s="1"/>
  <c r="Q199" i="4"/>
  <c r="N199" i="4"/>
  <c r="M199" i="4"/>
  <c r="P199" i="4" s="1"/>
  <c r="F199" i="4"/>
  <c r="E199" i="4"/>
  <c r="G199" i="4" s="1"/>
  <c r="Q198" i="4"/>
  <c r="N198" i="4"/>
  <c r="M198" i="4"/>
  <c r="P198" i="4" s="1"/>
  <c r="F198" i="4"/>
  <c r="E198" i="4"/>
  <c r="G198" i="4" s="1"/>
  <c r="L194" i="4"/>
  <c r="K194" i="4"/>
  <c r="J194" i="4"/>
  <c r="D194" i="4"/>
  <c r="C194" i="4"/>
  <c r="Q193" i="4"/>
  <c r="N193" i="4"/>
  <c r="M193" i="4"/>
  <c r="P193" i="4" s="1"/>
  <c r="G193" i="4"/>
  <c r="F193" i="4"/>
  <c r="E193" i="4"/>
  <c r="Q192" i="4"/>
  <c r="N192" i="4"/>
  <c r="M192" i="4"/>
  <c r="P192" i="4" s="1"/>
  <c r="F192" i="4"/>
  <c r="E192" i="4"/>
  <c r="G192" i="4" s="1"/>
  <c r="L190" i="4"/>
  <c r="K190" i="4"/>
  <c r="J190" i="4"/>
  <c r="D190" i="4"/>
  <c r="C190" i="4"/>
  <c r="Q189" i="4"/>
  <c r="N189" i="4"/>
  <c r="M189" i="4"/>
  <c r="P189" i="4" s="1"/>
  <c r="F189" i="4"/>
  <c r="E189" i="4"/>
  <c r="G189" i="4" s="1"/>
  <c r="Q188" i="4"/>
  <c r="N188" i="4"/>
  <c r="M188" i="4"/>
  <c r="P188" i="4" s="1"/>
  <c r="G188" i="4"/>
  <c r="F188" i="4"/>
  <c r="E188" i="4"/>
  <c r="Q187" i="4"/>
  <c r="N187" i="4"/>
  <c r="M187" i="4"/>
  <c r="P187" i="4" s="1"/>
  <c r="F187" i="4"/>
  <c r="E187" i="4"/>
  <c r="G187" i="4" s="1"/>
  <c r="Q186" i="4"/>
  <c r="N186" i="4"/>
  <c r="M186" i="4"/>
  <c r="P186" i="4" s="1"/>
  <c r="F186" i="4"/>
  <c r="E186" i="4"/>
  <c r="G186" i="4" s="1"/>
  <c r="Q185" i="4"/>
  <c r="N185" i="4"/>
  <c r="M185" i="4"/>
  <c r="P185" i="4" s="1"/>
  <c r="F185" i="4"/>
  <c r="H185" i="4" s="1"/>
  <c r="E185" i="4"/>
  <c r="G185" i="4" s="1"/>
  <c r="Q184" i="4"/>
  <c r="P184" i="4"/>
  <c r="N184" i="4"/>
  <c r="M184" i="4"/>
  <c r="F184" i="4"/>
  <c r="E184" i="4"/>
  <c r="G184" i="4" s="1"/>
  <c r="Q183" i="4"/>
  <c r="N183" i="4"/>
  <c r="M183" i="4"/>
  <c r="P183" i="4" s="1"/>
  <c r="F183" i="4"/>
  <c r="E183" i="4"/>
  <c r="G183" i="4" s="1"/>
  <c r="Q182" i="4"/>
  <c r="P182" i="4"/>
  <c r="N182" i="4"/>
  <c r="M182" i="4"/>
  <c r="F182" i="4"/>
  <c r="E182" i="4"/>
  <c r="G182" i="4" s="1"/>
  <c r="Q181" i="4"/>
  <c r="N181" i="4"/>
  <c r="M181" i="4"/>
  <c r="P181" i="4" s="1"/>
  <c r="F181" i="4"/>
  <c r="H181" i="4" s="1"/>
  <c r="E181" i="4"/>
  <c r="G181" i="4" s="1"/>
  <c r="Q180" i="4"/>
  <c r="N180" i="4"/>
  <c r="M180" i="4"/>
  <c r="P180" i="4" s="1"/>
  <c r="F180" i="4"/>
  <c r="E180" i="4"/>
  <c r="G180" i="4" s="1"/>
  <c r="Q179" i="4"/>
  <c r="N179" i="4"/>
  <c r="M179" i="4"/>
  <c r="P179" i="4" s="1"/>
  <c r="F179" i="4"/>
  <c r="E179" i="4"/>
  <c r="G179" i="4" s="1"/>
  <c r="Q178" i="4"/>
  <c r="P178" i="4"/>
  <c r="N178" i="4"/>
  <c r="M178" i="4"/>
  <c r="G178" i="4"/>
  <c r="F178" i="4"/>
  <c r="E178" i="4"/>
  <c r="Q177" i="4"/>
  <c r="N177" i="4"/>
  <c r="M177" i="4"/>
  <c r="P177" i="4" s="1"/>
  <c r="F177" i="4"/>
  <c r="H177" i="4" s="1"/>
  <c r="E177" i="4"/>
  <c r="G177" i="4" s="1"/>
  <c r="Q176" i="4"/>
  <c r="N176" i="4"/>
  <c r="M176" i="4"/>
  <c r="P176" i="4" s="1"/>
  <c r="G176" i="4"/>
  <c r="F176" i="4"/>
  <c r="E176" i="4"/>
  <c r="Q175" i="4"/>
  <c r="N175" i="4"/>
  <c r="M175" i="4"/>
  <c r="P175" i="4" s="1"/>
  <c r="F175" i="4"/>
  <c r="E175" i="4"/>
  <c r="G175" i="4" s="1"/>
  <c r="Q174" i="4"/>
  <c r="N174" i="4"/>
  <c r="M174" i="4"/>
  <c r="P174" i="4" s="1"/>
  <c r="F174" i="4"/>
  <c r="E174" i="4"/>
  <c r="G174" i="4" s="1"/>
  <c r="Q173" i="4"/>
  <c r="N173" i="4"/>
  <c r="M173" i="4"/>
  <c r="P173" i="4" s="1"/>
  <c r="F173" i="4"/>
  <c r="E173" i="4"/>
  <c r="G173" i="4" s="1"/>
  <c r="Q172" i="4"/>
  <c r="N172" i="4"/>
  <c r="M172" i="4"/>
  <c r="P172" i="4" s="1"/>
  <c r="F172" i="4"/>
  <c r="E172" i="4"/>
  <c r="G172" i="4" s="1"/>
  <c r="Q171" i="4"/>
  <c r="N171" i="4"/>
  <c r="M171" i="4"/>
  <c r="P171" i="4" s="1"/>
  <c r="F171" i="4"/>
  <c r="E171" i="4"/>
  <c r="G171" i="4" s="1"/>
  <c r="Q170" i="4"/>
  <c r="N170" i="4"/>
  <c r="M170" i="4"/>
  <c r="P170" i="4" s="1"/>
  <c r="F170" i="4"/>
  <c r="E170" i="4"/>
  <c r="G170" i="4" s="1"/>
  <c r="Q169" i="4"/>
  <c r="N169" i="4"/>
  <c r="M169" i="4"/>
  <c r="P169" i="4" s="1"/>
  <c r="F169" i="4"/>
  <c r="E169" i="4"/>
  <c r="G169" i="4" s="1"/>
  <c r="L167" i="4"/>
  <c r="K167" i="4"/>
  <c r="J167" i="4"/>
  <c r="D167" i="4"/>
  <c r="C167" i="4"/>
  <c r="E167" i="4" s="1"/>
  <c r="G167" i="4" s="1"/>
  <c r="Q166" i="4"/>
  <c r="P166" i="4"/>
  <c r="N166" i="4"/>
  <c r="M166" i="4"/>
  <c r="F166" i="4"/>
  <c r="E166" i="4"/>
  <c r="G166" i="4" s="1"/>
  <c r="Q165" i="4"/>
  <c r="N165" i="4"/>
  <c r="M165" i="4"/>
  <c r="P165" i="4" s="1"/>
  <c r="F165" i="4"/>
  <c r="E165" i="4"/>
  <c r="G165" i="4" s="1"/>
  <c r="Q164" i="4"/>
  <c r="N164" i="4"/>
  <c r="M164" i="4"/>
  <c r="P164" i="4" s="1"/>
  <c r="F164" i="4"/>
  <c r="E164" i="4"/>
  <c r="G164" i="4" s="1"/>
  <c r="Q163" i="4"/>
  <c r="N163" i="4"/>
  <c r="M163" i="4"/>
  <c r="P163" i="4" s="1"/>
  <c r="F163" i="4"/>
  <c r="E163" i="4"/>
  <c r="G163" i="4" s="1"/>
  <c r="Q162" i="4"/>
  <c r="N162" i="4"/>
  <c r="M162" i="4"/>
  <c r="P162" i="4" s="1"/>
  <c r="F162" i="4"/>
  <c r="E162" i="4"/>
  <c r="G162" i="4" s="1"/>
  <c r="Q161" i="4"/>
  <c r="N161" i="4"/>
  <c r="M161" i="4"/>
  <c r="P161" i="4" s="1"/>
  <c r="F161" i="4"/>
  <c r="E161" i="4"/>
  <c r="G161" i="4" s="1"/>
  <c r="Q160" i="4"/>
  <c r="N160" i="4"/>
  <c r="M160" i="4"/>
  <c r="P160" i="4" s="1"/>
  <c r="F160" i="4"/>
  <c r="E160" i="4"/>
  <c r="G160" i="4" s="1"/>
  <c r="Q159" i="4"/>
  <c r="P159" i="4"/>
  <c r="N159" i="4"/>
  <c r="M159" i="4"/>
  <c r="F159" i="4"/>
  <c r="E159" i="4"/>
  <c r="G159" i="4" s="1"/>
  <c r="Q158" i="4"/>
  <c r="P158" i="4"/>
  <c r="N158" i="4"/>
  <c r="M158" i="4"/>
  <c r="F158" i="4"/>
  <c r="E158" i="4"/>
  <c r="G158" i="4" s="1"/>
  <c r="Q157" i="4"/>
  <c r="N157" i="4"/>
  <c r="M157" i="4"/>
  <c r="P157" i="4" s="1"/>
  <c r="F157" i="4"/>
  <c r="E157" i="4"/>
  <c r="G157" i="4" s="1"/>
  <c r="Q156" i="4"/>
  <c r="N156" i="4"/>
  <c r="M156" i="4"/>
  <c r="P156" i="4" s="1"/>
  <c r="F156" i="4"/>
  <c r="E156" i="4"/>
  <c r="G156" i="4" s="1"/>
  <c r="Q155" i="4"/>
  <c r="N155" i="4"/>
  <c r="M155" i="4"/>
  <c r="P155" i="4" s="1"/>
  <c r="F155" i="4"/>
  <c r="E155" i="4"/>
  <c r="G155" i="4" s="1"/>
  <c r="Q154" i="4"/>
  <c r="N154" i="4"/>
  <c r="M154" i="4"/>
  <c r="P154" i="4" s="1"/>
  <c r="G154" i="4"/>
  <c r="F154" i="4"/>
  <c r="H154" i="4" s="1"/>
  <c r="E154" i="4"/>
  <c r="Q153" i="4"/>
  <c r="N153" i="4"/>
  <c r="M153" i="4"/>
  <c r="P153" i="4" s="1"/>
  <c r="F153" i="4"/>
  <c r="E153" i="4"/>
  <c r="H153" i="4" s="1"/>
  <c r="Q152" i="4"/>
  <c r="N152" i="4"/>
  <c r="M152" i="4"/>
  <c r="P152" i="4" s="1"/>
  <c r="F152" i="4"/>
  <c r="E152" i="4"/>
  <c r="H152" i="4" s="1"/>
  <c r="Q151" i="4"/>
  <c r="N151" i="4"/>
  <c r="M151" i="4"/>
  <c r="P151" i="4" s="1"/>
  <c r="G151" i="4"/>
  <c r="F151" i="4"/>
  <c r="E151" i="4"/>
  <c r="Q150" i="4"/>
  <c r="N150" i="4"/>
  <c r="M150" i="4"/>
  <c r="P150" i="4" s="1"/>
  <c r="F150" i="4"/>
  <c r="E150" i="4"/>
  <c r="G150" i="4" s="1"/>
  <c r="Q149" i="4"/>
  <c r="N149" i="4"/>
  <c r="M149" i="4"/>
  <c r="P149" i="4" s="1"/>
  <c r="F149" i="4"/>
  <c r="E149" i="4"/>
  <c r="H149" i="4" s="1"/>
  <c r="Q148" i="4"/>
  <c r="N148" i="4"/>
  <c r="M148" i="4"/>
  <c r="P148" i="4" s="1"/>
  <c r="H148" i="4"/>
  <c r="F148" i="4"/>
  <c r="E148" i="4"/>
  <c r="G148" i="4" s="1"/>
  <c r="Q147" i="4"/>
  <c r="N147" i="4"/>
  <c r="M147" i="4"/>
  <c r="P147" i="4" s="1"/>
  <c r="H147" i="4"/>
  <c r="G147" i="4"/>
  <c r="F147" i="4"/>
  <c r="E147" i="4"/>
  <c r="Q146" i="4"/>
  <c r="N146" i="4"/>
  <c r="M146" i="4"/>
  <c r="P146" i="4" s="1"/>
  <c r="G146" i="4"/>
  <c r="F146" i="4"/>
  <c r="H146" i="4" s="1"/>
  <c r="E146" i="4"/>
  <c r="Q145" i="4"/>
  <c r="N145" i="4"/>
  <c r="M145" i="4"/>
  <c r="P145" i="4" s="1"/>
  <c r="F145" i="4"/>
  <c r="E145" i="4"/>
  <c r="H145" i="4" s="1"/>
  <c r="Q144" i="4"/>
  <c r="N144" i="4"/>
  <c r="M144" i="4"/>
  <c r="P144" i="4" s="1"/>
  <c r="F144" i="4"/>
  <c r="E144" i="4"/>
  <c r="H144" i="4" s="1"/>
  <c r="Q143" i="4"/>
  <c r="N143" i="4"/>
  <c r="M143" i="4"/>
  <c r="P143" i="4" s="1"/>
  <c r="G143" i="4"/>
  <c r="F143" i="4"/>
  <c r="H143" i="4" s="1"/>
  <c r="E143" i="4"/>
  <c r="Q142" i="4"/>
  <c r="N142" i="4"/>
  <c r="M142" i="4"/>
  <c r="P142" i="4" s="1"/>
  <c r="F142" i="4"/>
  <c r="E142" i="4"/>
  <c r="G142" i="4" s="1"/>
  <c r="Q141" i="4"/>
  <c r="N141" i="4"/>
  <c r="M141" i="4"/>
  <c r="P141" i="4" s="1"/>
  <c r="F141" i="4"/>
  <c r="E141" i="4"/>
  <c r="H141" i="4" s="1"/>
  <c r="Q140" i="4"/>
  <c r="N140" i="4"/>
  <c r="M140" i="4"/>
  <c r="P140" i="4" s="1"/>
  <c r="H140" i="4"/>
  <c r="G140" i="4"/>
  <c r="F140" i="4"/>
  <c r="E140" i="4"/>
  <c r="Q139" i="4"/>
  <c r="N139" i="4"/>
  <c r="M139" i="4"/>
  <c r="P139" i="4" s="1"/>
  <c r="H139" i="4"/>
  <c r="G139" i="4"/>
  <c r="F139" i="4"/>
  <c r="E139" i="4"/>
  <c r="Q138" i="4"/>
  <c r="N138" i="4"/>
  <c r="M138" i="4"/>
  <c r="P138" i="4" s="1"/>
  <c r="F138" i="4"/>
  <c r="E138" i="4"/>
  <c r="G138" i="4" s="1"/>
  <c r="Q137" i="4"/>
  <c r="N137" i="4"/>
  <c r="M137" i="4"/>
  <c r="P137" i="4" s="1"/>
  <c r="F137" i="4"/>
  <c r="H137" i="4" s="1"/>
  <c r="E137" i="4"/>
  <c r="G137" i="4" s="1"/>
  <c r="Q136" i="4"/>
  <c r="N136" i="4"/>
  <c r="M136" i="4"/>
  <c r="P136" i="4" s="1"/>
  <c r="F136" i="4"/>
  <c r="E136" i="4"/>
  <c r="H136" i="4" s="1"/>
  <c r="Q135" i="4"/>
  <c r="N135" i="4"/>
  <c r="M135" i="4"/>
  <c r="P135" i="4" s="1"/>
  <c r="F135" i="4"/>
  <c r="E135" i="4"/>
  <c r="G135" i="4" s="1"/>
  <c r="Q134" i="4"/>
  <c r="N134" i="4"/>
  <c r="M134" i="4"/>
  <c r="P134" i="4" s="1"/>
  <c r="F134" i="4"/>
  <c r="E134" i="4"/>
  <c r="G134" i="4" s="1"/>
  <c r="Q133" i="4"/>
  <c r="N133" i="4"/>
  <c r="M133" i="4"/>
  <c r="P133" i="4" s="1"/>
  <c r="F133" i="4"/>
  <c r="H133" i="4" s="1"/>
  <c r="E133" i="4"/>
  <c r="G133" i="4" s="1"/>
  <c r="L131" i="4"/>
  <c r="K131" i="4"/>
  <c r="J131" i="4"/>
  <c r="D131" i="4"/>
  <c r="C131" i="4"/>
  <c r="Q130" i="4"/>
  <c r="N130" i="4"/>
  <c r="M130" i="4"/>
  <c r="P130" i="4" s="1"/>
  <c r="F130" i="4"/>
  <c r="E130" i="4"/>
  <c r="G130" i="4" s="1"/>
  <c r="L128" i="4"/>
  <c r="K128" i="4"/>
  <c r="J128" i="4"/>
  <c r="D128" i="4"/>
  <c r="C128" i="4"/>
  <c r="Q127" i="4"/>
  <c r="N127" i="4"/>
  <c r="M127" i="4"/>
  <c r="P127" i="4" s="1"/>
  <c r="F127" i="4"/>
  <c r="E127" i="4"/>
  <c r="G127" i="4" s="1"/>
  <c r="Q126" i="4"/>
  <c r="N126" i="4"/>
  <c r="M126" i="4"/>
  <c r="P126" i="4" s="1"/>
  <c r="F126" i="4"/>
  <c r="E126" i="4"/>
  <c r="G126" i="4" s="1"/>
  <c r="Q125" i="4"/>
  <c r="N125" i="4"/>
  <c r="M125" i="4"/>
  <c r="P125" i="4" s="1"/>
  <c r="F125" i="4"/>
  <c r="E125" i="4"/>
  <c r="G125" i="4" s="1"/>
  <c r="Q124" i="4"/>
  <c r="N124" i="4"/>
  <c r="M124" i="4"/>
  <c r="P124" i="4" s="1"/>
  <c r="F124" i="4"/>
  <c r="E124" i="4"/>
  <c r="G124" i="4" s="1"/>
  <c r="Q123" i="4"/>
  <c r="N123" i="4"/>
  <c r="M123" i="4"/>
  <c r="P123" i="4" s="1"/>
  <c r="F123" i="4"/>
  <c r="E123" i="4"/>
  <c r="G123" i="4" s="1"/>
  <c r="Q122" i="4"/>
  <c r="N122" i="4"/>
  <c r="M122" i="4"/>
  <c r="P122" i="4" s="1"/>
  <c r="F122" i="4"/>
  <c r="E122" i="4"/>
  <c r="G122" i="4" s="1"/>
  <c r="Q121" i="4"/>
  <c r="N121" i="4"/>
  <c r="M121" i="4"/>
  <c r="P121" i="4" s="1"/>
  <c r="F121" i="4"/>
  <c r="E121" i="4"/>
  <c r="G121" i="4" s="1"/>
  <c r="Q120" i="4"/>
  <c r="N120" i="4"/>
  <c r="M120" i="4"/>
  <c r="P120" i="4" s="1"/>
  <c r="F120" i="4"/>
  <c r="E120" i="4"/>
  <c r="G120" i="4" s="1"/>
  <c r="Q119" i="4"/>
  <c r="N119" i="4"/>
  <c r="M119" i="4"/>
  <c r="P119" i="4" s="1"/>
  <c r="F119" i="4"/>
  <c r="E119" i="4"/>
  <c r="G119" i="4" s="1"/>
  <c r="Q118" i="4"/>
  <c r="N118" i="4"/>
  <c r="M118" i="4"/>
  <c r="P118" i="4" s="1"/>
  <c r="F118" i="4"/>
  <c r="E118" i="4"/>
  <c r="G118" i="4" s="1"/>
  <c r="Q117" i="4"/>
  <c r="N117" i="4"/>
  <c r="M117" i="4"/>
  <c r="P117" i="4" s="1"/>
  <c r="F117" i="4"/>
  <c r="E117" i="4"/>
  <c r="G117" i="4" s="1"/>
  <c r="Q116" i="4"/>
  <c r="N116" i="4"/>
  <c r="M116" i="4"/>
  <c r="P116" i="4" s="1"/>
  <c r="F116" i="4"/>
  <c r="E116" i="4"/>
  <c r="G116" i="4" s="1"/>
  <c r="Q115" i="4"/>
  <c r="N115" i="4"/>
  <c r="M115" i="4"/>
  <c r="P115" i="4" s="1"/>
  <c r="F115" i="4"/>
  <c r="E115" i="4"/>
  <c r="G115" i="4" s="1"/>
  <c r="Q114" i="4"/>
  <c r="N114" i="4"/>
  <c r="M114" i="4"/>
  <c r="P114" i="4" s="1"/>
  <c r="F114" i="4"/>
  <c r="E114" i="4"/>
  <c r="G114" i="4" s="1"/>
  <c r="Q113" i="4"/>
  <c r="N113" i="4"/>
  <c r="M113" i="4"/>
  <c r="P113" i="4" s="1"/>
  <c r="F113" i="4"/>
  <c r="E113" i="4"/>
  <c r="G113" i="4" s="1"/>
  <c r="Q112" i="4"/>
  <c r="N112" i="4"/>
  <c r="M112" i="4"/>
  <c r="P112" i="4" s="1"/>
  <c r="F112" i="4"/>
  <c r="H112" i="4" s="1"/>
  <c r="E112" i="4"/>
  <c r="G112" i="4" s="1"/>
  <c r="Q111" i="4"/>
  <c r="N111" i="4"/>
  <c r="M111" i="4"/>
  <c r="P111" i="4" s="1"/>
  <c r="F111" i="4"/>
  <c r="E111" i="4"/>
  <c r="G111" i="4" s="1"/>
  <c r="Q110" i="4"/>
  <c r="N110" i="4"/>
  <c r="M110" i="4"/>
  <c r="P110" i="4" s="1"/>
  <c r="F110" i="4"/>
  <c r="E110" i="4"/>
  <c r="G110" i="4" s="1"/>
  <c r="Q109" i="4"/>
  <c r="N109" i="4"/>
  <c r="M109" i="4"/>
  <c r="P109" i="4" s="1"/>
  <c r="F109" i="4"/>
  <c r="E109" i="4"/>
  <c r="G109" i="4" s="1"/>
  <c r="Q108" i="4"/>
  <c r="N108" i="4"/>
  <c r="M108" i="4"/>
  <c r="P108" i="4" s="1"/>
  <c r="F108" i="4"/>
  <c r="E108" i="4"/>
  <c r="G108" i="4" s="1"/>
  <c r="Q107" i="4"/>
  <c r="N107" i="4"/>
  <c r="M107" i="4"/>
  <c r="P107" i="4" s="1"/>
  <c r="F107" i="4"/>
  <c r="E107" i="4"/>
  <c r="G107" i="4" s="1"/>
  <c r="L105" i="4"/>
  <c r="K105" i="4"/>
  <c r="J105" i="4"/>
  <c r="D105" i="4"/>
  <c r="C105" i="4"/>
  <c r="Q104" i="4"/>
  <c r="N104" i="4"/>
  <c r="M104" i="4"/>
  <c r="P104" i="4" s="1"/>
  <c r="F104" i="4"/>
  <c r="E104" i="4"/>
  <c r="G104" i="4" s="1"/>
  <c r="Q103" i="4"/>
  <c r="N103" i="4"/>
  <c r="M103" i="4"/>
  <c r="P103" i="4" s="1"/>
  <c r="F103" i="4"/>
  <c r="E103" i="4"/>
  <c r="G103" i="4" s="1"/>
  <c r="Q102" i="4"/>
  <c r="N102" i="4"/>
  <c r="M102" i="4"/>
  <c r="P102" i="4" s="1"/>
  <c r="F102" i="4"/>
  <c r="E102" i="4"/>
  <c r="G102" i="4" s="1"/>
  <c r="Q101" i="4"/>
  <c r="N101" i="4"/>
  <c r="M101" i="4"/>
  <c r="P101" i="4" s="1"/>
  <c r="F101" i="4"/>
  <c r="E101" i="4"/>
  <c r="G101" i="4" s="1"/>
  <c r="Q100" i="4"/>
  <c r="N100" i="4"/>
  <c r="M100" i="4"/>
  <c r="P100" i="4" s="1"/>
  <c r="F100" i="4"/>
  <c r="E100" i="4"/>
  <c r="G100" i="4" s="1"/>
  <c r="Q99" i="4"/>
  <c r="N99" i="4"/>
  <c r="M99" i="4"/>
  <c r="P99" i="4" s="1"/>
  <c r="F99" i="4"/>
  <c r="E99" i="4"/>
  <c r="G99" i="4" s="1"/>
  <c r="Q98" i="4"/>
  <c r="N98" i="4"/>
  <c r="M98" i="4"/>
  <c r="P98" i="4" s="1"/>
  <c r="F98" i="4"/>
  <c r="E98" i="4"/>
  <c r="G98" i="4" s="1"/>
  <c r="Q97" i="4"/>
  <c r="N97" i="4"/>
  <c r="M97" i="4"/>
  <c r="P97" i="4" s="1"/>
  <c r="F97" i="4"/>
  <c r="E97" i="4"/>
  <c r="G97" i="4" s="1"/>
  <c r="Q96" i="4"/>
  <c r="N96" i="4"/>
  <c r="M96" i="4"/>
  <c r="P96" i="4" s="1"/>
  <c r="F96" i="4"/>
  <c r="E96" i="4"/>
  <c r="G96" i="4" s="1"/>
  <c r="Q95" i="4"/>
  <c r="N95" i="4"/>
  <c r="M95" i="4"/>
  <c r="P95" i="4" s="1"/>
  <c r="F95" i="4"/>
  <c r="E95" i="4"/>
  <c r="G95" i="4" s="1"/>
  <c r="Q94" i="4"/>
  <c r="N94" i="4"/>
  <c r="M94" i="4"/>
  <c r="P94" i="4" s="1"/>
  <c r="F94" i="4"/>
  <c r="E94" i="4"/>
  <c r="G94" i="4" s="1"/>
  <c r="Q93" i="4"/>
  <c r="N93" i="4"/>
  <c r="M93" i="4"/>
  <c r="P93" i="4" s="1"/>
  <c r="F93" i="4"/>
  <c r="E93" i="4"/>
  <c r="G93" i="4" s="1"/>
  <c r="Q92" i="4"/>
  <c r="N92" i="4"/>
  <c r="M92" i="4"/>
  <c r="P92" i="4" s="1"/>
  <c r="F92" i="4"/>
  <c r="E92" i="4"/>
  <c r="G92" i="4" s="1"/>
  <c r="Q91" i="4"/>
  <c r="N91" i="4"/>
  <c r="M91" i="4"/>
  <c r="P91" i="4" s="1"/>
  <c r="F91" i="4"/>
  <c r="E91" i="4"/>
  <c r="G91" i="4" s="1"/>
  <c r="Q90" i="4"/>
  <c r="N90" i="4"/>
  <c r="M90" i="4"/>
  <c r="P90" i="4" s="1"/>
  <c r="F90" i="4"/>
  <c r="E90" i="4"/>
  <c r="G90" i="4" s="1"/>
  <c r="Q89" i="4"/>
  <c r="N89" i="4"/>
  <c r="M89" i="4"/>
  <c r="P89" i="4" s="1"/>
  <c r="F89" i="4"/>
  <c r="E89" i="4"/>
  <c r="G89" i="4" s="1"/>
  <c r="Q88" i="4"/>
  <c r="P88" i="4"/>
  <c r="N88" i="4"/>
  <c r="M88" i="4"/>
  <c r="F88" i="4"/>
  <c r="E88" i="4"/>
  <c r="G88" i="4" s="1"/>
  <c r="Q87" i="4"/>
  <c r="N87" i="4"/>
  <c r="M87" i="4"/>
  <c r="P87" i="4" s="1"/>
  <c r="F87" i="4"/>
  <c r="E87" i="4"/>
  <c r="G87" i="4" s="1"/>
  <c r="Q86" i="4"/>
  <c r="N86" i="4"/>
  <c r="M86" i="4"/>
  <c r="P86" i="4" s="1"/>
  <c r="F86" i="4"/>
  <c r="E86" i="4"/>
  <c r="G86" i="4" s="1"/>
  <c r="Q85" i="4"/>
  <c r="N85" i="4"/>
  <c r="M85" i="4"/>
  <c r="P85" i="4" s="1"/>
  <c r="F85" i="4"/>
  <c r="E85" i="4"/>
  <c r="Q84" i="4"/>
  <c r="N84" i="4"/>
  <c r="M84" i="4"/>
  <c r="P84" i="4" s="1"/>
  <c r="F84" i="4"/>
  <c r="E84" i="4"/>
  <c r="G84" i="4" s="1"/>
  <c r="Q83" i="4"/>
  <c r="N83" i="4"/>
  <c r="M83" i="4"/>
  <c r="P83" i="4" s="1"/>
  <c r="F83" i="4"/>
  <c r="E83" i="4"/>
  <c r="Q82" i="4"/>
  <c r="N82" i="4"/>
  <c r="M82" i="4"/>
  <c r="P82" i="4" s="1"/>
  <c r="F82" i="4"/>
  <c r="E82" i="4"/>
  <c r="G82" i="4" s="1"/>
  <c r="Q81" i="4"/>
  <c r="N81" i="4"/>
  <c r="M81" i="4"/>
  <c r="P81" i="4" s="1"/>
  <c r="F81" i="4"/>
  <c r="E81" i="4"/>
  <c r="Q80" i="4"/>
  <c r="N80" i="4"/>
  <c r="M80" i="4"/>
  <c r="P80" i="4" s="1"/>
  <c r="F80" i="4"/>
  <c r="E80" i="4"/>
  <c r="G80" i="4" s="1"/>
  <c r="Q79" i="4"/>
  <c r="N79" i="4"/>
  <c r="M79" i="4"/>
  <c r="P79" i="4" s="1"/>
  <c r="F79" i="4"/>
  <c r="E79" i="4"/>
  <c r="H79" i="4" s="1"/>
  <c r="Q78" i="4"/>
  <c r="N78" i="4"/>
  <c r="M78" i="4"/>
  <c r="P78" i="4" s="1"/>
  <c r="F78" i="4"/>
  <c r="E78" i="4"/>
  <c r="G78" i="4" s="1"/>
  <c r="Q77" i="4"/>
  <c r="N77" i="4"/>
  <c r="M77" i="4"/>
  <c r="P77" i="4" s="1"/>
  <c r="F77" i="4"/>
  <c r="E77" i="4"/>
  <c r="H77" i="4" s="1"/>
  <c r="Q76" i="4"/>
  <c r="N76" i="4"/>
  <c r="M76" i="4"/>
  <c r="P76" i="4" s="1"/>
  <c r="F76" i="4"/>
  <c r="E76" i="4"/>
  <c r="G76" i="4" s="1"/>
  <c r="Q75" i="4"/>
  <c r="N75" i="4"/>
  <c r="M75" i="4"/>
  <c r="P75" i="4" s="1"/>
  <c r="F75" i="4"/>
  <c r="E75" i="4"/>
  <c r="G75" i="4" s="1"/>
  <c r="Q74" i="4"/>
  <c r="N74" i="4"/>
  <c r="M74" i="4"/>
  <c r="P74" i="4" s="1"/>
  <c r="F74" i="4"/>
  <c r="E74" i="4"/>
  <c r="G74" i="4" s="1"/>
  <c r="Q73" i="4"/>
  <c r="N73" i="4"/>
  <c r="M73" i="4"/>
  <c r="P73" i="4" s="1"/>
  <c r="F73" i="4"/>
  <c r="E73" i="4"/>
  <c r="G73" i="4" s="1"/>
  <c r="Q72" i="4"/>
  <c r="N72" i="4"/>
  <c r="M72" i="4"/>
  <c r="P72" i="4" s="1"/>
  <c r="F72" i="4"/>
  <c r="E72" i="4"/>
  <c r="G72" i="4" s="1"/>
  <c r="Q71" i="4"/>
  <c r="N71" i="4"/>
  <c r="M71" i="4"/>
  <c r="P71" i="4" s="1"/>
  <c r="F71" i="4"/>
  <c r="E71" i="4"/>
  <c r="G71" i="4" s="1"/>
  <c r="Q70" i="4"/>
  <c r="N70" i="4"/>
  <c r="M70" i="4"/>
  <c r="P70" i="4" s="1"/>
  <c r="F70" i="4"/>
  <c r="E70" i="4"/>
  <c r="G70" i="4" s="1"/>
  <c r="Q69" i="4"/>
  <c r="N69" i="4"/>
  <c r="M69" i="4"/>
  <c r="P69" i="4" s="1"/>
  <c r="F69" i="4"/>
  <c r="E69" i="4"/>
  <c r="G69" i="4" s="1"/>
  <c r="Q68" i="4"/>
  <c r="N68" i="4"/>
  <c r="M68" i="4"/>
  <c r="P68" i="4" s="1"/>
  <c r="F68" i="4"/>
  <c r="E68" i="4"/>
  <c r="G68" i="4" s="1"/>
  <c r="Q67" i="4"/>
  <c r="N67" i="4"/>
  <c r="M67" i="4"/>
  <c r="P67" i="4" s="1"/>
  <c r="F67" i="4"/>
  <c r="E67" i="4"/>
  <c r="G67" i="4" s="1"/>
  <c r="Q66" i="4"/>
  <c r="N66" i="4"/>
  <c r="M66" i="4"/>
  <c r="P66" i="4" s="1"/>
  <c r="F66" i="4"/>
  <c r="E66" i="4"/>
  <c r="G66" i="4" s="1"/>
  <c r="Q65" i="4"/>
  <c r="N65" i="4"/>
  <c r="M65" i="4"/>
  <c r="P65" i="4" s="1"/>
  <c r="F65" i="4"/>
  <c r="E65" i="4"/>
  <c r="G65" i="4" s="1"/>
  <c r="Q64" i="4"/>
  <c r="N64" i="4"/>
  <c r="M64" i="4"/>
  <c r="P64" i="4" s="1"/>
  <c r="F64" i="4"/>
  <c r="E64" i="4"/>
  <c r="G64" i="4" s="1"/>
  <c r="Q63" i="4"/>
  <c r="N63" i="4"/>
  <c r="M63" i="4"/>
  <c r="P63" i="4" s="1"/>
  <c r="F63" i="4"/>
  <c r="E63" i="4"/>
  <c r="G63" i="4" s="1"/>
  <c r="Q62" i="4"/>
  <c r="N62" i="4"/>
  <c r="M62" i="4"/>
  <c r="P62" i="4" s="1"/>
  <c r="F62" i="4"/>
  <c r="E62" i="4"/>
  <c r="G62" i="4" s="1"/>
  <c r="Q61" i="4"/>
  <c r="N61" i="4"/>
  <c r="M61" i="4"/>
  <c r="P61" i="4" s="1"/>
  <c r="F61" i="4"/>
  <c r="E61" i="4"/>
  <c r="G61" i="4" s="1"/>
  <c r="Q60" i="4"/>
  <c r="N60" i="4"/>
  <c r="M60" i="4"/>
  <c r="P60" i="4" s="1"/>
  <c r="F60" i="4"/>
  <c r="E60" i="4"/>
  <c r="G60" i="4" s="1"/>
  <c r="Q59" i="4"/>
  <c r="N59" i="4"/>
  <c r="M59" i="4"/>
  <c r="P59" i="4" s="1"/>
  <c r="F59" i="4"/>
  <c r="E59" i="4"/>
  <c r="G59" i="4" s="1"/>
  <c r="Q58" i="4"/>
  <c r="N58" i="4"/>
  <c r="M58" i="4"/>
  <c r="P58" i="4" s="1"/>
  <c r="F58" i="4"/>
  <c r="E58" i="4"/>
  <c r="G58" i="4" s="1"/>
  <c r="Q57" i="4"/>
  <c r="N57" i="4"/>
  <c r="M57" i="4"/>
  <c r="P57" i="4" s="1"/>
  <c r="F57" i="4"/>
  <c r="E57" i="4"/>
  <c r="G57" i="4" s="1"/>
  <c r="Q56" i="4"/>
  <c r="N56" i="4"/>
  <c r="M56" i="4"/>
  <c r="P56" i="4" s="1"/>
  <c r="F56" i="4"/>
  <c r="E56" i="4"/>
  <c r="G56" i="4" s="1"/>
  <c r="Q55" i="4"/>
  <c r="N55" i="4"/>
  <c r="M55" i="4"/>
  <c r="P55" i="4" s="1"/>
  <c r="F55" i="4"/>
  <c r="E55" i="4"/>
  <c r="G55" i="4" s="1"/>
  <c r="Q54" i="4"/>
  <c r="N54" i="4"/>
  <c r="M54" i="4"/>
  <c r="P54" i="4" s="1"/>
  <c r="F54" i="4"/>
  <c r="E54" i="4"/>
  <c r="G54" i="4" s="1"/>
  <c r="L52" i="4"/>
  <c r="K52" i="4"/>
  <c r="J52" i="4"/>
  <c r="D52" i="4"/>
  <c r="C52" i="4"/>
  <c r="Q51" i="4"/>
  <c r="N51" i="4"/>
  <c r="M51" i="4"/>
  <c r="P51" i="4" s="1"/>
  <c r="F51" i="4"/>
  <c r="E51" i="4"/>
  <c r="G51" i="4" s="1"/>
  <c r="Q50" i="4"/>
  <c r="N50" i="4"/>
  <c r="M50" i="4"/>
  <c r="P50" i="4" s="1"/>
  <c r="F50" i="4"/>
  <c r="E50" i="4"/>
  <c r="G50" i="4" s="1"/>
  <c r="Q49" i="4"/>
  <c r="N49" i="4"/>
  <c r="M49" i="4"/>
  <c r="P49" i="4" s="1"/>
  <c r="F49" i="4"/>
  <c r="E49" i="4"/>
  <c r="G49" i="4" s="1"/>
  <c r="Q48" i="4"/>
  <c r="N48" i="4"/>
  <c r="M48" i="4"/>
  <c r="P48" i="4" s="1"/>
  <c r="F48" i="4"/>
  <c r="E48" i="4"/>
  <c r="G48" i="4" s="1"/>
  <c r="Q47" i="4"/>
  <c r="N47" i="4"/>
  <c r="M47" i="4"/>
  <c r="P47" i="4" s="1"/>
  <c r="F47" i="4"/>
  <c r="E47" i="4"/>
  <c r="G47" i="4" s="1"/>
  <c r="Q46" i="4"/>
  <c r="N46" i="4"/>
  <c r="M46" i="4"/>
  <c r="P46" i="4" s="1"/>
  <c r="F46" i="4"/>
  <c r="E46" i="4"/>
  <c r="G46" i="4" s="1"/>
  <c r="Q45" i="4"/>
  <c r="N45" i="4"/>
  <c r="M45" i="4"/>
  <c r="P45" i="4" s="1"/>
  <c r="F45" i="4"/>
  <c r="E45" i="4"/>
  <c r="G45" i="4" s="1"/>
  <c r="Q44" i="4"/>
  <c r="N44" i="4"/>
  <c r="M44" i="4"/>
  <c r="P44" i="4" s="1"/>
  <c r="F44" i="4"/>
  <c r="E44" i="4"/>
  <c r="G44" i="4" s="1"/>
  <c r="Q43" i="4"/>
  <c r="N43" i="4"/>
  <c r="M43" i="4"/>
  <c r="P43" i="4" s="1"/>
  <c r="F43" i="4"/>
  <c r="E43" i="4"/>
  <c r="G43" i="4" s="1"/>
  <c r="Q42" i="4"/>
  <c r="N42" i="4"/>
  <c r="M42" i="4"/>
  <c r="P42" i="4" s="1"/>
  <c r="F42" i="4"/>
  <c r="E42" i="4"/>
  <c r="G42" i="4" s="1"/>
  <c r="Q41" i="4"/>
  <c r="N41" i="4"/>
  <c r="M41" i="4"/>
  <c r="P41" i="4" s="1"/>
  <c r="F41" i="4"/>
  <c r="E41" i="4"/>
  <c r="G41" i="4" s="1"/>
  <c r="Q40" i="4"/>
  <c r="N40" i="4"/>
  <c r="M40" i="4"/>
  <c r="P40" i="4" s="1"/>
  <c r="F40" i="4"/>
  <c r="E40" i="4"/>
  <c r="G40" i="4" s="1"/>
  <c r="Q39" i="4"/>
  <c r="N39" i="4"/>
  <c r="M39" i="4"/>
  <c r="P39" i="4" s="1"/>
  <c r="F39" i="4"/>
  <c r="E39" i="4"/>
  <c r="G39" i="4" s="1"/>
  <c r="Q38" i="4"/>
  <c r="N38" i="4"/>
  <c r="M38" i="4"/>
  <c r="P38" i="4" s="1"/>
  <c r="F38" i="4"/>
  <c r="E38" i="4"/>
  <c r="G38" i="4" s="1"/>
  <c r="Q37" i="4"/>
  <c r="N37" i="4"/>
  <c r="M37" i="4"/>
  <c r="P37" i="4" s="1"/>
  <c r="F37" i="4"/>
  <c r="E37" i="4"/>
  <c r="G37" i="4" s="1"/>
  <c r="Q36" i="4"/>
  <c r="N36" i="4"/>
  <c r="M36" i="4"/>
  <c r="P36" i="4" s="1"/>
  <c r="F36" i="4"/>
  <c r="E36" i="4"/>
  <c r="G36" i="4" s="1"/>
  <c r="Q35" i="4"/>
  <c r="N35" i="4"/>
  <c r="M35" i="4"/>
  <c r="P35" i="4" s="1"/>
  <c r="F35" i="4"/>
  <c r="E35" i="4"/>
  <c r="G35" i="4" s="1"/>
  <c r="Q34" i="4"/>
  <c r="N34" i="4"/>
  <c r="M34" i="4"/>
  <c r="P34" i="4" s="1"/>
  <c r="F34" i="4"/>
  <c r="E34" i="4"/>
  <c r="G34" i="4" s="1"/>
  <c r="L32" i="4"/>
  <c r="K32" i="4"/>
  <c r="J32" i="4"/>
  <c r="D32" i="4"/>
  <c r="C32" i="4"/>
  <c r="Q31" i="4"/>
  <c r="N31" i="4"/>
  <c r="M31" i="4"/>
  <c r="P31" i="4" s="1"/>
  <c r="F31" i="4"/>
  <c r="E31" i="4"/>
  <c r="G31" i="4" s="1"/>
  <c r="Q30" i="4"/>
  <c r="N30" i="4"/>
  <c r="M30" i="4"/>
  <c r="P30" i="4" s="1"/>
  <c r="F30" i="4"/>
  <c r="H30" i="4" s="1"/>
  <c r="E30" i="4"/>
  <c r="G30" i="4" s="1"/>
  <c r="Q29" i="4"/>
  <c r="N29" i="4"/>
  <c r="M29" i="4"/>
  <c r="P29" i="4" s="1"/>
  <c r="F29" i="4"/>
  <c r="E29" i="4"/>
  <c r="G29" i="4" s="1"/>
  <c r="Q28" i="4"/>
  <c r="P28" i="4"/>
  <c r="N28" i="4"/>
  <c r="M28" i="4"/>
  <c r="F28" i="4"/>
  <c r="E28" i="4"/>
  <c r="G28" i="4" s="1"/>
  <c r="Q27" i="4"/>
  <c r="N27" i="4"/>
  <c r="M27" i="4"/>
  <c r="P27" i="4" s="1"/>
  <c r="F27" i="4"/>
  <c r="H27" i="4" s="1"/>
  <c r="E27" i="4"/>
  <c r="G27" i="4" s="1"/>
  <c r="Q26" i="4"/>
  <c r="N26" i="4"/>
  <c r="M26" i="4"/>
  <c r="P26" i="4" s="1"/>
  <c r="F26" i="4"/>
  <c r="E26" i="4"/>
  <c r="G26" i="4" s="1"/>
  <c r="Q25" i="4"/>
  <c r="N25" i="4"/>
  <c r="M25" i="4"/>
  <c r="P25" i="4" s="1"/>
  <c r="H25" i="4"/>
  <c r="G25" i="4"/>
  <c r="F25" i="4"/>
  <c r="E25" i="4"/>
  <c r="Q24" i="4"/>
  <c r="N24" i="4"/>
  <c r="M24" i="4"/>
  <c r="P24" i="4" s="1"/>
  <c r="F24" i="4"/>
  <c r="E24" i="4"/>
  <c r="G24" i="4" s="1"/>
  <c r="Q23" i="4"/>
  <c r="N23" i="4"/>
  <c r="M23" i="4"/>
  <c r="P23" i="4" s="1"/>
  <c r="F23" i="4"/>
  <c r="E23" i="4"/>
  <c r="G23" i="4" s="1"/>
  <c r="Q22" i="4"/>
  <c r="N22" i="4"/>
  <c r="M22" i="4"/>
  <c r="P22" i="4" s="1"/>
  <c r="F22" i="4"/>
  <c r="E22" i="4"/>
  <c r="Q21" i="4"/>
  <c r="N21" i="4"/>
  <c r="M21" i="4"/>
  <c r="P21" i="4" s="1"/>
  <c r="F21" i="4"/>
  <c r="E21" i="4"/>
  <c r="Q20" i="4"/>
  <c r="N20" i="4"/>
  <c r="M20" i="4"/>
  <c r="P20" i="4" s="1"/>
  <c r="F20" i="4"/>
  <c r="E20" i="4"/>
  <c r="Q19" i="4"/>
  <c r="N19" i="4"/>
  <c r="M19" i="4"/>
  <c r="P19" i="4" s="1"/>
  <c r="F19" i="4"/>
  <c r="E19" i="4"/>
  <c r="Q18" i="4"/>
  <c r="N18" i="4"/>
  <c r="M18" i="4"/>
  <c r="P18" i="4" s="1"/>
  <c r="F18" i="4"/>
  <c r="E18" i="4"/>
  <c r="G18" i="4" s="1"/>
  <c r="Q17" i="4"/>
  <c r="N17" i="4"/>
  <c r="M17" i="4"/>
  <c r="P17" i="4" s="1"/>
  <c r="F17" i="4"/>
  <c r="E17" i="4"/>
  <c r="G17" i="4" s="1"/>
  <c r="Q16" i="4"/>
  <c r="N16" i="4"/>
  <c r="M16" i="4"/>
  <c r="P16" i="4" s="1"/>
  <c r="F16" i="4"/>
  <c r="H16" i="4" s="1"/>
  <c r="E16" i="4"/>
  <c r="G16" i="4" s="1"/>
  <c r="Q15" i="4"/>
  <c r="N15" i="4"/>
  <c r="M15" i="4"/>
  <c r="P15" i="4" s="1"/>
  <c r="F15" i="4"/>
  <c r="E15" i="4"/>
  <c r="G15" i="4" s="1"/>
  <c r="Q14" i="4"/>
  <c r="N14" i="4"/>
  <c r="M14" i="4"/>
  <c r="P14" i="4" s="1"/>
  <c r="F14" i="4"/>
  <c r="E14" i="4"/>
  <c r="G14" i="4" s="1"/>
  <c r="Q13" i="4"/>
  <c r="N13" i="4"/>
  <c r="M13" i="4"/>
  <c r="P13" i="4" s="1"/>
  <c r="F13" i="4"/>
  <c r="E13" i="4"/>
  <c r="G13" i="4" s="1"/>
  <c r="Q12" i="4"/>
  <c r="N12" i="4"/>
  <c r="M12" i="4"/>
  <c r="P12" i="4" s="1"/>
  <c r="F12" i="4"/>
  <c r="E12" i="4"/>
  <c r="G12" i="4" s="1"/>
  <c r="Q11" i="4"/>
  <c r="N11" i="4"/>
  <c r="M11" i="4"/>
  <c r="P11" i="4" s="1"/>
  <c r="F11" i="4"/>
  <c r="E11" i="4"/>
  <c r="G11" i="4" s="1"/>
  <c r="Q10" i="4"/>
  <c r="N10" i="4"/>
  <c r="M10" i="4"/>
  <c r="P10" i="4" s="1"/>
  <c r="F10" i="4"/>
  <c r="E10" i="4"/>
  <c r="G10" i="4" s="1"/>
  <c r="Q9" i="4"/>
  <c r="N9" i="4"/>
  <c r="M9" i="4"/>
  <c r="P9" i="4" s="1"/>
  <c r="F9" i="4"/>
  <c r="E9" i="4"/>
  <c r="G9" i="4" s="1"/>
  <c r="L7" i="4"/>
  <c r="K7" i="4"/>
  <c r="J7" i="4"/>
  <c r="D7" i="4"/>
  <c r="C7" i="4"/>
  <c r="Q6" i="4"/>
  <c r="N6" i="4"/>
  <c r="M6" i="4"/>
  <c r="P6" i="4" s="1"/>
  <c r="F6" i="4"/>
  <c r="E6" i="4"/>
  <c r="G6" i="4" s="1"/>
  <c r="N321" i="4" l="1"/>
  <c r="M316" i="4"/>
  <c r="P316" i="4" s="1"/>
  <c r="Q327" i="4"/>
  <c r="Q328" i="4"/>
  <c r="M321" i="4"/>
  <c r="P321" i="4" s="1"/>
  <c r="Q300" i="4"/>
  <c r="H279" i="4"/>
  <c r="H273" i="4"/>
  <c r="H264" i="4"/>
  <c r="H267" i="4"/>
  <c r="H254" i="4"/>
  <c r="H253" i="4"/>
  <c r="H256" i="4"/>
  <c r="H255" i="4"/>
  <c r="H259" i="4"/>
  <c r="H276" i="4"/>
  <c r="N281" i="4"/>
  <c r="F281" i="4"/>
  <c r="E281" i="4"/>
  <c r="G281" i="4" s="1"/>
  <c r="H226" i="4"/>
  <c r="H225" i="4"/>
  <c r="H220" i="4"/>
  <c r="H223" i="4"/>
  <c r="H219" i="4"/>
  <c r="H217" i="4"/>
  <c r="H215" i="4"/>
  <c r="H218" i="4"/>
  <c r="H235" i="4"/>
  <c r="H229" i="4"/>
  <c r="N250" i="4"/>
  <c r="F250" i="4"/>
  <c r="M250" i="4"/>
  <c r="P250" i="4" s="1"/>
  <c r="Q209" i="4"/>
  <c r="F206" i="4"/>
  <c r="M194" i="4"/>
  <c r="P194" i="4" s="1"/>
  <c r="E194" i="4"/>
  <c r="G194" i="4" s="1"/>
  <c r="H171" i="4"/>
  <c r="F190" i="4"/>
  <c r="H142" i="4"/>
  <c r="H134" i="4"/>
  <c r="H138" i="4"/>
  <c r="H150" i="4"/>
  <c r="G152" i="4"/>
  <c r="G136" i="4"/>
  <c r="G144" i="4"/>
  <c r="H151" i="4"/>
  <c r="H119" i="4"/>
  <c r="N131" i="4"/>
  <c r="H111" i="4"/>
  <c r="H101" i="4"/>
  <c r="H81" i="4"/>
  <c r="H55" i="4"/>
  <c r="N52" i="4"/>
  <c r="E52" i="4"/>
  <c r="G52" i="4" s="1"/>
  <c r="H29" i="4"/>
  <c r="H12" i="4"/>
  <c r="H15" i="4"/>
  <c r="H13" i="4"/>
  <c r="H37" i="4"/>
  <c r="H98" i="4"/>
  <c r="H118" i="4"/>
  <c r="H170" i="4"/>
  <c r="H187" i="4"/>
  <c r="H192" i="4"/>
  <c r="Q194" i="4"/>
  <c r="H241" i="4"/>
  <c r="H249" i="4"/>
  <c r="H257" i="4"/>
  <c r="H263" i="4"/>
  <c r="H266" i="4"/>
  <c r="C282" i="4"/>
  <c r="Q296" i="4"/>
  <c r="H305" i="4"/>
  <c r="Q316" i="4"/>
  <c r="H83" i="4"/>
  <c r="H92" i="4"/>
  <c r="G145" i="4"/>
  <c r="G153" i="4"/>
  <c r="N167" i="4"/>
  <c r="H186" i="4"/>
  <c r="E206" i="4"/>
  <c r="G206" i="4" s="1"/>
  <c r="G208" i="4"/>
  <c r="H238" i="4"/>
  <c r="H246" i="4"/>
  <c r="D282" i="4"/>
  <c r="F286" i="4"/>
  <c r="H292" i="4"/>
  <c r="E297" i="4"/>
  <c r="G297" i="4" s="1"/>
  <c r="E190" i="4"/>
  <c r="G190" i="4" s="1"/>
  <c r="N194" i="4"/>
  <c r="H265" i="4"/>
  <c r="H285" i="4"/>
  <c r="M292" i="4"/>
  <c r="P292" i="4" s="1"/>
  <c r="M295" i="4"/>
  <c r="P295" i="4" s="1"/>
  <c r="F300" i="4"/>
  <c r="E313" i="4"/>
  <c r="G313" i="4" s="1"/>
  <c r="N316" i="4"/>
  <c r="H23" i="4"/>
  <c r="H85" i="4"/>
  <c r="H135" i="4"/>
  <c r="H189" i="4"/>
  <c r="H232" i="4"/>
  <c r="N292" i="4"/>
  <c r="Q295" i="4"/>
  <c r="M304" i="4"/>
  <c r="P304" i="4" s="1"/>
  <c r="H312" i="4"/>
  <c r="J313" i="4"/>
  <c r="Q313" i="4" s="1"/>
  <c r="K322" i="4"/>
  <c r="Q322" i="4" s="1"/>
  <c r="H262" i="4"/>
  <c r="G141" i="4"/>
  <c r="G149" i="4"/>
  <c r="H204" i="4"/>
  <c r="K282" i="4"/>
  <c r="H213" i="4"/>
  <c r="H221" i="4"/>
  <c r="H252" i="4"/>
  <c r="H272" i="4"/>
  <c r="H280" i="4"/>
  <c r="H311" i="4"/>
  <c r="N327" i="4"/>
  <c r="H9" i="4"/>
  <c r="H161" i="4"/>
  <c r="E7" i="4"/>
  <c r="G7" i="4" s="1"/>
  <c r="H35" i="4"/>
  <c r="H93" i="4"/>
  <c r="H155" i="4"/>
  <c r="H159" i="4"/>
  <c r="H163" i="4"/>
  <c r="H178" i="4"/>
  <c r="H183" i="4"/>
  <c r="H188" i="4"/>
  <c r="H202" i="4"/>
  <c r="Q250" i="4"/>
  <c r="Q304" i="4"/>
  <c r="H307" i="4"/>
  <c r="H310" i="4"/>
  <c r="F316" i="4"/>
  <c r="M327" i="4"/>
  <c r="P327" i="4" s="1"/>
  <c r="H11" i="4"/>
  <c r="H113" i="4"/>
  <c r="H100" i="4"/>
  <c r="H31" i="4"/>
  <c r="H36" i="4"/>
  <c r="H127" i="4"/>
  <c r="M167" i="4"/>
  <c r="P167" i="4" s="1"/>
  <c r="H18" i="4"/>
  <c r="H70" i="4"/>
  <c r="H89" i="4"/>
  <c r="H121" i="4"/>
  <c r="H24" i="4"/>
  <c r="H54" i="4"/>
  <c r="H87" i="4"/>
  <c r="H90" i="4"/>
  <c r="F131" i="4"/>
  <c r="H34" i="4"/>
  <c r="H14" i="4"/>
  <c r="H91" i="4"/>
  <c r="H10" i="4"/>
  <c r="Q128" i="4"/>
  <c r="N128" i="4"/>
  <c r="H124" i="4"/>
  <c r="H120" i="4"/>
  <c r="M128" i="4"/>
  <c r="P128" i="4" s="1"/>
  <c r="H115" i="4"/>
  <c r="H110" i="4"/>
  <c r="F128" i="4"/>
  <c r="H107" i="4"/>
  <c r="M105" i="4"/>
  <c r="P105" i="4" s="1"/>
  <c r="H62" i="4"/>
  <c r="H63" i="4"/>
  <c r="H56" i="4"/>
  <c r="H71" i="4"/>
  <c r="N105" i="4"/>
  <c r="H97" i="4"/>
  <c r="Q105" i="4"/>
  <c r="H99" i="4"/>
  <c r="F105" i="4"/>
  <c r="H50" i="4"/>
  <c r="H45" i="4"/>
  <c r="H42" i="4"/>
  <c r="Q52" i="4"/>
  <c r="H38" i="4"/>
  <c r="M52" i="4"/>
  <c r="P52" i="4" s="1"/>
  <c r="H26" i="4"/>
  <c r="H17" i="4"/>
  <c r="J195" i="4"/>
  <c r="Q32" i="4"/>
  <c r="H6" i="4"/>
  <c r="H47" i="4"/>
  <c r="H69" i="4"/>
  <c r="G230" i="4"/>
  <c r="H230" i="4"/>
  <c r="H68" i="4"/>
  <c r="D195" i="4"/>
  <c r="F7" i="4"/>
  <c r="E105" i="4"/>
  <c r="G105" i="4" s="1"/>
  <c r="M322" i="4"/>
  <c r="P322" i="4" s="1"/>
  <c r="H61" i="4"/>
  <c r="H117" i="4"/>
  <c r="H303" i="4"/>
  <c r="G303" i="4"/>
  <c r="E316" i="4"/>
  <c r="G316" i="4" s="1"/>
  <c r="G20" i="4"/>
  <c r="H20" i="4"/>
  <c r="H44" i="4"/>
  <c r="H104" i="4"/>
  <c r="H315" i="4"/>
  <c r="L195" i="4"/>
  <c r="M32" i="4"/>
  <c r="P32" i="4" s="1"/>
  <c r="H96" i="4"/>
  <c r="H174" i="4"/>
  <c r="H46" i="4"/>
  <c r="H58" i="4"/>
  <c r="H66" i="4"/>
  <c r="H74" i="4"/>
  <c r="H88" i="4"/>
  <c r="H116" i="4"/>
  <c r="M131" i="4"/>
  <c r="P131" i="4" s="1"/>
  <c r="H243" i="4"/>
  <c r="J282" i="4"/>
  <c r="M206" i="4"/>
  <c r="P206" i="4" s="1"/>
  <c r="Q206" i="4"/>
  <c r="F52" i="4"/>
  <c r="H60" i="4"/>
  <c r="H109" i="4"/>
  <c r="H59" i="4"/>
  <c r="N300" i="4"/>
  <c r="M300" i="4"/>
  <c r="P300" i="4" s="1"/>
  <c r="M7" i="4"/>
  <c r="P7" i="4" s="1"/>
  <c r="H19" i="4"/>
  <c r="G19" i="4"/>
  <c r="H28" i="4"/>
  <c r="H43" i="4"/>
  <c r="H51" i="4"/>
  <c r="H57" i="4"/>
  <c r="H65" i="4"/>
  <c r="H73" i="4"/>
  <c r="H103" i="4"/>
  <c r="H108" i="4"/>
  <c r="H234" i="4"/>
  <c r="G234" i="4"/>
  <c r="H240" i="4"/>
  <c r="H248" i="4"/>
  <c r="K317" i="4"/>
  <c r="H294" i="4"/>
  <c r="G21" i="4"/>
  <c r="H21" i="4"/>
  <c r="H39" i="4"/>
  <c r="H175" i="4"/>
  <c r="N32" i="4"/>
  <c r="H41" i="4"/>
  <c r="H49" i="4"/>
  <c r="H67" i="4"/>
  <c r="H75" i="4"/>
  <c r="H158" i="4"/>
  <c r="N7" i="4"/>
  <c r="C195" i="4"/>
  <c r="H22" i="4"/>
  <c r="G22" i="4"/>
  <c r="F32" i="4"/>
  <c r="E32" i="4"/>
  <c r="G32" i="4" s="1"/>
  <c r="H40" i="4"/>
  <c r="H48" i="4"/>
  <c r="H64" i="4"/>
  <c r="H72" i="4"/>
  <c r="H95" i="4"/>
  <c r="Q190" i="4"/>
  <c r="M190" i="4"/>
  <c r="P190" i="4" s="1"/>
  <c r="E327" i="4"/>
  <c r="G327" i="4" s="1"/>
  <c r="F327" i="4"/>
  <c r="C328" i="4"/>
  <c r="E328" i="4" s="1"/>
  <c r="G328" i="4" s="1"/>
  <c r="H162" i="4"/>
  <c r="H184" i="4"/>
  <c r="H76" i="4"/>
  <c r="H78" i="4"/>
  <c r="H80" i="4"/>
  <c r="H82" i="4"/>
  <c r="H84" i="4"/>
  <c r="H114" i="4"/>
  <c r="H122" i="4"/>
  <c r="Q131" i="4"/>
  <c r="H160" i="4"/>
  <c r="H176" i="4"/>
  <c r="G232" i="4"/>
  <c r="H308" i="4"/>
  <c r="G308" i="4"/>
  <c r="C317" i="4"/>
  <c r="H288" i="4"/>
  <c r="Q7" i="4"/>
  <c r="H125" i="4"/>
  <c r="E128" i="4"/>
  <c r="G128" i="4" s="1"/>
  <c r="F167" i="4"/>
  <c r="H169" i="4"/>
  <c r="H173" i="4"/>
  <c r="N190" i="4"/>
  <c r="K195" i="4"/>
  <c r="H200" i="4"/>
  <c r="L282" i="4"/>
  <c r="N206" i="4"/>
  <c r="H302" i="4"/>
  <c r="G302" i="4"/>
  <c r="N322" i="4"/>
  <c r="H201" i="4"/>
  <c r="G77" i="4"/>
  <c r="G79" i="4"/>
  <c r="G81" i="4"/>
  <c r="G83" i="4"/>
  <c r="G85" i="4"/>
  <c r="H86" i="4"/>
  <c r="H94" i="4"/>
  <c r="H102" i="4"/>
  <c r="E209" i="4"/>
  <c r="G209" i="4" s="1"/>
  <c r="F209" i="4"/>
  <c r="H233" i="4"/>
  <c r="H126" i="4"/>
  <c r="H123" i="4"/>
  <c r="H130" i="4"/>
  <c r="E131" i="4"/>
  <c r="G131" i="4" s="1"/>
  <c r="H166" i="4"/>
  <c r="H172" i="4"/>
  <c r="H199" i="4"/>
  <c r="M209" i="4"/>
  <c r="P209" i="4" s="1"/>
  <c r="H156" i="4"/>
  <c r="H164" i="4"/>
  <c r="Q167" i="4"/>
  <c r="H179" i="4"/>
  <c r="H193" i="4"/>
  <c r="H203" i="4"/>
  <c r="H231" i="4"/>
  <c r="H244" i="4"/>
  <c r="H290" i="4"/>
  <c r="J297" i="4"/>
  <c r="N297" i="4" s="1"/>
  <c r="F297" i="4"/>
  <c r="H299" i="4"/>
  <c r="H320" i="4"/>
  <c r="E321" i="4"/>
  <c r="G321" i="4" s="1"/>
  <c r="M328" i="4"/>
  <c r="P328" i="4" s="1"/>
  <c r="H182" i="4"/>
  <c r="H198" i="4"/>
  <c r="H245" i="4"/>
  <c r="E250" i="4"/>
  <c r="G250" i="4" s="1"/>
  <c r="H269" i="4"/>
  <c r="Q286" i="4"/>
  <c r="M286" i="4"/>
  <c r="P286" i="4" s="1"/>
  <c r="H293" i="4"/>
  <c r="H296" i="4"/>
  <c r="H157" i="4"/>
  <c r="H165" i="4"/>
  <c r="H180" i="4"/>
  <c r="F194" i="4"/>
  <c r="H239" i="4"/>
  <c r="H247" i="4"/>
  <c r="Q281" i="4"/>
  <c r="M281" i="4"/>
  <c r="P281" i="4" s="1"/>
  <c r="N286" i="4"/>
  <c r="H291" i="4"/>
  <c r="H295" i="4"/>
  <c r="N296" i="4"/>
  <c r="H309" i="4"/>
  <c r="D322" i="4"/>
  <c r="F322" i="4" s="1"/>
  <c r="F321" i="4"/>
  <c r="N328" i="4"/>
  <c r="L317" i="4"/>
  <c r="D317" i="4"/>
  <c r="T185" i="1"/>
  <c r="Y27" i="1"/>
  <c r="X27" i="1"/>
  <c r="F328" i="4" l="1"/>
  <c r="N313" i="4"/>
  <c r="M313" i="4"/>
  <c r="P313" i="4" s="1"/>
  <c r="H281" i="4"/>
  <c r="F282" i="4"/>
  <c r="E282" i="4"/>
  <c r="G282" i="4" s="1"/>
  <c r="E317" i="4"/>
  <c r="G317" i="4" s="1"/>
  <c r="N195" i="4"/>
  <c r="K329" i="4"/>
  <c r="E195" i="4"/>
  <c r="G195" i="4" s="1"/>
  <c r="Q297" i="4"/>
  <c r="J317" i="4"/>
  <c r="N317" i="4" s="1"/>
  <c r="M297" i="4"/>
  <c r="P297" i="4" s="1"/>
  <c r="E322" i="4"/>
  <c r="G322" i="4" s="1"/>
  <c r="C329" i="4"/>
  <c r="F317" i="4"/>
  <c r="N282" i="4"/>
  <c r="L329" i="4"/>
  <c r="F195" i="4"/>
  <c r="Q282" i="4"/>
  <c r="M282" i="4"/>
  <c r="P282" i="4" s="1"/>
  <c r="D329" i="4"/>
  <c r="Q195" i="4"/>
  <c r="M195" i="4"/>
  <c r="P195" i="4" s="1"/>
  <c r="V307" i="1"/>
  <c r="S307" i="1"/>
  <c r="V304" i="1"/>
  <c r="S304" i="1"/>
  <c r="V38" i="1"/>
  <c r="S38" i="1"/>
  <c r="Y36" i="1"/>
  <c r="X36" i="1"/>
  <c r="V31" i="1"/>
  <c r="S31" i="1"/>
  <c r="S29" i="1"/>
  <c r="V26" i="1"/>
  <c r="U26" i="1"/>
  <c r="T26" i="1"/>
  <c r="S26" i="1"/>
  <c r="U309" i="1"/>
  <c r="W309" i="1" s="1"/>
  <c r="U308" i="1"/>
  <c r="W308" i="1" s="1"/>
  <c r="U303" i="1"/>
  <c r="W303" i="1" s="1"/>
  <c r="U296" i="1"/>
  <c r="W296" i="1" s="1"/>
  <c r="U269" i="1"/>
  <c r="W269" i="1" s="1"/>
  <c r="U268" i="1"/>
  <c r="W268" i="1" s="1"/>
  <c r="U237" i="1"/>
  <c r="W237" i="1" s="1"/>
  <c r="U228" i="1"/>
  <c r="W228" i="1" s="1"/>
  <c r="U203" i="1"/>
  <c r="W203" i="1" s="1"/>
  <c r="U184" i="1"/>
  <c r="W184" i="1" s="1"/>
  <c r="U126" i="1"/>
  <c r="W126" i="1" s="1"/>
  <c r="U119" i="1"/>
  <c r="W119" i="1" s="1"/>
  <c r="U75" i="1"/>
  <c r="W75" i="1" s="1"/>
  <c r="U56" i="1"/>
  <c r="W56" i="1" s="1"/>
  <c r="U37" i="1"/>
  <c r="W37" i="1" s="1"/>
  <c r="U36" i="1"/>
  <c r="W36" i="1" s="1"/>
  <c r="U30" i="1"/>
  <c r="W30" i="1" s="1"/>
  <c r="U28" i="1"/>
  <c r="W28" i="1" s="1"/>
  <c r="W27" i="1"/>
  <c r="U27" i="1"/>
  <c r="U25" i="1"/>
  <c r="W25" i="1" s="1"/>
  <c r="U22" i="1"/>
  <c r="W22" i="1" s="1"/>
  <c r="W18" i="1"/>
  <c r="U18" i="1"/>
  <c r="W16" i="1"/>
  <c r="U16" i="1"/>
  <c r="T309" i="1"/>
  <c r="T308" i="1"/>
  <c r="T303" i="1"/>
  <c r="T296" i="1"/>
  <c r="T269" i="1"/>
  <c r="T268" i="1"/>
  <c r="T237" i="1"/>
  <c r="T228" i="1"/>
  <c r="T203" i="1"/>
  <c r="T184" i="1"/>
  <c r="T126" i="1"/>
  <c r="T119" i="1"/>
  <c r="T75" i="1"/>
  <c r="T56" i="1"/>
  <c r="T37" i="1"/>
  <c r="T36" i="1"/>
  <c r="T30" i="1"/>
  <c r="T28" i="1"/>
  <c r="T27" i="1"/>
  <c r="T25" i="1"/>
  <c r="T22" i="1"/>
  <c r="T18" i="1"/>
  <c r="T16" i="1"/>
  <c r="C336" i="4" l="1"/>
  <c r="C337" i="4" s="1"/>
  <c r="E329" i="4"/>
  <c r="G329" i="4" s="1"/>
  <c r="D336" i="4"/>
  <c r="D337" i="4" s="1"/>
  <c r="F329" i="4"/>
  <c r="Q317" i="4"/>
  <c r="M317" i="4"/>
  <c r="P317" i="4" s="1"/>
  <c r="J329" i="4"/>
  <c r="N329" i="4" s="1"/>
  <c r="R329" i="1"/>
  <c r="J206" i="1"/>
  <c r="J209" i="1"/>
  <c r="J250" i="1"/>
  <c r="J281" i="1"/>
  <c r="J286" i="1"/>
  <c r="J297" i="1"/>
  <c r="J300" i="1"/>
  <c r="J313" i="1"/>
  <c r="J316" i="1"/>
  <c r="J317" i="1" s="1"/>
  <c r="J321" i="1"/>
  <c r="J322" i="1"/>
  <c r="J327" i="1"/>
  <c r="J328" i="1"/>
  <c r="K329" i="1"/>
  <c r="Q329" i="4" l="1"/>
  <c r="M329" i="4"/>
  <c r="P329" i="4" s="1"/>
  <c r="J282" i="1"/>
  <c r="J329" i="1" s="1"/>
  <c r="J52" i="1"/>
  <c r="J32" i="1"/>
  <c r="J105" i="1"/>
  <c r="J131" i="1"/>
  <c r="J167" i="1"/>
  <c r="J194" i="1"/>
  <c r="J190" i="1"/>
  <c r="J128" i="1"/>
  <c r="J7" i="1" l="1"/>
  <c r="J195" i="1" s="1"/>
  <c r="J295" i="1" l="1"/>
  <c r="J304" i="1" l="1"/>
  <c r="J296" i="1"/>
  <c r="J292" i="1"/>
  <c r="D332" i="1" l="1"/>
  <c r="D334" i="1"/>
  <c r="C333" i="1"/>
  <c r="C334" i="1" s="1"/>
  <c r="Q326" i="1"/>
  <c r="N326" i="1"/>
  <c r="M326" i="1"/>
  <c r="P326" i="1" s="1"/>
  <c r="Q325" i="1"/>
  <c r="N325" i="1"/>
  <c r="M325" i="1"/>
  <c r="P325" i="1" s="1"/>
  <c r="Q320" i="1"/>
  <c r="N320" i="1"/>
  <c r="M320" i="1"/>
  <c r="P320" i="1" s="1"/>
  <c r="Q315" i="1"/>
  <c r="N315" i="1"/>
  <c r="M315" i="1"/>
  <c r="P315" i="1" s="1"/>
  <c r="Q312" i="1"/>
  <c r="N312" i="1"/>
  <c r="M312" i="1"/>
  <c r="P312" i="1" s="1"/>
  <c r="Q311" i="1"/>
  <c r="N311" i="1"/>
  <c r="M311" i="1"/>
  <c r="P311" i="1" s="1"/>
  <c r="Q310" i="1"/>
  <c r="N310" i="1"/>
  <c r="M310" i="1"/>
  <c r="P310" i="1" s="1"/>
  <c r="Q309" i="1"/>
  <c r="N309" i="1"/>
  <c r="M309" i="1"/>
  <c r="P309" i="1" s="1"/>
  <c r="Q308" i="1"/>
  <c r="N308" i="1"/>
  <c r="M308" i="1"/>
  <c r="P308" i="1" s="1"/>
  <c r="Q307" i="1"/>
  <c r="N307" i="1"/>
  <c r="M307" i="1"/>
  <c r="P307" i="1" s="1"/>
  <c r="Q306" i="1"/>
  <c r="N306" i="1"/>
  <c r="M306" i="1"/>
  <c r="P306" i="1" s="1"/>
  <c r="Q305" i="1"/>
  <c r="N305" i="1"/>
  <c r="M305" i="1"/>
  <c r="P305" i="1" s="1"/>
  <c r="Q304" i="1"/>
  <c r="N304" i="1"/>
  <c r="M304" i="1"/>
  <c r="P304" i="1" s="1"/>
  <c r="Q303" i="1"/>
  <c r="N303" i="1"/>
  <c r="M303" i="1"/>
  <c r="P303" i="1" s="1"/>
  <c r="Q302" i="1"/>
  <c r="N302" i="1"/>
  <c r="M302" i="1"/>
  <c r="P302" i="1" s="1"/>
  <c r="Q299" i="1"/>
  <c r="N299" i="1"/>
  <c r="M299" i="1"/>
  <c r="P299" i="1" s="1"/>
  <c r="Q296" i="1"/>
  <c r="N296" i="1"/>
  <c r="M296" i="1"/>
  <c r="P296" i="1" s="1"/>
  <c r="Q295" i="1"/>
  <c r="N295" i="1"/>
  <c r="M295" i="1"/>
  <c r="P295" i="1" s="1"/>
  <c r="Q294" i="1"/>
  <c r="N294" i="1"/>
  <c r="M294" i="1"/>
  <c r="P294" i="1" s="1"/>
  <c r="Q293" i="1"/>
  <c r="N293" i="1"/>
  <c r="M293" i="1"/>
  <c r="P293" i="1" s="1"/>
  <c r="Q292" i="1"/>
  <c r="N292" i="1"/>
  <c r="M292" i="1"/>
  <c r="P292" i="1" s="1"/>
  <c r="Q291" i="1"/>
  <c r="N291" i="1"/>
  <c r="M291" i="1"/>
  <c r="P291" i="1" s="1"/>
  <c r="Q290" i="1"/>
  <c r="N290" i="1"/>
  <c r="M290" i="1"/>
  <c r="P290" i="1" s="1"/>
  <c r="Q289" i="1"/>
  <c r="N289" i="1"/>
  <c r="M289" i="1"/>
  <c r="P289" i="1" s="1"/>
  <c r="Q288" i="1"/>
  <c r="N288" i="1"/>
  <c r="M288" i="1"/>
  <c r="P288" i="1" s="1"/>
  <c r="Q285" i="1"/>
  <c r="N285" i="1"/>
  <c r="M285" i="1"/>
  <c r="P285" i="1" s="1"/>
  <c r="Q280" i="1"/>
  <c r="N280" i="1"/>
  <c r="M280" i="1"/>
  <c r="P280" i="1" s="1"/>
  <c r="Q279" i="1"/>
  <c r="N279" i="1"/>
  <c r="M279" i="1"/>
  <c r="P279" i="1" s="1"/>
  <c r="Q278" i="1"/>
  <c r="N278" i="1"/>
  <c r="M278" i="1"/>
  <c r="P278" i="1" s="1"/>
  <c r="Q277" i="1"/>
  <c r="N277" i="1"/>
  <c r="M277" i="1"/>
  <c r="P277" i="1" s="1"/>
  <c r="Q276" i="1"/>
  <c r="N276" i="1"/>
  <c r="M276" i="1"/>
  <c r="P276" i="1" s="1"/>
  <c r="Q275" i="1"/>
  <c r="N275" i="1"/>
  <c r="M275" i="1"/>
  <c r="P275" i="1" s="1"/>
  <c r="Q274" i="1"/>
  <c r="N274" i="1"/>
  <c r="M274" i="1"/>
  <c r="P274" i="1" s="1"/>
  <c r="Q273" i="1"/>
  <c r="N273" i="1"/>
  <c r="M273" i="1"/>
  <c r="P273" i="1" s="1"/>
  <c r="Q272" i="1"/>
  <c r="N272" i="1"/>
  <c r="M272" i="1"/>
  <c r="P272" i="1" s="1"/>
  <c r="Q271" i="1"/>
  <c r="N271" i="1"/>
  <c r="M271" i="1"/>
  <c r="P271" i="1" s="1"/>
  <c r="Q270" i="1"/>
  <c r="N270" i="1"/>
  <c r="M270" i="1"/>
  <c r="P270" i="1" s="1"/>
  <c r="Q269" i="1"/>
  <c r="N269" i="1"/>
  <c r="M269" i="1"/>
  <c r="P269" i="1" s="1"/>
  <c r="Q268" i="1"/>
  <c r="N268" i="1"/>
  <c r="M268" i="1"/>
  <c r="P268" i="1" s="1"/>
  <c r="Q267" i="1"/>
  <c r="N267" i="1"/>
  <c r="M267" i="1"/>
  <c r="P267" i="1" s="1"/>
  <c r="Q266" i="1"/>
  <c r="N266" i="1"/>
  <c r="M266" i="1"/>
  <c r="P266" i="1" s="1"/>
  <c r="Q265" i="1"/>
  <c r="N265" i="1"/>
  <c r="M265" i="1"/>
  <c r="P265" i="1" s="1"/>
  <c r="Q264" i="1"/>
  <c r="N264" i="1"/>
  <c r="M264" i="1"/>
  <c r="P264" i="1" s="1"/>
  <c r="Q263" i="1"/>
  <c r="N263" i="1"/>
  <c r="M263" i="1"/>
  <c r="P263" i="1" s="1"/>
  <c r="Q262" i="1"/>
  <c r="N262" i="1"/>
  <c r="M262" i="1"/>
  <c r="P262" i="1" s="1"/>
  <c r="Q261" i="1"/>
  <c r="N261" i="1"/>
  <c r="M261" i="1"/>
  <c r="P261" i="1" s="1"/>
  <c r="Q260" i="1"/>
  <c r="N260" i="1"/>
  <c r="M260" i="1"/>
  <c r="P260" i="1" s="1"/>
  <c r="Q259" i="1"/>
  <c r="N259" i="1"/>
  <c r="M259" i="1"/>
  <c r="P259" i="1" s="1"/>
  <c r="Q258" i="1"/>
  <c r="N258" i="1"/>
  <c r="M258" i="1"/>
  <c r="P258" i="1" s="1"/>
  <c r="Q257" i="1"/>
  <c r="N257" i="1"/>
  <c r="M257" i="1"/>
  <c r="P257" i="1" s="1"/>
  <c r="Q256" i="1"/>
  <c r="N256" i="1"/>
  <c r="M256" i="1"/>
  <c r="P256" i="1" s="1"/>
  <c r="Q255" i="1"/>
  <c r="N255" i="1"/>
  <c r="M255" i="1"/>
  <c r="P255" i="1" s="1"/>
  <c r="Q254" i="1"/>
  <c r="N254" i="1"/>
  <c r="M254" i="1"/>
  <c r="P254" i="1" s="1"/>
  <c r="Q253" i="1"/>
  <c r="N253" i="1"/>
  <c r="M253" i="1"/>
  <c r="P253" i="1" s="1"/>
  <c r="Q252" i="1"/>
  <c r="N252" i="1"/>
  <c r="M252" i="1"/>
  <c r="P252" i="1" s="1"/>
  <c r="Q249" i="1"/>
  <c r="N249" i="1"/>
  <c r="M249" i="1"/>
  <c r="P249" i="1" s="1"/>
  <c r="Q248" i="1"/>
  <c r="N248" i="1"/>
  <c r="M248" i="1"/>
  <c r="P248" i="1" s="1"/>
  <c r="Q247" i="1"/>
  <c r="N247" i="1"/>
  <c r="M247" i="1"/>
  <c r="P247" i="1" s="1"/>
  <c r="Q246" i="1"/>
  <c r="N246" i="1"/>
  <c r="M246" i="1"/>
  <c r="P246" i="1" s="1"/>
  <c r="Q245" i="1"/>
  <c r="N245" i="1"/>
  <c r="M245" i="1"/>
  <c r="P245" i="1" s="1"/>
  <c r="Q244" i="1"/>
  <c r="N244" i="1"/>
  <c r="M244" i="1"/>
  <c r="P244" i="1" s="1"/>
  <c r="Q243" i="1"/>
  <c r="N243" i="1"/>
  <c r="M243" i="1"/>
  <c r="P243" i="1" s="1"/>
  <c r="Q242" i="1"/>
  <c r="N242" i="1"/>
  <c r="M242" i="1"/>
  <c r="P242" i="1" s="1"/>
  <c r="Q241" i="1"/>
  <c r="N241" i="1"/>
  <c r="M241" i="1"/>
  <c r="P241" i="1" s="1"/>
  <c r="Q240" i="1"/>
  <c r="N240" i="1"/>
  <c r="M240" i="1"/>
  <c r="P240" i="1" s="1"/>
  <c r="Q239" i="1"/>
  <c r="N239" i="1"/>
  <c r="M239" i="1"/>
  <c r="P239" i="1" s="1"/>
  <c r="Q238" i="1"/>
  <c r="N238" i="1"/>
  <c r="M238" i="1"/>
  <c r="P238" i="1" s="1"/>
  <c r="Q237" i="1"/>
  <c r="N237" i="1"/>
  <c r="M237" i="1"/>
  <c r="P237" i="1" s="1"/>
  <c r="Q236" i="1"/>
  <c r="N236" i="1"/>
  <c r="M236" i="1"/>
  <c r="P236" i="1" s="1"/>
  <c r="Q235" i="1"/>
  <c r="N235" i="1"/>
  <c r="M235" i="1"/>
  <c r="P235" i="1" s="1"/>
  <c r="Q234" i="1"/>
  <c r="N234" i="1"/>
  <c r="M234" i="1"/>
  <c r="P234" i="1" s="1"/>
  <c r="Q233" i="1"/>
  <c r="N233" i="1"/>
  <c r="M233" i="1"/>
  <c r="P233" i="1" s="1"/>
  <c r="Q232" i="1"/>
  <c r="N232" i="1"/>
  <c r="M232" i="1"/>
  <c r="P232" i="1" s="1"/>
  <c r="Q231" i="1"/>
  <c r="N231" i="1"/>
  <c r="M231" i="1"/>
  <c r="P231" i="1" s="1"/>
  <c r="Q230" i="1"/>
  <c r="N230" i="1"/>
  <c r="M230" i="1"/>
  <c r="P230" i="1" s="1"/>
  <c r="Q229" i="1"/>
  <c r="N229" i="1"/>
  <c r="M229" i="1"/>
  <c r="P229" i="1" s="1"/>
  <c r="Q228" i="1"/>
  <c r="N228" i="1"/>
  <c r="M228" i="1"/>
  <c r="P228" i="1" s="1"/>
  <c r="Q227" i="1"/>
  <c r="N227" i="1"/>
  <c r="M227" i="1"/>
  <c r="P227" i="1" s="1"/>
  <c r="Q226" i="1"/>
  <c r="N226" i="1"/>
  <c r="M226" i="1"/>
  <c r="P226" i="1" s="1"/>
  <c r="Q225" i="1"/>
  <c r="N225" i="1"/>
  <c r="M225" i="1"/>
  <c r="P225" i="1" s="1"/>
  <c r="Q224" i="1"/>
  <c r="N224" i="1"/>
  <c r="M224" i="1"/>
  <c r="P224" i="1" s="1"/>
  <c r="Q223" i="1"/>
  <c r="N223" i="1"/>
  <c r="M223" i="1"/>
  <c r="P223" i="1" s="1"/>
  <c r="Q222" i="1"/>
  <c r="N222" i="1"/>
  <c r="M222" i="1"/>
  <c r="P222" i="1" s="1"/>
  <c r="Q221" i="1"/>
  <c r="N221" i="1"/>
  <c r="M221" i="1"/>
  <c r="P221" i="1" s="1"/>
  <c r="Q220" i="1"/>
  <c r="N220" i="1"/>
  <c r="M220" i="1"/>
  <c r="P220" i="1" s="1"/>
  <c r="Q219" i="1"/>
  <c r="N219" i="1"/>
  <c r="M219" i="1"/>
  <c r="P219" i="1" s="1"/>
  <c r="Q218" i="1"/>
  <c r="N218" i="1"/>
  <c r="M218" i="1"/>
  <c r="P218" i="1" s="1"/>
  <c r="Q217" i="1"/>
  <c r="N217" i="1"/>
  <c r="M217" i="1"/>
  <c r="P217" i="1" s="1"/>
  <c r="Q216" i="1"/>
  <c r="N216" i="1"/>
  <c r="M216" i="1"/>
  <c r="P216" i="1" s="1"/>
  <c r="Q215" i="1"/>
  <c r="N215" i="1"/>
  <c r="M215" i="1"/>
  <c r="P215" i="1" s="1"/>
  <c r="Q214" i="1"/>
  <c r="N214" i="1"/>
  <c r="M214" i="1"/>
  <c r="P214" i="1" s="1"/>
  <c r="Q213" i="1"/>
  <c r="N213" i="1"/>
  <c r="M213" i="1"/>
  <c r="P213" i="1" s="1"/>
  <c r="Q212" i="1"/>
  <c r="N212" i="1"/>
  <c r="M212" i="1"/>
  <c r="P212" i="1" s="1"/>
  <c r="Q211" i="1"/>
  <c r="N211" i="1"/>
  <c r="M211" i="1"/>
  <c r="P211" i="1" s="1"/>
  <c r="Q208" i="1"/>
  <c r="N208" i="1"/>
  <c r="M208" i="1"/>
  <c r="P208" i="1" s="1"/>
  <c r="Q205" i="1"/>
  <c r="N205" i="1"/>
  <c r="M205" i="1"/>
  <c r="P205" i="1" s="1"/>
  <c r="Q204" i="1"/>
  <c r="N204" i="1"/>
  <c r="M204" i="1"/>
  <c r="P204" i="1" s="1"/>
  <c r="Q203" i="1"/>
  <c r="N203" i="1"/>
  <c r="M203" i="1"/>
  <c r="P203" i="1" s="1"/>
  <c r="Q202" i="1"/>
  <c r="N202" i="1"/>
  <c r="M202" i="1"/>
  <c r="P202" i="1" s="1"/>
  <c r="Q201" i="1"/>
  <c r="N201" i="1"/>
  <c r="M201" i="1"/>
  <c r="P201" i="1" s="1"/>
  <c r="Q200" i="1"/>
  <c r="N200" i="1"/>
  <c r="M200" i="1"/>
  <c r="P200" i="1" s="1"/>
  <c r="Q199" i="1"/>
  <c r="N199" i="1"/>
  <c r="M199" i="1"/>
  <c r="P199" i="1" s="1"/>
  <c r="Q198" i="1"/>
  <c r="N198" i="1"/>
  <c r="M198" i="1"/>
  <c r="P198" i="1" s="1"/>
  <c r="Q193" i="1"/>
  <c r="N193" i="1"/>
  <c r="M193" i="1"/>
  <c r="P193" i="1" s="1"/>
  <c r="Q192" i="1"/>
  <c r="N192" i="1"/>
  <c r="M192" i="1"/>
  <c r="P192" i="1" s="1"/>
  <c r="Q189" i="1"/>
  <c r="N189" i="1"/>
  <c r="M189" i="1"/>
  <c r="P189" i="1" s="1"/>
  <c r="Q188" i="1"/>
  <c r="N188" i="1"/>
  <c r="M188" i="1"/>
  <c r="P188" i="1" s="1"/>
  <c r="Q187" i="1"/>
  <c r="N187" i="1"/>
  <c r="M187" i="1"/>
  <c r="P187" i="1" s="1"/>
  <c r="Q186" i="1"/>
  <c r="N186" i="1"/>
  <c r="M186" i="1"/>
  <c r="P186" i="1" s="1"/>
  <c r="Q185" i="1"/>
  <c r="N185" i="1"/>
  <c r="M185" i="1"/>
  <c r="P185" i="1" s="1"/>
  <c r="Q184" i="1"/>
  <c r="N184" i="1"/>
  <c r="M184" i="1"/>
  <c r="P184" i="1" s="1"/>
  <c r="Q183" i="1"/>
  <c r="N183" i="1"/>
  <c r="M183" i="1"/>
  <c r="P183" i="1" s="1"/>
  <c r="Q182" i="1"/>
  <c r="N182" i="1"/>
  <c r="M182" i="1"/>
  <c r="P182" i="1" s="1"/>
  <c r="Q181" i="1"/>
  <c r="N181" i="1"/>
  <c r="M181" i="1"/>
  <c r="P181" i="1" s="1"/>
  <c r="Q180" i="1"/>
  <c r="N180" i="1"/>
  <c r="M180" i="1"/>
  <c r="P180" i="1" s="1"/>
  <c r="Q179" i="1"/>
  <c r="N179" i="1"/>
  <c r="M179" i="1"/>
  <c r="P179" i="1" s="1"/>
  <c r="Q178" i="1"/>
  <c r="N178" i="1"/>
  <c r="M178" i="1"/>
  <c r="P178" i="1" s="1"/>
  <c r="Q177" i="1"/>
  <c r="N177" i="1"/>
  <c r="M177" i="1"/>
  <c r="P177" i="1" s="1"/>
  <c r="Q176" i="1"/>
  <c r="N176" i="1"/>
  <c r="M176" i="1"/>
  <c r="P176" i="1" s="1"/>
  <c r="Q175" i="1"/>
  <c r="N175" i="1"/>
  <c r="M175" i="1"/>
  <c r="P175" i="1" s="1"/>
  <c r="Q174" i="1"/>
  <c r="N174" i="1"/>
  <c r="M174" i="1"/>
  <c r="P174" i="1" s="1"/>
  <c r="Q173" i="1"/>
  <c r="N173" i="1"/>
  <c r="M173" i="1"/>
  <c r="P173" i="1" s="1"/>
  <c r="Q172" i="1"/>
  <c r="N172" i="1"/>
  <c r="M172" i="1"/>
  <c r="P172" i="1" s="1"/>
  <c r="Q171" i="1"/>
  <c r="N171" i="1"/>
  <c r="M171" i="1"/>
  <c r="P171" i="1" s="1"/>
  <c r="Q170" i="1"/>
  <c r="N170" i="1"/>
  <c r="M170" i="1"/>
  <c r="P170" i="1" s="1"/>
  <c r="Q169" i="1"/>
  <c r="N169" i="1"/>
  <c r="M169" i="1"/>
  <c r="P169" i="1" s="1"/>
  <c r="Q166" i="1"/>
  <c r="N166" i="1"/>
  <c r="M166" i="1"/>
  <c r="P166" i="1" s="1"/>
  <c r="Q165" i="1"/>
  <c r="N165" i="1"/>
  <c r="M165" i="1"/>
  <c r="P165" i="1" s="1"/>
  <c r="Q164" i="1"/>
  <c r="N164" i="1"/>
  <c r="M164" i="1"/>
  <c r="P164" i="1" s="1"/>
  <c r="Q163" i="1"/>
  <c r="N163" i="1"/>
  <c r="M163" i="1"/>
  <c r="P163" i="1" s="1"/>
  <c r="Q162" i="1"/>
  <c r="N162" i="1"/>
  <c r="M162" i="1"/>
  <c r="P162" i="1" s="1"/>
  <c r="Q161" i="1"/>
  <c r="N161" i="1"/>
  <c r="M161" i="1"/>
  <c r="P161" i="1" s="1"/>
  <c r="Q160" i="1"/>
  <c r="N160" i="1"/>
  <c r="M160" i="1"/>
  <c r="P160" i="1" s="1"/>
  <c r="Q159" i="1"/>
  <c r="N159" i="1"/>
  <c r="M159" i="1"/>
  <c r="P159" i="1" s="1"/>
  <c r="Q158" i="1"/>
  <c r="N158" i="1"/>
  <c r="M158" i="1"/>
  <c r="P158" i="1" s="1"/>
  <c r="Q157" i="1"/>
  <c r="N157" i="1"/>
  <c r="M157" i="1"/>
  <c r="P157" i="1" s="1"/>
  <c r="Q156" i="1"/>
  <c r="N156" i="1"/>
  <c r="M156" i="1"/>
  <c r="P156" i="1" s="1"/>
  <c r="Q155" i="1"/>
  <c r="N155" i="1"/>
  <c r="M155" i="1"/>
  <c r="P155" i="1" s="1"/>
  <c r="Q154" i="1"/>
  <c r="N154" i="1"/>
  <c r="M154" i="1"/>
  <c r="P154" i="1" s="1"/>
  <c r="Q153" i="1"/>
  <c r="N153" i="1"/>
  <c r="M153" i="1"/>
  <c r="P153" i="1" s="1"/>
  <c r="Q152" i="1"/>
  <c r="N152" i="1"/>
  <c r="M152" i="1"/>
  <c r="P152" i="1" s="1"/>
  <c r="Q151" i="1"/>
  <c r="N151" i="1"/>
  <c r="M151" i="1"/>
  <c r="P151" i="1" s="1"/>
  <c r="Q150" i="1"/>
  <c r="N150" i="1"/>
  <c r="M150" i="1"/>
  <c r="P150" i="1" s="1"/>
  <c r="Q149" i="1"/>
  <c r="N149" i="1"/>
  <c r="M149" i="1"/>
  <c r="P149" i="1" s="1"/>
  <c r="Q148" i="1"/>
  <c r="N148" i="1"/>
  <c r="M148" i="1"/>
  <c r="P148" i="1" s="1"/>
  <c r="Q147" i="1"/>
  <c r="N147" i="1"/>
  <c r="M147" i="1"/>
  <c r="P147" i="1" s="1"/>
  <c r="Q146" i="1"/>
  <c r="N146" i="1"/>
  <c r="M146" i="1"/>
  <c r="P146" i="1" s="1"/>
  <c r="Q145" i="1"/>
  <c r="N145" i="1"/>
  <c r="M145" i="1"/>
  <c r="P145" i="1" s="1"/>
  <c r="Q144" i="1"/>
  <c r="N144" i="1"/>
  <c r="M144" i="1"/>
  <c r="P144" i="1" s="1"/>
  <c r="Q143" i="1"/>
  <c r="N143" i="1"/>
  <c r="M143" i="1"/>
  <c r="P143" i="1" s="1"/>
  <c r="Q142" i="1"/>
  <c r="N142" i="1"/>
  <c r="M142" i="1"/>
  <c r="P142" i="1" s="1"/>
  <c r="Q141" i="1"/>
  <c r="N141" i="1"/>
  <c r="M141" i="1"/>
  <c r="P141" i="1" s="1"/>
  <c r="Q140" i="1"/>
  <c r="N140" i="1"/>
  <c r="M140" i="1"/>
  <c r="P140" i="1" s="1"/>
  <c r="Q139" i="1"/>
  <c r="N139" i="1"/>
  <c r="M139" i="1"/>
  <c r="P139" i="1" s="1"/>
  <c r="Q138" i="1"/>
  <c r="N138" i="1"/>
  <c r="M138" i="1"/>
  <c r="P138" i="1" s="1"/>
  <c r="Q137" i="1"/>
  <c r="N137" i="1"/>
  <c r="M137" i="1"/>
  <c r="P137" i="1" s="1"/>
  <c r="Q136" i="1"/>
  <c r="N136" i="1"/>
  <c r="M136" i="1"/>
  <c r="P136" i="1" s="1"/>
  <c r="Q135" i="1"/>
  <c r="N135" i="1"/>
  <c r="M135" i="1"/>
  <c r="P135" i="1" s="1"/>
  <c r="Q134" i="1"/>
  <c r="N134" i="1"/>
  <c r="M134" i="1"/>
  <c r="P134" i="1" s="1"/>
  <c r="Q133" i="1"/>
  <c r="N133" i="1"/>
  <c r="M133" i="1"/>
  <c r="P133" i="1" s="1"/>
  <c r="Q130" i="1"/>
  <c r="N130" i="1"/>
  <c r="M130" i="1"/>
  <c r="P130" i="1" s="1"/>
  <c r="Q127" i="1"/>
  <c r="N127" i="1"/>
  <c r="M127" i="1"/>
  <c r="P127" i="1" s="1"/>
  <c r="Q126" i="1"/>
  <c r="N126" i="1"/>
  <c r="M126" i="1"/>
  <c r="P126" i="1" s="1"/>
  <c r="Q125" i="1"/>
  <c r="N125" i="1"/>
  <c r="M125" i="1"/>
  <c r="P125" i="1" s="1"/>
  <c r="Q124" i="1"/>
  <c r="N124" i="1"/>
  <c r="M124" i="1"/>
  <c r="P124" i="1" s="1"/>
  <c r="Q123" i="1"/>
  <c r="N123" i="1"/>
  <c r="M123" i="1"/>
  <c r="P123" i="1" s="1"/>
  <c r="Q122" i="1"/>
  <c r="N122" i="1"/>
  <c r="M122" i="1"/>
  <c r="P122" i="1" s="1"/>
  <c r="Q121" i="1"/>
  <c r="N121" i="1"/>
  <c r="M121" i="1"/>
  <c r="P121" i="1" s="1"/>
  <c r="Q120" i="1"/>
  <c r="N120" i="1"/>
  <c r="M120" i="1"/>
  <c r="P120" i="1" s="1"/>
  <c r="Q119" i="1"/>
  <c r="N119" i="1"/>
  <c r="M119" i="1"/>
  <c r="P119" i="1" s="1"/>
  <c r="Q118" i="1"/>
  <c r="N118" i="1"/>
  <c r="M118" i="1"/>
  <c r="P118" i="1" s="1"/>
  <c r="Q117" i="1"/>
  <c r="N117" i="1"/>
  <c r="M117" i="1"/>
  <c r="P117" i="1" s="1"/>
  <c r="Q116" i="1"/>
  <c r="N116" i="1"/>
  <c r="M116" i="1"/>
  <c r="P116" i="1" s="1"/>
  <c r="Q115" i="1"/>
  <c r="N115" i="1"/>
  <c r="M115" i="1"/>
  <c r="P115" i="1" s="1"/>
  <c r="Q114" i="1"/>
  <c r="N114" i="1"/>
  <c r="M114" i="1"/>
  <c r="P114" i="1" s="1"/>
  <c r="Q113" i="1"/>
  <c r="N113" i="1"/>
  <c r="M113" i="1"/>
  <c r="P113" i="1" s="1"/>
  <c r="Q112" i="1"/>
  <c r="N112" i="1"/>
  <c r="M112" i="1"/>
  <c r="P112" i="1" s="1"/>
  <c r="Q111" i="1"/>
  <c r="N111" i="1"/>
  <c r="M111" i="1"/>
  <c r="P111" i="1" s="1"/>
  <c r="Q110" i="1"/>
  <c r="N110" i="1"/>
  <c r="M110" i="1"/>
  <c r="P110" i="1" s="1"/>
  <c r="Q109" i="1"/>
  <c r="N109" i="1"/>
  <c r="M109" i="1"/>
  <c r="P109" i="1" s="1"/>
  <c r="Q108" i="1"/>
  <c r="N108" i="1"/>
  <c r="M108" i="1"/>
  <c r="P108" i="1" s="1"/>
  <c r="Q107" i="1"/>
  <c r="N107" i="1"/>
  <c r="M107" i="1"/>
  <c r="P107" i="1" s="1"/>
  <c r="Q104" i="1"/>
  <c r="N104" i="1"/>
  <c r="M104" i="1"/>
  <c r="P104" i="1" s="1"/>
  <c r="Q103" i="1"/>
  <c r="N103" i="1"/>
  <c r="M103" i="1"/>
  <c r="P103" i="1" s="1"/>
  <c r="Q102" i="1"/>
  <c r="N102" i="1"/>
  <c r="M102" i="1"/>
  <c r="P102" i="1" s="1"/>
  <c r="Q101" i="1"/>
  <c r="N101" i="1"/>
  <c r="M101" i="1"/>
  <c r="P101" i="1" s="1"/>
  <c r="Q100" i="1"/>
  <c r="N100" i="1"/>
  <c r="M100" i="1"/>
  <c r="P100" i="1" s="1"/>
  <c r="Q99" i="1"/>
  <c r="N99" i="1"/>
  <c r="M99" i="1"/>
  <c r="P99" i="1" s="1"/>
  <c r="Q98" i="1"/>
  <c r="N98" i="1"/>
  <c r="M98" i="1"/>
  <c r="P98" i="1" s="1"/>
  <c r="Q97" i="1"/>
  <c r="N97" i="1"/>
  <c r="M97" i="1"/>
  <c r="P97" i="1" s="1"/>
  <c r="Q96" i="1"/>
  <c r="N96" i="1"/>
  <c r="M96" i="1"/>
  <c r="P96" i="1" s="1"/>
  <c r="Q95" i="1"/>
  <c r="N95" i="1"/>
  <c r="M95" i="1"/>
  <c r="P95" i="1" s="1"/>
  <c r="Q94" i="1"/>
  <c r="N94" i="1"/>
  <c r="M94" i="1"/>
  <c r="P94" i="1" s="1"/>
  <c r="Q93" i="1"/>
  <c r="N93" i="1"/>
  <c r="M93" i="1"/>
  <c r="P93" i="1" s="1"/>
  <c r="Q92" i="1"/>
  <c r="N92" i="1"/>
  <c r="M92" i="1"/>
  <c r="P92" i="1" s="1"/>
  <c r="Q91" i="1"/>
  <c r="N91" i="1"/>
  <c r="M91" i="1"/>
  <c r="P91" i="1" s="1"/>
  <c r="Q90" i="1"/>
  <c r="N90" i="1"/>
  <c r="M90" i="1"/>
  <c r="P90" i="1" s="1"/>
  <c r="Q89" i="1"/>
  <c r="N89" i="1"/>
  <c r="M89" i="1"/>
  <c r="P89" i="1" s="1"/>
  <c r="Q88" i="1"/>
  <c r="N88" i="1"/>
  <c r="M88" i="1"/>
  <c r="P88" i="1" s="1"/>
  <c r="Q87" i="1"/>
  <c r="N87" i="1"/>
  <c r="M87" i="1"/>
  <c r="P87" i="1" s="1"/>
  <c r="Q86" i="1"/>
  <c r="N86" i="1"/>
  <c r="M86" i="1"/>
  <c r="P86" i="1" s="1"/>
  <c r="Q85" i="1"/>
  <c r="N85" i="1"/>
  <c r="M85" i="1"/>
  <c r="P85" i="1" s="1"/>
  <c r="Q84" i="1"/>
  <c r="N84" i="1"/>
  <c r="M84" i="1"/>
  <c r="P84" i="1" s="1"/>
  <c r="Q83" i="1"/>
  <c r="N83" i="1"/>
  <c r="M83" i="1"/>
  <c r="P83" i="1" s="1"/>
  <c r="Q82" i="1"/>
  <c r="N82" i="1"/>
  <c r="M82" i="1"/>
  <c r="P82" i="1" s="1"/>
  <c r="Q81" i="1"/>
  <c r="N81" i="1"/>
  <c r="M81" i="1"/>
  <c r="P81" i="1" s="1"/>
  <c r="Q80" i="1"/>
  <c r="N80" i="1"/>
  <c r="M80" i="1"/>
  <c r="P80" i="1" s="1"/>
  <c r="Q79" i="1"/>
  <c r="N79" i="1"/>
  <c r="M79" i="1"/>
  <c r="P79" i="1" s="1"/>
  <c r="Q78" i="1"/>
  <c r="N78" i="1"/>
  <c r="M78" i="1"/>
  <c r="P78" i="1" s="1"/>
  <c r="Q77" i="1"/>
  <c r="N77" i="1"/>
  <c r="M77" i="1"/>
  <c r="P77" i="1" s="1"/>
  <c r="Q76" i="1"/>
  <c r="N76" i="1"/>
  <c r="M76" i="1"/>
  <c r="P76" i="1" s="1"/>
  <c r="Q75" i="1"/>
  <c r="N75" i="1"/>
  <c r="M75" i="1"/>
  <c r="P75" i="1" s="1"/>
  <c r="Q74" i="1"/>
  <c r="N74" i="1"/>
  <c r="M74" i="1"/>
  <c r="P74" i="1" s="1"/>
  <c r="Q73" i="1"/>
  <c r="N73" i="1"/>
  <c r="M73" i="1"/>
  <c r="P73" i="1" s="1"/>
  <c r="Q72" i="1"/>
  <c r="N72" i="1"/>
  <c r="M72" i="1"/>
  <c r="P72" i="1" s="1"/>
  <c r="Q71" i="1"/>
  <c r="N71" i="1"/>
  <c r="M71" i="1"/>
  <c r="P71" i="1" s="1"/>
  <c r="Q70" i="1"/>
  <c r="N70" i="1"/>
  <c r="M70" i="1"/>
  <c r="P70" i="1" s="1"/>
  <c r="Q69" i="1"/>
  <c r="N69" i="1"/>
  <c r="M69" i="1"/>
  <c r="P69" i="1" s="1"/>
  <c r="Q68" i="1"/>
  <c r="N68" i="1"/>
  <c r="M68" i="1"/>
  <c r="P68" i="1" s="1"/>
  <c r="Q67" i="1"/>
  <c r="N67" i="1"/>
  <c r="M67" i="1"/>
  <c r="P67" i="1" s="1"/>
  <c r="Q66" i="1"/>
  <c r="N66" i="1"/>
  <c r="M66" i="1"/>
  <c r="P66" i="1" s="1"/>
  <c r="Q65" i="1"/>
  <c r="N65" i="1"/>
  <c r="M65" i="1"/>
  <c r="P65" i="1" s="1"/>
  <c r="Q64" i="1"/>
  <c r="N64" i="1"/>
  <c r="M64" i="1"/>
  <c r="P64" i="1" s="1"/>
  <c r="Q63" i="1"/>
  <c r="N63" i="1"/>
  <c r="M63" i="1"/>
  <c r="P63" i="1" s="1"/>
  <c r="Q62" i="1"/>
  <c r="N62" i="1"/>
  <c r="M62" i="1"/>
  <c r="P62" i="1" s="1"/>
  <c r="Q61" i="1"/>
  <c r="N61" i="1"/>
  <c r="M61" i="1"/>
  <c r="P61" i="1" s="1"/>
  <c r="Q60" i="1"/>
  <c r="N60" i="1"/>
  <c r="M60" i="1"/>
  <c r="P60" i="1" s="1"/>
  <c r="Q59" i="1"/>
  <c r="N59" i="1"/>
  <c r="M59" i="1"/>
  <c r="P59" i="1" s="1"/>
  <c r="Q58" i="1"/>
  <c r="N58" i="1"/>
  <c r="M58" i="1"/>
  <c r="P58" i="1" s="1"/>
  <c r="Q57" i="1"/>
  <c r="N57" i="1"/>
  <c r="M57" i="1"/>
  <c r="P57" i="1" s="1"/>
  <c r="Q56" i="1"/>
  <c r="N56" i="1"/>
  <c r="M56" i="1"/>
  <c r="P56" i="1" s="1"/>
  <c r="Q55" i="1"/>
  <c r="N55" i="1"/>
  <c r="M55" i="1"/>
  <c r="P55" i="1" s="1"/>
  <c r="Q54" i="1"/>
  <c r="N54" i="1"/>
  <c r="M54" i="1"/>
  <c r="P54" i="1" s="1"/>
  <c r="Q51" i="1"/>
  <c r="N51" i="1"/>
  <c r="M51" i="1"/>
  <c r="P51" i="1" s="1"/>
  <c r="Q50" i="1"/>
  <c r="N50" i="1"/>
  <c r="M50" i="1"/>
  <c r="P50" i="1" s="1"/>
  <c r="Q49" i="1"/>
  <c r="N49" i="1"/>
  <c r="M49" i="1"/>
  <c r="P49" i="1" s="1"/>
  <c r="Q48" i="1"/>
  <c r="N48" i="1"/>
  <c r="M48" i="1"/>
  <c r="P48" i="1" s="1"/>
  <c r="Q47" i="1"/>
  <c r="N47" i="1"/>
  <c r="M47" i="1"/>
  <c r="P47" i="1" s="1"/>
  <c r="Q46" i="1"/>
  <c r="N46" i="1"/>
  <c r="M46" i="1"/>
  <c r="P46" i="1" s="1"/>
  <c r="Q45" i="1"/>
  <c r="N45" i="1"/>
  <c r="M45" i="1"/>
  <c r="P45" i="1" s="1"/>
  <c r="Q44" i="1"/>
  <c r="N44" i="1"/>
  <c r="M44" i="1"/>
  <c r="P44" i="1" s="1"/>
  <c r="Q43" i="1"/>
  <c r="N43" i="1"/>
  <c r="M43" i="1"/>
  <c r="P43" i="1" s="1"/>
  <c r="Q42" i="1"/>
  <c r="N42" i="1"/>
  <c r="M42" i="1"/>
  <c r="P42" i="1" s="1"/>
  <c r="Q41" i="1"/>
  <c r="N41" i="1"/>
  <c r="M41" i="1"/>
  <c r="P41" i="1" s="1"/>
  <c r="Q40" i="1"/>
  <c r="N40" i="1"/>
  <c r="M40" i="1"/>
  <c r="P40" i="1" s="1"/>
  <c r="Q39" i="1"/>
  <c r="N39" i="1"/>
  <c r="M39" i="1"/>
  <c r="P39" i="1" s="1"/>
  <c r="Q38" i="1"/>
  <c r="N38" i="1"/>
  <c r="M38" i="1"/>
  <c r="P38" i="1" s="1"/>
  <c r="Q37" i="1"/>
  <c r="N37" i="1"/>
  <c r="M37" i="1"/>
  <c r="P37" i="1" s="1"/>
  <c r="Q36" i="1"/>
  <c r="N36" i="1"/>
  <c r="M36" i="1"/>
  <c r="P36" i="1" s="1"/>
  <c r="Q35" i="1"/>
  <c r="N35" i="1"/>
  <c r="M35" i="1"/>
  <c r="P35" i="1" s="1"/>
  <c r="Q34" i="1"/>
  <c r="N34" i="1"/>
  <c r="M34" i="1"/>
  <c r="P34" i="1" s="1"/>
  <c r="Q31" i="1"/>
  <c r="N31" i="1"/>
  <c r="M31" i="1"/>
  <c r="P31" i="1" s="1"/>
  <c r="Q30" i="1"/>
  <c r="N30" i="1"/>
  <c r="M30" i="1"/>
  <c r="P30" i="1" s="1"/>
  <c r="Q29" i="1"/>
  <c r="N29" i="1"/>
  <c r="M29" i="1"/>
  <c r="P29" i="1" s="1"/>
  <c r="Q28" i="1"/>
  <c r="N28" i="1"/>
  <c r="M28" i="1"/>
  <c r="P28" i="1" s="1"/>
  <c r="Q27" i="1"/>
  <c r="N27" i="1"/>
  <c r="M27" i="1"/>
  <c r="P27" i="1" s="1"/>
  <c r="Q26" i="1"/>
  <c r="N26" i="1"/>
  <c r="M26" i="1"/>
  <c r="P26" i="1" s="1"/>
  <c r="Q25" i="1"/>
  <c r="N25" i="1"/>
  <c r="M25" i="1"/>
  <c r="P25" i="1" s="1"/>
  <c r="Q24" i="1"/>
  <c r="N24" i="1"/>
  <c r="M24" i="1"/>
  <c r="P24" i="1" s="1"/>
  <c r="Q23" i="1"/>
  <c r="N23" i="1"/>
  <c r="M23" i="1"/>
  <c r="P23" i="1" s="1"/>
  <c r="Q22" i="1"/>
  <c r="N22" i="1"/>
  <c r="M22" i="1"/>
  <c r="P22" i="1" s="1"/>
  <c r="Q21" i="1"/>
  <c r="N21" i="1"/>
  <c r="M21" i="1"/>
  <c r="P21" i="1" s="1"/>
  <c r="Q20" i="1"/>
  <c r="N20" i="1"/>
  <c r="M20" i="1"/>
  <c r="P20" i="1" s="1"/>
  <c r="Q19" i="1"/>
  <c r="N19" i="1"/>
  <c r="M19" i="1"/>
  <c r="P19" i="1" s="1"/>
  <c r="Q18" i="1"/>
  <c r="N18" i="1"/>
  <c r="M18" i="1"/>
  <c r="P18" i="1" s="1"/>
  <c r="Q17" i="1"/>
  <c r="N17" i="1"/>
  <c r="M17" i="1"/>
  <c r="P17" i="1" s="1"/>
  <c r="Q16" i="1"/>
  <c r="N16" i="1"/>
  <c r="M16" i="1"/>
  <c r="P16" i="1" s="1"/>
  <c r="Q15" i="1"/>
  <c r="N15" i="1"/>
  <c r="M15" i="1"/>
  <c r="P15" i="1" s="1"/>
  <c r="Q14" i="1"/>
  <c r="N14" i="1"/>
  <c r="M14" i="1"/>
  <c r="P14" i="1" s="1"/>
  <c r="Q13" i="1"/>
  <c r="N13" i="1"/>
  <c r="M13" i="1"/>
  <c r="P13" i="1" s="1"/>
  <c r="Q12" i="1"/>
  <c r="N12" i="1"/>
  <c r="M12" i="1"/>
  <c r="P12" i="1" s="1"/>
  <c r="Q11" i="1"/>
  <c r="N11" i="1"/>
  <c r="M11" i="1"/>
  <c r="P11" i="1" s="1"/>
  <c r="Q10" i="1"/>
  <c r="N10" i="1"/>
  <c r="M10" i="1"/>
  <c r="P10" i="1" s="1"/>
  <c r="Q9" i="1"/>
  <c r="N9" i="1"/>
  <c r="M9" i="1"/>
  <c r="P9" i="1" s="1"/>
  <c r="Q6" i="1"/>
  <c r="N6" i="1"/>
  <c r="M6" i="1"/>
  <c r="P6" i="1" s="1"/>
  <c r="F326" i="1"/>
  <c r="E326" i="1"/>
  <c r="G326" i="1" s="1"/>
  <c r="F325" i="1"/>
  <c r="E325" i="1"/>
  <c r="G325" i="1" s="1"/>
  <c r="F320" i="1"/>
  <c r="E320" i="1"/>
  <c r="G320" i="1" s="1"/>
  <c r="F315" i="1"/>
  <c r="E315" i="1"/>
  <c r="G315" i="1" s="1"/>
  <c r="F312" i="1"/>
  <c r="E312" i="1"/>
  <c r="G312" i="1" s="1"/>
  <c r="F311" i="1"/>
  <c r="E311" i="1"/>
  <c r="G311" i="1" s="1"/>
  <c r="F310" i="1"/>
  <c r="E310" i="1"/>
  <c r="G310" i="1" s="1"/>
  <c r="F309" i="1"/>
  <c r="E309" i="1"/>
  <c r="G309" i="1" s="1"/>
  <c r="F308" i="1"/>
  <c r="E308" i="1"/>
  <c r="G308" i="1" s="1"/>
  <c r="F307" i="1"/>
  <c r="E307" i="1"/>
  <c r="G307" i="1" s="1"/>
  <c r="F306" i="1"/>
  <c r="E306" i="1"/>
  <c r="G306" i="1" s="1"/>
  <c r="F305" i="1"/>
  <c r="E305" i="1"/>
  <c r="G305" i="1" s="1"/>
  <c r="F304" i="1"/>
  <c r="E304" i="1"/>
  <c r="G304" i="1" s="1"/>
  <c r="F303" i="1"/>
  <c r="E303" i="1"/>
  <c r="G303" i="1" s="1"/>
  <c r="F302" i="1"/>
  <c r="E302" i="1"/>
  <c r="G302" i="1" s="1"/>
  <c r="F299" i="1"/>
  <c r="E299" i="1"/>
  <c r="G299" i="1" s="1"/>
  <c r="F296" i="1"/>
  <c r="E296" i="1"/>
  <c r="G296" i="1" s="1"/>
  <c r="F295" i="1"/>
  <c r="E295" i="1"/>
  <c r="G295" i="1" s="1"/>
  <c r="F294" i="1"/>
  <c r="E294" i="1"/>
  <c r="G294" i="1" s="1"/>
  <c r="F293" i="1"/>
  <c r="E293" i="1"/>
  <c r="G293" i="1" s="1"/>
  <c r="F292" i="1"/>
  <c r="E292" i="1"/>
  <c r="G292" i="1" s="1"/>
  <c r="F291" i="1"/>
  <c r="E291" i="1"/>
  <c r="G291" i="1" s="1"/>
  <c r="F290" i="1"/>
  <c r="E290" i="1"/>
  <c r="G290" i="1" s="1"/>
  <c r="F289" i="1"/>
  <c r="E289" i="1"/>
  <c r="G289" i="1" s="1"/>
  <c r="F288" i="1"/>
  <c r="E288" i="1"/>
  <c r="G288" i="1" s="1"/>
  <c r="F285" i="1"/>
  <c r="E285" i="1"/>
  <c r="G285" i="1" s="1"/>
  <c r="F280" i="1"/>
  <c r="E280" i="1"/>
  <c r="G280" i="1" s="1"/>
  <c r="F279" i="1"/>
  <c r="E279" i="1"/>
  <c r="G279" i="1" s="1"/>
  <c r="F278" i="1"/>
  <c r="E278" i="1"/>
  <c r="G278" i="1" s="1"/>
  <c r="F277" i="1"/>
  <c r="E277" i="1"/>
  <c r="G277" i="1" s="1"/>
  <c r="F276" i="1"/>
  <c r="E276" i="1"/>
  <c r="G276" i="1" s="1"/>
  <c r="F275" i="1"/>
  <c r="E275" i="1"/>
  <c r="G275" i="1" s="1"/>
  <c r="F274" i="1"/>
  <c r="E274" i="1"/>
  <c r="G274" i="1" s="1"/>
  <c r="F273" i="1"/>
  <c r="E273" i="1"/>
  <c r="G273" i="1" s="1"/>
  <c r="F272" i="1"/>
  <c r="E272" i="1"/>
  <c r="G272" i="1" s="1"/>
  <c r="F271" i="1"/>
  <c r="E271" i="1"/>
  <c r="G271" i="1" s="1"/>
  <c r="F270" i="1"/>
  <c r="E270" i="1"/>
  <c r="G270" i="1" s="1"/>
  <c r="F269" i="1"/>
  <c r="E269" i="1"/>
  <c r="G269" i="1" s="1"/>
  <c r="F268" i="1"/>
  <c r="E268" i="1"/>
  <c r="G268" i="1" s="1"/>
  <c r="F267" i="1"/>
  <c r="E267" i="1"/>
  <c r="G267" i="1" s="1"/>
  <c r="F266" i="1"/>
  <c r="E266" i="1"/>
  <c r="G266" i="1" s="1"/>
  <c r="F265" i="1"/>
  <c r="E265" i="1"/>
  <c r="G265" i="1" s="1"/>
  <c r="F264" i="1"/>
  <c r="E264" i="1"/>
  <c r="G264" i="1" s="1"/>
  <c r="F263" i="1"/>
  <c r="E263" i="1"/>
  <c r="G263" i="1" s="1"/>
  <c r="F262" i="1"/>
  <c r="E262" i="1"/>
  <c r="G262" i="1" s="1"/>
  <c r="F261" i="1"/>
  <c r="E261" i="1"/>
  <c r="G261" i="1" s="1"/>
  <c r="F260" i="1"/>
  <c r="E260" i="1"/>
  <c r="G260" i="1" s="1"/>
  <c r="F259" i="1"/>
  <c r="E259" i="1"/>
  <c r="G259" i="1" s="1"/>
  <c r="F258" i="1"/>
  <c r="E258" i="1"/>
  <c r="G258" i="1" s="1"/>
  <c r="F257" i="1"/>
  <c r="E257" i="1"/>
  <c r="G257" i="1" s="1"/>
  <c r="F256" i="1"/>
  <c r="E256" i="1"/>
  <c r="G256" i="1" s="1"/>
  <c r="F255" i="1"/>
  <c r="E255" i="1"/>
  <c r="G255" i="1" s="1"/>
  <c r="F254" i="1"/>
  <c r="E254" i="1"/>
  <c r="G254" i="1" s="1"/>
  <c r="F253" i="1"/>
  <c r="E253" i="1"/>
  <c r="G253" i="1" s="1"/>
  <c r="F252" i="1"/>
  <c r="E252" i="1"/>
  <c r="G252" i="1" s="1"/>
  <c r="F249" i="1"/>
  <c r="E249" i="1"/>
  <c r="G249" i="1" s="1"/>
  <c r="F248" i="1"/>
  <c r="E248" i="1"/>
  <c r="G248" i="1" s="1"/>
  <c r="F247" i="1"/>
  <c r="E247" i="1"/>
  <c r="G247" i="1" s="1"/>
  <c r="F246" i="1"/>
  <c r="E246" i="1"/>
  <c r="G246" i="1" s="1"/>
  <c r="F245" i="1"/>
  <c r="E245" i="1"/>
  <c r="G245" i="1" s="1"/>
  <c r="F244" i="1"/>
  <c r="E244" i="1"/>
  <c r="G244" i="1" s="1"/>
  <c r="F243" i="1"/>
  <c r="E243" i="1"/>
  <c r="G243" i="1" s="1"/>
  <c r="F242" i="1"/>
  <c r="E242" i="1"/>
  <c r="G242" i="1" s="1"/>
  <c r="F241" i="1"/>
  <c r="E241" i="1"/>
  <c r="G241" i="1" s="1"/>
  <c r="F240" i="1"/>
  <c r="E240" i="1"/>
  <c r="G240" i="1" s="1"/>
  <c r="F239" i="1"/>
  <c r="E239" i="1"/>
  <c r="G239" i="1" s="1"/>
  <c r="F238" i="1"/>
  <c r="E238" i="1"/>
  <c r="G238" i="1" s="1"/>
  <c r="F237" i="1"/>
  <c r="E237" i="1"/>
  <c r="G237" i="1" s="1"/>
  <c r="F236" i="1"/>
  <c r="E236" i="1"/>
  <c r="G236" i="1" s="1"/>
  <c r="F235" i="1"/>
  <c r="E235" i="1"/>
  <c r="G235" i="1" s="1"/>
  <c r="F234" i="1"/>
  <c r="E234" i="1"/>
  <c r="G234" i="1" s="1"/>
  <c r="F233" i="1"/>
  <c r="E233" i="1"/>
  <c r="G233" i="1" s="1"/>
  <c r="F232" i="1"/>
  <c r="E232" i="1"/>
  <c r="G232" i="1" s="1"/>
  <c r="F231" i="1"/>
  <c r="E231" i="1"/>
  <c r="G231" i="1" s="1"/>
  <c r="F230" i="1"/>
  <c r="E230" i="1"/>
  <c r="G230" i="1" s="1"/>
  <c r="F229" i="1"/>
  <c r="E229" i="1"/>
  <c r="G229" i="1" s="1"/>
  <c r="F228" i="1"/>
  <c r="E228" i="1"/>
  <c r="G228" i="1" s="1"/>
  <c r="F227" i="1"/>
  <c r="E227" i="1"/>
  <c r="G227" i="1" s="1"/>
  <c r="F226" i="1"/>
  <c r="E226" i="1"/>
  <c r="G226" i="1" s="1"/>
  <c r="F225" i="1"/>
  <c r="E225" i="1"/>
  <c r="G225" i="1" s="1"/>
  <c r="F224" i="1"/>
  <c r="E224" i="1"/>
  <c r="G224" i="1" s="1"/>
  <c r="F223" i="1"/>
  <c r="E223" i="1"/>
  <c r="G223" i="1" s="1"/>
  <c r="F222" i="1"/>
  <c r="E222" i="1"/>
  <c r="G222" i="1" s="1"/>
  <c r="F221" i="1"/>
  <c r="E221" i="1"/>
  <c r="G221" i="1" s="1"/>
  <c r="F220" i="1"/>
  <c r="E220" i="1"/>
  <c r="G220" i="1" s="1"/>
  <c r="F219" i="1"/>
  <c r="E219" i="1"/>
  <c r="G219" i="1" s="1"/>
  <c r="F218" i="1"/>
  <c r="E218" i="1"/>
  <c r="G218" i="1" s="1"/>
  <c r="F217" i="1"/>
  <c r="E217" i="1"/>
  <c r="G217" i="1" s="1"/>
  <c r="F216" i="1"/>
  <c r="E216" i="1"/>
  <c r="G216" i="1" s="1"/>
  <c r="F215" i="1"/>
  <c r="E215" i="1"/>
  <c r="G215" i="1" s="1"/>
  <c r="F214" i="1"/>
  <c r="E214" i="1"/>
  <c r="G214" i="1" s="1"/>
  <c r="F213" i="1"/>
  <c r="E213" i="1"/>
  <c r="G213" i="1" s="1"/>
  <c r="F212" i="1"/>
  <c r="E212" i="1"/>
  <c r="G212" i="1" s="1"/>
  <c r="F211" i="1"/>
  <c r="E211" i="1"/>
  <c r="G211" i="1" s="1"/>
  <c r="F208" i="1"/>
  <c r="E208" i="1"/>
  <c r="G208" i="1" s="1"/>
  <c r="F205" i="1"/>
  <c r="E205" i="1"/>
  <c r="G205" i="1" s="1"/>
  <c r="F204" i="1"/>
  <c r="E204" i="1"/>
  <c r="G204" i="1" s="1"/>
  <c r="F203" i="1"/>
  <c r="E203" i="1"/>
  <c r="G203" i="1" s="1"/>
  <c r="F202" i="1"/>
  <c r="E202" i="1"/>
  <c r="G202" i="1" s="1"/>
  <c r="F201" i="1"/>
  <c r="E201" i="1"/>
  <c r="G201" i="1" s="1"/>
  <c r="F200" i="1"/>
  <c r="E200" i="1"/>
  <c r="G200" i="1" s="1"/>
  <c r="F199" i="1"/>
  <c r="E199" i="1"/>
  <c r="G199" i="1" s="1"/>
  <c r="F198" i="1"/>
  <c r="E198" i="1"/>
  <c r="G198" i="1" s="1"/>
  <c r="F193" i="1"/>
  <c r="E193" i="1"/>
  <c r="G193" i="1" s="1"/>
  <c r="F192" i="1"/>
  <c r="E192" i="1"/>
  <c r="G192" i="1" s="1"/>
  <c r="F189" i="1"/>
  <c r="E189" i="1"/>
  <c r="G189" i="1" s="1"/>
  <c r="F188" i="1"/>
  <c r="E188" i="1"/>
  <c r="G188" i="1" s="1"/>
  <c r="F187" i="1"/>
  <c r="E187" i="1"/>
  <c r="F186" i="1"/>
  <c r="E186" i="1"/>
  <c r="G186" i="1" s="1"/>
  <c r="F185" i="1"/>
  <c r="E185" i="1"/>
  <c r="G185" i="1" s="1"/>
  <c r="F184" i="1"/>
  <c r="E184" i="1"/>
  <c r="G184" i="1" s="1"/>
  <c r="F183" i="1"/>
  <c r="E183" i="1"/>
  <c r="G183" i="1" s="1"/>
  <c r="F182" i="1"/>
  <c r="E182" i="1"/>
  <c r="G182" i="1" s="1"/>
  <c r="F181" i="1"/>
  <c r="E181" i="1"/>
  <c r="G181" i="1" s="1"/>
  <c r="F180" i="1"/>
  <c r="E180" i="1"/>
  <c r="G180" i="1" s="1"/>
  <c r="F179" i="1"/>
  <c r="E179" i="1"/>
  <c r="F178" i="1"/>
  <c r="E178" i="1"/>
  <c r="G178" i="1" s="1"/>
  <c r="F177" i="1"/>
  <c r="E177" i="1"/>
  <c r="G177" i="1" s="1"/>
  <c r="F176" i="1"/>
  <c r="E176" i="1"/>
  <c r="G176" i="1" s="1"/>
  <c r="F175" i="1"/>
  <c r="E175" i="1"/>
  <c r="G175" i="1" s="1"/>
  <c r="F174" i="1"/>
  <c r="E174" i="1"/>
  <c r="G174" i="1" s="1"/>
  <c r="F173" i="1"/>
  <c r="E173" i="1"/>
  <c r="G173" i="1" s="1"/>
  <c r="F172" i="1"/>
  <c r="E172" i="1"/>
  <c r="G172" i="1" s="1"/>
  <c r="F171" i="1"/>
  <c r="E171" i="1"/>
  <c r="F170" i="1"/>
  <c r="E170" i="1"/>
  <c r="G170" i="1" s="1"/>
  <c r="F169" i="1"/>
  <c r="E169" i="1"/>
  <c r="G169" i="1" s="1"/>
  <c r="F166" i="1"/>
  <c r="E166" i="1"/>
  <c r="G166" i="1" s="1"/>
  <c r="F165" i="1"/>
  <c r="E165" i="1"/>
  <c r="G165" i="1" s="1"/>
  <c r="F164" i="1"/>
  <c r="E164" i="1"/>
  <c r="G164" i="1" s="1"/>
  <c r="F163" i="1"/>
  <c r="E163" i="1"/>
  <c r="G163" i="1" s="1"/>
  <c r="F162" i="1"/>
  <c r="E162" i="1"/>
  <c r="G162" i="1" s="1"/>
  <c r="F161" i="1"/>
  <c r="E161" i="1"/>
  <c r="G161" i="1" s="1"/>
  <c r="F160" i="1"/>
  <c r="E160" i="1"/>
  <c r="G160" i="1" s="1"/>
  <c r="F159" i="1"/>
  <c r="E159" i="1"/>
  <c r="G159" i="1" s="1"/>
  <c r="F158" i="1"/>
  <c r="E158" i="1"/>
  <c r="G158" i="1" s="1"/>
  <c r="F157" i="1"/>
  <c r="E157" i="1"/>
  <c r="G157" i="1" s="1"/>
  <c r="F156" i="1"/>
  <c r="E156" i="1"/>
  <c r="G156" i="1" s="1"/>
  <c r="F155" i="1"/>
  <c r="E155" i="1"/>
  <c r="F154" i="1"/>
  <c r="E154" i="1"/>
  <c r="G154" i="1" s="1"/>
  <c r="F153" i="1"/>
  <c r="E153" i="1"/>
  <c r="G153" i="1" s="1"/>
  <c r="F152" i="1"/>
  <c r="E152" i="1"/>
  <c r="G152" i="1" s="1"/>
  <c r="F151" i="1"/>
  <c r="E151" i="1"/>
  <c r="G151" i="1" s="1"/>
  <c r="F150" i="1"/>
  <c r="E150" i="1"/>
  <c r="G150" i="1" s="1"/>
  <c r="F149" i="1"/>
  <c r="E149" i="1"/>
  <c r="G149" i="1" s="1"/>
  <c r="F148" i="1"/>
  <c r="E148" i="1"/>
  <c r="G148" i="1" s="1"/>
  <c r="F147" i="1"/>
  <c r="E147" i="1"/>
  <c r="F146" i="1"/>
  <c r="E146" i="1"/>
  <c r="G146" i="1" s="1"/>
  <c r="F145" i="1"/>
  <c r="E145" i="1"/>
  <c r="G145" i="1" s="1"/>
  <c r="F144" i="1"/>
  <c r="E144" i="1"/>
  <c r="F143" i="1"/>
  <c r="E143" i="1"/>
  <c r="G143" i="1" s="1"/>
  <c r="F142" i="1"/>
  <c r="E142" i="1"/>
  <c r="G142" i="1" s="1"/>
  <c r="F141" i="1"/>
  <c r="E141" i="1"/>
  <c r="G141" i="1" s="1"/>
  <c r="F140" i="1"/>
  <c r="E140" i="1"/>
  <c r="G140" i="1" s="1"/>
  <c r="F139" i="1"/>
  <c r="E139" i="1"/>
  <c r="G139" i="1" s="1"/>
  <c r="F138" i="1"/>
  <c r="E138" i="1"/>
  <c r="G138" i="1" s="1"/>
  <c r="F137" i="1"/>
  <c r="E137" i="1"/>
  <c r="G137" i="1" s="1"/>
  <c r="F136" i="1"/>
  <c r="E136" i="1"/>
  <c r="G136" i="1" s="1"/>
  <c r="F135" i="1"/>
  <c r="E135" i="1"/>
  <c r="G135" i="1" s="1"/>
  <c r="F134" i="1"/>
  <c r="E134" i="1"/>
  <c r="G134" i="1" s="1"/>
  <c r="F133" i="1"/>
  <c r="E133" i="1"/>
  <c r="G133" i="1" s="1"/>
  <c r="F130" i="1"/>
  <c r="E130" i="1"/>
  <c r="G130" i="1" s="1"/>
  <c r="F127" i="1"/>
  <c r="E127" i="1"/>
  <c r="G127" i="1" s="1"/>
  <c r="F126" i="1"/>
  <c r="E126" i="1"/>
  <c r="G126" i="1" s="1"/>
  <c r="F125" i="1"/>
  <c r="E125" i="1"/>
  <c r="G125" i="1" s="1"/>
  <c r="F124" i="1"/>
  <c r="E124" i="1"/>
  <c r="G124" i="1" s="1"/>
  <c r="F123" i="1"/>
  <c r="E123" i="1"/>
  <c r="G123" i="1" s="1"/>
  <c r="F122" i="1"/>
  <c r="E122" i="1"/>
  <c r="G122" i="1" s="1"/>
  <c r="F121" i="1"/>
  <c r="E121" i="1"/>
  <c r="G121" i="1" s="1"/>
  <c r="F120" i="1"/>
  <c r="E120" i="1"/>
  <c r="G120" i="1" s="1"/>
  <c r="F119" i="1"/>
  <c r="E119" i="1"/>
  <c r="G119" i="1" s="1"/>
  <c r="F118" i="1"/>
  <c r="E118" i="1"/>
  <c r="G118" i="1" s="1"/>
  <c r="F117" i="1"/>
  <c r="E117" i="1"/>
  <c r="G117" i="1" s="1"/>
  <c r="F116" i="1"/>
  <c r="E116" i="1"/>
  <c r="G116" i="1" s="1"/>
  <c r="F115" i="1"/>
  <c r="E115" i="1"/>
  <c r="G115" i="1" s="1"/>
  <c r="F114" i="1"/>
  <c r="E114" i="1"/>
  <c r="G114" i="1" s="1"/>
  <c r="F113" i="1"/>
  <c r="E113" i="1"/>
  <c r="G113" i="1" s="1"/>
  <c r="F112" i="1"/>
  <c r="E112" i="1"/>
  <c r="G112" i="1" s="1"/>
  <c r="F111" i="1"/>
  <c r="E111" i="1"/>
  <c r="G111" i="1" s="1"/>
  <c r="F110" i="1"/>
  <c r="E110" i="1"/>
  <c r="G110" i="1" s="1"/>
  <c r="F109" i="1"/>
  <c r="E109" i="1"/>
  <c r="G109" i="1" s="1"/>
  <c r="F108" i="1"/>
  <c r="E108" i="1"/>
  <c r="G108" i="1" s="1"/>
  <c r="F107" i="1"/>
  <c r="E107" i="1"/>
  <c r="G107" i="1" s="1"/>
  <c r="F104" i="1"/>
  <c r="E104" i="1"/>
  <c r="G104" i="1" s="1"/>
  <c r="F103" i="1"/>
  <c r="E103" i="1"/>
  <c r="G103" i="1" s="1"/>
  <c r="F102" i="1"/>
  <c r="E102" i="1"/>
  <c r="G102" i="1" s="1"/>
  <c r="F101" i="1"/>
  <c r="E101" i="1"/>
  <c r="G101" i="1" s="1"/>
  <c r="F100" i="1"/>
  <c r="E100" i="1"/>
  <c r="G100" i="1" s="1"/>
  <c r="F99" i="1"/>
  <c r="E99" i="1"/>
  <c r="G99" i="1" s="1"/>
  <c r="F98" i="1"/>
  <c r="E98" i="1"/>
  <c r="G98" i="1" s="1"/>
  <c r="F97" i="1"/>
  <c r="E97" i="1"/>
  <c r="G97" i="1" s="1"/>
  <c r="F96" i="1"/>
  <c r="E96" i="1"/>
  <c r="G96" i="1" s="1"/>
  <c r="F95" i="1"/>
  <c r="E95" i="1"/>
  <c r="G95" i="1" s="1"/>
  <c r="F94" i="1"/>
  <c r="E94" i="1"/>
  <c r="G94" i="1" s="1"/>
  <c r="F93" i="1"/>
  <c r="E93" i="1"/>
  <c r="G93" i="1" s="1"/>
  <c r="F92" i="1"/>
  <c r="E92" i="1"/>
  <c r="G92" i="1" s="1"/>
  <c r="F91" i="1"/>
  <c r="E91" i="1"/>
  <c r="G91" i="1" s="1"/>
  <c r="F90" i="1"/>
  <c r="E90" i="1"/>
  <c r="G90" i="1" s="1"/>
  <c r="F89" i="1"/>
  <c r="E89" i="1"/>
  <c r="G89" i="1" s="1"/>
  <c r="F88" i="1"/>
  <c r="E88" i="1"/>
  <c r="G88" i="1" s="1"/>
  <c r="F87" i="1"/>
  <c r="E87" i="1"/>
  <c r="G87" i="1" s="1"/>
  <c r="F86" i="1"/>
  <c r="E86" i="1"/>
  <c r="G86" i="1" s="1"/>
  <c r="F85" i="1"/>
  <c r="E85" i="1"/>
  <c r="G85" i="1" s="1"/>
  <c r="F84" i="1"/>
  <c r="E84" i="1"/>
  <c r="G84" i="1" s="1"/>
  <c r="F83" i="1"/>
  <c r="E83" i="1"/>
  <c r="G83" i="1" s="1"/>
  <c r="F82" i="1"/>
  <c r="E82" i="1"/>
  <c r="G82" i="1" s="1"/>
  <c r="F81" i="1"/>
  <c r="E81" i="1"/>
  <c r="G81" i="1" s="1"/>
  <c r="F80" i="1"/>
  <c r="E80" i="1"/>
  <c r="G80" i="1" s="1"/>
  <c r="F79" i="1"/>
  <c r="E79" i="1"/>
  <c r="G79" i="1" s="1"/>
  <c r="F78" i="1"/>
  <c r="E78" i="1"/>
  <c r="G78" i="1" s="1"/>
  <c r="F77" i="1"/>
  <c r="E77" i="1"/>
  <c r="G77" i="1" s="1"/>
  <c r="F76" i="1"/>
  <c r="E76" i="1"/>
  <c r="G76" i="1" s="1"/>
  <c r="F75" i="1"/>
  <c r="E75" i="1"/>
  <c r="G75" i="1" s="1"/>
  <c r="F74" i="1"/>
  <c r="E74" i="1"/>
  <c r="G74" i="1" s="1"/>
  <c r="F73" i="1"/>
  <c r="E73" i="1"/>
  <c r="G73" i="1" s="1"/>
  <c r="F72" i="1"/>
  <c r="E72" i="1"/>
  <c r="G72" i="1" s="1"/>
  <c r="F71" i="1"/>
  <c r="E71" i="1"/>
  <c r="G71" i="1" s="1"/>
  <c r="F70" i="1"/>
  <c r="E70" i="1"/>
  <c r="G70" i="1" s="1"/>
  <c r="F69" i="1"/>
  <c r="E69" i="1"/>
  <c r="G69" i="1" s="1"/>
  <c r="F68" i="1"/>
  <c r="E68" i="1"/>
  <c r="G68" i="1" s="1"/>
  <c r="F67" i="1"/>
  <c r="E67" i="1"/>
  <c r="G67" i="1" s="1"/>
  <c r="F66" i="1"/>
  <c r="E66" i="1"/>
  <c r="H66" i="1" s="1"/>
  <c r="F65" i="1"/>
  <c r="E65" i="1"/>
  <c r="G65" i="1" s="1"/>
  <c r="F64" i="1"/>
  <c r="E64" i="1"/>
  <c r="G64" i="1" s="1"/>
  <c r="F63" i="1"/>
  <c r="E63" i="1"/>
  <c r="G63" i="1" s="1"/>
  <c r="F62" i="1"/>
  <c r="E62" i="1"/>
  <c r="G62" i="1" s="1"/>
  <c r="F61" i="1"/>
  <c r="E61" i="1"/>
  <c r="G61" i="1" s="1"/>
  <c r="F60" i="1"/>
  <c r="E60" i="1"/>
  <c r="G60" i="1" s="1"/>
  <c r="F59" i="1"/>
  <c r="E59" i="1"/>
  <c r="G59" i="1" s="1"/>
  <c r="F58" i="1"/>
  <c r="E58" i="1"/>
  <c r="G58" i="1" s="1"/>
  <c r="F57" i="1"/>
  <c r="E57" i="1"/>
  <c r="G57" i="1" s="1"/>
  <c r="F56" i="1"/>
  <c r="E56" i="1"/>
  <c r="G56" i="1" s="1"/>
  <c r="F55" i="1"/>
  <c r="E55" i="1"/>
  <c r="G55" i="1" s="1"/>
  <c r="F54" i="1"/>
  <c r="E54" i="1"/>
  <c r="G54" i="1" s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F43" i="1"/>
  <c r="E43" i="1"/>
  <c r="G43" i="1" s="1"/>
  <c r="F42" i="1"/>
  <c r="E42" i="1"/>
  <c r="G42" i="1" s="1"/>
  <c r="F41" i="1"/>
  <c r="E41" i="1"/>
  <c r="G41" i="1" s="1"/>
  <c r="F40" i="1"/>
  <c r="E40" i="1"/>
  <c r="G40" i="1" s="1"/>
  <c r="F39" i="1"/>
  <c r="E39" i="1"/>
  <c r="G39" i="1" s="1"/>
  <c r="F38" i="1"/>
  <c r="E38" i="1"/>
  <c r="G38" i="1" s="1"/>
  <c r="F37" i="1"/>
  <c r="E37" i="1"/>
  <c r="G37" i="1" s="1"/>
  <c r="F36" i="1"/>
  <c r="E36" i="1"/>
  <c r="G36" i="1" s="1"/>
  <c r="F35" i="1"/>
  <c r="E35" i="1"/>
  <c r="G35" i="1" s="1"/>
  <c r="F34" i="1"/>
  <c r="E34" i="1"/>
  <c r="G34" i="1" s="1"/>
  <c r="F31" i="1"/>
  <c r="E31" i="1"/>
  <c r="G31" i="1" s="1"/>
  <c r="F30" i="1"/>
  <c r="E30" i="1"/>
  <c r="G30" i="1" s="1"/>
  <c r="F29" i="1"/>
  <c r="E29" i="1"/>
  <c r="G29" i="1" s="1"/>
  <c r="F28" i="1"/>
  <c r="E28" i="1"/>
  <c r="G28" i="1" s="1"/>
  <c r="F27" i="1"/>
  <c r="E27" i="1"/>
  <c r="G27" i="1" s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F22" i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F11" i="1"/>
  <c r="E11" i="1"/>
  <c r="G11" i="1" s="1"/>
  <c r="F10" i="1"/>
  <c r="E10" i="1"/>
  <c r="G10" i="1" s="1"/>
  <c r="F9" i="1"/>
  <c r="E9" i="1"/>
  <c r="G9" i="1" s="1"/>
  <c r="F6" i="1"/>
  <c r="E6" i="1"/>
  <c r="G6" i="1" s="1"/>
  <c r="H152" i="1" l="1"/>
  <c r="H171" i="1"/>
  <c r="H288" i="1"/>
  <c r="H255" i="1"/>
  <c r="H63" i="1"/>
  <c r="H126" i="1"/>
  <c r="H136" i="1"/>
  <c r="H234" i="1"/>
  <c r="H236" i="1"/>
  <c r="H257" i="1"/>
  <c r="H269" i="1"/>
  <c r="H144" i="1"/>
  <c r="H30" i="1"/>
  <c r="H37" i="1"/>
  <c r="H51" i="1"/>
  <c r="H154" i="1"/>
  <c r="H193" i="1"/>
  <c r="H220" i="1"/>
  <c r="H222" i="1"/>
  <c r="H178" i="1"/>
  <c r="H184" i="1"/>
  <c r="H223" i="1"/>
  <c r="H244" i="1"/>
  <c r="H277" i="1"/>
  <c r="H290" i="1"/>
  <c r="H294" i="1"/>
  <c r="H310" i="1"/>
  <c r="H18" i="1"/>
  <c r="H80" i="1"/>
  <c r="H87" i="1"/>
  <c r="H95" i="1"/>
  <c r="H214" i="1"/>
  <c r="H216" i="1"/>
  <c r="H258" i="1"/>
  <c r="H260" i="1"/>
  <c r="H262" i="1"/>
  <c r="H264" i="1"/>
  <c r="H267" i="1"/>
  <c r="H43" i="1"/>
  <c r="H56" i="1"/>
  <c r="H71" i="1"/>
  <c r="H73" i="1"/>
  <c r="H149" i="1"/>
  <c r="H151" i="1"/>
  <c r="H162" i="1"/>
  <c r="H173" i="1"/>
  <c r="H192" i="1"/>
  <c r="H203" i="1"/>
  <c r="H28" i="1"/>
  <c r="H47" i="1"/>
  <c r="H17" i="1"/>
  <c r="H64" i="1"/>
  <c r="H79" i="1"/>
  <c r="H88" i="1"/>
  <c r="H94" i="1"/>
  <c r="H96" i="1"/>
  <c r="H101" i="1"/>
  <c r="H110" i="1"/>
  <c r="H118" i="1"/>
  <c r="H153" i="1"/>
  <c r="H164" i="1"/>
  <c r="H198" i="1"/>
  <c r="H213" i="1"/>
  <c r="H215" i="1"/>
  <c r="H224" i="1"/>
  <c r="H233" i="1"/>
  <c r="H235" i="1"/>
  <c r="H252" i="1"/>
  <c r="H263" i="1"/>
  <c r="H265" i="1"/>
  <c r="H268" i="1"/>
  <c r="H296" i="1"/>
  <c r="H320" i="1"/>
  <c r="H10" i="1"/>
  <c r="H54" i="1"/>
  <c r="H12" i="1"/>
  <c r="H23" i="1"/>
  <c r="H40" i="1"/>
  <c r="H49" i="1"/>
  <c r="H62" i="1"/>
  <c r="H6" i="1"/>
  <c r="H9" i="1"/>
  <c r="H16" i="1"/>
  <c r="H29" i="1"/>
  <c r="H46" i="1"/>
  <c r="H57" i="1"/>
  <c r="G66" i="1"/>
  <c r="H70" i="1"/>
  <c r="H72" i="1"/>
  <c r="G144" i="1"/>
  <c r="H148" i="1"/>
  <c r="H161" i="1"/>
  <c r="H170" i="1"/>
  <c r="H185" i="1"/>
  <c r="H189" i="1"/>
  <c r="H217" i="1"/>
  <c r="H219" i="1"/>
  <c r="H228" i="1"/>
  <c r="H291" i="1"/>
  <c r="H302" i="1"/>
  <c r="H315" i="1"/>
  <c r="H35" i="1"/>
  <c r="H68" i="1"/>
  <c r="H146" i="1"/>
  <c r="G171" i="1"/>
  <c r="H14" i="1"/>
  <c r="H20" i="1"/>
  <c r="H25" i="1"/>
  <c r="H59" i="1"/>
  <c r="H74" i="1"/>
  <c r="H85" i="1"/>
  <c r="H99" i="1"/>
  <c r="H102" i="1"/>
  <c r="H104" i="1"/>
  <c r="H112" i="1"/>
  <c r="H121" i="1"/>
  <c r="H139" i="1"/>
  <c r="H145" i="1"/>
  <c r="H160" i="1"/>
  <c r="H169" i="1"/>
  <c r="H175" i="1"/>
  <c r="H177" i="1"/>
  <c r="H199" i="1"/>
  <c r="H212" i="1"/>
  <c r="H225" i="1"/>
  <c r="H227" i="1"/>
  <c r="H230" i="1"/>
  <c r="H232" i="1"/>
  <c r="H241" i="1"/>
  <c r="H243" i="1"/>
  <c r="H274" i="1"/>
  <c r="H276" i="1"/>
  <c r="H292" i="1"/>
  <c r="H307" i="1"/>
  <c r="H309" i="1"/>
  <c r="H42" i="1"/>
  <c r="H75" i="1"/>
  <c r="H91" i="1"/>
  <c r="H93" i="1"/>
  <c r="H103" i="1"/>
  <c r="H113" i="1"/>
  <c r="H120" i="1"/>
  <c r="H130" i="1"/>
  <c r="H138" i="1"/>
  <c r="H176" i="1"/>
  <c r="H181" i="1"/>
  <c r="H186" i="1"/>
  <c r="H200" i="1"/>
  <c r="H202" i="1"/>
  <c r="H208" i="1"/>
  <c r="H211" i="1"/>
  <c r="H221" i="1"/>
  <c r="H249" i="1"/>
  <c r="H254" i="1"/>
  <c r="H293" i="1"/>
  <c r="H188" i="1"/>
  <c r="H237" i="1"/>
  <c r="H239" i="1"/>
  <c r="H246" i="1"/>
  <c r="H248" i="1"/>
  <c r="H261" i="1"/>
  <c r="H270" i="1"/>
  <c r="H272" i="1"/>
  <c r="H279" i="1"/>
  <c r="H295" i="1"/>
  <c r="H303" i="1"/>
  <c r="H305" i="1"/>
  <c r="H229" i="1"/>
  <c r="H231" i="1"/>
  <c r="H238" i="1"/>
  <c r="H240" i="1"/>
  <c r="H245" i="1"/>
  <c r="H247" i="1"/>
  <c r="H253" i="1"/>
  <c r="H256" i="1"/>
  <c r="H266" i="1"/>
  <c r="H273" i="1"/>
  <c r="H278" i="1"/>
  <c r="H280" i="1"/>
  <c r="H289" i="1"/>
  <c r="H304" i="1"/>
  <c r="H306" i="1"/>
  <c r="H311" i="1"/>
  <c r="H13" i="1"/>
  <c r="H34" i="1"/>
  <c r="H127" i="1"/>
  <c r="G155" i="1"/>
  <c r="H155" i="1"/>
  <c r="H259" i="1"/>
  <c r="H19" i="1"/>
  <c r="H76" i="1"/>
  <c r="H86" i="1"/>
  <c r="H165" i="1"/>
  <c r="H11" i="1"/>
  <c r="H38" i="1"/>
  <c r="H108" i="1"/>
  <c r="H179" i="1"/>
  <c r="G179" i="1"/>
  <c r="H226" i="1"/>
  <c r="H26" i="1"/>
  <c r="H45" i="1"/>
  <c r="H55" i="1"/>
  <c r="H58" i="1"/>
  <c r="H134" i="1"/>
  <c r="H137" i="1"/>
  <c r="G147" i="1"/>
  <c r="H147" i="1"/>
  <c r="H124" i="1"/>
  <c r="H83" i="1"/>
  <c r="H78" i="1"/>
  <c r="H116" i="1"/>
  <c r="H119" i="1"/>
  <c r="H157" i="1"/>
  <c r="H271" i="1"/>
  <c r="H312" i="1"/>
  <c r="H60" i="1"/>
  <c r="H69" i="1"/>
  <c r="H22" i="1"/>
  <c r="H204" i="1"/>
  <c r="H41" i="1"/>
  <c r="H111" i="1"/>
  <c r="H150" i="1"/>
  <c r="H308" i="1"/>
  <c r="H36" i="1"/>
  <c r="H39" i="1"/>
  <c r="H21" i="1"/>
  <c r="H24" i="1"/>
  <c r="H142" i="1"/>
  <c r="H187" i="1"/>
  <c r="G187" i="1"/>
  <c r="H50" i="1"/>
  <c r="H67" i="1"/>
  <c r="H81" i="1"/>
  <c r="H89" i="1"/>
  <c r="H97" i="1"/>
  <c r="H114" i="1"/>
  <c r="H122" i="1"/>
  <c r="H140" i="1"/>
  <c r="H158" i="1"/>
  <c r="H174" i="1"/>
  <c r="H201" i="1"/>
  <c r="H15" i="1"/>
  <c r="H31" i="1"/>
  <c r="H48" i="1"/>
  <c r="H65" i="1"/>
  <c r="H84" i="1"/>
  <c r="H92" i="1"/>
  <c r="H100" i="1"/>
  <c r="H109" i="1"/>
  <c r="H117" i="1"/>
  <c r="H125" i="1"/>
  <c r="H135" i="1"/>
  <c r="H166" i="1"/>
  <c r="H182" i="1"/>
  <c r="H163" i="1"/>
  <c r="H285" i="1"/>
  <c r="H299" i="1"/>
  <c r="H27" i="1"/>
  <c r="H44" i="1"/>
  <c r="H61" i="1"/>
  <c r="H77" i="1"/>
  <c r="H82" i="1"/>
  <c r="H90" i="1"/>
  <c r="H98" i="1"/>
  <c r="H107" i="1"/>
  <c r="H115" i="1"/>
  <c r="H123" i="1"/>
  <c r="H133" i="1"/>
  <c r="H141" i="1"/>
  <c r="H172" i="1"/>
  <c r="H183" i="1"/>
  <c r="H205" i="1"/>
  <c r="H143" i="1"/>
  <c r="H218" i="1"/>
  <c r="H156" i="1"/>
  <c r="H159" i="1"/>
  <c r="H180" i="1"/>
  <c r="H242" i="1"/>
  <c r="H275" i="1"/>
  <c r="L327" i="1"/>
  <c r="K327" i="1"/>
  <c r="Q327" i="1" s="1"/>
  <c r="D327" i="1"/>
  <c r="C327" i="1"/>
  <c r="L321" i="1"/>
  <c r="K321" i="1"/>
  <c r="Q321" i="1" s="1"/>
  <c r="D321" i="1"/>
  <c r="C321" i="1"/>
  <c r="L316" i="1"/>
  <c r="K316" i="1"/>
  <c r="Q316" i="1" s="1"/>
  <c r="D316" i="1"/>
  <c r="C316" i="1"/>
  <c r="L313" i="1"/>
  <c r="K313" i="1"/>
  <c r="Q313" i="1" s="1"/>
  <c r="D313" i="1"/>
  <c r="C313" i="1"/>
  <c r="L300" i="1"/>
  <c r="K300" i="1"/>
  <c r="Q300" i="1" s="1"/>
  <c r="D300" i="1"/>
  <c r="C300" i="1"/>
  <c r="L297" i="1"/>
  <c r="K297" i="1"/>
  <c r="Q297" i="1" s="1"/>
  <c r="D297" i="1"/>
  <c r="C297" i="1"/>
  <c r="L286" i="1"/>
  <c r="K286" i="1"/>
  <c r="Q286" i="1" s="1"/>
  <c r="D286" i="1"/>
  <c r="C286" i="1"/>
  <c r="L281" i="1"/>
  <c r="K281" i="1"/>
  <c r="Q281" i="1" s="1"/>
  <c r="D281" i="1"/>
  <c r="C281" i="1"/>
  <c r="L250" i="1"/>
  <c r="K250" i="1"/>
  <c r="Q250" i="1" s="1"/>
  <c r="D250" i="1"/>
  <c r="C250" i="1"/>
  <c r="L209" i="1"/>
  <c r="K209" i="1"/>
  <c r="Q209" i="1" s="1"/>
  <c r="D209" i="1"/>
  <c r="C209" i="1"/>
  <c r="L206" i="1"/>
  <c r="K206" i="1"/>
  <c r="Q206" i="1" s="1"/>
  <c r="D206" i="1"/>
  <c r="C206" i="1"/>
  <c r="L194" i="1"/>
  <c r="K194" i="1"/>
  <c r="Q194" i="1" s="1"/>
  <c r="D194" i="1"/>
  <c r="C194" i="1"/>
  <c r="L190" i="1"/>
  <c r="K190" i="1"/>
  <c r="Q190" i="1" s="1"/>
  <c r="D190" i="1"/>
  <c r="C190" i="1"/>
  <c r="L167" i="1"/>
  <c r="K167" i="1"/>
  <c r="Q167" i="1" s="1"/>
  <c r="D167" i="1"/>
  <c r="C167" i="1"/>
  <c r="L131" i="1"/>
  <c r="K131" i="1"/>
  <c r="Q131" i="1" s="1"/>
  <c r="D131" i="1"/>
  <c r="C131" i="1"/>
  <c r="L128" i="1"/>
  <c r="K128" i="1"/>
  <c r="Q128" i="1" s="1"/>
  <c r="D128" i="1"/>
  <c r="C128" i="1"/>
  <c r="L105" i="1"/>
  <c r="K105" i="1"/>
  <c r="Q105" i="1" s="1"/>
  <c r="D105" i="1"/>
  <c r="C105" i="1"/>
  <c r="L52" i="1"/>
  <c r="K52" i="1"/>
  <c r="Q52" i="1" s="1"/>
  <c r="D52" i="1"/>
  <c r="C52" i="1"/>
  <c r="L32" i="1"/>
  <c r="K32" i="1"/>
  <c r="Q32" i="1" s="1"/>
  <c r="D32" i="1"/>
  <c r="C32" i="1"/>
  <c r="L7" i="1"/>
  <c r="K7" i="1"/>
  <c r="Q7" i="1" s="1"/>
  <c r="D7" i="1"/>
  <c r="C7" i="1"/>
  <c r="F7" i="1" l="1"/>
  <c r="F105" i="1"/>
  <c r="F131" i="1"/>
  <c r="F194" i="1"/>
  <c r="F250" i="1"/>
  <c r="F286" i="1"/>
  <c r="F52" i="1"/>
  <c r="F167" i="1"/>
  <c r="F209" i="1"/>
  <c r="F32" i="1"/>
  <c r="F128" i="1"/>
  <c r="F190" i="1"/>
  <c r="F206" i="1"/>
  <c r="F281" i="1"/>
  <c r="F297" i="1"/>
  <c r="F300" i="1"/>
  <c r="F313" i="1"/>
  <c r="F316" i="1"/>
  <c r="N32" i="1"/>
  <c r="M32" i="1"/>
  <c r="P32" i="1" s="1"/>
  <c r="M52" i="1"/>
  <c r="P52" i="1" s="1"/>
  <c r="N52" i="1"/>
  <c r="N128" i="1"/>
  <c r="M128" i="1"/>
  <c r="P128" i="1" s="1"/>
  <c r="N167" i="1"/>
  <c r="M167" i="1"/>
  <c r="P167" i="1" s="1"/>
  <c r="N194" i="1"/>
  <c r="M194" i="1"/>
  <c r="P194" i="1" s="1"/>
  <c r="N206" i="1"/>
  <c r="M206" i="1"/>
  <c r="P206" i="1" s="1"/>
  <c r="N209" i="1"/>
  <c r="M209" i="1"/>
  <c r="P209" i="1" s="1"/>
  <c r="N281" i="1"/>
  <c r="M281" i="1"/>
  <c r="P281" i="1" s="1"/>
  <c r="N297" i="1"/>
  <c r="M297" i="1"/>
  <c r="P297" i="1" s="1"/>
  <c r="N313" i="1"/>
  <c r="M313" i="1"/>
  <c r="P313" i="1" s="1"/>
  <c r="L322" i="1"/>
  <c r="M322" i="1" s="1"/>
  <c r="P322" i="1" s="1"/>
  <c r="N321" i="1"/>
  <c r="M321" i="1"/>
  <c r="P321" i="1" s="1"/>
  <c r="E7" i="1"/>
  <c r="G7" i="1" s="1"/>
  <c r="E32" i="1"/>
  <c r="G32" i="1" s="1"/>
  <c r="E52" i="1"/>
  <c r="G52" i="1" s="1"/>
  <c r="E105" i="1"/>
  <c r="G105" i="1" s="1"/>
  <c r="E128" i="1"/>
  <c r="G128" i="1" s="1"/>
  <c r="E131" i="1"/>
  <c r="G131" i="1" s="1"/>
  <c r="E167" i="1"/>
  <c r="G167" i="1" s="1"/>
  <c r="E190" i="1"/>
  <c r="G190" i="1" s="1"/>
  <c r="E194" i="1"/>
  <c r="G194" i="1" s="1"/>
  <c r="E206" i="1"/>
  <c r="G206" i="1" s="1"/>
  <c r="E209" i="1"/>
  <c r="G209" i="1" s="1"/>
  <c r="E250" i="1"/>
  <c r="G250" i="1" s="1"/>
  <c r="E281" i="1"/>
  <c r="G281" i="1" s="1"/>
  <c r="E286" i="1"/>
  <c r="G286" i="1" s="1"/>
  <c r="E297" i="1"/>
  <c r="G297" i="1" s="1"/>
  <c r="E300" i="1"/>
  <c r="G300" i="1" s="1"/>
  <c r="E313" i="1"/>
  <c r="G313" i="1" s="1"/>
  <c r="E316" i="1"/>
  <c r="G316" i="1" s="1"/>
  <c r="E321" i="1"/>
  <c r="G321" i="1" s="1"/>
  <c r="E327" i="1"/>
  <c r="G327" i="1" s="1"/>
  <c r="H281" i="1"/>
  <c r="D322" i="1"/>
  <c r="F321" i="1"/>
  <c r="D328" i="1"/>
  <c r="F327" i="1"/>
  <c r="L195" i="1"/>
  <c r="M195" i="1" s="1"/>
  <c r="P195" i="1" s="1"/>
  <c r="N7" i="1"/>
  <c r="M7" i="1"/>
  <c r="P7" i="1" s="1"/>
  <c r="N105" i="1"/>
  <c r="M105" i="1"/>
  <c r="P105" i="1" s="1"/>
  <c r="N131" i="1"/>
  <c r="M131" i="1"/>
  <c r="P131" i="1" s="1"/>
  <c r="N190" i="1"/>
  <c r="M190" i="1"/>
  <c r="P190" i="1" s="1"/>
  <c r="M250" i="1"/>
  <c r="P250" i="1" s="1"/>
  <c r="N250" i="1"/>
  <c r="N286" i="1"/>
  <c r="M286" i="1"/>
  <c r="P286" i="1" s="1"/>
  <c r="M300" i="1"/>
  <c r="P300" i="1" s="1"/>
  <c r="N300" i="1"/>
  <c r="N316" i="1"/>
  <c r="M316" i="1"/>
  <c r="P316" i="1" s="1"/>
  <c r="M327" i="1"/>
  <c r="P327" i="1" s="1"/>
  <c r="N327" i="1"/>
  <c r="C195" i="1"/>
  <c r="D195" i="1"/>
  <c r="D282" i="1"/>
  <c r="K282" i="1"/>
  <c r="Q282" i="1" s="1"/>
  <c r="L282" i="1"/>
  <c r="L317" i="1"/>
  <c r="D317" i="1"/>
  <c r="K195" i="1"/>
  <c r="Q195" i="1" s="1"/>
  <c r="C282" i="1"/>
  <c r="K317" i="1"/>
  <c r="Q317" i="1" s="1"/>
  <c r="C322" i="1"/>
  <c r="C328" i="1"/>
  <c r="C317" i="1"/>
  <c r="K322" i="1"/>
  <c r="Q322" i="1" s="1"/>
  <c r="K328" i="1"/>
  <c r="Q328" i="1" s="1"/>
  <c r="L328" i="1"/>
  <c r="N322" i="1" l="1"/>
  <c r="E322" i="1"/>
  <c r="G322" i="1" s="1"/>
  <c r="F317" i="1"/>
  <c r="N195" i="1"/>
  <c r="F322" i="1"/>
  <c r="E328" i="1"/>
  <c r="G328" i="1" s="1"/>
  <c r="F328" i="1"/>
  <c r="M328" i="1"/>
  <c r="P328" i="1" s="1"/>
  <c r="N328" i="1"/>
  <c r="E317" i="1"/>
  <c r="G317" i="1" s="1"/>
  <c r="N317" i="1"/>
  <c r="M317" i="1"/>
  <c r="P317" i="1" s="1"/>
  <c r="E282" i="1"/>
  <c r="G282" i="1" s="1"/>
  <c r="F282" i="1"/>
  <c r="M282" i="1"/>
  <c r="P282" i="1" s="1"/>
  <c r="N282" i="1"/>
  <c r="F195" i="1"/>
  <c r="E195" i="1"/>
  <c r="G195" i="1" s="1"/>
  <c r="D329" i="1"/>
  <c r="D336" i="1" s="1"/>
  <c r="D337" i="1" s="1"/>
  <c r="C329" i="1"/>
  <c r="C336" i="1" s="1"/>
  <c r="C337" i="1" s="1"/>
  <c r="L329" i="1"/>
  <c r="Q329" i="1"/>
  <c r="F329" i="1" l="1"/>
  <c r="M329" i="1"/>
  <c r="P329" i="1" s="1"/>
  <c r="N329" i="1"/>
  <c r="E329" i="1"/>
  <c r="G329" i="1" s="1"/>
</calcChain>
</file>

<file path=xl/sharedStrings.xml><?xml version="1.0" encoding="utf-8"?>
<sst xmlns="http://schemas.openxmlformats.org/spreadsheetml/2006/main" count="1752" uniqueCount="556">
  <si>
    <t>a-YTD-Mar - 2016</t>
  </si>
  <si>
    <t>2016</t>
  </si>
  <si>
    <t>CAPEX by Bus Unit / BU Detail / PE: Admin lock</t>
  </si>
  <si>
    <t>PE -&gt; Budget Contact</t>
  </si>
  <si>
    <t>CF Gulf - 2016 Official Budget - Live Reforecast</t>
  </si>
  <si>
    <t>(VID:20160325) CF Gulf - 2016 Official Budget (Preserved)</t>
  </si>
  <si>
    <t>Dif. (VID:20160325) CF Gulf - 2016 Official Budget (Preserved)</t>
  </si>
  <si>
    <t>% Dif. (VID:20160325) CF Gulf - 2016 Official Budget (Preserved)</t>
  </si>
  <si>
    <t>Power Generation</t>
  </si>
  <si>
    <t>Co Generation</t>
  </si>
  <si>
    <t>FPC-0040: Co-Generation Misc Projects</t>
  </si>
  <si>
    <t>FPC - Vicki L. Mack: Vicki</t>
  </si>
  <si>
    <t>Sub-Total Co Generation</t>
  </si>
  <si>
    <t/>
  </si>
  <si>
    <t>Environmental Cost Recovery Clause</t>
  </si>
  <si>
    <t>FPC-0404: FPC-0404</t>
  </si>
  <si>
    <t>FPC-0406: ECRC - LAND - SMITH CCR WASTE WATER MANAGEMENT</t>
  </si>
  <si>
    <t>FPC-0412: ECRC-SMITH DUST MITIGATION WATER TRUCK</t>
  </si>
  <si>
    <t>FPC-0514: ECRC Daniel -Water -Ground Water Well</t>
  </si>
  <si>
    <t>FPC-1031: ECRC-AIR-CRIST 7 SCR CATALYST REPLACEMENT</t>
  </si>
  <si>
    <t>FPC-1060: ECRC-AIR-CRIST 7 FGAS MONITORS</t>
  </si>
  <si>
    <t>FPC-1158: ECRC-AIR-CRIST 7 SCR MISC</t>
  </si>
  <si>
    <t>FPC-1193: ECRC-WATER-CRIST 4-7 LOW VOLUME WASTE WATER TREATMENT</t>
  </si>
  <si>
    <t>FPC-1199: ECRC-AIR-CRIST U7 SCR PRECIP RELOCAT</t>
  </si>
  <si>
    <t>FPC-1222: ECRC-AIR-CRIST - SCRUBBER</t>
  </si>
  <si>
    <t>FPC-1233: ECRC-AIR-CRIST SCRUBBER MISCELLANEOUS</t>
  </si>
  <si>
    <t>FPC-1234: ECRC-AIR-CRIST U7 LOW NOX BURNER REPLACEMENT</t>
  </si>
  <si>
    <t>FPC-1279: ECRC-AIR-CRIST U6 CONTROLS - SCR &amp; ID FANS</t>
  </si>
  <si>
    <t>FPC-1287: ECRC-AIR-CRIST 4-6 NOX REDUCTION - DEPR - (SNCR)</t>
  </si>
  <si>
    <t>FPC-1288: ECRC-AIR-CRIST-CONSTRUCT GYPSUM STORAGE CELL NO. 1</t>
  </si>
  <si>
    <t>FPC-1517: ECRC - AIR- DANIEL  BROMINE INJECTION</t>
  </si>
  <si>
    <t>FPC-1551: ECRC-AIR-DANIEL 1 &amp; 2 SCRUBBER</t>
  </si>
  <si>
    <t>FPC-1601: ECRC-WATER-SMITH RECLAIMED WATER PROJECT UNIT 3</t>
  </si>
  <si>
    <t>FPC-1641: ECRC - Smith 1 &amp; 2 Cross Media Retrofit</t>
  </si>
  <si>
    <t>FPC-1809: ECRC -AIR-DANIEL 1 &amp; 2 ACTIVATED CARBON INJECTION  C01767</t>
  </si>
  <si>
    <t>FPC-1909: ECRC-AIR-CIRST MISC SCR COMMON</t>
  </si>
  <si>
    <t>FPC-1912: ECRC-AIR-CRIST U4-7 DRY BOTTOM ASH</t>
  </si>
  <si>
    <t>FPC-1997: ECRC-LAND-CRIST DISPOSAL OF COAL COMBUSTION RESIDUALS (CCR)</t>
  </si>
  <si>
    <t>Sub-Total Environmental Cost Recovery Clause</t>
  </si>
  <si>
    <t>Environmental (Non-Clause)</t>
  </si>
  <si>
    <t>FPC-0501: Envir Daniel Unit 1 Pyrite Hoppers/Piping Valves</t>
  </si>
  <si>
    <t>FPC-1033: ENVIR - WASTE - CRIST FLY ASH LANDFILL STORAGE CELL CAPPING</t>
  </si>
  <si>
    <t>FPC-1220: ENVIR-WATER-CRIST GOVERNORS ISLAND HEADWALL</t>
  </si>
  <si>
    <t>FPC-1253: ENVIR-WASTE- CRIST-FLY ASH LANDFILL STORAGE CELL DEVELOPMENT</t>
  </si>
  <si>
    <t>FPC-1613: ENVIR-WASTE-SMITH CAP ASH LANDFILL CELLS</t>
  </si>
  <si>
    <t>FPC-1701: ENVIR - AIR - SCHERER 3 -MISC ENVIRONMENTAL PROJECTS</t>
  </si>
  <si>
    <t>FPC-1727: ENVIR-AIR-SCHERER SELECTIVE CAYALYTIC REDUCT (SCR)</t>
  </si>
  <si>
    <t>FPC-1728: ENVIR-AIR-SCHERER SCRUBBER</t>
  </si>
  <si>
    <t>FPC-1729: FPC-1729</t>
  </si>
  <si>
    <t>FPC-1755: ENVIR SCHERER-AIR-HG/PM CEMS</t>
  </si>
  <si>
    <t>FPC-1762: ENVIR - Air- Scherer 3 Bromine Injection</t>
  </si>
  <si>
    <t>FPC-1778: ENVIR - SCHERER - ENVIRONMENTAL SITE PLAN</t>
  </si>
  <si>
    <t>FPC-1791: FPC-1791</t>
  </si>
  <si>
    <t>FPC-1798: ENVIR SCHERER 3 SCR CATALYST REPLACEMENT</t>
  </si>
  <si>
    <t>FPC-1878: Environ - Daniel 1 &amp; 2 Dry Ash Equipment</t>
  </si>
  <si>
    <t>FPC-6756: Envir - Scherer 3 -LAND CCR ASH MANAGEMENT</t>
  </si>
  <si>
    <t>FPC-6757: Envir - Scherer 3 New Landfill - Phase 1</t>
  </si>
  <si>
    <t>FPC-6759: Envir - Scherer - Land- CCR WW Management</t>
  </si>
  <si>
    <t>Sub-Total Environmental (Non-Clause)</t>
  </si>
  <si>
    <t>Plant Crist</t>
  </si>
  <si>
    <t>FPC-0803: Crist U 7 BFP Controls Replacement</t>
  </si>
  <si>
    <t>FPC-0804: Crist Unit 7 BFPT Overspeed Bolt  Replacement</t>
  </si>
  <si>
    <t>FPC-0805: Crist U7 Main Turbine Overspeed Bolt Replacement</t>
  </si>
  <si>
    <t>FPC-0806: Crist U6 BFPT Overspeed Bolt Replacement</t>
  </si>
  <si>
    <t>FPC-0807: Crist U6 Main Turbine Overspeed Bolt Replacement</t>
  </si>
  <si>
    <t>FPC-0808: Crist U7 Airflow Transmitter (Kurz) Replacement</t>
  </si>
  <si>
    <t>FPC-0809: Crist A Flyash Compressor</t>
  </si>
  <si>
    <t>FPC-0810: Crist B Flyash Compressor</t>
  </si>
  <si>
    <t>FPC-0812: Crist U4 Turbine Water Induction Protection (TWIP)</t>
  </si>
  <si>
    <t>FPC-0813: Crist U5 Turbine Water Induction Protection  (TWIP)</t>
  </si>
  <si>
    <t>FPC-0816: Crist Common Replace Fencing (Security)</t>
  </si>
  <si>
    <t>FPC-0817: Crist - Replace Units 6 &amp; 7 Elevator</t>
  </si>
  <si>
    <t>FPC-1003: CRIST 7 BOTTOM ASH PIT TRASH HOPPER</t>
  </si>
  <si>
    <t>FPC-1027: CRIST 4 &amp; 5 ASH CONTROLS</t>
  </si>
  <si>
    <t>FPC-1041: CRIST 6C 4160 V BUS REPL BREAKERS</t>
  </si>
  <si>
    <t>FPC-1042: CRIST 7C 4160 VOLT BUS REPLACE BREAKERS</t>
  </si>
  <si>
    <t>FPC-1046: CRIST 4-7 SILO ASH MCC REPLACEMENT</t>
  </si>
  <si>
    <t>FPC-1050: CRIST U5 575 VOLT BUS REPLACEMENT</t>
  </si>
  <si>
    <t>FPC-1059: CRIST 5 -- 2300 VOLT BREAKERS</t>
  </si>
  <si>
    <t>FPC-1081: CRIST U4 ASSET PROTECTION - PAG</t>
  </si>
  <si>
    <t>FPC-1089: CRIST 6 REPLACE ASH HOOPER</t>
  </si>
  <si>
    <t>FPC-1091: CRIST 7 AIR HEATER BASKETS</t>
  </si>
  <si>
    <t>FPC-1093: CRIST U5 ASSET PROTECTION - PAG</t>
  </si>
  <si>
    <t>FPC-1096: CRIST U6 ASSET PROTECTION - PAG</t>
  </si>
  <si>
    <t>FPC-1097: CRIST U7 ASSET PROTECTION - PAG</t>
  </si>
  <si>
    <t>FPC-1100: CRIST - MINOR MISC ADDITIONS</t>
  </si>
  <si>
    <t>FPC-1108: CRIST 7 FLY ASH CONTROLS</t>
  </si>
  <si>
    <t>FPC-1143: CRIST 5 MONITORING SYSTEM UPGRADES</t>
  </si>
  <si>
    <t>FPC-1144: CRIST 7 CONTROL SYSTEM UPGRADES</t>
  </si>
  <si>
    <t>FPC-1148: CRIST -  MAJOR MISC ADDITIONS</t>
  </si>
  <si>
    <t>FPC-1151: CRIST CLEARWATER HDRS &amp; PIPING</t>
  </si>
  <si>
    <t>FPC-1176: CRIST U4 REPL BREAKERS CABLE &amp; SWITCHES FOR ARC FLASH STUDY</t>
  </si>
  <si>
    <t>FPC-1210: CRIST CYBER SECURITY</t>
  </si>
  <si>
    <t>FPC-1223: CRIST 7 BOTTOM ASH HOPPER</t>
  </si>
  <si>
    <t>FPC-1254: CRIST COMMON -CONVEYOR BELTS REPLACEMENT</t>
  </si>
  <si>
    <t>FPC-1282: CRIST UNITS 4 5 6 &amp; 7 CHEMICAL FEED SYSTEM</t>
  </si>
  <si>
    <t>FPC-1925: CRIST PURCHASE MOBILE CRANE TO REPL TEREX</t>
  </si>
  <si>
    <t>FPC-1936: CRIST DRY AIR LAY-UP SYSTEM FOR UNITS 4-7</t>
  </si>
  <si>
    <t>FPC-1937: CRIST U6 PULVERIZER GEARBOX</t>
  </si>
  <si>
    <t>FPC-1942: CRIST U7 PULVERIZER GEARBOXES</t>
  </si>
  <si>
    <t>FPC-1946: CRIST SILO SUMP PUMP DISCHARGE LINE</t>
  </si>
  <si>
    <t>FPC-1953: CRIST U6 &amp; U7 NEW BREAKER BUILDING</t>
  </si>
  <si>
    <t>FPC-1960: CRIST PURCHASE NEW RADIOS</t>
  </si>
  <si>
    <t>FPC-1963: CRIST Lab Bathrooms</t>
  </si>
  <si>
    <t>FPC-1973: CRIST SWITCHYARD DRAINS</t>
  </si>
  <si>
    <t>FPC-1977: CRIST U7 REPLACE PULVERIZER MOTOR</t>
  </si>
  <si>
    <t>FPC-1978: CRIST REPLACE B SILO COMPRESSOR</t>
  </si>
  <si>
    <t>FPC-1979: CRIST ASH TRUCK SCALES</t>
  </si>
  <si>
    <t>FPC-1990: CRIST 4&amp;5 COLLING TOWER FIRE PUMP STATION</t>
  </si>
  <si>
    <t>FPC-1991: CRIST U6 575 VOLT BREAKER REPLACEMENT</t>
  </si>
  <si>
    <t>FPC-1992: CRIST U7 575 VOLT BREAKER REPLACEMENT</t>
  </si>
  <si>
    <t>Sub-Total Plant Crist</t>
  </si>
  <si>
    <t>Plant Smith excl LTSA</t>
  </si>
  <si>
    <t>FPC-0400: FPC-0400</t>
  </si>
  <si>
    <t>FPC-0401: FPC-0401</t>
  </si>
  <si>
    <t>FPC-0407: SMITH - CONSTRUCTION SUB TRANSFORMER (LAGUNA BEACH)</t>
  </si>
  <si>
    <t>FPC-0408: SMITH 3 - COOLING TOWER FILL MEDIA REPLACEMENTS</t>
  </si>
  <si>
    <t>FPC-0409: SMITH 3 - DRIFT ELIMINATOR</t>
  </si>
  <si>
    <t>FPC-0410: SMITH 3 - COOLING TOWER DCS CABINET REPLACEMENTS</t>
  </si>
  <si>
    <t>FPC-0413: Smith 3 - Water Mist Fire Protection System</t>
  </si>
  <si>
    <t>FPC-0414: FPC-0414</t>
  </si>
  <si>
    <t>FPC-1400: SMITH 1&amp;2 - MISC. STEAM PLANT ADDITIONS</t>
  </si>
  <si>
    <t>FPC-1401: SMITH 3 - AIR COMPRESSOR REPLACEMENT</t>
  </si>
  <si>
    <t>FPC-1428: Smith 3 Water Treatment Plant Transformer</t>
  </si>
  <si>
    <t>FPC-1437: Smith 3 - Admin Bldg. Expansion</t>
  </si>
  <si>
    <t>FPC-1477: SMITH 3 - REPLACE INLINE AIR FILTERS</t>
  </si>
  <si>
    <t>FPC-1499: Smith U3 - Simulator</t>
  </si>
  <si>
    <t>FPC-1600: SMITH 3 - MISC. STEAM PLANT ADDITIONS</t>
  </si>
  <si>
    <t>FPC-1610: SMITH - CYBER SECURITY</t>
  </si>
  <si>
    <t>FPC-1626: SMITH - NERC CIP IMPLEMENTATION</t>
  </si>
  <si>
    <t>FPC-1632: SMITH 3 - REPLACE EVAP COOLER FILL MEDIA</t>
  </si>
  <si>
    <t>FPC-1648: SMITH 3 - STORM WATER SYSTEM</t>
  </si>
  <si>
    <t>FPC-1672: SMITH - PROPERTY LINE FENCING</t>
  </si>
  <si>
    <t>FPC-1679: SMITH 3 - CORROSION PROJECT</t>
  </si>
  <si>
    <t>Sub-Total Plant Smith excl LTSA</t>
  </si>
  <si>
    <t>Plant Smith - LTSA</t>
  </si>
  <si>
    <t>FPC-1438: SMITH 3 - LTSA</t>
  </si>
  <si>
    <t>Sub-Total Plant Smith - LTSA</t>
  </si>
  <si>
    <t>Plant Daniel</t>
  </si>
  <si>
    <t>FPC-0506: Daniel 1 &amp; 2 Sump Pump</t>
  </si>
  <si>
    <t>FPC-0507: Daniel Units 1 &amp; 2 Termon Heat Trace ( Freeze Protection)</t>
  </si>
  <si>
    <t>FPC-0510: Daniel U1 LED Lighting - Turbine Floor</t>
  </si>
  <si>
    <t>FPC-0512: Daniel Common Breakers</t>
  </si>
  <si>
    <t>FPC-0515: Daniel Conveyor Equipment- Add Camera to Conveyor Belts</t>
  </si>
  <si>
    <t>FPC-0521: Daniel U2 Aux. Air Beck drives and registers</t>
  </si>
  <si>
    <t>FPC-0523: Daniel Common Replace Coal yard Switchgear</t>
  </si>
  <si>
    <t>FPC-0524: Daniel U1 Replace Critical AC</t>
  </si>
  <si>
    <t>FPC-0525: Daniel 2 Replace Critical AC</t>
  </si>
  <si>
    <t>FPC-0532: Daniel DEGP R/R S1 CONVEYOR GEARBOX</t>
  </si>
  <si>
    <t>FPC-0541: Daniel Generator Rotor Rewind</t>
  </si>
  <si>
    <t>FPC-0543: Daniel U1&amp;2 Common CO2 Tank and Piping</t>
  </si>
  <si>
    <t>FPC-0547: Daniel Common New cables for Ash Sluice Motors</t>
  </si>
  <si>
    <t>FPC-0551: Daniel Common Emergency Notification System</t>
  </si>
  <si>
    <t>FPC-1500: DANIEL-MISC. STEAM PLANT ADDITIONS &amp;</t>
  </si>
  <si>
    <t>FPC-1544: DANIEL WATER TREATMENT PLANT CONTROLS</t>
  </si>
  <si>
    <t>FPC-1545: DANIEL 1&amp;2 ASH HANDLING CONTROLS</t>
  </si>
  <si>
    <t>FPC-1564: DANIEL 2 CAPITAL VALVE REPLACEMENTS</t>
  </si>
  <si>
    <t>FPC-1581: DANIEL !&amp;2 CONVEYOR DIRECT DRIVE GEARBOXES</t>
  </si>
  <si>
    <t>FPC-1591: DANIEL RELAY MODERNIZATION</t>
  </si>
  <si>
    <t>FPC-1800: Daniel Unit 2 Mill Hoist</t>
  </si>
  <si>
    <t>FPC-1811: DANIEL 1 EXPANSION JOINTS C01693</t>
  </si>
  <si>
    <t>FPC-1834: DANIEL 1 REWIND GENERATOR</t>
  </si>
  <si>
    <t>FPC-1861: DANIEL 2 FW HEATER 4 LP</t>
  </si>
  <si>
    <t>FPC-1863: DANIEL 1 BOILER FEED PUMPS</t>
  </si>
  <si>
    <t>FPC-1874: Daniel 1 &amp; 2 Closed Loop Coolers</t>
  </si>
  <si>
    <t>FPC-1875: Daniel 1 &amp; 2 CPAT Drum Index</t>
  </si>
  <si>
    <t>FPC-1879: Daniel 1 &amp; 2 Hot Air Dampers and Cold Air Gates</t>
  </si>
  <si>
    <t>FPC-1881: Daniel 1 &amp; 2 Intelligent Sootblowing</t>
  </si>
  <si>
    <t>FPC-1882: Daniel 1 &amp; 2 Duct Replacement</t>
  </si>
  <si>
    <t>FPC-1884: Daniel 1 &amp; 2 Air Heater Basket Replacement</t>
  </si>
  <si>
    <t>FPC-1888: Daniel 1 &amp; 2 Coal Additive System</t>
  </si>
  <si>
    <t>FPC-1891: Daniel Additional Belt Extension</t>
  </si>
  <si>
    <t>FPC-1897: Daniel IK Soot Blower</t>
  </si>
  <si>
    <t>Sub-Total Plant Daniel</t>
  </si>
  <si>
    <t>Plant Scherer</t>
  </si>
  <si>
    <t>FPC-1700: SCHERER DEPOSITORY</t>
  </si>
  <si>
    <t>FPC-1710: SCHERER U3 INSTALL TRIPPER FLOOR DUST EXTRACTION EQUIPMENT</t>
  </si>
  <si>
    <t>FPC-1716: SCHERER PORTABLE EQUIPMENT</t>
  </si>
  <si>
    <t>FPC-1726: SCHERER REPLACE SUPERHEAT PENDANT PLATEN</t>
  </si>
  <si>
    <t>FPC-1731: SCHERER NERC CIP V4 IMPLEMETATION</t>
  </si>
  <si>
    <t>FPC-1746: SCHERER U3 REPLACE REHEAT REPLACEMENT</t>
  </si>
  <si>
    <t>FPC-1750: SCHERER MISC ADDITIONS AND IMPROVEMENTS</t>
  </si>
  <si>
    <t>FPC-1751: SCHERER 3 TURBINE CROSSOVER EXPANSION JOINT</t>
  </si>
  <si>
    <t>FPC-1757: SCHERER 3 REPLACE AIR HEATER BASKETS</t>
  </si>
  <si>
    <t>FPC-1792: Scherer Unit 3 Rewind Main Generator Stator</t>
  </si>
  <si>
    <t>FPC-1794: SCHERER 3 &amp; 4 REPLACE 3D FIXED TRIPPER CHUTES</t>
  </si>
  <si>
    <t>FPC-6502: Scherer 3 Replace Voltage Regulator</t>
  </si>
  <si>
    <t>FPC-6507: Scherer 3 Replace Condenser Tube</t>
  </si>
  <si>
    <t>FPC-6508: Scherer 3 &amp; 4 Replace Crusher House MCC U3 &amp; U4</t>
  </si>
  <si>
    <t>FPC-6513: Scherer 3 &amp; 4 Replace and Move Trestle Feeder</t>
  </si>
  <si>
    <t>FPC-6520: Scherer 3 Replace Turbine LP Rotor</t>
  </si>
  <si>
    <t>FPC-6528: Scherer 3 Auto Fire Suppression -Turb/Generatr Lube Oil</t>
  </si>
  <si>
    <t>FPC-6529: Scherer 3 &amp; 4 Vibratory Feeders</t>
  </si>
  <si>
    <t>FPC-6534: Scherer 3 Replace BFPT Controls</t>
  </si>
  <si>
    <t>FPC-6542: Scherer 3 Replace Polisher Controls</t>
  </si>
  <si>
    <t>FPC-6543: Scherer Common U 1-4 Generation Step Up Spare (GSU)</t>
  </si>
  <si>
    <t>Sub-Total Plant Scherer</t>
  </si>
  <si>
    <t>Renewables</t>
  </si>
  <si>
    <t>FPC-0091: PERDIDO LANDFILL GAS ENERGY</t>
  </si>
  <si>
    <t>FPC-0100: Community Solar One</t>
  </si>
  <si>
    <t>Sub-Total Renewables</t>
  </si>
  <si>
    <t>Sub-Total Power Generation</t>
  </si>
  <si>
    <t>Power Delivery</t>
  </si>
  <si>
    <t>New Business Distribution</t>
  </si>
  <si>
    <t>FPC-2550: CUSTOMER METERING</t>
  </si>
  <si>
    <t>FPC - Paul C. Pratofiorito: Paul</t>
  </si>
  <si>
    <t>FPC-2551: DISTRIBUTION TRANSFORMERS</t>
  </si>
  <si>
    <t>FPC-2552: NEW BUSINESS - OVERHEAD CONSTRUCTION</t>
  </si>
  <si>
    <t>FPC-2553: NEW BUSINESS STREET LIGHTS</t>
  </si>
  <si>
    <t>FPC - Sarah K. Seckinger: Sarah</t>
  </si>
  <si>
    <t>FPC-2554: NEW BUSINESS - UNDERGROUND CONSTRUCTION</t>
  </si>
  <si>
    <t>FPC-2556: PRIVATE STREET &amp; YARD LIGHTS</t>
  </si>
  <si>
    <t>FPC-2559: NEW BUSINESS - METERING ACC. ENCL. EQUIP. &amp; DEVICES</t>
  </si>
  <si>
    <t>FPC-4449: Electric Vehicle Charging Stations</t>
  </si>
  <si>
    <t>Sub-Total New Business Distribution</t>
  </si>
  <si>
    <t>Energy Conservation Cost Recovery</t>
  </si>
  <si>
    <t>FPC-2558: ADVANCED ENERGY MANAGEMENT (AEM)</t>
  </si>
  <si>
    <t>Sub-Total Energy Conservation Cost Recovery</t>
  </si>
  <si>
    <t>Transmission</t>
  </si>
  <si>
    <t>FPC-2801: TRANS SUB INFRASTRUCTURE PROJECTS</t>
  </si>
  <si>
    <t>FPC-2802: TRANS LINE INFRASTRUCTURE PROJECTS</t>
  </si>
  <si>
    <t>FPC-2803: ALLIGATOR SWAMP SVC AND ASSOCIATED MODIFICATIONS</t>
  </si>
  <si>
    <t>FPC-2808: Greenwood - Long Beach</t>
  </si>
  <si>
    <t>FPC-2813: North Brewton - Alligator Swamp New 230 kV Transmission Line</t>
  </si>
  <si>
    <t>FPC-2814: LAGUNA BEACH - SANTA ROSA #2 230KV TL</t>
  </si>
  <si>
    <t>FPC-2816: Backbone Fiber Project</t>
  </si>
  <si>
    <t>FPC-2821: ALLIGATOR SWAMP 230KV EXPANSION</t>
  </si>
  <si>
    <t>FPC-2822: TRANSMISSION LN SWITCH REPL PROJ</t>
  </si>
  <si>
    <t>FPC-2829: Highland City +/- 100 MVAR Static VAR compensator (SVC)</t>
  </si>
  <si>
    <t>FPC-2830: TRANSMISSION BREAKER REPLACEMENT</t>
  </si>
  <si>
    <t>FPC-2835: TRANSMISSION CIP COMPLIANCE</t>
  </si>
  <si>
    <t>FPC-2836: Transmission Cyber and Physical Security (NON-CIP)</t>
  </si>
  <si>
    <t>FPC-2841: GUYED Y TOWER ANCHOR REPLACEMENTS</t>
  </si>
  <si>
    <t>FPC-2867: HOLMES CREEK - HIGHLAND CITY 230KV</t>
  </si>
  <si>
    <t>FPC-2868: Survey and Renewal of Transmission Corridor Leases</t>
  </si>
  <si>
    <t>FPC-2881: BARRY-CRIST 230 KV UPGRADE</t>
  </si>
  <si>
    <t>FPC-2901: Crist 115kV Substation Reliability Upgrade</t>
  </si>
  <si>
    <t>FPC-2905: SMITH CONSTRUCTION</t>
  </si>
  <si>
    <t>FPC-2906: 115KV LINE RATING INCREASE</t>
  </si>
  <si>
    <t>FPC-2908: Fiber Replacements</t>
  </si>
  <si>
    <t>FPC-2911: SCS Design - Autodesk</t>
  </si>
  <si>
    <t>FPC-2912: Solar</t>
  </si>
  <si>
    <t>FPC-2914: FPC-2914</t>
  </si>
  <si>
    <t>FPC-2915: Smith 230-115kV P&amp;C Reliability</t>
  </si>
  <si>
    <t>FPC-3401: DIST SUB INFRASTRUCTURE PROJECTS</t>
  </si>
  <si>
    <t>FPC-3420: DESTIN 115 12KV RELIABILITY UPGRADE</t>
  </si>
  <si>
    <t>FPC-3421: Munson Rd Substation Conversion</t>
  </si>
  <si>
    <t>FPC-3428: PROACTIVE TRANSFORMER REPLACEMENT</t>
  </si>
  <si>
    <t>FPC-3434: ANTOIOCH NEW SUBSTATION</t>
  </si>
  <si>
    <t>FPC-3437: HURLBURT 115/12KV SUBSTATION P &amp; C INFRASTRUCTURE UPGRADE</t>
  </si>
  <si>
    <t>FPC-3490: DEVILLERS LOWSIDE BUS STRUCTURE REBUILD</t>
  </si>
  <si>
    <t>FPC-3494: PACE 115/12KV SUBSTATION P &amp; C INFRASTRUCTURE UPGRADE</t>
  </si>
  <si>
    <t>FPC-3702: CIRCUIT SWITCHER IMP - TS/DS</t>
  </si>
  <si>
    <t>FPC-3714: P&amp;C INFRASTRUCTURE PROJECTS</t>
  </si>
  <si>
    <t>FPC-3735: Ponce and Carryville Conversion to 115kV</t>
  </si>
  <si>
    <t>FPC-3742: System Operations Additions and Improvements</t>
  </si>
  <si>
    <t>FPC-4395: TCC Furniture</t>
  </si>
  <si>
    <t>FPC-4400: TRANSMISSION TOOLS AND TEST EQUIPMENT</t>
  </si>
  <si>
    <t>Sub-Total Transmission</t>
  </si>
  <si>
    <t>Distribution</t>
  </si>
  <si>
    <t>FPC-3402: MISC OVERHEAD LINE IMPROVEMENTS</t>
  </si>
  <si>
    <t>FPC-3403: DISTRIBUTION ADDITIONS/RETIREMENTS DUE TO HWY &amp; JOINT USE</t>
  </si>
  <si>
    <t>FPC-3404: DISTRIBUTION LINE MINOR PROJECTS</t>
  </si>
  <si>
    <t>FPC-3405: UNDERGROUND SYSTEM ADDITIONS &amp; IMPROVEMENTS</t>
  </si>
  <si>
    <t>FPC-3406: DISTRIBUTION UNDERGROUND CONVERSIONS</t>
  </si>
  <si>
    <t>FPC-3407: MISC CAPITAL ACCRUALS</t>
  </si>
  <si>
    <t>FPC-3408: OVERHEAD LINE IMPROVEMENTS - POLE INSPECTION PROGRAM</t>
  </si>
  <si>
    <t>FPC-3409: RIGHT OF WAY ACQUISITION</t>
  </si>
  <si>
    <t>FPC-3438: NEW DISTRIBUTION FEEDER FOR SUBMARINE CABLE CROSSING</t>
  </si>
  <si>
    <t>FPC-3498: DSCADA MANAGEMENT SYSTEMS - DSCADA</t>
  </si>
  <si>
    <t>FPC-3499: SO SMART RELIABILITY IMPROVEMENT PROGRAMS</t>
  </si>
  <si>
    <t>FPC-3500: ASSET MANAGEMENT IMPROVEMENT PROGRAMS</t>
  </si>
  <si>
    <t>FPC-3501: MISC DISTRIBUTION LINES SPECIFIC FEEDER IMPROVEMENTS</t>
  </si>
  <si>
    <t>FPC-3502: MISC DISTRIBUTION SUBSTATION FEEDER RECONFIGURATIONS &amp; UPGRA</t>
  </si>
  <si>
    <t>FPC-3520: ANTIOCH ROAD SUB NEW FEEDERS</t>
  </si>
  <si>
    <t>FPC-3534: EAST BAY 5542 RECONDUCTOR</t>
  </si>
  <si>
    <t>FPC-3539: HATHAWAY 8682 - GRAND LAGOON BRIDGE CROSSING</t>
  </si>
  <si>
    <t>FPC-3637: SANTA ROSA ISLAND ENHANCEMENTS</t>
  </si>
  <si>
    <t>FPC-3652: STORM HARDENING - OVERHEAD</t>
  </si>
  <si>
    <t>FPC-3693: DEVILLIERS SUB - NETWORK UPGRADES</t>
  </si>
  <si>
    <t>FPC-3694: Crystal Beach Feeder 8982 Reconductor</t>
  </si>
  <si>
    <t>FPC-3695: Beulah Feeder 5512 &amp; 5522 Reconductor and Reconfiguration</t>
  </si>
  <si>
    <t>FPC-3700: SYSTEM REACTIVE CORRECTIVE CAPACITY</t>
  </si>
  <si>
    <t>FPC-4301: TOOLS IMPLEMENTS AND TEST EQUIP.</t>
  </si>
  <si>
    <t>FPC-4308: POWER DELIVERY TECHNOLOGY IMPROVEMENTS</t>
  </si>
  <si>
    <t>FPC-4392: HR - Training Yard Purchases</t>
  </si>
  <si>
    <t>FPC-4408: Cyber Security</t>
  </si>
  <si>
    <t>FPC-4412: DSCADA MANAGEMENT SYSTEMS</t>
  </si>
  <si>
    <t>FPC-4413: PINE FOREST OFFICE ROADWAY CONSTRUCTION</t>
  </si>
  <si>
    <t>Sub-Total Distribution</t>
  </si>
  <si>
    <t>Sub-Total Power Delivery</t>
  </si>
  <si>
    <t>General Plant</t>
  </si>
  <si>
    <t>Transportation</t>
  </si>
  <si>
    <t>FPC-4304: AUTOMOBILES AUTO TRUCKS &amp; EQUIP.</t>
  </si>
  <si>
    <t>FPC - Allison R. Gillespie: Allison</t>
  </si>
  <si>
    <t>Sub-Total Transportation</t>
  </si>
  <si>
    <t>Telecommunications/Mobile Systems/Data Network</t>
  </si>
  <si>
    <t>FPC-4305: TELECOMMUNICATIONS WIRELESS SYSTEM ADDITIONS/IMPROVEMENTS</t>
  </si>
  <si>
    <t>FPC - Shonda L. Lee: Shonda</t>
  </si>
  <si>
    <t>FPC-4310: VOICE &amp; DATA CONVERGED NETWORK</t>
  </si>
  <si>
    <t>FPC-4311: TRANSPORT NETWORK</t>
  </si>
  <si>
    <t>FPC-4385: FIELD COMPUTING</t>
  </si>
  <si>
    <t>FPC-4386: CSS Data Integration Hub Architecture</t>
  </si>
  <si>
    <t>FPC - David Oerting: Dave</t>
  </si>
  <si>
    <t>FPC-4410: Long Term Evolution (LTE)</t>
  </si>
  <si>
    <t>FPC-4417: IT Cyber Security Software</t>
  </si>
  <si>
    <t>FPC-4486: On Line Customer Care</t>
  </si>
  <si>
    <t>FPC-4586: Customer Kiosks</t>
  </si>
  <si>
    <t>Sub-Total Telecommunications/Mobile Systems/Data Network</t>
  </si>
  <si>
    <t>Accounting</t>
  </si>
  <si>
    <t>FPC-4376: Maximo/Oracle/Powerplant Upgrades</t>
  </si>
  <si>
    <t>FPC - Carol Stevens: Carol</t>
  </si>
  <si>
    <t>Sub-Total Accounting</t>
  </si>
  <si>
    <t>Corporate Services</t>
  </si>
  <si>
    <t>FPC-4300: OFFICE FURNITURE &amp; MECHANICAL EQUIP.</t>
  </si>
  <si>
    <t>FPC - Corporate Services: Shirley</t>
  </si>
  <si>
    <t>FPC-4302: MISC. BUILDINGS LAND AND EQUIP.</t>
  </si>
  <si>
    <t>FPC-4303: SECURITY EQUIPMENT</t>
  </si>
  <si>
    <t>FPC-4306: AUDIO &amp; VISUAL EQUIPMENT</t>
  </si>
  <si>
    <t>FPC-4370: PRINTSHOP EQUIP</t>
  </si>
  <si>
    <t>FPC-4387: Defuniak Springs Roof</t>
  </si>
  <si>
    <t>FPC-4398: PANAMA CITY VECHICLE MAINT FACILITY</t>
  </si>
  <si>
    <t>FPC-4399: PENS DISTRICT-CONSOL CUST SVC FACIL</t>
  </si>
  <si>
    <t>FPC-4406: Panama City Admin Chiller</t>
  </si>
  <si>
    <t>FPC-4407: GEN WHSE CONVERGE ROOF</t>
  </si>
  <si>
    <t>FPC-4411: LAND PURCHASE IN CRESTVIEW</t>
  </si>
  <si>
    <t>Sub-Total Corporate Services</t>
  </si>
  <si>
    <t>T&amp;D Warehouse Equipment Replacement</t>
  </si>
  <si>
    <t>FPC-4344: T&amp;D WAREHOUSE EQUIPMENT REPLACEMENT</t>
  </si>
  <si>
    <t>FPC - Beverly D. Day: Beverly</t>
  </si>
  <si>
    <t>Sub-Total T&amp;D Warehouse Equipment Replacement</t>
  </si>
  <si>
    <t>Sub-Total General Plant</t>
  </si>
  <si>
    <t>Non-Utility</t>
  </si>
  <si>
    <t>FPC-4999: NEW PRODUCTS AND SERVICES</t>
  </si>
  <si>
    <t>Sub-Total Non-Utility</t>
  </si>
  <si>
    <t>Uncategorized</t>
  </si>
  <si>
    <t>FPC-4785: FPC-4785</t>
  </si>
  <si>
    <t>FPC-4790: FPC-4790</t>
  </si>
  <si>
    <t>Sub-Total Uncategorized</t>
  </si>
  <si>
    <t>Total</t>
  </si>
  <si>
    <t>Scenario Data</t>
  </si>
  <si>
    <t>Scenario</t>
  </si>
  <si>
    <t>Software Release</t>
  </si>
  <si>
    <t>10.04.RC</t>
  </si>
  <si>
    <t>Version ID</t>
  </si>
  <si>
    <t>1</t>
  </si>
  <si>
    <t>Scenario Comments</t>
  </si>
  <si>
    <t>Date &amp; Time of Shared Run</t>
  </si>
  <si>
    <t>Never run</t>
  </si>
  <si>
    <t>Date &amp; Time Exported</t>
  </si>
  <si>
    <t>04/08/2016 08:36:06</t>
  </si>
  <si>
    <t>Case List</t>
  </si>
  <si>
    <t>[Logic, CF Actuals - FPC, Empty Tree Case: Admin lock, Structure, CF Permanent, CF PowerPlant - GULF, CF Budworks - GULF - 2016 Official Budget - Live Reforecast, CF Temporary - GULF - 2016 Official Budget - Live Reforecast, CF Environmental - GULF - 2016 Official Budget - Live Reforecast, |Blank Data|: Admin lock, CF Data - GULF - 2016 Official Budget - Live Reforecast]</t>
  </si>
  <si>
    <t>Start Year</t>
  </si>
  <si>
    <t>2015</t>
  </si>
  <si>
    <t>Actuals Through</t>
  </si>
  <si>
    <t>03/2016</t>
  </si>
  <si>
    <t>Years to Run/Run Monthly</t>
  </si>
  <si>
    <t>11 (Monthly: 11)</t>
  </si>
  <si>
    <t>Scenario Type &amp; User-Defined Scenario Type</t>
  </si>
  <si>
    <t>Budget</t>
  </si>
  <si>
    <t>Report Data</t>
  </si>
  <si>
    <t>Sequence Set</t>
  </si>
  <si>
    <t>View Name</t>
  </si>
  <si>
    <t>Dataset/Calc</t>
  </si>
  <si>
    <t>Row Headers</t>
  </si>
  <si>
    <t>Column Headers</t>
  </si>
  <si>
    <t>Time Setting</t>
  </si>
  <si>
    <t>Filters</t>
  </si>
  <si>
    <t>Capital Sequence: Admin lock</t>
  </si>
  <si>
    <t>CF Capital Expenditures by Business Unit: Admin lock</t>
  </si>
  <si>
    <t>CF Capital Expenditures by Business Unit</t>
  </si>
  <si>
    <t>Project Class -&gt; Business Unit of Project's Project -&gt; Business Unit Class,Project Class -&gt; Business Unit Detail of Project's Project -&gt; Business Unit Class,Imported: Project -&gt; PE of Project</t>
  </si>
  <si>
    <t>Year 1 YTD-Mar, Year 1 Annual,User Specified Scenario List</t>
  </si>
  <si>
    <t xml:space="preserve">View filter is CF Project Amount Type = Cash, CIAC, AFUDC Debt &amp; Equity
CF Project Amount Type = Cash, CIAC, AFUDC Debt &amp; Equity
</t>
  </si>
  <si>
    <t>Pointer to Budget Contact</t>
  </si>
  <si>
    <t>YTD Actual</t>
  </si>
  <si>
    <t>YTD Budget</t>
  </si>
  <si>
    <t>YTD Variance ($)</t>
  </si>
  <si>
    <t>YTD Variance (%)</t>
  </si>
  <si>
    <t>YTD Over/Under Budget</t>
  </si>
  <si>
    <t>Explanation Required?</t>
  </si>
  <si>
    <t>YTD Explanation</t>
  </si>
  <si>
    <t>Year-End Projection</t>
  </si>
  <si>
    <t>Year-End Calculated</t>
  </si>
  <si>
    <t>Original Budget</t>
  </si>
  <si>
    <t>Year-End Variance ($)</t>
  </si>
  <si>
    <t>Year-End Variance (%)</t>
  </si>
  <si>
    <t>Year-End Over/Under Budget</t>
  </si>
  <si>
    <t>YE Projection - YE Calculated</t>
  </si>
  <si>
    <t>Sch 73</t>
  </si>
  <si>
    <t>YTD 2016 Approved Capital Budget</t>
  </si>
  <si>
    <t>Non-Utility Reconciling item</t>
  </si>
  <si>
    <t>Adjusted Total</t>
  </si>
  <si>
    <t>Above - per UI</t>
  </si>
  <si>
    <t>Difference</t>
  </si>
  <si>
    <t>Timing with budget spreads</t>
  </si>
  <si>
    <t>Timing on budget spreads</t>
  </si>
  <si>
    <t>work started earlier than originally planned</t>
  </si>
  <si>
    <t>Timing of bugeted materials</t>
  </si>
  <si>
    <t>Billing did not occur in 2015 as originally budgeted</t>
  </si>
  <si>
    <t>Project started earlier to meet the summer need date</t>
  </si>
  <si>
    <t>Holding under run and Facilities will be over</t>
  </si>
  <si>
    <t>Matting (crew support) for projects has cost more than originally planned</t>
  </si>
  <si>
    <t xml:space="preserve">Part of the SVC contractual price was tools.  Original thought was they could go in a special ferc account.  After actual cost for the tools from ABB was determined, accounting decided to spread the cost back against the asset. </t>
  </si>
  <si>
    <t>Additional contractor (Pike) work not expected</t>
  </si>
  <si>
    <t>Culvert work in January and February at Santa Rosa Substation</t>
  </si>
  <si>
    <t>Design estimated to start in April</t>
  </si>
  <si>
    <t>Part of the SVC contractual price was tools.  Original thought was they could go in a special ferc account.  After actual cost for the tools from ABB was determined, accounting decided to spread the cost back against the asset.</t>
  </si>
  <si>
    <t>Accrual reversal from December - actuals booked to different workorder</t>
  </si>
  <si>
    <t>Timing</t>
  </si>
  <si>
    <t>Timing, design estimated to start in May</t>
  </si>
  <si>
    <t>Timing from SCS</t>
  </si>
  <si>
    <t>Timing of budget spreads from SCS</t>
  </si>
  <si>
    <t>Sinai (3 relays - impending failures (service bulletin), ValP and Eastbay work from last year finished up this year</t>
  </si>
  <si>
    <t>Timing of budget to projects</t>
  </si>
  <si>
    <t>Timing of contract labor and material</t>
  </si>
  <si>
    <t>Additional Bay County charges</t>
  </si>
  <si>
    <t>Credit due to COR</t>
  </si>
  <si>
    <t>Contractual delays for purchase of kiosks</t>
  </si>
  <si>
    <t>Not approved.</t>
  </si>
  <si>
    <t>Delayed due to contractor's schedule</t>
  </si>
  <si>
    <t>Bid came in under budget</t>
  </si>
  <si>
    <t>System control renonvation.  Offset in PE 439501</t>
  </si>
  <si>
    <t>Release 2 estimates coming in higher than expected</t>
  </si>
  <si>
    <t>2015 Carryover</t>
  </si>
  <si>
    <t>Duplicate project.  PE 1641</t>
  </si>
  <si>
    <t>Projected project overrun to be absorbed by PE 1600</t>
  </si>
  <si>
    <t>Carry over credits from A&amp;G ECRC</t>
  </si>
  <si>
    <t>Credits from contract close outs and asset recovery.  Credits transferred from A&amp;G</t>
  </si>
  <si>
    <t>Projected project overrun to be absorbed by ECRC underruns</t>
  </si>
  <si>
    <t>Project has not started</t>
  </si>
  <si>
    <t>Accruals in December - Planned scope pushed out to later months</t>
  </si>
  <si>
    <t>Minimal misc. activity on Smith 1 &amp; 2 to date</t>
  </si>
  <si>
    <t>Minimal misc activity on Smith 3 to date</t>
  </si>
  <si>
    <t>project not started-- gwo in process of getting set up</t>
  </si>
  <si>
    <t>Project added to MPC's final OB</t>
  </si>
  <si>
    <t>Project start date pushed back to April</t>
  </si>
  <si>
    <t>Project start date pushed back to April and budget reduced in MPC's final budget</t>
  </si>
  <si>
    <t>Project removed from MPC's Final OB</t>
  </si>
  <si>
    <t>Projects added to MPC's Final OB</t>
  </si>
  <si>
    <t>Gulf's cash flows are not in-line with MPC's for this project</t>
  </si>
  <si>
    <t>MPC's OB had project spread evenly throughout year</t>
  </si>
  <si>
    <t>MPC Transmission project under estimated budget.</t>
  </si>
  <si>
    <t>SCS charges related to Load testing, redline redraws and commissioning charges not included in OB</t>
  </si>
  <si>
    <t>Early materials purchases in preparation to begin corrosion projects</t>
  </si>
  <si>
    <t>Project reduced in MPC's final OB</t>
  </si>
  <si>
    <t>Delay in starting</t>
  </si>
  <si>
    <t>No misc capital projects needed in 1st quarter</t>
  </si>
  <si>
    <t>Scherer Depository PE represents the billing account for Scherer Cost. No Budget Dollars.</t>
  </si>
  <si>
    <t>Spent earlier than budgeted but will also be over budget at year end</t>
  </si>
  <si>
    <t>Haven't written GWO - late getting started</t>
  </si>
  <si>
    <t>Late starting project</t>
  </si>
  <si>
    <t>Actuals going to PE 6529</t>
  </si>
  <si>
    <t>Progess payment… delay but will be on budget year end</t>
  </si>
  <si>
    <t>Budget dollars in PE 6513</t>
  </si>
  <si>
    <t>Timing: Plan to be on budget at year end.</t>
  </si>
  <si>
    <t xml:space="preserve">Timing: Early in the year. </t>
  </si>
  <si>
    <t>Timing: Early in the year.</t>
  </si>
  <si>
    <t>New Construction in underground areas up slightly.</t>
  </si>
  <si>
    <t>Revised projection is $215k.  $67k in SCS charges, and $133k in shared cost from APCO "system" improvements with the Lancope installation</t>
  </si>
  <si>
    <t>Timing… On track per SCS who is coordinating this effort.</t>
  </si>
  <si>
    <t>Timing: Early in the year.  Plan to be on Budget at year-end.</t>
  </si>
  <si>
    <t>Budget Exception Request: Increased $402k due to DOT's volume change occuring from their new design build requirements.</t>
  </si>
  <si>
    <t>District Projects to replace failed cables and abnormal UG situations.  Will be over-budget at Year-End.  Project &amp; Technical Servcies to work with Districts to prioritize.</t>
  </si>
  <si>
    <t>Timing: Plan to be on budget at year-end.</t>
  </si>
  <si>
    <t xml:space="preserve">This blanket order PE 3407  was set up exclusively to capture monthly entries for Accounts Payable setups and reversals (SOX).  Any variance is a timing difference of Accruals setup the previous month. </t>
  </si>
  <si>
    <t>Timing: Early in the year.  Pole replacements will ramp up.</t>
  </si>
  <si>
    <t>Timing. Feeders have been chosen.  Work to begin on feeder out of Jay Road to Hospital.  Plan to be on budget at year end.</t>
  </si>
  <si>
    <t>Carryover from 2015, plus seagrass mitigation survey, plan, and application requirements.</t>
  </si>
  <si>
    <t>Reduced $250k Fund PE 4304 Addl and $228k new General Plant.</t>
  </si>
  <si>
    <t>Reduced to cover overage in PE 3438.  Reduced $62 new General Plant.</t>
  </si>
  <si>
    <t>Timing.  Plan to come under budget $40k at year-end.</t>
  </si>
  <si>
    <t>Timing.  Start in late April.</t>
  </si>
  <si>
    <t>Timing - Bay County permit received on March 8th.  Presently working on Environmental permit.</t>
  </si>
  <si>
    <t>Timing, Expect to be on budget by year end</t>
  </si>
  <si>
    <t>Timing. Ahead of schedule.  Expect to be on budget at year-end.</t>
  </si>
  <si>
    <t>Timing - Waiting on Customer to decide on conversion.</t>
  </si>
  <si>
    <t>Timing.</t>
  </si>
  <si>
    <t>Timing. Transmission additions to the Training Yard for the new Transmission assessments. New sec capacitor ($10k)is planned as well as new switchgear ($100k)</t>
  </si>
  <si>
    <t>Timing: Early in the year, 1st PO issued @ $140k after Tax/Stores.  TCMS is being funding through PE 3498.  New Forecast of costing expected with may reporting.</t>
  </si>
  <si>
    <t>Timing.  Early in the year.  In addition, there is a $33k increase per truck for AWD projected. Addl $250k funded out of PE 3501.</t>
  </si>
  <si>
    <t>Ahead of Schedule to upgrade DCC’s capacitor bank Comverge control paging system, in conjunction with Marketing’s  Energy Select Comverge control paging system was retired April 1st.</t>
  </si>
  <si>
    <t>Will be done later in year</t>
  </si>
  <si>
    <t>Add PE 1233 prior year carryover.  Not anticipated some projects needed earlier in year</t>
  </si>
  <si>
    <t xml:space="preserve">Carryover   </t>
  </si>
  <si>
    <t>Carryover</t>
  </si>
  <si>
    <t>Project starting later than expected</t>
  </si>
  <si>
    <t xml:space="preserve">Money spent on flame scanners in 2015 </t>
  </si>
  <si>
    <t>Project started earlier than anticipted</t>
  </si>
  <si>
    <t>Environmental Affairs Project-  Checking to see if gets done</t>
  </si>
  <si>
    <t>$500 K to offset PE 1220 Governor's Island Headwall</t>
  </si>
  <si>
    <t>PE approval letter</t>
  </si>
  <si>
    <t>Actuals are carryover. Budget dollars to be used to offset PE 1220</t>
  </si>
  <si>
    <t>Moved to beginning of year</t>
  </si>
  <si>
    <t>Progress payment made earlier than expected</t>
  </si>
  <si>
    <t>Material purchased earlier than expected</t>
  </si>
  <si>
    <t>Project started later than budgeted</t>
  </si>
  <si>
    <t>Project starting later than budgeted</t>
  </si>
  <si>
    <t>Project will start later than budgeted</t>
  </si>
  <si>
    <t>SCS drawings underestimated - other SCS work needed</t>
  </si>
  <si>
    <t xml:space="preserve">SCS drawings underestimated </t>
  </si>
  <si>
    <t>SCS charges started earlier than anticipated</t>
  </si>
  <si>
    <t xml:space="preserve">Scope increased. TWIP added </t>
  </si>
  <si>
    <t>More minor miscellaneous jobs than budgeted</t>
  </si>
  <si>
    <t>SCS charges</t>
  </si>
  <si>
    <t>More Major miscellaneous jobs needed than Budgeted</t>
  </si>
  <si>
    <t>carryover</t>
  </si>
  <si>
    <t>$1M to offset PE 1220 Governor's Island Headwall, Progress Pymt made in 2015. bid was lower</t>
  </si>
  <si>
    <t>work will be done later in year</t>
  </si>
  <si>
    <t>cancelled</t>
  </si>
  <si>
    <t>2015 project moved to 2016</t>
  </si>
  <si>
    <t>less misc Environmental projects needed in 1st quarter</t>
  </si>
  <si>
    <t>carrupver</t>
  </si>
  <si>
    <t>Project later getting started than anticipated</t>
  </si>
  <si>
    <t>Carryover credit from EC&amp;S</t>
  </si>
  <si>
    <t>Charges will be moved to 2553</t>
  </si>
  <si>
    <t>Project work has not started yet</t>
  </si>
  <si>
    <t xml:space="preserve">Project work has just started; should catch up </t>
  </si>
  <si>
    <t>Project work has not started yet;  dollars will cover work in 4311</t>
  </si>
  <si>
    <t xml:space="preserve">Project work has just started; additional dollars covered by 4310 </t>
  </si>
  <si>
    <t>Credit due to a double accrual in Dec;  dollars will catch up</t>
  </si>
  <si>
    <t>$100,000 to offset the expediture for the General Warehouse renovation by Corporate Real Estate</t>
  </si>
  <si>
    <t>Timing - work moved to later in the year</t>
  </si>
  <si>
    <t>Date</t>
  </si>
  <si>
    <t>Subject</t>
  </si>
  <si>
    <t>Transmission PE 2905-Smith Construction Substation Rebuild</t>
  </si>
  <si>
    <t>Estimated Project Cost</t>
  </si>
  <si>
    <t>Budget Impact</t>
  </si>
  <si>
    <t>2905-01</t>
  </si>
  <si>
    <t>PE/Item</t>
  </si>
  <si>
    <t>PE 122001 Governor's Island Headwall</t>
  </si>
  <si>
    <t>1220-01</t>
  </si>
  <si>
    <t>PE441801 ECRC Generator Fuel Tank</t>
  </si>
  <si>
    <t>4418-01</t>
  </si>
  <si>
    <t>Transmission PE 2921</t>
  </si>
  <si>
    <t>2921-01</t>
  </si>
  <si>
    <t>Transmission PE 3758</t>
  </si>
  <si>
    <t>3758-01</t>
  </si>
  <si>
    <t>3758-02</t>
  </si>
  <si>
    <t>Transmission PE 2868</t>
  </si>
  <si>
    <t>2868-01</t>
  </si>
  <si>
    <t>Additional funds for 122001 Governor's Island Headwall</t>
  </si>
  <si>
    <t>PE 441901 General Warehouse renovation</t>
  </si>
  <si>
    <t>4419-01</t>
  </si>
  <si>
    <t>PE 441501 Crestview Line service parking Lot-</t>
  </si>
  <si>
    <t>4415-01</t>
  </si>
  <si>
    <t>PE 2841 - Guyed Y Tower Anchor Replacements</t>
  </si>
  <si>
    <t>(Current Year)</t>
  </si>
  <si>
    <t>PE 2916 - Guyed Y Tower Replacements</t>
  </si>
  <si>
    <t>(Total)</t>
  </si>
  <si>
    <t xml:space="preserve"> </t>
  </si>
  <si>
    <t>Distribution PE 3403</t>
  </si>
  <si>
    <t>3403-01</t>
  </si>
  <si>
    <t>Distribution PE 3700</t>
  </si>
  <si>
    <t>3700-01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</si>
</sst>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  <numFmt numFmtId="166" formatCode="#,##0.00%_);[Red]\(#,##0.00%\);&quot; &quot;"/>
    <numFmt numFmtId="167" formatCode="#,##0%_);[Red]\(#,##0%\);&quot; &quot;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CCFF"/>
      </patternFill>
    </fill>
    <fill>
      <patternFill patternType="solid">
        <fgColor rgb="FF99CC00"/>
      </patternFill>
    </fill>
    <fill>
      <patternFill patternType="solid">
        <fgColor rgb="FFC6E0B4"/>
      </patternFill>
    </fill>
    <fill>
      <patternFill patternType="solid">
        <fgColor rgb="FFE2EFDA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09">
    <xf numFmtId="0" fontId="0" fillId="0" borderId="0" xfId="0"/>
    <xf numFmtId="0" fontId="13" fillId="4" borderId="0" xfId="0" applyFont="1" applyFill="1" applyAlignment="1">
      <alignment indent="1"/>
    </xf>
    <xf numFmtId="0" fontId="15" fillId="0" borderId="0" xfId="0" applyFont="1" applyAlignment="1">
      <alignment indent="1"/>
    </xf>
    <xf numFmtId="0" fontId="14" fillId="5" borderId="0" xfId="0" applyFont="1" applyFill="1" applyAlignment="1">
      <alignment indent="1"/>
    </xf>
    <xf numFmtId="0" fontId="16" fillId="0" borderId="0" xfId="0" applyFont="1"/>
    <xf numFmtId="17" fontId="18" fillId="6" borderId="4" xfId="2" applyNumberFormat="1" applyFont="1" applyFill="1" applyBorder="1" applyAlignment="1">
      <alignment horizontal="center" vertical="top" wrapText="1"/>
    </xf>
    <xf numFmtId="0" fontId="18" fillId="0" borderId="5" xfId="2" applyFont="1" applyBorder="1" applyAlignment="1">
      <alignment horizontal="left" vertical="top" wrapText="1"/>
    </xf>
    <xf numFmtId="38" fontId="18" fillId="0" borderId="6" xfId="2" applyNumberFormat="1" applyFont="1" applyFill="1" applyBorder="1" applyAlignment="1">
      <alignment horizontal="center" vertical="top" wrapText="1"/>
    </xf>
    <xf numFmtId="38" fontId="18" fillId="0" borderId="6" xfId="3" applyNumberFormat="1" applyFont="1" applyFill="1" applyBorder="1" applyAlignment="1">
      <alignment horizontal="center" vertical="top" wrapText="1"/>
    </xf>
    <xf numFmtId="9" fontId="18" fillId="0" borderId="6" xfId="4" applyFont="1" applyFill="1" applyBorder="1" applyAlignment="1">
      <alignment horizontal="center" vertical="top" wrapText="1"/>
    </xf>
    <xf numFmtId="0" fontId="18" fillId="0" borderId="6" xfId="2" applyFont="1" applyFill="1" applyBorder="1" applyAlignment="1">
      <alignment horizontal="center" vertical="top" wrapText="1"/>
    </xf>
    <xf numFmtId="0" fontId="18" fillId="0" borderId="6" xfId="2" applyFont="1" applyFill="1" applyBorder="1" applyAlignment="1">
      <alignment horizontal="left" vertical="top" wrapText="1"/>
    </xf>
    <xf numFmtId="38" fontId="18" fillId="0" borderId="6" xfId="2" applyNumberFormat="1" applyFont="1" applyFill="1" applyBorder="1" applyAlignment="1">
      <alignment horizontal="left" vertical="top" wrapText="1"/>
    </xf>
    <xf numFmtId="38" fontId="18" fillId="0" borderId="7" xfId="3" applyNumberFormat="1" applyFont="1" applyFill="1" applyBorder="1" applyAlignment="1">
      <alignment horizontal="center" vertical="top" wrapText="1"/>
    </xf>
    <xf numFmtId="9" fontId="18" fillId="0" borderId="8" xfId="4" applyFont="1" applyFill="1" applyBorder="1" applyAlignment="1">
      <alignment horizontal="center" vertical="top" wrapText="1"/>
    </xf>
    <xf numFmtId="0" fontId="17" fillId="0" borderId="0" xfId="2" applyFill="1" applyBorder="1" applyAlignment="1">
      <alignment horizontal="left" vertical="top"/>
    </xf>
    <xf numFmtId="0" fontId="18" fillId="0" borderId="8" xfId="2" applyFont="1" applyFill="1" applyBorder="1" applyAlignment="1">
      <alignment horizontal="center" vertical="top" wrapText="1"/>
    </xf>
    <xf numFmtId="38" fontId="18" fillId="0" borderId="8" xfId="3" applyNumberFormat="1" applyFont="1" applyFill="1" applyBorder="1" applyAlignment="1">
      <alignment horizontal="center" vertical="top" wrapText="1"/>
    </xf>
    <xf numFmtId="165" fontId="0" fillId="0" borderId="0" xfId="5" applyNumberFormat="1" applyFont="1" applyFill="1" applyAlignment="1">
      <alignment vertical="top"/>
    </xf>
    <xf numFmtId="0" fontId="0" fillId="0" borderId="0" xfId="0" applyAlignment="1">
      <alignment vertical="top"/>
    </xf>
    <xf numFmtId="38" fontId="19" fillId="0" borderId="0" xfId="3" applyNumberFormat="1" applyFont="1" applyFill="1" applyBorder="1" applyAlignment="1">
      <alignment horizontal="right" vertical="top"/>
    </xf>
    <xf numFmtId="166" fontId="19" fillId="0" borderId="0" xfId="0" applyNumberFormat="1" applyFont="1" applyFill="1" applyAlignment="1">
      <alignment horizontal="right" vertical="top"/>
    </xf>
    <xf numFmtId="164" fontId="19" fillId="0" borderId="0" xfId="0" applyNumberFormat="1" applyFont="1" applyFill="1" applyAlignment="1">
      <alignment horizontal="right" vertical="top"/>
    </xf>
    <xf numFmtId="167" fontId="19" fillId="0" borderId="0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 applyProtection="1">
      <alignment horizontal="left" vertical="top" wrapText="1"/>
    </xf>
    <xf numFmtId="165" fontId="21" fillId="0" borderId="0" xfId="6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164" fontId="4" fillId="0" borderId="0" xfId="0" applyNumberFormat="1" applyFont="1" applyFill="1" applyAlignment="1">
      <alignment horizontal="right" vertical="top"/>
    </xf>
    <xf numFmtId="0" fontId="5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164" fontId="10" fillId="0" borderId="1" xfId="0" applyNumberFormat="1" applyFont="1" applyBorder="1" applyAlignment="1">
      <alignment horizontal="right" vertical="top"/>
    </xf>
    <xf numFmtId="0" fontId="11" fillId="0" borderId="0" xfId="0" applyFont="1" applyAlignment="1">
      <alignment horizontal="left" vertical="top"/>
    </xf>
    <xf numFmtId="164" fontId="12" fillId="0" borderId="3" xfId="0" applyNumberFormat="1" applyFont="1" applyBorder="1" applyAlignment="1">
      <alignment horizontal="right" vertical="top"/>
    </xf>
    <xf numFmtId="164" fontId="18" fillId="0" borderId="9" xfId="0" applyNumberFormat="1" applyFont="1" applyFill="1" applyBorder="1" applyAlignment="1">
      <alignment horizontal="right" vertical="top"/>
    </xf>
    <xf numFmtId="38" fontId="18" fillId="0" borderId="9" xfId="3" applyNumberFormat="1" applyFont="1" applyFill="1" applyBorder="1" applyAlignment="1">
      <alignment horizontal="right" vertical="top"/>
    </xf>
    <xf numFmtId="166" fontId="18" fillId="0" borderId="9" xfId="0" applyNumberFormat="1" applyFont="1" applyFill="1" applyBorder="1" applyAlignment="1">
      <alignment horizontal="right" vertical="top"/>
    </xf>
    <xf numFmtId="167" fontId="18" fillId="0" borderId="9" xfId="0" applyNumberFormat="1" applyFont="1" applyFill="1" applyBorder="1" applyAlignment="1">
      <alignment horizontal="right" vertical="top"/>
    </xf>
    <xf numFmtId="0" fontId="22" fillId="0" borderId="9" xfId="0" applyFont="1" applyFill="1" applyBorder="1" applyAlignment="1" applyProtection="1">
      <alignment horizontal="left" vertical="top" wrapText="1"/>
    </xf>
    <xf numFmtId="165" fontId="23" fillId="0" borderId="9" xfId="6" applyNumberFormat="1" applyFont="1" applyFill="1" applyBorder="1" applyAlignment="1" applyProtection="1">
      <alignment horizontal="left" vertical="top" wrapText="1"/>
    </xf>
    <xf numFmtId="0" fontId="24" fillId="0" borderId="9" xfId="0" applyFont="1" applyFill="1" applyBorder="1" applyAlignment="1">
      <alignment horizontal="right" vertical="top"/>
    </xf>
    <xf numFmtId="164" fontId="18" fillId="0" borderId="10" xfId="0" applyNumberFormat="1" applyFont="1" applyFill="1" applyBorder="1" applyAlignment="1">
      <alignment horizontal="right" vertical="top"/>
    </xf>
    <xf numFmtId="38" fontId="18" fillId="0" borderId="10" xfId="3" applyNumberFormat="1" applyFont="1" applyFill="1" applyBorder="1" applyAlignment="1">
      <alignment horizontal="right" vertical="top"/>
    </xf>
    <xf numFmtId="166" fontId="18" fillId="0" borderId="10" xfId="0" applyNumberFormat="1" applyFont="1" applyFill="1" applyBorder="1" applyAlignment="1">
      <alignment horizontal="right" vertical="top"/>
    </xf>
    <xf numFmtId="167" fontId="18" fillId="0" borderId="10" xfId="0" applyNumberFormat="1" applyFont="1" applyFill="1" applyBorder="1" applyAlignment="1">
      <alignment horizontal="right" vertical="top"/>
    </xf>
    <xf numFmtId="0" fontId="22" fillId="0" borderId="10" xfId="0" applyFont="1" applyFill="1" applyBorder="1" applyAlignment="1" applyProtection="1">
      <alignment horizontal="left" vertical="top" wrapText="1"/>
    </xf>
    <xf numFmtId="0" fontId="24" fillId="0" borderId="10" xfId="0" applyFont="1" applyFill="1" applyBorder="1" applyAlignment="1">
      <alignment horizontal="right" vertical="top"/>
    </xf>
    <xf numFmtId="0" fontId="25" fillId="0" borderId="0" xfId="0" applyFont="1" applyAlignment="1">
      <alignment vertical="top"/>
    </xf>
    <xf numFmtId="3" fontId="25" fillId="6" borderId="11" xfId="0" applyNumberFormat="1" applyFont="1" applyFill="1" applyBorder="1" applyAlignment="1">
      <alignment vertical="top"/>
    </xf>
    <xf numFmtId="165" fontId="25" fillId="6" borderId="11" xfId="1" applyNumberFormat="1" applyFont="1" applyFill="1" applyBorder="1" applyAlignment="1">
      <alignment vertical="top"/>
    </xf>
    <xf numFmtId="0" fontId="25" fillId="0" borderId="0" xfId="0" applyFont="1" applyFill="1" applyAlignment="1">
      <alignment horizontal="left" vertical="top"/>
    </xf>
    <xf numFmtId="165" fontId="25" fillId="0" borderId="11" xfId="1" applyNumberFormat="1" applyFont="1" applyFill="1" applyBorder="1" applyAlignment="1">
      <alignment vertical="top"/>
    </xf>
    <xf numFmtId="43" fontId="25" fillId="0" borderId="11" xfId="1" applyFont="1" applyFill="1" applyBorder="1" applyAlignment="1">
      <alignment vertical="top"/>
    </xf>
    <xf numFmtId="3" fontId="25" fillId="0" borderId="0" xfId="0" applyNumberFormat="1" applyFont="1" applyFill="1" applyAlignment="1">
      <alignment vertical="top"/>
    </xf>
    <xf numFmtId="0" fontId="25" fillId="0" borderId="0" xfId="0" applyFont="1" applyFill="1" applyAlignment="1">
      <alignment vertical="top"/>
    </xf>
    <xf numFmtId="165" fontId="25" fillId="0" borderId="12" xfId="1" applyNumberFormat="1" applyFont="1" applyFill="1" applyBorder="1" applyAlignment="1">
      <alignment vertical="top"/>
    </xf>
    <xf numFmtId="164" fontId="18" fillId="0" borderId="9" xfId="0" applyNumberFormat="1" applyFont="1" applyFill="1" applyBorder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horizontal="right" vertical="top"/>
    </xf>
    <xf numFmtId="0" fontId="20" fillId="0" borderId="0" xfId="0" quotePrefix="1" applyFont="1" applyFill="1" applyBorder="1" applyAlignment="1" applyProtection="1">
      <alignment horizontal="left" vertical="top" wrapText="1"/>
    </xf>
    <xf numFmtId="165" fontId="0" fillId="0" borderId="0" xfId="1" applyNumberFormat="1" applyFont="1" applyAlignment="1">
      <alignment vertical="top"/>
    </xf>
    <xf numFmtId="165" fontId="26" fillId="0" borderId="0" xfId="1" applyNumberFormat="1" applyFont="1" applyAlignment="1">
      <alignment vertical="top"/>
    </xf>
    <xf numFmtId="165" fontId="27" fillId="0" borderId="0" xfId="1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0" fillId="7" borderId="0" xfId="0" applyFill="1" applyAlignment="1">
      <alignment vertical="top"/>
    </xf>
    <xf numFmtId="165" fontId="0" fillId="7" borderId="0" xfId="1" applyNumberFormat="1" applyFont="1" applyFill="1" applyAlignment="1">
      <alignment vertical="top"/>
    </xf>
    <xf numFmtId="165" fontId="0" fillId="7" borderId="0" xfId="0" applyNumberFormat="1" applyFill="1" applyAlignment="1">
      <alignment vertical="top"/>
    </xf>
    <xf numFmtId="164" fontId="0" fillId="0" borderId="0" xfId="0" applyNumberFormat="1" applyFill="1" applyAlignment="1">
      <alignment vertical="top"/>
    </xf>
    <xf numFmtId="14" fontId="0" fillId="0" borderId="0" xfId="0" applyNumberFormat="1"/>
    <xf numFmtId="165" fontId="0" fillId="0" borderId="0" xfId="1" applyNumberFormat="1" applyFont="1"/>
    <xf numFmtId="0" fontId="6" fillId="6" borderId="0" xfId="0" applyFont="1" applyFill="1" applyAlignment="1">
      <alignment horizontal="left" vertical="top"/>
    </xf>
    <xf numFmtId="164" fontId="4" fillId="6" borderId="0" xfId="0" applyNumberFormat="1" applyFont="1" applyFill="1" applyAlignment="1">
      <alignment horizontal="right" vertical="top"/>
    </xf>
    <xf numFmtId="38" fontId="19" fillId="6" borderId="0" xfId="3" applyNumberFormat="1" applyFont="1" applyFill="1" applyBorder="1" applyAlignment="1">
      <alignment horizontal="right" vertical="top"/>
    </xf>
    <xf numFmtId="166" fontId="19" fillId="6" borderId="0" xfId="0" applyNumberFormat="1" applyFont="1" applyFill="1" applyAlignment="1">
      <alignment horizontal="right" vertical="top"/>
    </xf>
    <xf numFmtId="164" fontId="19" fillId="6" borderId="0" xfId="0" applyNumberFormat="1" applyFont="1" applyFill="1" applyAlignment="1">
      <alignment horizontal="right" vertical="top"/>
    </xf>
    <xf numFmtId="167" fontId="19" fillId="6" borderId="0" xfId="0" applyNumberFormat="1" applyFont="1" applyFill="1" applyBorder="1" applyAlignment="1">
      <alignment horizontal="right" vertical="top"/>
    </xf>
    <xf numFmtId="0" fontId="20" fillId="6" borderId="0" xfId="0" applyFont="1" applyFill="1" applyBorder="1" applyAlignment="1" applyProtection="1">
      <alignment horizontal="left" vertical="top" wrapText="1"/>
    </xf>
    <xf numFmtId="165" fontId="21" fillId="6" borderId="0" xfId="6" applyNumberFormat="1" applyFont="1" applyFill="1" applyBorder="1" applyAlignment="1" applyProtection="1">
      <alignment horizontal="left" vertical="top" wrapText="1"/>
    </xf>
    <xf numFmtId="0" fontId="0" fillId="6" borderId="0" xfId="0" applyFill="1" applyBorder="1" applyAlignment="1">
      <alignment horizontal="right" vertical="top"/>
    </xf>
    <xf numFmtId="165" fontId="0" fillId="6" borderId="0" xfId="1" applyNumberFormat="1" applyFont="1" applyFill="1" applyAlignment="1">
      <alignment vertical="top"/>
    </xf>
    <xf numFmtId="0" fontId="0" fillId="6" borderId="0" xfId="0" applyFill="1" applyAlignment="1">
      <alignment vertical="top"/>
    </xf>
    <xf numFmtId="165" fontId="26" fillId="6" borderId="0" xfId="1" applyNumberFormat="1" applyFont="1" applyFill="1" applyAlignment="1">
      <alignment vertical="top"/>
    </xf>
    <xf numFmtId="165" fontId="27" fillId="6" borderId="0" xfId="1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165" fontId="0" fillId="0" borderId="0" xfId="1" applyNumberFormat="1" applyFont="1" applyFill="1" applyAlignment="1">
      <alignment vertical="top"/>
    </xf>
    <xf numFmtId="165" fontId="26" fillId="0" borderId="0" xfId="1" applyNumberFormat="1" applyFont="1" applyFill="1" applyAlignment="1">
      <alignment vertical="top"/>
    </xf>
    <xf numFmtId="165" fontId="27" fillId="0" borderId="0" xfId="1" applyNumberFormat="1" applyFont="1" applyFill="1" applyAlignment="1">
      <alignment vertical="top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165" fontId="26" fillId="0" borderId="0" xfId="1" applyNumberFormat="1" applyFont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6" xfId="0" applyNumberFormat="1" applyBorder="1"/>
    <xf numFmtId="165" fontId="26" fillId="0" borderId="16" xfId="0" applyNumberFormat="1" applyFont="1" applyBorder="1"/>
    <xf numFmtId="3" fontId="0" fillId="0" borderId="0" xfId="0" applyNumberFormat="1" applyAlignment="1">
      <alignment horizontal="right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165" fontId="0" fillId="0" borderId="0" xfId="1" applyNumberFormat="1" applyFont="1" applyFill="1"/>
    <xf numFmtId="165" fontId="0" fillId="0" borderId="0" xfId="0" applyNumberFormat="1" applyFill="1"/>
    <xf numFmtId="165" fontId="26" fillId="0" borderId="0" xfId="1" applyNumberFormat="1" applyFont="1" applyFill="1"/>
  </cellXfs>
  <cellStyles count="7">
    <cellStyle name="Comma" xfId="1" builtinId="3"/>
    <cellStyle name="Comma 2" xfId="3"/>
    <cellStyle name="Comma 2 14" xfId="6"/>
    <cellStyle name="Comma 44" xfId="5"/>
    <cellStyle name="Normal" xfId="0" builtinId="0"/>
    <cellStyle name="Normal 3" xfId="2"/>
    <cellStyle name="Percent 15" xfId="4"/>
  </cellStyles>
  <dxfs count="432"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3"/>
  <sheetViews>
    <sheetView showGridLines="0" showZeros="0" tabSelected="1" workbookViewId="0">
      <pane xSplit="1" ySplit="2" topLeftCell="B222" activePane="bottomRight" state="frozen"/>
      <selection pane="topRight" activeCell="B1" sqref="B1"/>
      <selection pane="bottomLeft" activeCell="A3" sqref="A3"/>
      <selection pane="bottomRight" activeCell="A224" sqref="A224:XFD224"/>
    </sheetView>
  </sheetViews>
  <sheetFormatPr defaultColWidth="9.140625" defaultRowHeight="15" outlineLevelRow="2" outlineLevelCol="1" x14ac:dyDescent="0.25"/>
  <cols>
    <col min="1" max="1" width="77.7109375" style="19" customWidth="1"/>
    <col min="2" max="2" width="23.42578125" style="19" customWidth="1"/>
    <col min="3" max="6" width="11.7109375" style="28" customWidth="1"/>
    <col min="7" max="7" width="11.7109375" style="28" customWidth="1" outlineLevel="1"/>
    <col min="8" max="8" width="11.7109375" style="28" customWidth="1"/>
    <col min="9" max="9" width="45.7109375" style="28" customWidth="1"/>
    <col min="10" max="10" width="11.7109375" style="28" customWidth="1"/>
    <col min="11" max="11" width="10.42578125" style="28" customWidth="1" outlineLevel="1"/>
    <col min="12" max="12" width="10.140625" style="28" bestFit="1" customWidth="1"/>
    <col min="13" max="13" width="11.85546875" style="28" bestFit="1" customWidth="1"/>
    <col min="14" max="14" width="4.28515625" style="28" customWidth="1"/>
    <col min="15" max="15" width="4.85546875" style="28" customWidth="1"/>
    <col min="16" max="16" width="9.140625" style="28" customWidth="1" outlineLevel="1"/>
    <col min="17" max="17" width="10.7109375" style="28" customWidth="1" outlineLevel="1"/>
    <col min="18" max="18" width="11.28515625" style="19" bestFit="1" customWidth="1"/>
    <col min="19" max="19" width="11.5703125" style="69" bestFit="1" customWidth="1"/>
    <col min="20" max="21" width="11.28515625" style="19" bestFit="1" customWidth="1"/>
    <col min="22" max="22" width="9.7109375" style="69" bestFit="1" customWidth="1"/>
    <col min="23" max="23" width="11.28515625" style="19" bestFit="1" customWidth="1"/>
    <col min="24" max="16384" width="9.140625" style="19"/>
  </cols>
  <sheetData>
    <row r="1" spans="1:23" ht="15.75" customHeight="1" thickBot="1" x14ac:dyDescent="0.3">
      <c r="A1" s="93" t="s">
        <v>2</v>
      </c>
      <c r="B1" s="93" t="s">
        <v>3</v>
      </c>
      <c r="C1" s="94" t="s">
        <v>0</v>
      </c>
      <c r="D1" s="95"/>
      <c r="E1" s="95"/>
      <c r="F1" s="95"/>
      <c r="G1" s="95"/>
      <c r="H1" s="95"/>
      <c r="I1" s="96"/>
      <c r="J1" s="94" t="s">
        <v>1</v>
      </c>
      <c r="K1" s="95"/>
      <c r="L1" s="95"/>
      <c r="M1" s="95"/>
      <c r="N1" s="96"/>
    </row>
    <row r="2" spans="1:23" ht="216.75" hidden="1" outlineLevel="1" thickBot="1" x14ac:dyDescent="0.3">
      <c r="A2" s="93"/>
      <c r="B2" s="93"/>
      <c r="C2" s="27" t="s">
        <v>4</v>
      </c>
      <c r="D2" s="27" t="s">
        <v>5</v>
      </c>
      <c r="E2" s="27" t="s">
        <v>6</v>
      </c>
      <c r="F2" s="27" t="s">
        <v>7</v>
      </c>
      <c r="G2" s="27"/>
      <c r="H2" s="27"/>
      <c r="I2" s="27"/>
      <c r="J2" s="27"/>
      <c r="K2" s="27" t="s">
        <v>4</v>
      </c>
      <c r="L2" s="27" t="s">
        <v>5</v>
      </c>
      <c r="M2" s="27" t="s">
        <v>6</v>
      </c>
      <c r="N2" s="27" t="s">
        <v>7</v>
      </c>
    </row>
    <row r="3" spans="1:23" ht="60.75" collapsed="1" thickBot="1" x14ac:dyDescent="0.3">
      <c r="A3" s="5">
        <v>42430</v>
      </c>
      <c r="B3" s="6" t="s">
        <v>375</v>
      </c>
      <c r="C3" s="7" t="s">
        <v>376</v>
      </c>
      <c r="D3" s="7" t="s">
        <v>377</v>
      </c>
      <c r="E3" s="8" t="s">
        <v>378</v>
      </c>
      <c r="F3" s="9" t="s">
        <v>379</v>
      </c>
      <c r="G3" s="10" t="s">
        <v>380</v>
      </c>
      <c r="H3" s="10" t="s">
        <v>381</v>
      </c>
      <c r="I3" s="11" t="s">
        <v>382</v>
      </c>
      <c r="J3" s="12" t="s">
        <v>383</v>
      </c>
      <c r="K3" s="7" t="s">
        <v>384</v>
      </c>
      <c r="L3" s="7" t="s">
        <v>385</v>
      </c>
      <c r="M3" s="13" t="s">
        <v>386</v>
      </c>
      <c r="N3" s="14" t="s">
        <v>387</v>
      </c>
      <c r="O3" s="15"/>
      <c r="P3" s="16" t="s">
        <v>388</v>
      </c>
      <c r="Q3" s="17" t="s">
        <v>389</v>
      </c>
      <c r="R3" s="18"/>
    </row>
    <row r="4" spans="1:23" outlineLevel="1" x14ac:dyDescent="0.25">
      <c r="A4" s="29" t="s">
        <v>8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3" outlineLevel="2" x14ac:dyDescent="0.25">
      <c r="A5" s="32" t="s">
        <v>9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23" ht="15.75" outlineLevel="2" thickBot="1" x14ac:dyDescent="0.3">
      <c r="A6" s="33" t="s">
        <v>10</v>
      </c>
      <c r="B6" s="30" t="s">
        <v>11</v>
      </c>
      <c r="C6" s="31">
        <v>0</v>
      </c>
      <c r="D6" s="31">
        <v>0</v>
      </c>
      <c r="E6" s="20">
        <f t="shared" ref="E6" si="0">C6 - D6</f>
        <v>0</v>
      </c>
      <c r="F6" s="21">
        <f>IF(D6 &gt; 1, ( C6 - D6 ) / D6, IF(C6 &gt; 1, 1, IF(C6 &lt; -1, -1, 0)))</f>
        <v>0</v>
      </c>
      <c r="G6" s="22" t="str">
        <f>IF($E6 &gt; 1, "Over Budget", IF($E6 &lt; -1, "Under Budget", "On Budget"))</f>
        <v>On Budget</v>
      </c>
      <c r="H6" s="23" t="str">
        <f>IF(AND(OR(MONTH($A$3) = 3, MONTH($A$3) = 6, MONTH($A$3) = 9, MONTH($A$3) = 12), OR($F6 &gt;= 0.1, $E6 &gt;= 250000, $F6 &lt;= -0.1, $E6 &lt;= -250000), OR($E6 &gt;= 10000, $E6 &lt;= -10000)), "Yes", IF(OR($E6 &gt;= 250000, $E6 &lt;= -250000), "Yes", "No"))</f>
        <v>No</v>
      </c>
      <c r="I6" s="24"/>
      <c r="J6" s="25">
        <v>1500000</v>
      </c>
      <c r="K6" s="31">
        <v>1500000</v>
      </c>
      <c r="L6" s="31">
        <v>1500000</v>
      </c>
      <c r="M6" s="20">
        <f t="shared" ref="M6" si="1">J6 - L6</f>
        <v>0</v>
      </c>
      <c r="N6" s="21">
        <f t="shared" ref="N6" si="2">IF(L6 &gt; 1, ( J6 - L6 ) / L6, IF(J6 &gt; 1, 1, IF(J6 &lt; 1, -1, 0)))</f>
        <v>0</v>
      </c>
      <c r="O6" s="26"/>
      <c r="P6" s="22" t="str">
        <f t="shared" ref="P6:P69" si="3">IF($M6 &gt; 1, "Over Budget", IF($M6 &lt; -1, "Under Budget", "On Budget"))</f>
        <v>On Budget</v>
      </c>
      <c r="Q6" s="20">
        <f t="shared" ref="Q6" si="4">J6 - K6</f>
        <v>0</v>
      </c>
    </row>
    <row r="7" spans="1:23" outlineLevel="1" x14ac:dyDescent="0.25">
      <c r="A7" s="34" t="s">
        <v>12</v>
      </c>
      <c r="B7" s="35" t="s">
        <v>13</v>
      </c>
      <c r="C7" s="40">
        <f>SUBTOTAL(9,C6:C6)</f>
        <v>0</v>
      </c>
      <c r="D7" s="40">
        <f>SUBTOTAL(9,D6:D6)</f>
        <v>0</v>
      </c>
      <c r="E7" s="41">
        <f t="shared" ref="E7" si="5">C7 - D7</f>
        <v>0</v>
      </c>
      <c r="F7" s="42">
        <f t="shared" ref="F7" si="6">IF(D7 &gt; 1, ( C7 - D7 ) / D7, IF(C7 &gt; 1, 1, IF(C7 &lt; -1, -1, 0)))</f>
        <v>0</v>
      </c>
      <c r="G7" s="40" t="str">
        <f t="shared" ref="G7" si="7">IF($E7 &gt; 1, "Over Budget", IF($E7 &lt; -1, "Under Budget", "On Budget"))</f>
        <v>On Budget</v>
      </c>
      <c r="H7" s="43"/>
      <c r="I7" s="44"/>
      <c r="J7" s="62">
        <f>SUBTOTAL(9,J6:J6)</f>
        <v>1500000</v>
      </c>
      <c r="K7" s="40">
        <f>SUBTOTAL(9,K6:K6)</f>
        <v>1500000</v>
      </c>
      <c r="L7" s="40">
        <f>SUBTOTAL(9,L6:L6)</f>
        <v>1500000</v>
      </c>
      <c r="M7" s="41">
        <f t="shared" ref="M7" si="8">J7 - L7</f>
        <v>0</v>
      </c>
      <c r="N7" s="42">
        <f t="shared" ref="N7" si="9">IF(L7 &gt; 1, ( J7 - L7 ) / L7, IF(J7 &gt; 1, 1, IF(J7 &lt; 1, -1, 0)))</f>
        <v>0</v>
      </c>
      <c r="O7" s="46"/>
      <c r="P7" s="40" t="str">
        <f t="shared" si="3"/>
        <v>On Budget</v>
      </c>
      <c r="Q7" s="41">
        <f t="shared" ref="Q7" si="10">J7 - K7</f>
        <v>0</v>
      </c>
    </row>
    <row r="8" spans="1:23" outlineLevel="2" x14ac:dyDescent="0.25">
      <c r="A8" s="32" t="s">
        <v>14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23" outlineLevel="2" x14ac:dyDescent="0.25">
      <c r="A9" s="33" t="s">
        <v>15</v>
      </c>
      <c r="B9" s="30" t="s">
        <v>11</v>
      </c>
      <c r="C9" s="31">
        <v>46599.56</v>
      </c>
      <c r="D9" s="31">
        <v>0</v>
      </c>
      <c r="E9" s="20">
        <f t="shared" ref="E9:E32" si="11">C9 - D9</f>
        <v>46599.56</v>
      </c>
      <c r="F9" s="21">
        <f t="shared" ref="F9:F32" si="12">IF(D9 &gt; 1, ( C9 - D9 ) / D9, IF(C9 &gt; 1, 1, IF(C9 &lt; -1, -1, 0)))</f>
        <v>1</v>
      </c>
      <c r="G9" s="22" t="str">
        <f t="shared" ref="G9:G32" si="13">IF($E9 &gt; 1, "Over Budget", IF($E9 &lt; -1, "Under Budget", "On Budget"))</f>
        <v>Over Budget</v>
      </c>
      <c r="H9" s="23" t="str">
        <f t="shared" ref="H9:H31" si="14">IF(AND(OR(MONTH($A$3) = 3, MONTH($A$3) = 6, MONTH($A$3) = 9, MONTH($A$3) = 12), OR($F9 &gt;= 0.1, $E9 &gt;= 250000, $F9 &lt;= -0.1, $E9 &lt;= -250000), OR($E9 &gt;= 10000, $E9 &lt;= -10000)), "Yes", IF(OR($E9 &gt;= 250000, $E9 &lt;= -250000), "Yes", "No"))</f>
        <v>Yes</v>
      </c>
      <c r="I9" s="24" t="s">
        <v>425</v>
      </c>
      <c r="J9" s="25">
        <v>346</v>
      </c>
      <c r="K9" s="31">
        <v>46599.56</v>
      </c>
      <c r="L9" s="31">
        <v>0</v>
      </c>
      <c r="M9" s="20">
        <f t="shared" ref="M9:M32" si="15">J9 - L9</f>
        <v>346</v>
      </c>
      <c r="N9" s="21">
        <f t="shared" ref="N9:N32" si="16">IF(L9 &gt; 1, ( J9 - L9 ) / L9, IF(J9 &gt; 1, 1, IF(J9 &lt; 1, -1, 0)))</f>
        <v>1</v>
      </c>
      <c r="O9" s="26"/>
      <c r="P9" s="22" t="str">
        <f t="shared" si="3"/>
        <v>Over Budget</v>
      </c>
      <c r="Q9" s="20">
        <f t="shared" ref="Q9:Q32" si="17">J9 - K9</f>
        <v>-46253.56</v>
      </c>
    </row>
    <row r="10" spans="1:23" outlineLevel="2" x14ac:dyDescent="0.25">
      <c r="A10" s="33" t="s">
        <v>16</v>
      </c>
      <c r="B10" s="30" t="s">
        <v>11</v>
      </c>
      <c r="C10" s="31">
        <v>0</v>
      </c>
      <c r="D10" s="31">
        <v>933750</v>
      </c>
      <c r="E10" s="20">
        <f t="shared" si="11"/>
        <v>-933750</v>
      </c>
      <c r="F10" s="21">
        <f t="shared" si="12"/>
        <v>-1</v>
      </c>
      <c r="G10" s="22" t="str">
        <f t="shared" si="13"/>
        <v>Under Budget</v>
      </c>
      <c r="H10" s="23" t="str">
        <f t="shared" si="14"/>
        <v>Yes</v>
      </c>
      <c r="I10" s="24" t="s">
        <v>426</v>
      </c>
      <c r="J10" s="25">
        <v>0</v>
      </c>
      <c r="K10" s="31">
        <v>2728</v>
      </c>
      <c r="L10" s="31">
        <v>3750000</v>
      </c>
      <c r="M10" s="20">
        <f t="shared" si="15"/>
        <v>-3750000</v>
      </c>
      <c r="N10" s="21">
        <f t="shared" si="16"/>
        <v>-1</v>
      </c>
      <c r="O10" s="26"/>
      <c r="P10" s="22" t="str">
        <f t="shared" si="3"/>
        <v>Under Budget</v>
      </c>
      <c r="Q10" s="20">
        <f t="shared" si="17"/>
        <v>-2728</v>
      </c>
    </row>
    <row r="11" spans="1:23" outlineLevel="2" x14ac:dyDescent="0.25">
      <c r="A11" s="33" t="s">
        <v>17</v>
      </c>
      <c r="B11" s="30" t="s">
        <v>11</v>
      </c>
      <c r="C11" s="31">
        <v>148937.5</v>
      </c>
      <c r="D11" s="31">
        <v>100000</v>
      </c>
      <c r="E11" s="20">
        <f t="shared" si="11"/>
        <v>48937.5</v>
      </c>
      <c r="F11" s="21">
        <f t="shared" si="12"/>
        <v>0.489375</v>
      </c>
      <c r="G11" s="22" t="str">
        <f t="shared" si="13"/>
        <v>Over Budget</v>
      </c>
      <c r="H11" s="23" t="str">
        <f t="shared" si="14"/>
        <v>Yes</v>
      </c>
      <c r="I11" s="24" t="s">
        <v>427</v>
      </c>
      <c r="J11" s="25">
        <v>150000</v>
      </c>
      <c r="K11" s="31">
        <v>148937.5</v>
      </c>
      <c r="L11" s="31">
        <v>100000</v>
      </c>
      <c r="M11" s="20">
        <f t="shared" si="15"/>
        <v>50000</v>
      </c>
      <c r="N11" s="21">
        <f t="shared" si="16"/>
        <v>0.5</v>
      </c>
      <c r="O11" s="26"/>
      <c r="P11" s="22" t="str">
        <f t="shared" si="3"/>
        <v>Over Budget</v>
      </c>
      <c r="Q11" s="20">
        <f t="shared" si="17"/>
        <v>1062.5</v>
      </c>
    </row>
    <row r="12" spans="1:23" outlineLevel="2" x14ac:dyDescent="0.25">
      <c r="A12" s="33" t="s">
        <v>18</v>
      </c>
      <c r="B12" s="30" t="s">
        <v>11</v>
      </c>
      <c r="C12" s="31">
        <v>1454.53</v>
      </c>
      <c r="D12" s="31">
        <v>0</v>
      </c>
      <c r="E12" s="20">
        <f t="shared" si="11"/>
        <v>1454.53</v>
      </c>
      <c r="F12" s="21">
        <f t="shared" si="12"/>
        <v>1</v>
      </c>
      <c r="G12" s="22" t="str">
        <f t="shared" si="13"/>
        <v>Over Budget</v>
      </c>
      <c r="H12" s="23" t="str">
        <f t="shared" si="14"/>
        <v>No</v>
      </c>
      <c r="I12" s="24"/>
      <c r="J12" s="25">
        <v>1455</v>
      </c>
      <c r="K12" s="31">
        <v>1454.53</v>
      </c>
      <c r="L12" s="31">
        <v>0</v>
      </c>
      <c r="M12" s="20">
        <f t="shared" si="15"/>
        <v>1455</v>
      </c>
      <c r="N12" s="21">
        <f t="shared" si="16"/>
        <v>1</v>
      </c>
      <c r="O12" s="26"/>
      <c r="P12" s="22" t="str">
        <f t="shared" si="3"/>
        <v>Over Budget</v>
      </c>
      <c r="Q12" s="20">
        <f t="shared" si="17"/>
        <v>0.47000000000002728</v>
      </c>
    </row>
    <row r="13" spans="1:23" outlineLevel="2" x14ac:dyDescent="0.25">
      <c r="A13" s="33" t="s">
        <v>19</v>
      </c>
      <c r="B13" s="30" t="s">
        <v>11</v>
      </c>
      <c r="C13" s="31">
        <v>0</v>
      </c>
      <c r="D13" s="31">
        <v>0</v>
      </c>
      <c r="E13" s="20">
        <f t="shared" si="11"/>
        <v>0</v>
      </c>
      <c r="F13" s="21">
        <f t="shared" si="12"/>
        <v>0</v>
      </c>
      <c r="G13" s="22" t="str">
        <f t="shared" si="13"/>
        <v>On Budget</v>
      </c>
      <c r="H13" s="23" t="str">
        <f t="shared" si="14"/>
        <v>No</v>
      </c>
      <c r="I13" s="24"/>
      <c r="J13" s="25">
        <v>894961</v>
      </c>
      <c r="K13" s="31">
        <v>894961</v>
      </c>
      <c r="L13" s="31">
        <v>894961</v>
      </c>
      <c r="M13" s="20">
        <f t="shared" si="15"/>
        <v>0</v>
      </c>
      <c r="N13" s="21">
        <f t="shared" si="16"/>
        <v>0</v>
      </c>
      <c r="O13" s="26"/>
      <c r="P13" s="22" t="str">
        <f t="shared" si="3"/>
        <v>On Budget</v>
      </c>
      <c r="Q13" s="20">
        <f t="shared" si="17"/>
        <v>0</v>
      </c>
    </row>
    <row r="14" spans="1:23" outlineLevel="2" x14ac:dyDescent="0.25">
      <c r="A14" s="33" t="s">
        <v>20</v>
      </c>
      <c r="B14" s="30" t="s">
        <v>11</v>
      </c>
      <c r="C14" s="31">
        <v>0</v>
      </c>
      <c r="D14" s="31">
        <v>0</v>
      </c>
      <c r="E14" s="20">
        <f t="shared" si="11"/>
        <v>0</v>
      </c>
      <c r="F14" s="21">
        <f t="shared" si="12"/>
        <v>0</v>
      </c>
      <c r="G14" s="22" t="str">
        <f t="shared" si="13"/>
        <v>On Budget</v>
      </c>
      <c r="H14" s="23" t="str">
        <f t="shared" si="14"/>
        <v>No</v>
      </c>
      <c r="I14" s="24"/>
      <c r="J14" s="25">
        <v>46000</v>
      </c>
      <c r="K14" s="31">
        <v>46000</v>
      </c>
      <c r="L14" s="31">
        <v>46000</v>
      </c>
      <c r="M14" s="20">
        <f t="shared" si="15"/>
        <v>0</v>
      </c>
      <c r="N14" s="21">
        <f t="shared" si="16"/>
        <v>0</v>
      </c>
      <c r="O14" s="26"/>
      <c r="P14" s="22" t="str">
        <f t="shared" si="3"/>
        <v>On Budget</v>
      </c>
      <c r="Q14" s="20">
        <f t="shared" si="17"/>
        <v>0</v>
      </c>
    </row>
    <row r="15" spans="1:23" outlineLevel="2" x14ac:dyDescent="0.25">
      <c r="A15" s="33" t="s">
        <v>21</v>
      </c>
      <c r="B15" s="30" t="s">
        <v>11</v>
      </c>
      <c r="C15" s="31">
        <v>1071.8200000000002</v>
      </c>
      <c r="D15" s="31">
        <v>0</v>
      </c>
      <c r="E15" s="20">
        <f t="shared" si="11"/>
        <v>1071.8200000000002</v>
      </c>
      <c r="F15" s="21">
        <f t="shared" si="12"/>
        <v>1</v>
      </c>
      <c r="G15" s="22" t="str">
        <f t="shared" si="13"/>
        <v>Over Budget</v>
      </c>
      <c r="H15" s="23" t="str">
        <f t="shared" si="14"/>
        <v>No</v>
      </c>
      <c r="I15" s="24"/>
      <c r="J15" s="25">
        <v>1072</v>
      </c>
      <c r="K15" s="31">
        <v>1071.8200000000002</v>
      </c>
      <c r="L15" s="31">
        <v>0</v>
      </c>
      <c r="M15" s="20">
        <f t="shared" si="15"/>
        <v>1072</v>
      </c>
      <c r="N15" s="21">
        <f t="shared" si="16"/>
        <v>1</v>
      </c>
      <c r="O15" s="26"/>
      <c r="P15" s="22" t="str">
        <f t="shared" si="3"/>
        <v>Over Budget</v>
      </c>
      <c r="Q15" s="20">
        <f t="shared" si="17"/>
        <v>0.17999999999983629</v>
      </c>
    </row>
    <row r="16" spans="1:23" outlineLevel="2" x14ac:dyDescent="0.25">
      <c r="A16" s="33" t="s">
        <v>22</v>
      </c>
      <c r="B16" s="30" t="s">
        <v>11</v>
      </c>
      <c r="C16" s="31">
        <v>21894.51</v>
      </c>
      <c r="D16" s="31">
        <v>752400</v>
      </c>
      <c r="E16" s="20">
        <f t="shared" si="11"/>
        <v>-730505.49</v>
      </c>
      <c r="F16" s="21">
        <f t="shared" si="12"/>
        <v>-0.97090043859649122</v>
      </c>
      <c r="G16" s="22" t="str">
        <f t="shared" si="13"/>
        <v>Under Budget</v>
      </c>
      <c r="H16" s="23" t="str">
        <f t="shared" si="14"/>
        <v>Yes</v>
      </c>
      <c r="I16" s="24" t="s">
        <v>483</v>
      </c>
      <c r="J16" s="25">
        <v>3009600</v>
      </c>
      <c r="K16" s="31">
        <v>2279094.5099999998</v>
      </c>
      <c r="L16" s="31">
        <v>3009600</v>
      </c>
      <c r="M16" s="20">
        <f t="shared" si="15"/>
        <v>0</v>
      </c>
      <c r="N16" s="21">
        <f t="shared" si="16"/>
        <v>0</v>
      </c>
      <c r="O16" s="26"/>
      <c r="P16" s="22" t="str">
        <f t="shared" si="3"/>
        <v>On Budget</v>
      </c>
      <c r="Q16" s="20">
        <f t="shared" si="17"/>
        <v>730505.49000000022</v>
      </c>
      <c r="R16" s="65">
        <v>700000</v>
      </c>
      <c r="S16" s="70">
        <v>77778</v>
      </c>
      <c r="T16" s="65">
        <f>+S16*9</f>
        <v>700002</v>
      </c>
      <c r="U16" s="65">
        <f>+S16*8</f>
        <v>622224</v>
      </c>
      <c r="V16" s="70">
        <v>77776</v>
      </c>
      <c r="W16" s="65">
        <f>SUM(U16:V16)</f>
        <v>700000</v>
      </c>
    </row>
    <row r="17" spans="1:25" outlineLevel="2" x14ac:dyDescent="0.25">
      <c r="A17" s="33" t="s">
        <v>23</v>
      </c>
      <c r="B17" s="30" t="s">
        <v>11</v>
      </c>
      <c r="C17" s="31">
        <v>262.95999999999998</v>
      </c>
      <c r="D17" s="31">
        <v>6250</v>
      </c>
      <c r="E17" s="20">
        <f t="shared" si="11"/>
        <v>-5987.04</v>
      </c>
      <c r="F17" s="21">
        <f t="shared" si="12"/>
        <v>-0.95792639999999996</v>
      </c>
      <c r="G17" s="22" t="str">
        <f t="shared" si="13"/>
        <v>Under Budget</v>
      </c>
      <c r="H17" s="23" t="str">
        <f t="shared" si="14"/>
        <v>No</v>
      </c>
      <c r="I17" s="24"/>
      <c r="J17" s="25">
        <v>25000</v>
      </c>
      <c r="K17" s="31">
        <v>19012.96</v>
      </c>
      <c r="L17" s="31">
        <v>25000</v>
      </c>
      <c r="M17" s="20">
        <f t="shared" si="15"/>
        <v>0</v>
      </c>
      <c r="N17" s="21">
        <f t="shared" si="16"/>
        <v>0</v>
      </c>
      <c r="O17" s="26"/>
      <c r="P17" s="22" t="str">
        <f t="shared" si="3"/>
        <v>On Budget</v>
      </c>
      <c r="Q17" s="20">
        <f t="shared" si="17"/>
        <v>5987.0400000000009</v>
      </c>
    </row>
    <row r="18" spans="1:25" ht="24" outlineLevel="2" x14ac:dyDescent="0.25">
      <c r="A18" s="33" t="s">
        <v>24</v>
      </c>
      <c r="B18" s="30" t="s">
        <v>11</v>
      </c>
      <c r="C18" s="31">
        <v>773098.99</v>
      </c>
      <c r="D18" s="31">
        <v>125000</v>
      </c>
      <c r="E18" s="20">
        <f t="shared" si="11"/>
        <v>648098.99</v>
      </c>
      <c r="F18" s="21">
        <f t="shared" si="12"/>
        <v>5.1847919200000003</v>
      </c>
      <c r="G18" s="22" t="str">
        <f t="shared" si="13"/>
        <v>Over Budget</v>
      </c>
      <c r="H18" s="23" t="str">
        <f t="shared" si="14"/>
        <v>Yes</v>
      </c>
      <c r="I18" s="24" t="s">
        <v>484</v>
      </c>
      <c r="J18" s="25">
        <v>5573250</v>
      </c>
      <c r="K18" s="31">
        <v>6221348.9900000002</v>
      </c>
      <c r="L18" s="31">
        <v>5573250</v>
      </c>
      <c r="M18" s="20">
        <f t="shared" si="15"/>
        <v>0</v>
      </c>
      <c r="N18" s="21">
        <f t="shared" si="16"/>
        <v>0</v>
      </c>
      <c r="O18" s="26"/>
      <c r="P18" s="22" t="str">
        <f t="shared" si="3"/>
        <v>On Budget</v>
      </c>
      <c r="Q18" s="20">
        <f t="shared" si="17"/>
        <v>-648098.99000000022</v>
      </c>
      <c r="R18" s="66">
        <v>-650000</v>
      </c>
      <c r="S18" s="70">
        <v>-72222</v>
      </c>
      <c r="T18" s="65">
        <f>+S18*9</f>
        <v>-649998</v>
      </c>
      <c r="U18" s="65">
        <f>+S18*8</f>
        <v>-577776</v>
      </c>
      <c r="V18" s="70">
        <v>-72224</v>
      </c>
      <c r="W18" s="65">
        <f>SUM(U18:V18)</f>
        <v>-650000</v>
      </c>
    </row>
    <row r="19" spans="1:25" outlineLevel="2" x14ac:dyDescent="0.25">
      <c r="A19" s="33" t="s">
        <v>25</v>
      </c>
      <c r="B19" s="30" t="s">
        <v>11</v>
      </c>
      <c r="C19" s="31">
        <v>387925.97</v>
      </c>
      <c r="D19" s="31">
        <v>0</v>
      </c>
      <c r="E19" s="20">
        <f t="shared" si="11"/>
        <v>387925.97</v>
      </c>
      <c r="F19" s="21">
        <f t="shared" si="12"/>
        <v>1</v>
      </c>
      <c r="G19" s="22" t="str">
        <f t="shared" si="13"/>
        <v>Over Budget</v>
      </c>
      <c r="H19" s="23" t="str">
        <f t="shared" si="14"/>
        <v>Yes</v>
      </c>
      <c r="I19" s="24" t="s">
        <v>485</v>
      </c>
      <c r="J19" s="25">
        <v>387926</v>
      </c>
      <c r="K19" s="31">
        <v>387925.97</v>
      </c>
      <c r="L19" s="31">
        <v>0</v>
      </c>
      <c r="M19" s="20">
        <f t="shared" si="15"/>
        <v>387926</v>
      </c>
      <c r="N19" s="21">
        <f t="shared" si="16"/>
        <v>1</v>
      </c>
      <c r="O19" s="26"/>
      <c r="P19" s="22" t="str">
        <f t="shared" si="3"/>
        <v>Over Budget</v>
      </c>
      <c r="Q19" s="20">
        <f t="shared" si="17"/>
        <v>3.0000000027939677E-2</v>
      </c>
      <c r="S19" s="69">
        <v>-87956</v>
      </c>
    </row>
    <row r="20" spans="1:25" outlineLevel="2" x14ac:dyDescent="0.25">
      <c r="A20" s="33" t="s">
        <v>26</v>
      </c>
      <c r="B20" s="30" t="s">
        <v>11</v>
      </c>
      <c r="C20" s="31">
        <v>70968.55</v>
      </c>
      <c r="D20" s="31">
        <v>0</v>
      </c>
      <c r="E20" s="20">
        <f t="shared" si="11"/>
        <v>70968.55</v>
      </c>
      <c r="F20" s="21">
        <f t="shared" si="12"/>
        <v>1</v>
      </c>
      <c r="G20" s="22" t="str">
        <f t="shared" si="13"/>
        <v>Over Budget</v>
      </c>
      <c r="H20" s="23" t="str">
        <f t="shared" si="14"/>
        <v>Yes</v>
      </c>
      <c r="I20" s="24" t="s">
        <v>486</v>
      </c>
      <c r="J20" s="25">
        <v>70969</v>
      </c>
      <c r="K20" s="31">
        <v>70968.55</v>
      </c>
      <c r="L20" s="31">
        <v>0</v>
      </c>
      <c r="M20" s="20">
        <f t="shared" si="15"/>
        <v>70969</v>
      </c>
      <c r="N20" s="21">
        <f t="shared" si="16"/>
        <v>1</v>
      </c>
      <c r="O20" s="26"/>
      <c r="P20" s="22" t="str">
        <f t="shared" si="3"/>
        <v>Over Budget</v>
      </c>
      <c r="Q20" s="20">
        <f t="shared" si="17"/>
        <v>0.44999999999708962</v>
      </c>
    </row>
    <row r="21" spans="1:25" outlineLevel="2" x14ac:dyDescent="0.25">
      <c r="A21" s="33" t="s">
        <v>27</v>
      </c>
      <c r="B21" s="30" t="s">
        <v>11</v>
      </c>
      <c r="C21" s="31">
        <v>0</v>
      </c>
      <c r="D21" s="31">
        <v>2750</v>
      </c>
      <c r="E21" s="20">
        <f t="shared" si="11"/>
        <v>-2750</v>
      </c>
      <c r="F21" s="21">
        <f t="shared" si="12"/>
        <v>-1</v>
      </c>
      <c r="G21" s="22" t="str">
        <f t="shared" si="13"/>
        <v>Under Budget</v>
      </c>
      <c r="H21" s="23" t="str">
        <f t="shared" si="14"/>
        <v>No</v>
      </c>
      <c r="I21" s="24"/>
      <c r="J21" s="25">
        <v>11000</v>
      </c>
      <c r="K21" s="31">
        <v>8250</v>
      </c>
      <c r="L21" s="31">
        <v>11000</v>
      </c>
      <c r="M21" s="20">
        <f t="shared" si="15"/>
        <v>0</v>
      </c>
      <c r="N21" s="21">
        <f t="shared" si="16"/>
        <v>0</v>
      </c>
      <c r="O21" s="26"/>
      <c r="P21" s="22" t="str">
        <f t="shared" si="3"/>
        <v>On Budget</v>
      </c>
      <c r="Q21" s="20">
        <f t="shared" si="17"/>
        <v>2750</v>
      </c>
    </row>
    <row r="22" spans="1:25" outlineLevel="2" x14ac:dyDescent="0.25">
      <c r="A22" s="33" t="s">
        <v>28</v>
      </c>
      <c r="B22" s="30" t="s">
        <v>11</v>
      </c>
      <c r="C22" s="31">
        <v>196129.93</v>
      </c>
      <c r="D22" s="31">
        <v>646126</v>
      </c>
      <c r="E22" s="20">
        <f t="shared" si="11"/>
        <v>-449996.07</v>
      </c>
      <c r="F22" s="21">
        <f t="shared" si="12"/>
        <v>-0.69645250307215623</v>
      </c>
      <c r="G22" s="22" t="str">
        <f t="shared" si="13"/>
        <v>Under Budget</v>
      </c>
      <c r="H22" s="23" t="str">
        <f t="shared" si="14"/>
        <v>Yes</v>
      </c>
      <c r="I22" s="24" t="s">
        <v>488</v>
      </c>
      <c r="J22" s="25">
        <v>655500</v>
      </c>
      <c r="K22" s="31">
        <v>205503.93</v>
      </c>
      <c r="L22" s="31">
        <v>655500</v>
      </c>
      <c r="M22" s="20">
        <f t="shared" si="15"/>
        <v>0</v>
      </c>
      <c r="N22" s="21">
        <f t="shared" si="16"/>
        <v>0</v>
      </c>
      <c r="O22" s="26"/>
      <c r="P22" s="22" t="str">
        <f t="shared" si="3"/>
        <v>On Budget</v>
      </c>
      <c r="Q22" s="20">
        <f t="shared" si="17"/>
        <v>449996.07</v>
      </c>
      <c r="R22" s="65">
        <v>450000</v>
      </c>
      <c r="S22" s="70">
        <v>50000</v>
      </c>
      <c r="T22" s="65">
        <f>+S22*9</f>
        <v>450000</v>
      </c>
      <c r="U22" s="65">
        <f>+S22*8</f>
        <v>400000</v>
      </c>
      <c r="V22" s="70">
        <v>50000</v>
      </c>
      <c r="W22" s="65">
        <f>SUM(U22:V22)</f>
        <v>450000</v>
      </c>
    </row>
    <row r="23" spans="1:25" outlineLevel="2" x14ac:dyDescent="0.25">
      <c r="A23" s="33" t="s">
        <v>29</v>
      </c>
      <c r="B23" s="30" t="s">
        <v>11</v>
      </c>
      <c r="C23" s="31">
        <v>45812.780000000006</v>
      </c>
      <c r="D23" s="31">
        <v>151200</v>
      </c>
      <c r="E23" s="20">
        <f t="shared" si="11"/>
        <v>-105387.22</v>
      </c>
      <c r="F23" s="21">
        <f t="shared" si="12"/>
        <v>-0.69700542328042325</v>
      </c>
      <c r="G23" s="22" t="str">
        <f t="shared" si="13"/>
        <v>Under Budget</v>
      </c>
      <c r="H23" s="23" t="str">
        <f t="shared" si="14"/>
        <v>Yes</v>
      </c>
      <c r="I23" s="24" t="s">
        <v>487</v>
      </c>
      <c r="J23" s="25">
        <v>1681246</v>
      </c>
      <c r="K23" s="31">
        <v>1575858.7799999998</v>
      </c>
      <c r="L23" s="31">
        <v>1681246</v>
      </c>
      <c r="M23" s="20">
        <f t="shared" si="15"/>
        <v>0</v>
      </c>
      <c r="N23" s="21">
        <f t="shared" si="16"/>
        <v>0</v>
      </c>
      <c r="O23" s="26"/>
      <c r="P23" s="22" t="str">
        <f t="shared" si="3"/>
        <v>On Budget</v>
      </c>
      <c r="Q23" s="20">
        <f t="shared" si="17"/>
        <v>105387.2200000002</v>
      </c>
    </row>
    <row r="24" spans="1:25" outlineLevel="2" x14ac:dyDescent="0.25">
      <c r="A24" s="33" t="s">
        <v>30</v>
      </c>
      <c r="B24" s="30" t="s">
        <v>11</v>
      </c>
      <c r="C24" s="31">
        <v>-28962.619999999995</v>
      </c>
      <c r="D24" s="31">
        <v>0</v>
      </c>
      <c r="E24" s="20">
        <f t="shared" si="11"/>
        <v>-28962.619999999995</v>
      </c>
      <c r="F24" s="21">
        <f t="shared" si="12"/>
        <v>-1</v>
      </c>
      <c r="G24" s="22" t="str">
        <f t="shared" si="13"/>
        <v>Under Budget</v>
      </c>
      <c r="H24" s="23" t="str">
        <f t="shared" si="14"/>
        <v>Yes</v>
      </c>
      <c r="I24" s="24" t="s">
        <v>428</v>
      </c>
      <c r="J24" s="25">
        <v>-28963</v>
      </c>
      <c r="K24" s="31">
        <v>-28962.619999999995</v>
      </c>
      <c r="L24" s="31">
        <v>0</v>
      </c>
      <c r="M24" s="20">
        <f t="shared" si="15"/>
        <v>-28963</v>
      </c>
      <c r="N24" s="21">
        <f t="shared" si="16"/>
        <v>-1</v>
      </c>
      <c r="O24" s="26"/>
      <c r="P24" s="22" t="str">
        <f t="shared" si="3"/>
        <v>Under Budget</v>
      </c>
      <c r="Q24" s="20">
        <f t="shared" si="17"/>
        <v>-0.38000000000465661</v>
      </c>
    </row>
    <row r="25" spans="1:25" ht="24" outlineLevel="2" x14ac:dyDescent="0.25">
      <c r="A25" s="33" t="s">
        <v>31</v>
      </c>
      <c r="B25" s="30" t="s">
        <v>11</v>
      </c>
      <c r="C25" s="31">
        <v>1477529.48</v>
      </c>
      <c r="D25" s="31">
        <v>2400795</v>
      </c>
      <c r="E25" s="20">
        <f t="shared" si="11"/>
        <v>-923265.52</v>
      </c>
      <c r="F25" s="21">
        <f t="shared" si="12"/>
        <v>-0.38456657898737712</v>
      </c>
      <c r="G25" s="22" t="str">
        <f t="shared" si="13"/>
        <v>Under Budget</v>
      </c>
      <c r="H25" s="23" t="str">
        <f t="shared" si="14"/>
        <v>Yes</v>
      </c>
      <c r="I25" s="24" t="s">
        <v>429</v>
      </c>
      <c r="J25" s="25">
        <v>3095703</v>
      </c>
      <c r="K25" s="31">
        <v>2393357.48</v>
      </c>
      <c r="L25" s="31">
        <v>3095703</v>
      </c>
      <c r="M25" s="20">
        <f t="shared" si="15"/>
        <v>0</v>
      </c>
      <c r="N25" s="21">
        <f t="shared" si="16"/>
        <v>0</v>
      </c>
      <c r="O25" s="26"/>
      <c r="P25" s="22" t="str">
        <f t="shared" si="3"/>
        <v>On Budget</v>
      </c>
      <c r="Q25" s="20">
        <f t="shared" si="17"/>
        <v>702345.52</v>
      </c>
      <c r="R25" s="65">
        <v>700000</v>
      </c>
      <c r="S25" s="70">
        <v>77778</v>
      </c>
      <c r="T25" s="65">
        <f>+S25*9</f>
        <v>700002</v>
      </c>
      <c r="U25" s="65">
        <f>+S25*8</f>
        <v>622224</v>
      </c>
      <c r="V25" s="70">
        <v>77776</v>
      </c>
      <c r="W25" s="65">
        <f>SUM(U25:V25)</f>
        <v>700000</v>
      </c>
    </row>
    <row r="26" spans="1:25" ht="24" outlineLevel="2" x14ac:dyDescent="0.25">
      <c r="A26" s="33" t="s">
        <v>32</v>
      </c>
      <c r="B26" s="30" t="s">
        <v>11</v>
      </c>
      <c r="C26" s="31">
        <v>457961.86</v>
      </c>
      <c r="D26" s="31">
        <v>340807</v>
      </c>
      <c r="E26" s="20">
        <f t="shared" si="11"/>
        <v>117154.85999999999</v>
      </c>
      <c r="F26" s="21">
        <f t="shared" si="12"/>
        <v>0.34375719982277353</v>
      </c>
      <c r="G26" s="22" t="str">
        <f t="shared" si="13"/>
        <v>Over Budget</v>
      </c>
      <c r="H26" s="23" t="str">
        <f t="shared" si="14"/>
        <v>Yes</v>
      </c>
      <c r="I26" s="24" t="s">
        <v>430</v>
      </c>
      <c r="J26" s="25">
        <v>500000</v>
      </c>
      <c r="K26" s="31">
        <v>695233.86</v>
      </c>
      <c r="L26" s="31">
        <v>340807</v>
      </c>
      <c r="M26" s="20">
        <f t="shared" si="15"/>
        <v>159193</v>
      </c>
      <c r="N26" s="21">
        <f t="shared" si="16"/>
        <v>0.46710601601492929</v>
      </c>
      <c r="O26" s="26"/>
      <c r="P26" s="22" t="str">
        <f t="shared" si="3"/>
        <v>Over Budget</v>
      </c>
      <c r="Q26" s="20">
        <f t="shared" si="17"/>
        <v>-195233.86</v>
      </c>
      <c r="S26" s="70">
        <f>+S25/3</f>
        <v>25926</v>
      </c>
      <c r="T26" s="19">
        <f>+S26*27</f>
        <v>700002</v>
      </c>
      <c r="U26" s="19">
        <f>8180+25926</f>
        <v>34106</v>
      </c>
      <c r="V26" s="69">
        <f>8240+25924</f>
        <v>34164</v>
      </c>
    </row>
    <row r="27" spans="1:25" outlineLevel="2" x14ac:dyDescent="0.25">
      <c r="A27" s="33" t="s">
        <v>33</v>
      </c>
      <c r="B27" s="30" t="s">
        <v>11</v>
      </c>
      <c r="C27" s="31">
        <v>0</v>
      </c>
      <c r="D27" s="31">
        <v>933750</v>
      </c>
      <c r="E27" s="20">
        <f t="shared" si="11"/>
        <v>-933750</v>
      </c>
      <c r="F27" s="21">
        <f t="shared" si="12"/>
        <v>-1</v>
      </c>
      <c r="G27" s="22" t="str">
        <f t="shared" si="13"/>
        <v>Under Budget</v>
      </c>
      <c r="H27" s="23" t="str">
        <f t="shared" si="14"/>
        <v>Yes</v>
      </c>
      <c r="I27" s="24" t="s">
        <v>431</v>
      </c>
      <c r="J27" s="25">
        <v>3750000</v>
      </c>
      <c r="K27" s="31">
        <v>3069886</v>
      </c>
      <c r="L27" s="31">
        <v>3750000</v>
      </c>
      <c r="M27" s="20">
        <f t="shared" si="15"/>
        <v>0</v>
      </c>
      <c r="N27" s="21">
        <f t="shared" si="16"/>
        <v>0</v>
      </c>
      <c r="O27" s="26"/>
      <c r="P27" s="22" t="str">
        <f t="shared" si="3"/>
        <v>On Budget</v>
      </c>
      <c r="Q27" s="20">
        <f t="shared" si="17"/>
        <v>680114</v>
      </c>
      <c r="R27" s="65">
        <v>700000</v>
      </c>
      <c r="S27" s="70">
        <v>77778</v>
      </c>
      <c r="T27" s="65">
        <f>+S27*9</f>
        <v>700002</v>
      </c>
      <c r="U27" s="65">
        <f>+S27*8</f>
        <v>622224</v>
      </c>
      <c r="V27" s="70">
        <v>77776</v>
      </c>
      <c r="W27" s="65">
        <f>SUM(U27:V27)</f>
        <v>700000</v>
      </c>
      <c r="X27" s="19">
        <f>28180+77776</f>
        <v>105956</v>
      </c>
      <c r="Y27" s="19">
        <f>105958-7778</f>
        <v>98180</v>
      </c>
    </row>
    <row r="28" spans="1:25" ht="24" outlineLevel="2" x14ac:dyDescent="0.25">
      <c r="A28" s="33" t="s">
        <v>34</v>
      </c>
      <c r="B28" s="30" t="s">
        <v>11</v>
      </c>
      <c r="C28" s="31">
        <v>-17507.72</v>
      </c>
      <c r="D28" s="31">
        <v>782117</v>
      </c>
      <c r="E28" s="20">
        <f t="shared" si="11"/>
        <v>-799624.72</v>
      </c>
      <c r="F28" s="21">
        <f t="shared" si="12"/>
        <v>-1.0223850395784773</v>
      </c>
      <c r="G28" s="22" t="str">
        <f t="shared" si="13"/>
        <v>Under Budget</v>
      </c>
      <c r="H28" s="23" t="str">
        <f t="shared" si="14"/>
        <v>Yes</v>
      </c>
      <c r="I28" s="24" t="s">
        <v>432</v>
      </c>
      <c r="J28" s="25">
        <v>782117</v>
      </c>
      <c r="K28" s="31">
        <v>350674.28</v>
      </c>
      <c r="L28" s="31">
        <v>782117</v>
      </c>
      <c r="M28" s="20">
        <f t="shared" si="15"/>
        <v>0</v>
      </c>
      <c r="N28" s="21">
        <f t="shared" si="16"/>
        <v>0</v>
      </c>
      <c r="O28" s="26"/>
      <c r="P28" s="22" t="str">
        <f t="shared" si="3"/>
        <v>On Budget</v>
      </c>
      <c r="Q28" s="20">
        <f t="shared" si="17"/>
        <v>431442.72</v>
      </c>
      <c r="R28" s="65">
        <v>450000</v>
      </c>
      <c r="S28" s="70">
        <v>50000</v>
      </c>
      <c r="T28" s="65">
        <f>+S28*9</f>
        <v>450000</v>
      </c>
      <c r="U28" s="65">
        <f>+S28*8</f>
        <v>400000</v>
      </c>
      <c r="V28" s="70">
        <v>50000</v>
      </c>
      <c r="W28" s="65">
        <f>SUM(U28:V28)</f>
        <v>450000</v>
      </c>
    </row>
    <row r="29" spans="1:25" outlineLevel="2" x14ac:dyDescent="0.25">
      <c r="A29" s="33" t="s">
        <v>35</v>
      </c>
      <c r="B29" s="30" t="s">
        <v>11</v>
      </c>
      <c r="C29" s="31">
        <v>30304.99</v>
      </c>
      <c r="D29" s="31">
        <v>12498</v>
      </c>
      <c r="E29" s="20">
        <f t="shared" si="11"/>
        <v>17806.990000000002</v>
      </c>
      <c r="F29" s="21">
        <f t="shared" si="12"/>
        <v>1.4247871659465516</v>
      </c>
      <c r="G29" s="22" t="str">
        <f t="shared" si="13"/>
        <v>Over Budget</v>
      </c>
      <c r="H29" s="23" t="str">
        <f t="shared" si="14"/>
        <v>Yes</v>
      </c>
      <c r="I29" s="24" t="s">
        <v>489</v>
      </c>
      <c r="J29" s="25">
        <v>50000</v>
      </c>
      <c r="K29" s="31">
        <v>67806.990000000005</v>
      </c>
      <c r="L29" s="31">
        <v>50000</v>
      </c>
      <c r="M29" s="20">
        <f t="shared" si="15"/>
        <v>0</v>
      </c>
      <c r="N29" s="21">
        <f t="shared" si="16"/>
        <v>0</v>
      </c>
      <c r="O29" s="26"/>
      <c r="P29" s="22" t="str">
        <f t="shared" si="3"/>
        <v>On Budget</v>
      </c>
      <c r="Q29" s="20">
        <f t="shared" si="17"/>
        <v>-17806.990000000005</v>
      </c>
      <c r="S29" s="71">
        <f>+S28+40909</f>
        <v>90909</v>
      </c>
    </row>
    <row r="30" spans="1:25" s="85" customFormat="1" ht="24" outlineLevel="2" x14ac:dyDescent="0.25">
      <c r="A30" s="75" t="s">
        <v>36</v>
      </c>
      <c r="B30" s="76" t="s">
        <v>11</v>
      </c>
      <c r="C30" s="76">
        <v>0</v>
      </c>
      <c r="D30" s="76">
        <v>625002</v>
      </c>
      <c r="E30" s="77">
        <f t="shared" si="11"/>
        <v>-625002</v>
      </c>
      <c r="F30" s="78">
        <f t="shared" si="12"/>
        <v>-1</v>
      </c>
      <c r="G30" s="79" t="str">
        <f t="shared" si="13"/>
        <v>Under Budget</v>
      </c>
      <c r="H30" s="80" t="str">
        <f t="shared" si="14"/>
        <v>Yes</v>
      </c>
      <c r="I30" s="81" t="s">
        <v>490</v>
      </c>
      <c r="J30" s="82">
        <v>2500000</v>
      </c>
      <c r="K30" s="76">
        <v>-1</v>
      </c>
      <c r="L30" s="76">
        <v>2500000</v>
      </c>
      <c r="M30" s="77">
        <f t="shared" si="15"/>
        <v>0</v>
      </c>
      <c r="N30" s="78">
        <f t="shared" si="16"/>
        <v>0</v>
      </c>
      <c r="O30" s="83"/>
      <c r="P30" s="79" t="str">
        <f t="shared" si="3"/>
        <v>On Budget</v>
      </c>
      <c r="Q30" s="77">
        <f t="shared" si="17"/>
        <v>2500001</v>
      </c>
      <c r="R30" s="84">
        <v>2500000</v>
      </c>
      <c r="S30" s="84">
        <v>277778</v>
      </c>
      <c r="T30" s="84">
        <f>+S30*9</f>
        <v>2500002</v>
      </c>
      <c r="U30" s="84">
        <f>+S30*8</f>
        <v>2222224</v>
      </c>
      <c r="V30" s="84">
        <v>277776</v>
      </c>
      <c r="W30" s="84">
        <f>SUM(U30:V30)</f>
        <v>2500000</v>
      </c>
    </row>
    <row r="31" spans="1:25" ht="15.75" outlineLevel="2" thickBot="1" x14ac:dyDescent="0.3">
      <c r="A31" s="33" t="s">
        <v>37</v>
      </c>
      <c r="B31" s="30" t="s">
        <v>11</v>
      </c>
      <c r="C31" s="31">
        <v>68897.94</v>
      </c>
      <c r="D31" s="31">
        <v>0</v>
      </c>
      <c r="E31" s="20">
        <f t="shared" si="11"/>
        <v>68897.94</v>
      </c>
      <c r="F31" s="21">
        <f t="shared" si="12"/>
        <v>1</v>
      </c>
      <c r="G31" s="22" t="str">
        <f t="shared" si="13"/>
        <v>Over Budget</v>
      </c>
      <c r="H31" s="23" t="str">
        <f t="shared" si="14"/>
        <v>Yes</v>
      </c>
      <c r="I31" s="24" t="s">
        <v>486</v>
      </c>
      <c r="J31" s="25">
        <v>68898</v>
      </c>
      <c r="K31" s="31">
        <v>68897.94</v>
      </c>
      <c r="L31" s="31">
        <v>0</v>
      </c>
      <c r="M31" s="20">
        <f t="shared" si="15"/>
        <v>68898</v>
      </c>
      <c r="N31" s="21">
        <f t="shared" si="16"/>
        <v>1</v>
      </c>
      <c r="O31" s="26"/>
      <c r="P31" s="22" t="str">
        <f t="shared" si="3"/>
        <v>Over Budget</v>
      </c>
      <c r="Q31" s="20">
        <f t="shared" si="17"/>
        <v>5.9999999997671694E-2</v>
      </c>
      <c r="S31" s="71">
        <f>+S30-208333</f>
        <v>69445</v>
      </c>
      <c r="V31" s="71">
        <f>+V30-208335</f>
        <v>69441</v>
      </c>
    </row>
    <row r="32" spans="1:25" outlineLevel="1" x14ac:dyDescent="0.25">
      <c r="A32" s="34" t="s">
        <v>38</v>
      </c>
      <c r="B32" s="35" t="s">
        <v>13</v>
      </c>
      <c r="C32" s="40">
        <f>SUBTOTAL(9,C9:C31)</f>
        <v>3682381.03</v>
      </c>
      <c r="D32" s="40">
        <f>SUBTOTAL(9,D9:D31)</f>
        <v>7812445</v>
      </c>
      <c r="E32" s="41">
        <f t="shared" si="11"/>
        <v>-4130063.97</v>
      </c>
      <c r="F32" s="42">
        <f t="shared" si="12"/>
        <v>-0.52865190986944555</v>
      </c>
      <c r="G32" s="40" t="str">
        <f t="shared" si="13"/>
        <v>Under Budget</v>
      </c>
      <c r="H32" s="43"/>
      <c r="I32" s="44"/>
      <c r="J32" s="62">
        <f>SUBTOTAL(9,J9:J31)</f>
        <v>23226080</v>
      </c>
      <c r="K32" s="40">
        <f>SUBTOTAL(9,K9:K31)</f>
        <v>18526609.030000001</v>
      </c>
      <c r="L32" s="40">
        <f>SUBTOTAL(9,L9:L31)</f>
        <v>26265184</v>
      </c>
      <c r="M32" s="41">
        <f t="shared" si="15"/>
        <v>-3039104</v>
      </c>
      <c r="N32" s="42">
        <f t="shared" si="16"/>
        <v>-0.11570846029481462</v>
      </c>
      <c r="O32" s="46"/>
      <c r="P32" s="40" t="str">
        <f t="shared" si="3"/>
        <v>Under Budget</v>
      </c>
      <c r="Q32" s="41">
        <f t="shared" si="17"/>
        <v>4699470.9699999988</v>
      </c>
      <c r="R32" s="68"/>
    </row>
    <row r="33" spans="1:25" outlineLevel="2" x14ac:dyDescent="0.25">
      <c r="A33" s="32" t="s">
        <v>39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25" outlineLevel="2" x14ac:dyDescent="0.25">
      <c r="A34" s="33" t="s">
        <v>40</v>
      </c>
      <c r="B34" s="30" t="s">
        <v>11</v>
      </c>
      <c r="C34" s="31">
        <v>-876.41</v>
      </c>
      <c r="D34" s="31">
        <v>0</v>
      </c>
      <c r="E34" s="20">
        <f t="shared" ref="E34:E52" si="18">C34 - D34</f>
        <v>-876.41</v>
      </c>
      <c r="F34" s="21">
        <f t="shared" ref="F34:F52" si="19">IF(D34 &gt; 1, ( C34 - D34 ) / D34, IF(C34 &gt; 1, 1, IF(C34 &lt; -1, -1, 0)))</f>
        <v>-1</v>
      </c>
      <c r="G34" s="22" t="str">
        <f t="shared" ref="G34:G52" si="20">IF($E34 &gt; 1, "Over Budget", IF($E34 &lt; -1, "Under Budget", "On Budget"))</f>
        <v>Under Budget</v>
      </c>
      <c r="H34" s="23" t="str">
        <f t="shared" ref="H34:H51" si="21">IF(AND(OR(MONTH($A$3) = 3, MONTH($A$3) = 6, MONTH($A$3) = 9, MONTH($A$3) = 12), OR($F34 &gt;= 0.1, $E34 &gt;= 250000, $F34 &lt;= -0.1, $E34 &lt;= -250000), OR($E34 &gt;= 10000, $E34 &lt;= -10000)), "Yes", IF(OR($E34 &gt;= 250000, $E34 &lt;= -250000), "Yes", "No"))</f>
        <v>No</v>
      </c>
      <c r="I34" s="24"/>
      <c r="J34" s="25">
        <v>-1078</v>
      </c>
      <c r="K34" s="31">
        <v>-876.41</v>
      </c>
      <c r="L34" s="31">
        <v>0</v>
      </c>
      <c r="M34" s="20">
        <f t="shared" ref="M34:M52" si="22">J34 - L34</f>
        <v>-1078</v>
      </c>
      <c r="N34" s="21">
        <f t="shared" ref="N34:N52" si="23">IF(L34 &gt; 1, ( J34 - L34 ) / L34, IF(J34 &gt; 1, 1, IF(J34 &lt; 1, -1, 0)))</f>
        <v>-1</v>
      </c>
      <c r="O34" s="26"/>
      <c r="P34" s="22" t="str">
        <f t="shared" si="3"/>
        <v>Under Budget</v>
      </c>
      <c r="Q34" s="20">
        <f t="shared" ref="Q34:Q52" si="24">J34 - K34</f>
        <v>-201.59000000000003</v>
      </c>
    </row>
    <row r="35" spans="1:25" outlineLevel="2" x14ac:dyDescent="0.25">
      <c r="A35" s="33" t="s">
        <v>41</v>
      </c>
      <c r="B35" s="30" t="s">
        <v>11</v>
      </c>
      <c r="C35" s="31">
        <v>0</v>
      </c>
      <c r="D35" s="31">
        <v>131196</v>
      </c>
      <c r="E35" s="20">
        <f t="shared" si="18"/>
        <v>-131196</v>
      </c>
      <c r="F35" s="21">
        <f t="shared" si="19"/>
        <v>-1</v>
      </c>
      <c r="G35" s="22" t="str">
        <f t="shared" si="20"/>
        <v>Under Budget</v>
      </c>
      <c r="H35" s="23" t="str">
        <f t="shared" si="21"/>
        <v>Yes</v>
      </c>
      <c r="I35" s="24" t="s">
        <v>491</v>
      </c>
      <c r="J35" s="25">
        <v>0</v>
      </c>
      <c r="K35" s="31">
        <v>393804</v>
      </c>
      <c r="L35" s="31">
        <v>525000</v>
      </c>
      <c r="M35" s="20">
        <f t="shared" si="22"/>
        <v>-525000</v>
      </c>
      <c r="N35" s="21">
        <f t="shared" si="23"/>
        <v>-1</v>
      </c>
      <c r="O35" s="26"/>
      <c r="P35" s="22" t="str">
        <f t="shared" si="3"/>
        <v>Under Budget</v>
      </c>
      <c r="Q35" s="20">
        <f t="shared" si="24"/>
        <v>-393804</v>
      </c>
    </row>
    <row r="36" spans="1:25" s="85" customFormat="1" outlineLevel="2" x14ac:dyDescent="0.25">
      <c r="A36" s="75" t="s">
        <v>42</v>
      </c>
      <c r="B36" s="76" t="s">
        <v>11</v>
      </c>
      <c r="C36" s="76">
        <v>2113971.5299999998</v>
      </c>
      <c r="D36" s="76">
        <v>0</v>
      </c>
      <c r="E36" s="77">
        <f t="shared" si="18"/>
        <v>2113971.5299999998</v>
      </c>
      <c r="F36" s="78">
        <f t="shared" si="19"/>
        <v>1</v>
      </c>
      <c r="G36" s="79" t="str">
        <f t="shared" si="20"/>
        <v>Over Budget</v>
      </c>
      <c r="H36" s="80" t="str">
        <f t="shared" si="21"/>
        <v>Yes</v>
      </c>
      <c r="I36" s="81" t="s">
        <v>492</v>
      </c>
      <c r="J36" s="82">
        <v>3255000</v>
      </c>
      <c r="K36" s="76">
        <v>2113971.5299999998</v>
      </c>
      <c r="L36" s="76">
        <v>0</v>
      </c>
      <c r="M36" s="77">
        <f t="shared" si="22"/>
        <v>3255000</v>
      </c>
      <c r="N36" s="78">
        <f t="shared" si="23"/>
        <v>1</v>
      </c>
      <c r="O36" s="83"/>
      <c r="P36" s="79" t="str">
        <f t="shared" si="3"/>
        <v>Over Budget</v>
      </c>
      <c r="Q36" s="77">
        <f t="shared" si="24"/>
        <v>1141028.4700000002</v>
      </c>
      <c r="R36" s="84">
        <v>1150000</v>
      </c>
      <c r="S36" s="84">
        <v>127778</v>
      </c>
      <c r="T36" s="84">
        <f>+S36*9</f>
        <v>1150002</v>
      </c>
      <c r="U36" s="84">
        <f>+S36*8</f>
        <v>1022224</v>
      </c>
      <c r="V36" s="84">
        <v>127776</v>
      </c>
      <c r="W36" s="84">
        <f>SUM(U36:V36)</f>
        <v>1150000</v>
      </c>
      <c r="X36" s="85">
        <f>-72222+127778</f>
        <v>55556</v>
      </c>
      <c r="Y36" s="85">
        <f>-72224+127776</f>
        <v>55552</v>
      </c>
    </row>
    <row r="37" spans="1:25" s="85" customFormat="1" ht="24" outlineLevel="2" x14ac:dyDescent="0.25">
      <c r="A37" s="75" t="s">
        <v>43</v>
      </c>
      <c r="B37" s="76" t="s">
        <v>11</v>
      </c>
      <c r="C37" s="76">
        <v>42669.2</v>
      </c>
      <c r="D37" s="76">
        <v>249900</v>
      </c>
      <c r="E37" s="77">
        <f t="shared" si="18"/>
        <v>-207230.8</v>
      </c>
      <c r="F37" s="78">
        <f t="shared" si="19"/>
        <v>-0.82925490196078422</v>
      </c>
      <c r="G37" s="79" t="str">
        <f t="shared" si="20"/>
        <v>Under Budget</v>
      </c>
      <c r="H37" s="80" t="str">
        <f t="shared" si="21"/>
        <v>Yes</v>
      </c>
      <c r="I37" s="81" t="s">
        <v>493</v>
      </c>
      <c r="J37" s="82">
        <v>42669</v>
      </c>
      <c r="K37" s="76">
        <v>2142769.2000000002</v>
      </c>
      <c r="L37" s="76">
        <v>1000000</v>
      </c>
      <c r="M37" s="77">
        <f t="shared" si="22"/>
        <v>-957331</v>
      </c>
      <c r="N37" s="78">
        <f t="shared" si="23"/>
        <v>-0.95733100000000004</v>
      </c>
      <c r="O37" s="83"/>
      <c r="P37" s="79" t="str">
        <f t="shared" si="3"/>
        <v>Under Budget</v>
      </c>
      <c r="Q37" s="77">
        <f t="shared" si="24"/>
        <v>-2100100.2000000002</v>
      </c>
      <c r="R37" s="86">
        <v>-2100000</v>
      </c>
      <c r="S37" s="84">
        <v>-233333</v>
      </c>
      <c r="T37" s="84">
        <f>+S37*9</f>
        <v>-2099997</v>
      </c>
      <c r="U37" s="84">
        <f>+S37*8</f>
        <v>-1866664</v>
      </c>
      <c r="V37" s="84">
        <v>-233336</v>
      </c>
      <c r="W37" s="84">
        <f>SUM(U37:V37)</f>
        <v>-2100000</v>
      </c>
    </row>
    <row r="38" spans="1:25" outlineLevel="2" x14ac:dyDescent="0.25">
      <c r="A38" s="33" t="s">
        <v>44</v>
      </c>
      <c r="B38" s="30" t="s">
        <v>11</v>
      </c>
      <c r="C38" s="31">
        <v>114.37</v>
      </c>
      <c r="D38" s="31">
        <v>0</v>
      </c>
      <c r="E38" s="20">
        <f t="shared" si="18"/>
        <v>114.37</v>
      </c>
      <c r="F38" s="21">
        <f t="shared" si="19"/>
        <v>1</v>
      </c>
      <c r="G38" s="22" t="str">
        <f t="shared" si="20"/>
        <v>Over Budget</v>
      </c>
      <c r="H38" s="23" t="str">
        <f t="shared" si="21"/>
        <v>No</v>
      </c>
      <c r="I38" s="24"/>
      <c r="J38" s="25">
        <v>114</v>
      </c>
      <c r="K38" s="31">
        <v>114.37</v>
      </c>
      <c r="L38" s="31">
        <v>0</v>
      </c>
      <c r="M38" s="20">
        <f t="shared" si="22"/>
        <v>114</v>
      </c>
      <c r="N38" s="21">
        <f t="shared" si="23"/>
        <v>1</v>
      </c>
      <c r="O38" s="26"/>
      <c r="P38" s="22" t="str">
        <f t="shared" si="3"/>
        <v>Over Budget</v>
      </c>
      <c r="Q38" s="20">
        <f t="shared" si="24"/>
        <v>-0.37000000000000455</v>
      </c>
      <c r="S38" s="71">
        <f>+S37+150000</f>
        <v>-83333</v>
      </c>
      <c r="V38" s="71">
        <f>+V37+150000</f>
        <v>-83336</v>
      </c>
    </row>
    <row r="39" spans="1:25" outlineLevel="2" x14ac:dyDescent="0.25">
      <c r="A39" s="33" t="s">
        <v>45</v>
      </c>
      <c r="B39" s="30" t="s">
        <v>11</v>
      </c>
      <c r="C39" s="31">
        <v>9714.6</v>
      </c>
      <c r="D39" s="31">
        <v>25923</v>
      </c>
      <c r="E39" s="20">
        <f t="shared" si="18"/>
        <v>-16208.4</v>
      </c>
      <c r="F39" s="21">
        <f t="shared" si="19"/>
        <v>-0.62525170697835897</v>
      </c>
      <c r="G39" s="22" t="str">
        <f t="shared" si="20"/>
        <v>Under Budget</v>
      </c>
      <c r="H39" s="23" t="str">
        <f t="shared" si="21"/>
        <v>Yes</v>
      </c>
      <c r="I39" s="24" t="s">
        <v>512</v>
      </c>
      <c r="J39" s="25">
        <v>116935</v>
      </c>
      <c r="K39" s="31">
        <v>87521.600000000006</v>
      </c>
      <c r="L39" s="31">
        <v>103730</v>
      </c>
      <c r="M39" s="20">
        <f t="shared" si="22"/>
        <v>13205</v>
      </c>
      <c r="N39" s="21">
        <f t="shared" si="23"/>
        <v>0.12730164851055625</v>
      </c>
      <c r="O39" s="26"/>
      <c r="P39" s="22" t="str">
        <f t="shared" si="3"/>
        <v>Over Budget</v>
      </c>
      <c r="Q39" s="20">
        <f t="shared" si="24"/>
        <v>29413.399999999994</v>
      </c>
    </row>
    <row r="40" spans="1:25" outlineLevel="2" x14ac:dyDescent="0.25">
      <c r="A40" s="33" t="s">
        <v>46</v>
      </c>
      <c r="B40" s="30" t="s">
        <v>11</v>
      </c>
      <c r="C40" s="31">
        <v>-26609.78</v>
      </c>
      <c r="D40" s="31">
        <v>0</v>
      </c>
      <c r="E40" s="20">
        <f t="shared" si="18"/>
        <v>-26609.78</v>
      </c>
      <c r="F40" s="21">
        <f t="shared" si="19"/>
        <v>-1</v>
      </c>
      <c r="G40" s="22" t="str">
        <f t="shared" si="20"/>
        <v>Under Budget</v>
      </c>
      <c r="H40" s="23" t="str">
        <f t="shared" si="21"/>
        <v>Yes</v>
      </c>
      <c r="I40" s="24" t="s">
        <v>507</v>
      </c>
      <c r="J40" s="25">
        <v>22531</v>
      </c>
      <c r="K40" s="31">
        <v>-26609.78</v>
      </c>
      <c r="L40" s="31">
        <v>0</v>
      </c>
      <c r="M40" s="20">
        <f t="shared" si="22"/>
        <v>22531</v>
      </c>
      <c r="N40" s="21">
        <f t="shared" si="23"/>
        <v>1</v>
      </c>
      <c r="O40" s="26"/>
      <c r="P40" s="22" t="str">
        <f t="shared" si="3"/>
        <v>Over Budget</v>
      </c>
      <c r="Q40" s="20">
        <f t="shared" si="24"/>
        <v>49140.78</v>
      </c>
    </row>
    <row r="41" spans="1:25" outlineLevel="2" x14ac:dyDescent="0.25">
      <c r="A41" s="33" t="s">
        <v>47</v>
      </c>
      <c r="B41" s="30" t="s">
        <v>11</v>
      </c>
      <c r="C41" s="31">
        <v>-262488.50000000006</v>
      </c>
      <c r="D41" s="31">
        <v>0</v>
      </c>
      <c r="E41" s="20">
        <f t="shared" si="18"/>
        <v>-262488.50000000006</v>
      </c>
      <c r="F41" s="21">
        <f t="shared" si="19"/>
        <v>-1</v>
      </c>
      <c r="G41" s="22" t="str">
        <f t="shared" si="20"/>
        <v>Under Budget</v>
      </c>
      <c r="H41" s="23" t="str">
        <f t="shared" si="21"/>
        <v>Yes</v>
      </c>
      <c r="I41" s="24" t="s">
        <v>486</v>
      </c>
      <c r="J41" s="25">
        <v>-190251</v>
      </c>
      <c r="K41" s="31">
        <v>-262488.50000000006</v>
      </c>
      <c r="L41" s="31">
        <v>0</v>
      </c>
      <c r="M41" s="20">
        <f t="shared" si="22"/>
        <v>-190251</v>
      </c>
      <c r="N41" s="21">
        <f t="shared" si="23"/>
        <v>-1</v>
      </c>
      <c r="O41" s="26"/>
      <c r="P41" s="22" t="str">
        <f t="shared" si="3"/>
        <v>Under Budget</v>
      </c>
      <c r="Q41" s="20">
        <f t="shared" si="24"/>
        <v>72237.500000000058</v>
      </c>
    </row>
    <row r="42" spans="1:25" outlineLevel="2" x14ac:dyDescent="0.25">
      <c r="A42" s="33" t="s">
        <v>48</v>
      </c>
      <c r="B42" s="30" t="s">
        <v>11</v>
      </c>
      <c r="C42" s="31">
        <v>37218.009999999987</v>
      </c>
      <c r="D42" s="31">
        <v>0</v>
      </c>
      <c r="E42" s="20">
        <f t="shared" si="18"/>
        <v>37218.009999999987</v>
      </c>
      <c r="F42" s="21">
        <f t="shared" si="19"/>
        <v>1</v>
      </c>
      <c r="G42" s="22" t="str">
        <f t="shared" si="20"/>
        <v>Over Budget</v>
      </c>
      <c r="H42" s="23" t="str">
        <f t="shared" si="21"/>
        <v>Yes</v>
      </c>
      <c r="I42" s="24" t="s">
        <v>513</v>
      </c>
      <c r="J42" s="25">
        <v>-190251</v>
      </c>
      <c r="K42" s="31">
        <v>37218.009999999987</v>
      </c>
      <c r="L42" s="31">
        <v>0</v>
      </c>
      <c r="M42" s="20">
        <f t="shared" si="22"/>
        <v>-190251</v>
      </c>
      <c r="N42" s="21">
        <f t="shared" si="23"/>
        <v>-1</v>
      </c>
      <c r="O42" s="26"/>
      <c r="P42" s="22" t="str">
        <f t="shared" si="3"/>
        <v>Under Budget</v>
      </c>
      <c r="Q42" s="20">
        <f t="shared" si="24"/>
        <v>-227469.00999999998</v>
      </c>
    </row>
    <row r="43" spans="1:25" outlineLevel="2" x14ac:dyDescent="0.25">
      <c r="A43" s="33" t="s">
        <v>49</v>
      </c>
      <c r="B43" s="30" t="s">
        <v>11</v>
      </c>
      <c r="C43" s="31">
        <v>674.75</v>
      </c>
      <c r="D43" s="31">
        <v>0</v>
      </c>
      <c r="E43" s="20">
        <f t="shared" si="18"/>
        <v>674.75</v>
      </c>
      <c r="F43" s="21">
        <f t="shared" si="19"/>
        <v>1</v>
      </c>
      <c r="G43" s="22" t="str">
        <f t="shared" si="20"/>
        <v>Over Budget</v>
      </c>
      <c r="H43" s="23" t="str">
        <f t="shared" si="21"/>
        <v>No</v>
      </c>
      <c r="I43" s="24"/>
      <c r="J43" s="25">
        <v>675</v>
      </c>
      <c r="K43" s="31">
        <v>674.75</v>
      </c>
      <c r="L43" s="31">
        <v>0</v>
      </c>
      <c r="M43" s="20">
        <f t="shared" si="22"/>
        <v>675</v>
      </c>
      <c r="N43" s="21">
        <f t="shared" si="23"/>
        <v>1</v>
      </c>
      <c r="O43" s="26"/>
      <c r="P43" s="22" t="str">
        <f t="shared" si="3"/>
        <v>Over Budget</v>
      </c>
      <c r="Q43" s="20">
        <f t="shared" si="24"/>
        <v>0.25</v>
      </c>
    </row>
    <row r="44" spans="1:25" outlineLevel="2" x14ac:dyDescent="0.25">
      <c r="A44" s="33" t="s">
        <v>50</v>
      </c>
      <c r="B44" s="30" t="s">
        <v>11</v>
      </c>
      <c r="C44" s="31">
        <v>0</v>
      </c>
      <c r="D44" s="31">
        <v>279000</v>
      </c>
      <c r="E44" s="20">
        <f t="shared" si="18"/>
        <v>-279000</v>
      </c>
      <c r="F44" s="21">
        <f t="shared" si="19"/>
        <v>-1</v>
      </c>
      <c r="G44" s="22" t="str">
        <f t="shared" si="20"/>
        <v>Under Budget</v>
      </c>
      <c r="H44" s="23" t="str">
        <f t="shared" si="21"/>
        <v>Yes</v>
      </c>
      <c r="I44" s="24" t="s">
        <v>514</v>
      </c>
      <c r="J44" s="25">
        <v>1116000</v>
      </c>
      <c r="K44" s="31">
        <v>837000</v>
      </c>
      <c r="L44" s="31">
        <v>1116000</v>
      </c>
      <c r="M44" s="20">
        <f t="shared" si="22"/>
        <v>0</v>
      </c>
      <c r="N44" s="21">
        <f t="shared" si="23"/>
        <v>0</v>
      </c>
      <c r="O44" s="26"/>
      <c r="P44" s="22" t="str">
        <f t="shared" si="3"/>
        <v>On Budget</v>
      </c>
      <c r="Q44" s="20">
        <f t="shared" si="24"/>
        <v>279000</v>
      </c>
    </row>
    <row r="45" spans="1:25" outlineLevel="2" x14ac:dyDescent="0.25">
      <c r="A45" s="33" t="s">
        <v>51</v>
      </c>
      <c r="B45" s="30" t="s">
        <v>11</v>
      </c>
      <c r="C45" s="31">
        <v>-48965.78</v>
      </c>
      <c r="D45" s="31">
        <v>0</v>
      </c>
      <c r="E45" s="20">
        <f t="shared" si="18"/>
        <v>-48965.78</v>
      </c>
      <c r="F45" s="21">
        <f t="shared" si="19"/>
        <v>-1</v>
      </c>
      <c r="G45" s="22" t="str">
        <f t="shared" si="20"/>
        <v>Under Budget</v>
      </c>
      <c r="H45" s="23" t="str">
        <f t="shared" si="21"/>
        <v>Yes</v>
      </c>
      <c r="I45" s="24" t="s">
        <v>515</v>
      </c>
      <c r="J45" s="25">
        <v>-168070</v>
      </c>
      <c r="K45" s="31">
        <v>-48965.78</v>
      </c>
      <c r="L45" s="31">
        <v>0</v>
      </c>
      <c r="M45" s="20">
        <f t="shared" si="22"/>
        <v>-168070</v>
      </c>
      <c r="N45" s="21">
        <f t="shared" si="23"/>
        <v>-1</v>
      </c>
      <c r="O45" s="26"/>
      <c r="P45" s="22" t="str">
        <f t="shared" si="3"/>
        <v>Under Budget</v>
      </c>
      <c r="Q45" s="20">
        <f t="shared" si="24"/>
        <v>-119104.22</v>
      </c>
    </row>
    <row r="46" spans="1:25" outlineLevel="2" x14ac:dyDescent="0.25">
      <c r="A46" s="33" t="s">
        <v>52</v>
      </c>
      <c r="B46" s="30" t="s">
        <v>11</v>
      </c>
      <c r="C46" s="31">
        <v>-20664.900000000001</v>
      </c>
      <c r="D46" s="31">
        <v>0</v>
      </c>
      <c r="E46" s="20">
        <f t="shared" si="18"/>
        <v>-20664.900000000001</v>
      </c>
      <c r="F46" s="21">
        <f t="shared" si="19"/>
        <v>-1</v>
      </c>
      <c r="G46" s="22" t="str">
        <f t="shared" si="20"/>
        <v>Under Budget</v>
      </c>
      <c r="H46" s="23" t="str">
        <f t="shared" si="21"/>
        <v>Yes</v>
      </c>
      <c r="I46" s="24" t="s">
        <v>515</v>
      </c>
      <c r="J46" s="25">
        <v>-20665</v>
      </c>
      <c r="K46" s="31">
        <v>-20664.900000000001</v>
      </c>
      <c r="L46" s="31">
        <v>0</v>
      </c>
      <c r="M46" s="20">
        <f t="shared" si="22"/>
        <v>-20665</v>
      </c>
      <c r="N46" s="21">
        <f t="shared" si="23"/>
        <v>-1</v>
      </c>
      <c r="O46" s="26"/>
      <c r="P46" s="22" t="str">
        <f t="shared" si="3"/>
        <v>Under Budget</v>
      </c>
      <c r="Q46" s="20">
        <f t="shared" si="24"/>
        <v>-9.9999999998544808E-2</v>
      </c>
    </row>
    <row r="47" spans="1:25" outlineLevel="2" x14ac:dyDescent="0.25">
      <c r="A47" s="33" t="s">
        <v>53</v>
      </c>
      <c r="B47" s="30" t="s">
        <v>11</v>
      </c>
      <c r="C47" s="31">
        <v>0</v>
      </c>
      <c r="D47" s="31">
        <v>170890</v>
      </c>
      <c r="E47" s="20">
        <f t="shared" si="18"/>
        <v>-170890</v>
      </c>
      <c r="F47" s="21">
        <f t="shared" si="19"/>
        <v>-1</v>
      </c>
      <c r="G47" s="22" t="str">
        <f t="shared" si="20"/>
        <v>Under Budget</v>
      </c>
      <c r="H47" s="23" t="str">
        <f t="shared" si="21"/>
        <v>Yes</v>
      </c>
      <c r="I47" s="24" t="s">
        <v>514</v>
      </c>
      <c r="J47" s="25">
        <v>341780</v>
      </c>
      <c r="K47" s="31">
        <v>170890</v>
      </c>
      <c r="L47" s="31">
        <v>341780</v>
      </c>
      <c r="M47" s="20">
        <f t="shared" si="22"/>
        <v>0</v>
      </c>
      <c r="N47" s="21">
        <f t="shared" si="23"/>
        <v>0</v>
      </c>
      <c r="O47" s="26"/>
      <c r="P47" s="22" t="str">
        <f t="shared" si="3"/>
        <v>On Budget</v>
      </c>
      <c r="Q47" s="20">
        <f t="shared" si="24"/>
        <v>170890</v>
      </c>
    </row>
    <row r="48" spans="1:25" ht="24" outlineLevel="2" x14ac:dyDescent="0.25">
      <c r="A48" s="33" t="s">
        <v>54</v>
      </c>
      <c r="B48" s="30" t="s">
        <v>11</v>
      </c>
      <c r="C48" s="31">
        <v>25162.52</v>
      </c>
      <c r="D48" s="31">
        <v>0</v>
      </c>
      <c r="E48" s="20">
        <f t="shared" si="18"/>
        <v>25162.52</v>
      </c>
      <c r="F48" s="21">
        <f t="shared" si="19"/>
        <v>1</v>
      </c>
      <c r="G48" s="22" t="str">
        <f t="shared" si="20"/>
        <v>Over Budget</v>
      </c>
      <c r="H48" s="23" t="str">
        <f t="shared" si="21"/>
        <v>Yes</v>
      </c>
      <c r="I48" s="24" t="s">
        <v>444</v>
      </c>
      <c r="J48" s="25">
        <v>32577</v>
      </c>
      <c r="K48" s="31">
        <v>25162.52</v>
      </c>
      <c r="L48" s="31">
        <v>0</v>
      </c>
      <c r="M48" s="20">
        <f t="shared" si="22"/>
        <v>32577</v>
      </c>
      <c r="N48" s="21">
        <f t="shared" si="23"/>
        <v>1</v>
      </c>
      <c r="O48" s="26"/>
      <c r="P48" s="22" t="str">
        <f t="shared" si="3"/>
        <v>Over Budget</v>
      </c>
      <c r="Q48" s="20">
        <f t="shared" si="24"/>
        <v>7414.48</v>
      </c>
    </row>
    <row r="49" spans="1:23" outlineLevel="2" x14ac:dyDescent="0.25">
      <c r="A49" s="33" t="s">
        <v>55</v>
      </c>
      <c r="B49" s="30" t="s">
        <v>11</v>
      </c>
      <c r="C49" s="31">
        <v>0</v>
      </c>
      <c r="D49" s="31">
        <v>79395</v>
      </c>
      <c r="E49" s="20">
        <f t="shared" si="18"/>
        <v>-79395</v>
      </c>
      <c r="F49" s="21">
        <f t="shared" si="19"/>
        <v>-1</v>
      </c>
      <c r="G49" s="22" t="str">
        <f t="shared" si="20"/>
        <v>Under Budget</v>
      </c>
      <c r="H49" s="23" t="str">
        <f t="shared" si="21"/>
        <v>Yes</v>
      </c>
      <c r="I49" s="24" t="s">
        <v>514</v>
      </c>
      <c r="J49" s="25">
        <v>317500</v>
      </c>
      <c r="K49" s="31">
        <v>260271</v>
      </c>
      <c r="L49" s="31">
        <v>317576</v>
      </c>
      <c r="M49" s="20">
        <f t="shared" si="22"/>
        <v>-76</v>
      </c>
      <c r="N49" s="21">
        <f t="shared" si="23"/>
        <v>-2.3931279441771419E-4</v>
      </c>
      <c r="O49" s="26"/>
      <c r="P49" s="22" t="str">
        <f t="shared" si="3"/>
        <v>Under Budget</v>
      </c>
      <c r="Q49" s="20">
        <f t="shared" si="24"/>
        <v>57229</v>
      </c>
    </row>
    <row r="50" spans="1:23" outlineLevel="2" x14ac:dyDescent="0.25">
      <c r="A50" s="33" t="s">
        <v>56</v>
      </c>
      <c r="B50" s="30" t="s">
        <v>11</v>
      </c>
      <c r="C50" s="31">
        <v>0</v>
      </c>
      <c r="D50" s="31">
        <v>50007</v>
      </c>
      <c r="E50" s="20">
        <f t="shared" si="18"/>
        <v>-50007</v>
      </c>
      <c r="F50" s="21">
        <f t="shared" si="19"/>
        <v>-1</v>
      </c>
      <c r="G50" s="22" t="str">
        <f t="shared" si="20"/>
        <v>Under Budget</v>
      </c>
      <c r="H50" s="23" t="str">
        <f t="shared" si="21"/>
        <v>Yes</v>
      </c>
      <c r="I50" s="24" t="s">
        <v>514</v>
      </c>
      <c r="J50" s="25">
        <v>200000</v>
      </c>
      <c r="K50" s="31">
        <v>150021</v>
      </c>
      <c r="L50" s="31">
        <v>200028</v>
      </c>
      <c r="M50" s="20">
        <f t="shared" si="22"/>
        <v>-28</v>
      </c>
      <c r="N50" s="21">
        <f t="shared" si="23"/>
        <v>-1.3998040274361588E-4</v>
      </c>
      <c r="O50" s="26"/>
      <c r="P50" s="22" t="str">
        <f t="shared" si="3"/>
        <v>Under Budget</v>
      </c>
      <c r="Q50" s="20">
        <f t="shared" si="24"/>
        <v>49979</v>
      </c>
    </row>
    <row r="51" spans="1:23" ht="15.75" outlineLevel="2" thickBot="1" x14ac:dyDescent="0.3">
      <c r="A51" s="33" t="s">
        <v>57</v>
      </c>
      <c r="B51" s="30" t="s">
        <v>11</v>
      </c>
      <c r="C51" s="31">
        <v>0</v>
      </c>
      <c r="D51" s="31">
        <v>39189</v>
      </c>
      <c r="E51" s="20">
        <f t="shared" si="18"/>
        <v>-39189</v>
      </c>
      <c r="F51" s="21">
        <f t="shared" si="19"/>
        <v>-1</v>
      </c>
      <c r="G51" s="22" t="str">
        <f t="shared" si="20"/>
        <v>Under Budget</v>
      </c>
      <c r="H51" s="23" t="str">
        <f t="shared" si="21"/>
        <v>Yes</v>
      </c>
      <c r="I51" s="24" t="s">
        <v>514</v>
      </c>
      <c r="J51" s="25">
        <v>156875</v>
      </c>
      <c r="K51" s="31">
        <v>117567</v>
      </c>
      <c r="L51" s="31">
        <v>156756</v>
      </c>
      <c r="M51" s="20">
        <f t="shared" si="22"/>
        <v>119</v>
      </c>
      <c r="N51" s="21">
        <f t="shared" si="23"/>
        <v>7.5914159585597997E-4</v>
      </c>
      <c r="O51" s="26"/>
      <c r="P51" s="22" t="str">
        <f t="shared" si="3"/>
        <v>Over Budget</v>
      </c>
      <c r="Q51" s="20">
        <f t="shared" si="24"/>
        <v>39308</v>
      </c>
    </row>
    <row r="52" spans="1:23" outlineLevel="1" x14ac:dyDescent="0.25">
      <c r="A52" s="34" t="s">
        <v>58</v>
      </c>
      <c r="B52" s="35" t="s">
        <v>13</v>
      </c>
      <c r="C52" s="40">
        <f>SUBTOTAL(9,C34:C51)</f>
        <v>1869919.6100000003</v>
      </c>
      <c r="D52" s="40">
        <f>SUBTOTAL(9,D34:D51)</f>
        <v>1025500</v>
      </c>
      <c r="E52" s="41">
        <f t="shared" si="18"/>
        <v>844419.61000000034</v>
      </c>
      <c r="F52" s="42">
        <f t="shared" si="19"/>
        <v>0.82342234032179462</v>
      </c>
      <c r="G52" s="40" t="str">
        <f t="shared" si="20"/>
        <v>Over Budget</v>
      </c>
      <c r="H52" s="43"/>
      <c r="I52" s="44"/>
      <c r="J52" s="62">
        <f>SUBTOTAL(9,J34:J51)</f>
        <v>5032341</v>
      </c>
      <c r="K52" s="40">
        <f>SUBTOTAL(9,K34:K51)</f>
        <v>5977379.6099999985</v>
      </c>
      <c r="L52" s="40">
        <f>SUBTOTAL(9,L34:L51)</f>
        <v>3760870</v>
      </c>
      <c r="M52" s="41">
        <f t="shared" si="22"/>
        <v>1271471</v>
      </c>
      <c r="N52" s="42">
        <f t="shared" si="23"/>
        <v>0.33807895513538089</v>
      </c>
      <c r="O52" s="46"/>
      <c r="P52" s="40" t="str">
        <f t="shared" si="3"/>
        <v>Over Budget</v>
      </c>
      <c r="Q52" s="41">
        <f t="shared" si="24"/>
        <v>-945038.60999999847</v>
      </c>
    </row>
    <row r="53" spans="1:23" outlineLevel="2" x14ac:dyDescent="0.25">
      <c r="A53" s="32" t="s">
        <v>59</v>
      </c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23" outlineLevel="2" x14ac:dyDescent="0.25">
      <c r="A54" s="33" t="s">
        <v>60</v>
      </c>
      <c r="B54" s="30" t="s">
        <v>11</v>
      </c>
      <c r="C54" s="31">
        <v>103533.35</v>
      </c>
      <c r="D54" s="31">
        <v>0</v>
      </c>
      <c r="E54" s="20">
        <f t="shared" ref="E54:E105" si="25">C54 - D54</f>
        <v>103533.35</v>
      </c>
      <c r="F54" s="21">
        <f t="shared" ref="F54:F105" si="26">IF(D54 &gt; 1, ( C54 - D54 ) / D54, IF(C54 &gt; 1, 1, IF(C54 &lt; -1, -1, 0)))</f>
        <v>1</v>
      </c>
      <c r="G54" s="22" t="str">
        <f t="shared" ref="G54:G105" si="27">IF($E54 &gt; 1, "Over Budget", IF($E54 &lt; -1, "Under Budget", "On Budget"))</f>
        <v>Over Budget</v>
      </c>
      <c r="H54" s="23" t="str">
        <f t="shared" ref="H54:H104" si="28">IF(AND(OR(MONTH($A$3) = 3, MONTH($A$3) = 6, MONTH($A$3) = 9, MONTH($A$3) = 12), OR($F54 &gt;= 0.1, $E54 &gt;= 250000, $F54 &lt;= -0.1, $E54 &lt;= -250000), OR($E54 &gt;= 10000, $E54 &lt;= -10000)), "Yes", IF(OR($E54 &gt;= 250000, $E54 &lt;= -250000), "Yes", "No"))</f>
        <v>Yes</v>
      </c>
      <c r="I54" s="24" t="s">
        <v>494</v>
      </c>
      <c r="J54" s="25">
        <v>866250</v>
      </c>
      <c r="K54" s="31">
        <v>969783.35</v>
      </c>
      <c r="L54" s="31">
        <v>866250</v>
      </c>
      <c r="M54" s="20">
        <f t="shared" ref="M54:M105" si="29">J54 - L54</f>
        <v>0</v>
      </c>
      <c r="N54" s="21">
        <f t="shared" ref="N54:N105" si="30">IF(L54 &gt; 1, ( J54 - L54 ) / L54, IF(J54 &gt; 1, 1, IF(J54 &lt; 1, -1, 0)))</f>
        <v>0</v>
      </c>
      <c r="O54" s="26"/>
      <c r="P54" s="22" t="str">
        <f t="shared" si="3"/>
        <v>On Budget</v>
      </c>
      <c r="Q54" s="20">
        <f t="shared" ref="Q54:Q105" si="31">J54 - K54</f>
        <v>-103533.34999999998</v>
      </c>
    </row>
    <row r="55" spans="1:23" outlineLevel="2" x14ac:dyDescent="0.25">
      <c r="A55" s="33" t="s">
        <v>61</v>
      </c>
      <c r="B55" s="30" t="s">
        <v>11</v>
      </c>
      <c r="C55" s="31">
        <v>0</v>
      </c>
      <c r="D55" s="31">
        <v>0</v>
      </c>
      <c r="E55" s="20">
        <f t="shared" si="25"/>
        <v>0</v>
      </c>
      <c r="F55" s="21">
        <f t="shared" si="26"/>
        <v>0</v>
      </c>
      <c r="G55" s="22" t="str">
        <f t="shared" si="27"/>
        <v>On Budget</v>
      </c>
      <c r="H55" s="23" t="str">
        <f t="shared" si="28"/>
        <v>No</v>
      </c>
      <c r="I55" s="24"/>
      <c r="J55" s="25">
        <v>0</v>
      </c>
      <c r="K55" s="31">
        <v>890925</v>
      </c>
      <c r="L55" s="31">
        <v>890925</v>
      </c>
      <c r="M55" s="20">
        <f t="shared" si="29"/>
        <v>-890925</v>
      </c>
      <c r="N55" s="21">
        <f t="shared" si="30"/>
        <v>-1</v>
      </c>
      <c r="O55" s="26"/>
      <c r="P55" s="22" t="str">
        <f t="shared" si="3"/>
        <v>Under Budget</v>
      </c>
      <c r="Q55" s="20">
        <f t="shared" si="31"/>
        <v>-890925</v>
      </c>
    </row>
    <row r="56" spans="1:23" outlineLevel="2" x14ac:dyDescent="0.25">
      <c r="A56" s="33" t="s">
        <v>62</v>
      </c>
      <c r="B56" s="30" t="s">
        <v>11</v>
      </c>
      <c r="C56" s="31">
        <v>45530.239999999998</v>
      </c>
      <c r="D56" s="31">
        <v>0</v>
      </c>
      <c r="E56" s="20">
        <f t="shared" si="25"/>
        <v>45530.239999999998</v>
      </c>
      <c r="F56" s="21">
        <f t="shared" si="26"/>
        <v>1</v>
      </c>
      <c r="G56" s="22" t="str">
        <f t="shared" si="27"/>
        <v>Over Budget</v>
      </c>
      <c r="H56" s="23" t="str">
        <f t="shared" si="28"/>
        <v>Yes</v>
      </c>
      <c r="I56" s="24" t="s">
        <v>495</v>
      </c>
      <c r="J56" s="25">
        <v>1683675</v>
      </c>
      <c r="K56" s="31">
        <v>838280.24</v>
      </c>
      <c r="L56" s="31">
        <v>792750</v>
      </c>
      <c r="M56" s="20">
        <f t="shared" si="29"/>
        <v>890925</v>
      </c>
      <c r="N56" s="21">
        <f t="shared" si="30"/>
        <v>1.1238410596026489</v>
      </c>
      <c r="O56" s="26"/>
      <c r="P56" s="22" t="str">
        <f t="shared" si="3"/>
        <v>Over Budget</v>
      </c>
      <c r="Q56" s="20">
        <f t="shared" si="31"/>
        <v>845394.76</v>
      </c>
      <c r="R56" s="65">
        <v>850000</v>
      </c>
      <c r="S56" s="70">
        <v>94444</v>
      </c>
      <c r="T56" s="65">
        <f>+S56*9</f>
        <v>849996</v>
      </c>
      <c r="U56" s="65">
        <f>+S56*8</f>
        <v>755552</v>
      </c>
      <c r="V56" s="70">
        <v>94448</v>
      </c>
      <c r="W56" s="65">
        <f>SUM(U56:V56)</f>
        <v>850000</v>
      </c>
    </row>
    <row r="57" spans="1:23" outlineLevel="2" x14ac:dyDescent="0.25">
      <c r="A57" s="33" t="s">
        <v>63</v>
      </c>
      <c r="B57" s="30" t="s">
        <v>11</v>
      </c>
      <c r="C57" s="31">
        <v>45381.57</v>
      </c>
      <c r="D57" s="31">
        <v>0</v>
      </c>
      <c r="E57" s="20">
        <f t="shared" si="25"/>
        <v>45381.57</v>
      </c>
      <c r="F57" s="21">
        <f t="shared" si="26"/>
        <v>1</v>
      </c>
      <c r="G57" s="22" t="str">
        <f t="shared" si="27"/>
        <v>Over Budget</v>
      </c>
      <c r="H57" s="23" t="str">
        <f t="shared" si="28"/>
        <v>Yes</v>
      </c>
      <c r="I57" s="24" t="s">
        <v>496</v>
      </c>
      <c r="J57" s="25">
        <v>280403</v>
      </c>
      <c r="K57" s="31">
        <v>325784.57</v>
      </c>
      <c r="L57" s="31">
        <v>280403</v>
      </c>
      <c r="M57" s="20">
        <f t="shared" si="29"/>
        <v>0</v>
      </c>
      <c r="N57" s="21">
        <f t="shared" si="30"/>
        <v>0</v>
      </c>
      <c r="O57" s="26"/>
      <c r="P57" s="22" t="str">
        <f t="shared" si="3"/>
        <v>On Budget</v>
      </c>
      <c r="Q57" s="20">
        <f t="shared" si="31"/>
        <v>-45381.570000000007</v>
      </c>
    </row>
    <row r="58" spans="1:23" outlineLevel="2" x14ac:dyDescent="0.25">
      <c r="A58" s="33" t="s">
        <v>64</v>
      </c>
      <c r="B58" s="30" t="s">
        <v>11</v>
      </c>
      <c r="C58" s="31">
        <v>0</v>
      </c>
      <c r="D58" s="31">
        <v>0</v>
      </c>
      <c r="E58" s="20">
        <f t="shared" si="25"/>
        <v>0</v>
      </c>
      <c r="F58" s="21">
        <f t="shared" si="26"/>
        <v>0</v>
      </c>
      <c r="G58" s="22" t="str">
        <f t="shared" si="27"/>
        <v>On Budget</v>
      </c>
      <c r="H58" s="23" t="str">
        <f t="shared" si="28"/>
        <v>No</v>
      </c>
      <c r="I58" s="24"/>
      <c r="J58" s="25">
        <v>334031</v>
      </c>
      <c r="K58" s="31">
        <v>334031</v>
      </c>
      <c r="L58" s="31">
        <v>334031</v>
      </c>
      <c r="M58" s="20">
        <f t="shared" si="29"/>
        <v>0</v>
      </c>
      <c r="N58" s="21">
        <f t="shared" si="30"/>
        <v>0</v>
      </c>
      <c r="O58" s="26"/>
      <c r="P58" s="22" t="str">
        <f t="shared" si="3"/>
        <v>On Budget</v>
      </c>
      <c r="Q58" s="20">
        <f t="shared" si="31"/>
        <v>0</v>
      </c>
    </row>
    <row r="59" spans="1:23" outlineLevel="2" x14ac:dyDescent="0.25">
      <c r="A59" s="33" t="s">
        <v>65</v>
      </c>
      <c r="B59" s="30" t="s">
        <v>11</v>
      </c>
      <c r="C59" s="31">
        <v>5678.32</v>
      </c>
      <c r="D59" s="31">
        <v>187500</v>
      </c>
      <c r="E59" s="20">
        <f t="shared" si="25"/>
        <v>-181821.68</v>
      </c>
      <c r="F59" s="21">
        <f t="shared" si="26"/>
        <v>-0.96971562666666666</v>
      </c>
      <c r="G59" s="22" t="str">
        <f t="shared" si="27"/>
        <v>Under Budget</v>
      </c>
      <c r="H59" s="23" t="str">
        <f t="shared" si="28"/>
        <v>Yes</v>
      </c>
      <c r="I59" s="24" t="s">
        <v>497</v>
      </c>
      <c r="J59" s="25">
        <v>399000</v>
      </c>
      <c r="K59" s="31">
        <v>217178.32</v>
      </c>
      <c r="L59" s="31">
        <v>399000</v>
      </c>
      <c r="M59" s="20">
        <f t="shared" si="29"/>
        <v>0</v>
      </c>
      <c r="N59" s="21">
        <f t="shared" si="30"/>
        <v>0</v>
      </c>
      <c r="O59" s="26"/>
      <c r="P59" s="22" t="str">
        <f t="shared" si="3"/>
        <v>On Budget</v>
      </c>
      <c r="Q59" s="20">
        <f t="shared" si="31"/>
        <v>181821.68</v>
      </c>
    </row>
    <row r="60" spans="1:23" outlineLevel="2" x14ac:dyDescent="0.25">
      <c r="A60" s="33" t="s">
        <v>66</v>
      </c>
      <c r="B60" s="30" t="s">
        <v>11</v>
      </c>
      <c r="C60" s="31">
        <v>0</v>
      </c>
      <c r="D60" s="31">
        <v>68880</v>
      </c>
      <c r="E60" s="20">
        <f t="shared" si="25"/>
        <v>-68880</v>
      </c>
      <c r="F60" s="21">
        <f t="shared" si="26"/>
        <v>-1</v>
      </c>
      <c r="G60" s="22" t="str">
        <f t="shared" si="27"/>
        <v>Under Budget</v>
      </c>
      <c r="H60" s="23" t="str">
        <f t="shared" si="28"/>
        <v>Yes</v>
      </c>
      <c r="I60" s="24" t="s">
        <v>498</v>
      </c>
      <c r="J60" s="25">
        <v>68880</v>
      </c>
      <c r="K60" s="31">
        <v>0</v>
      </c>
      <c r="L60" s="31">
        <v>68880</v>
      </c>
      <c r="M60" s="20">
        <f t="shared" si="29"/>
        <v>0</v>
      </c>
      <c r="N60" s="21">
        <f t="shared" si="30"/>
        <v>0</v>
      </c>
      <c r="O60" s="26"/>
      <c r="P60" s="22" t="str">
        <f t="shared" si="3"/>
        <v>On Budget</v>
      </c>
      <c r="Q60" s="20">
        <f t="shared" si="31"/>
        <v>68880</v>
      </c>
    </row>
    <row r="61" spans="1:23" outlineLevel="2" x14ac:dyDescent="0.25">
      <c r="A61" s="33" t="s">
        <v>67</v>
      </c>
      <c r="B61" s="30" t="s">
        <v>11</v>
      </c>
      <c r="C61" s="31">
        <v>0</v>
      </c>
      <c r="D61" s="31">
        <v>68880</v>
      </c>
      <c r="E61" s="20">
        <f t="shared" si="25"/>
        <v>-68880</v>
      </c>
      <c r="F61" s="21">
        <f t="shared" si="26"/>
        <v>-1</v>
      </c>
      <c r="G61" s="22" t="str">
        <f t="shared" si="27"/>
        <v>Under Budget</v>
      </c>
      <c r="H61" s="23" t="str">
        <f t="shared" si="28"/>
        <v>Yes</v>
      </c>
      <c r="I61" s="24" t="s">
        <v>498</v>
      </c>
      <c r="J61" s="25">
        <v>68880</v>
      </c>
      <c r="K61" s="31">
        <v>0</v>
      </c>
      <c r="L61" s="31">
        <v>68880</v>
      </c>
      <c r="M61" s="20">
        <f t="shared" si="29"/>
        <v>0</v>
      </c>
      <c r="N61" s="21">
        <f t="shared" si="30"/>
        <v>0</v>
      </c>
      <c r="O61" s="26"/>
      <c r="P61" s="22" t="str">
        <f t="shared" si="3"/>
        <v>On Budget</v>
      </c>
      <c r="Q61" s="20">
        <f t="shared" si="31"/>
        <v>68880</v>
      </c>
    </row>
    <row r="62" spans="1:23" outlineLevel="2" x14ac:dyDescent="0.25">
      <c r="A62" s="33" t="s">
        <v>68</v>
      </c>
      <c r="B62" s="30" t="s">
        <v>11</v>
      </c>
      <c r="C62" s="31">
        <v>0</v>
      </c>
      <c r="D62" s="31">
        <v>0</v>
      </c>
      <c r="E62" s="20">
        <f t="shared" si="25"/>
        <v>0</v>
      </c>
      <c r="F62" s="21">
        <f t="shared" si="26"/>
        <v>0</v>
      </c>
      <c r="G62" s="22" t="str">
        <f t="shared" si="27"/>
        <v>On Budget</v>
      </c>
      <c r="H62" s="23" t="str">
        <f t="shared" si="28"/>
        <v>No</v>
      </c>
      <c r="I62" s="24"/>
      <c r="J62" s="25">
        <v>0</v>
      </c>
      <c r="K62" s="31">
        <v>196925</v>
      </c>
      <c r="L62" s="31">
        <v>1969250</v>
      </c>
      <c r="M62" s="20">
        <f t="shared" si="29"/>
        <v>-1969250</v>
      </c>
      <c r="N62" s="21">
        <f t="shared" si="30"/>
        <v>-1</v>
      </c>
      <c r="O62" s="26"/>
      <c r="P62" s="22" t="str">
        <f t="shared" si="3"/>
        <v>Under Budget</v>
      </c>
      <c r="Q62" s="20">
        <f t="shared" si="31"/>
        <v>-196925</v>
      </c>
    </row>
    <row r="63" spans="1:23" outlineLevel="2" x14ac:dyDescent="0.25">
      <c r="A63" s="33" t="s">
        <v>69</v>
      </c>
      <c r="B63" s="30" t="s">
        <v>11</v>
      </c>
      <c r="C63" s="31">
        <v>0</v>
      </c>
      <c r="D63" s="31">
        <v>0</v>
      </c>
      <c r="E63" s="20">
        <f t="shared" si="25"/>
        <v>0</v>
      </c>
      <c r="F63" s="21">
        <f t="shared" si="26"/>
        <v>0</v>
      </c>
      <c r="G63" s="22" t="str">
        <f t="shared" si="27"/>
        <v>On Budget</v>
      </c>
      <c r="H63" s="23" t="str">
        <f t="shared" si="28"/>
        <v>No</v>
      </c>
      <c r="I63" s="24"/>
      <c r="J63" s="25">
        <v>0</v>
      </c>
      <c r="K63" s="31">
        <v>196925</v>
      </c>
      <c r="L63" s="31">
        <v>1969250</v>
      </c>
      <c r="M63" s="20">
        <f t="shared" si="29"/>
        <v>-1969250</v>
      </c>
      <c r="N63" s="21">
        <f t="shared" si="30"/>
        <v>-1</v>
      </c>
      <c r="O63" s="26"/>
      <c r="P63" s="22" t="str">
        <f t="shared" si="3"/>
        <v>Under Budget</v>
      </c>
      <c r="Q63" s="20">
        <f t="shared" si="31"/>
        <v>-196925</v>
      </c>
    </row>
    <row r="64" spans="1:23" outlineLevel="2" x14ac:dyDescent="0.25">
      <c r="A64" s="33" t="s">
        <v>70</v>
      </c>
      <c r="B64" s="30" t="s">
        <v>11</v>
      </c>
      <c r="C64" s="31">
        <v>0</v>
      </c>
      <c r="D64" s="31">
        <v>137000</v>
      </c>
      <c r="E64" s="20">
        <f t="shared" si="25"/>
        <v>-137000</v>
      </c>
      <c r="F64" s="21">
        <f t="shared" si="26"/>
        <v>-1</v>
      </c>
      <c r="G64" s="22" t="str">
        <f t="shared" si="27"/>
        <v>Under Budget</v>
      </c>
      <c r="H64" s="23" t="str">
        <f t="shared" si="28"/>
        <v>Yes</v>
      </c>
      <c r="I64" s="24" t="s">
        <v>499</v>
      </c>
      <c r="J64" s="25">
        <v>550000</v>
      </c>
      <c r="K64" s="31">
        <v>413000</v>
      </c>
      <c r="L64" s="31">
        <v>550000</v>
      </c>
      <c r="M64" s="20">
        <f t="shared" si="29"/>
        <v>0</v>
      </c>
      <c r="N64" s="21">
        <f t="shared" si="30"/>
        <v>0</v>
      </c>
      <c r="O64" s="26"/>
      <c r="P64" s="22" t="str">
        <f t="shared" si="3"/>
        <v>On Budget</v>
      </c>
      <c r="Q64" s="20">
        <f t="shared" si="31"/>
        <v>137000</v>
      </c>
    </row>
    <row r="65" spans="1:23" outlineLevel="2" x14ac:dyDescent="0.25">
      <c r="A65" s="33" t="s">
        <v>71</v>
      </c>
      <c r="B65" s="30" t="s">
        <v>11</v>
      </c>
      <c r="C65" s="31">
        <v>0</v>
      </c>
      <c r="D65" s="31">
        <v>450000</v>
      </c>
      <c r="E65" s="20">
        <f t="shared" si="25"/>
        <v>-450000</v>
      </c>
      <c r="F65" s="21">
        <f t="shared" si="26"/>
        <v>-1</v>
      </c>
      <c r="G65" s="22" t="str">
        <f t="shared" si="27"/>
        <v>Under Budget</v>
      </c>
      <c r="H65" s="23" t="str">
        <f t="shared" si="28"/>
        <v>Yes</v>
      </c>
      <c r="I65" s="24" t="s">
        <v>499</v>
      </c>
      <c r="J65" s="25">
        <v>1500000</v>
      </c>
      <c r="K65" s="31">
        <v>1050000</v>
      </c>
      <c r="L65" s="31">
        <v>1500000</v>
      </c>
      <c r="M65" s="20">
        <f t="shared" si="29"/>
        <v>0</v>
      </c>
      <c r="N65" s="21">
        <f t="shared" si="30"/>
        <v>0</v>
      </c>
      <c r="O65" s="26"/>
      <c r="P65" s="22" t="str">
        <f t="shared" si="3"/>
        <v>On Budget</v>
      </c>
      <c r="Q65" s="20">
        <f t="shared" si="31"/>
        <v>450000</v>
      </c>
      <c r="R65" s="65"/>
    </row>
    <row r="66" spans="1:23" outlineLevel="2" x14ac:dyDescent="0.25">
      <c r="A66" s="33" t="s">
        <v>72</v>
      </c>
      <c r="B66" s="30" t="s">
        <v>11</v>
      </c>
      <c r="C66" s="31">
        <v>0</v>
      </c>
      <c r="D66" s="31">
        <v>7350</v>
      </c>
      <c r="E66" s="20">
        <f t="shared" si="25"/>
        <v>-7350</v>
      </c>
      <c r="F66" s="21">
        <f t="shared" si="26"/>
        <v>-1</v>
      </c>
      <c r="G66" s="22" t="str">
        <f t="shared" si="27"/>
        <v>Under Budget</v>
      </c>
      <c r="H66" s="23" t="str">
        <f t="shared" si="28"/>
        <v>No</v>
      </c>
      <c r="I66" s="24"/>
      <c r="J66" s="25">
        <v>157500</v>
      </c>
      <c r="K66" s="31">
        <v>150150</v>
      </c>
      <c r="L66" s="31">
        <v>157500</v>
      </c>
      <c r="M66" s="20">
        <f t="shared" si="29"/>
        <v>0</v>
      </c>
      <c r="N66" s="21">
        <f t="shared" si="30"/>
        <v>0</v>
      </c>
      <c r="O66" s="26"/>
      <c r="P66" s="22" t="str">
        <f t="shared" si="3"/>
        <v>On Budget</v>
      </c>
      <c r="Q66" s="20">
        <f t="shared" si="31"/>
        <v>7350</v>
      </c>
    </row>
    <row r="67" spans="1:23" outlineLevel="2" x14ac:dyDescent="0.25">
      <c r="A67" s="33" t="s">
        <v>73</v>
      </c>
      <c r="B67" s="30" t="s">
        <v>11</v>
      </c>
      <c r="C67" s="31">
        <v>321.68</v>
      </c>
      <c r="D67" s="31">
        <v>0</v>
      </c>
      <c r="E67" s="20">
        <f t="shared" si="25"/>
        <v>321.68</v>
      </c>
      <c r="F67" s="21">
        <f t="shared" si="26"/>
        <v>1</v>
      </c>
      <c r="G67" s="22" t="str">
        <f t="shared" si="27"/>
        <v>Over Budget</v>
      </c>
      <c r="H67" s="23" t="str">
        <f t="shared" si="28"/>
        <v>No</v>
      </c>
      <c r="I67" s="24"/>
      <c r="J67" s="25">
        <v>322</v>
      </c>
      <c r="K67" s="31">
        <v>321.68</v>
      </c>
      <c r="L67" s="31">
        <v>0</v>
      </c>
      <c r="M67" s="20">
        <f t="shared" si="29"/>
        <v>322</v>
      </c>
      <c r="N67" s="21">
        <f t="shared" si="30"/>
        <v>1</v>
      </c>
      <c r="O67" s="26"/>
      <c r="P67" s="22" t="str">
        <f t="shared" si="3"/>
        <v>Over Budget</v>
      </c>
      <c r="Q67" s="20">
        <f t="shared" si="31"/>
        <v>0.31999999999999318</v>
      </c>
    </row>
    <row r="68" spans="1:23" outlineLevel="2" x14ac:dyDescent="0.25">
      <c r="A68" s="33" t="s">
        <v>74</v>
      </c>
      <c r="B68" s="30" t="s">
        <v>11</v>
      </c>
      <c r="C68" s="31">
        <v>120401.9</v>
      </c>
      <c r="D68" s="31">
        <v>40000</v>
      </c>
      <c r="E68" s="20">
        <f t="shared" si="25"/>
        <v>80401.899999999994</v>
      </c>
      <c r="F68" s="21">
        <f t="shared" si="26"/>
        <v>2.0100474999999998</v>
      </c>
      <c r="G68" s="22" t="str">
        <f t="shared" si="27"/>
        <v>Over Budget</v>
      </c>
      <c r="H68" s="23" t="str">
        <f t="shared" si="28"/>
        <v>Yes</v>
      </c>
      <c r="I68" s="24" t="s">
        <v>500</v>
      </c>
      <c r="J68" s="25">
        <v>160000</v>
      </c>
      <c r="K68" s="31">
        <v>120401.9</v>
      </c>
      <c r="L68" s="31">
        <v>40000</v>
      </c>
      <c r="M68" s="20">
        <f t="shared" si="29"/>
        <v>120000</v>
      </c>
      <c r="N68" s="21">
        <f t="shared" si="30"/>
        <v>3</v>
      </c>
      <c r="O68" s="26"/>
      <c r="P68" s="22" t="str">
        <f t="shared" si="3"/>
        <v>Over Budget</v>
      </c>
      <c r="Q68" s="20">
        <f t="shared" si="31"/>
        <v>39598.100000000006</v>
      </c>
    </row>
    <row r="69" spans="1:23" outlineLevel="2" x14ac:dyDescent="0.25">
      <c r="A69" s="33" t="s">
        <v>75</v>
      </c>
      <c r="B69" s="30" t="s">
        <v>11</v>
      </c>
      <c r="C69" s="31">
        <v>71433.83</v>
      </c>
      <c r="D69" s="31">
        <v>30000</v>
      </c>
      <c r="E69" s="20">
        <f t="shared" si="25"/>
        <v>41433.83</v>
      </c>
      <c r="F69" s="21">
        <f t="shared" si="26"/>
        <v>1.3811276666666668</v>
      </c>
      <c r="G69" s="22" t="str">
        <f t="shared" si="27"/>
        <v>Over Budget</v>
      </c>
      <c r="H69" s="23" t="str">
        <f t="shared" si="28"/>
        <v>Yes</v>
      </c>
      <c r="I69" s="24" t="s">
        <v>501</v>
      </c>
      <c r="J69" s="25">
        <v>107000</v>
      </c>
      <c r="K69" s="31">
        <v>81433.83</v>
      </c>
      <c r="L69" s="31">
        <v>40000</v>
      </c>
      <c r="M69" s="20">
        <f t="shared" si="29"/>
        <v>67000</v>
      </c>
      <c r="N69" s="21">
        <f t="shared" si="30"/>
        <v>1.675</v>
      </c>
      <c r="O69" s="26"/>
      <c r="P69" s="22" t="str">
        <f t="shared" si="3"/>
        <v>Over Budget</v>
      </c>
      <c r="Q69" s="20">
        <f t="shared" si="31"/>
        <v>25566.17</v>
      </c>
    </row>
    <row r="70" spans="1:23" outlineLevel="2" x14ac:dyDescent="0.25">
      <c r="A70" s="33" t="s">
        <v>76</v>
      </c>
      <c r="B70" s="30" t="s">
        <v>11</v>
      </c>
      <c r="C70" s="31">
        <v>35903.379999999997</v>
      </c>
      <c r="D70" s="31">
        <v>3165</v>
      </c>
      <c r="E70" s="20">
        <f t="shared" si="25"/>
        <v>32738.379999999997</v>
      </c>
      <c r="F70" s="21">
        <f t="shared" si="26"/>
        <v>10.343879936808847</v>
      </c>
      <c r="G70" s="22" t="str">
        <f t="shared" si="27"/>
        <v>Over Budget</v>
      </c>
      <c r="H70" s="23" t="str">
        <f t="shared" si="28"/>
        <v>Yes</v>
      </c>
      <c r="I70" s="24" t="s">
        <v>502</v>
      </c>
      <c r="J70" s="25">
        <v>265650</v>
      </c>
      <c r="K70" s="31">
        <v>298388.38</v>
      </c>
      <c r="L70" s="31">
        <v>265650</v>
      </c>
      <c r="M70" s="20">
        <f t="shared" si="29"/>
        <v>0</v>
      </c>
      <c r="N70" s="21">
        <f t="shared" si="30"/>
        <v>0</v>
      </c>
      <c r="O70" s="26"/>
      <c r="P70" s="22" t="str">
        <f t="shared" ref="P70:P105" si="32">IF($M70 &gt; 1, "Over Budget", IF($M70 &lt; -1, "Under Budget", "On Budget"))</f>
        <v>On Budget</v>
      </c>
      <c r="Q70" s="20">
        <f t="shared" si="31"/>
        <v>-32738.380000000005</v>
      </c>
    </row>
    <row r="71" spans="1:23" outlineLevel="2" x14ac:dyDescent="0.25">
      <c r="A71" s="33" t="s">
        <v>77</v>
      </c>
      <c r="B71" s="30" t="s">
        <v>11</v>
      </c>
      <c r="C71" s="31">
        <v>0</v>
      </c>
      <c r="D71" s="31">
        <v>0</v>
      </c>
      <c r="E71" s="20">
        <f t="shared" si="25"/>
        <v>0</v>
      </c>
      <c r="F71" s="21">
        <f t="shared" si="26"/>
        <v>0</v>
      </c>
      <c r="G71" s="22" t="str">
        <f t="shared" si="27"/>
        <v>On Budget</v>
      </c>
      <c r="H71" s="23" t="str">
        <f t="shared" si="28"/>
        <v>No</v>
      </c>
      <c r="I71" s="24"/>
      <c r="J71" s="25">
        <v>15750</v>
      </c>
      <c r="K71" s="31">
        <v>15750</v>
      </c>
      <c r="L71" s="31">
        <v>15750</v>
      </c>
      <c r="M71" s="20">
        <f t="shared" si="29"/>
        <v>0</v>
      </c>
      <c r="N71" s="21">
        <f t="shared" si="30"/>
        <v>0</v>
      </c>
      <c r="O71" s="26"/>
      <c r="P71" s="22" t="str">
        <f t="shared" si="32"/>
        <v>On Budget</v>
      </c>
      <c r="Q71" s="20">
        <f t="shared" si="31"/>
        <v>0</v>
      </c>
    </row>
    <row r="72" spans="1:23" outlineLevel="2" x14ac:dyDescent="0.25">
      <c r="A72" s="33" t="s">
        <v>78</v>
      </c>
      <c r="B72" s="30" t="s">
        <v>11</v>
      </c>
      <c r="C72" s="31">
        <v>20770.379999999997</v>
      </c>
      <c r="D72" s="31">
        <v>0</v>
      </c>
      <c r="E72" s="20">
        <f t="shared" si="25"/>
        <v>20770.379999999997</v>
      </c>
      <c r="F72" s="21">
        <f t="shared" si="26"/>
        <v>1</v>
      </c>
      <c r="G72" s="22" t="str">
        <f t="shared" si="27"/>
        <v>Over Budget</v>
      </c>
      <c r="H72" s="23" t="str">
        <f t="shared" si="28"/>
        <v>Yes</v>
      </c>
      <c r="I72" s="24" t="s">
        <v>486</v>
      </c>
      <c r="J72" s="25">
        <v>20770</v>
      </c>
      <c r="K72" s="31">
        <v>20770.379999999997</v>
      </c>
      <c r="L72" s="31">
        <v>0</v>
      </c>
      <c r="M72" s="20">
        <f t="shared" si="29"/>
        <v>20770</v>
      </c>
      <c r="N72" s="21">
        <f t="shared" si="30"/>
        <v>1</v>
      </c>
      <c r="O72" s="26"/>
      <c r="P72" s="22" t="str">
        <f t="shared" si="32"/>
        <v>Over Budget</v>
      </c>
      <c r="Q72" s="20">
        <f t="shared" si="31"/>
        <v>-0.37999999999738066</v>
      </c>
    </row>
    <row r="73" spans="1:23" outlineLevel="2" x14ac:dyDescent="0.25">
      <c r="A73" s="33" t="s">
        <v>79</v>
      </c>
      <c r="B73" s="30" t="s">
        <v>11</v>
      </c>
      <c r="C73" s="31">
        <v>140470.13</v>
      </c>
      <c r="D73" s="31">
        <v>0</v>
      </c>
      <c r="E73" s="20">
        <f t="shared" si="25"/>
        <v>140470.13</v>
      </c>
      <c r="F73" s="21">
        <f t="shared" si="26"/>
        <v>1</v>
      </c>
      <c r="G73" s="22" t="str">
        <f t="shared" si="27"/>
        <v>Over Budget</v>
      </c>
      <c r="H73" s="23" t="str">
        <f t="shared" si="28"/>
        <v>Yes</v>
      </c>
      <c r="I73" s="24" t="s">
        <v>503</v>
      </c>
      <c r="J73" s="25">
        <v>2019250</v>
      </c>
      <c r="K73" s="31">
        <v>1891470.13</v>
      </c>
      <c r="L73" s="31">
        <v>50000</v>
      </c>
      <c r="M73" s="20">
        <f t="shared" si="29"/>
        <v>1969250</v>
      </c>
      <c r="N73" s="21">
        <f t="shared" si="30"/>
        <v>39.384999999999998</v>
      </c>
      <c r="O73" s="26"/>
      <c r="P73" s="22" t="str">
        <f t="shared" si="32"/>
        <v>Over Budget</v>
      </c>
      <c r="Q73" s="20">
        <f t="shared" si="31"/>
        <v>127779.87000000011</v>
      </c>
    </row>
    <row r="74" spans="1:23" outlineLevel="2" x14ac:dyDescent="0.25">
      <c r="A74" s="33" t="s">
        <v>80</v>
      </c>
      <c r="B74" s="30" t="s">
        <v>11</v>
      </c>
      <c r="C74" s="31">
        <v>40.840000000000003</v>
      </c>
      <c r="D74" s="31">
        <v>0</v>
      </c>
      <c r="E74" s="20">
        <f t="shared" si="25"/>
        <v>40.840000000000003</v>
      </c>
      <c r="F74" s="21">
        <f t="shared" si="26"/>
        <v>1</v>
      </c>
      <c r="G74" s="22" t="str">
        <f t="shared" si="27"/>
        <v>Over Budget</v>
      </c>
      <c r="H74" s="23" t="str">
        <f t="shared" si="28"/>
        <v>No</v>
      </c>
      <c r="I74" s="24"/>
      <c r="J74" s="25">
        <v>41</v>
      </c>
      <c r="K74" s="31">
        <v>40.840000000000003</v>
      </c>
      <c r="L74" s="31">
        <v>0</v>
      </c>
      <c r="M74" s="20">
        <f t="shared" si="29"/>
        <v>41</v>
      </c>
      <c r="N74" s="21">
        <f t="shared" si="30"/>
        <v>1</v>
      </c>
      <c r="O74" s="26"/>
      <c r="P74" s="22" t="str">
        <f t="shared" si="32"/>
        <v>Over Budget</v>
      </c>
      <c r="Q74" s="20">
        <f t="shared" si="31"/>
        <v>0.15999999999999659</v>
      </c>
    </row>
    <row r="75" spans="1:23" s="85" customFormat="1" outlineLevel="2" x14ac:dyDescent="0.25">
      <c r="A75" s="75" t="s">
        <v>81</v>
      </c>
      <c r="B75" s="76" t="s">
        <v>11</v>
      </c>
      <c r="C75" s="76">
        <v>1148796.25</v>
      </c>
      <c r="D75" s="76">
        <v>0</v>
      </c>
      <c r="E75" s="77">
        <f t="shared" si="25"/>
        <v>1148796.25</v>
      </c>
      <c r="F75" s="78">
        <f t="shared" si="26"/>
        <v>1</v>
      </c>
      <c r="G75" s="79" t="str">
        <f t="shared" si="27"/>
        <v>Over Budget</v>
      </c>
      <c r="H75" s="80" t="str">
        <f t="shared" si="28"/>
        <v>Yes</v>
      </c>
      <c r="I75" s="81" t="s">
        <v>503</v>
      </c>
      <c r="J75" s="82">
        <v>2000000</v>
      </c>
      <c r="K75" s="76">
        <v>3148796.25</v>
      </c>
      <c r="L75" s="76">
        <v>2000000</v>
      </c>
      <c r="M75" s="77">
        <f t="shared" si="29"/>
        <v>0</v>
      </c>
      <c r="N75" s="78">
        <f t="shared" si="30"/>
        <v>0</v>
      </c>
      <c r="O75" s="83"/>
      <c r="P75" s="79" t="str">
        <f t="shared" si="32"/>
        <v>On Budget</v>
      </c>
      <c r="Q75" s="77">
        <f t="shared" si="31"/>
        <v>-1148796.25</v>
      </c>
      <c r="R75" s="86">
        <v>-1150000</v>
      </c>
      <c r="S75" s="84">
        <v>-127778</v>
      </c>
      <c r="T75" s="84">
        <f>+S75*9</f>
        <v>-1150002</v>
      </c>
      <c r="U75" s="84">
        <f>+S75*8</f>
        <v>-1022224</v>
      </c>
      <c r="V75" s="84">
        <v>-127776</v>
      </c>
      <c r="W75" s="84">
        <f>SUM(U75:V75)</f>
        <v>-1150000</v>
      </c>
    </row>
    <row r="76" spans="1:23" outlineLevel="2" x14ac:dyDescent="0.25">
      <c r="A76" s="33" t="s">
        <v>82</v>
      </c>
      <c r="B76" s="30" t="s">
        <v>11</v>
      </c>
      <c r="C76" s="31">
        <v>146306.39000000001</v>
      </c>
      <c r="D76" s="31">
        <v>0</v>
      </c>
      <c r="E76" s="20">
        <f t="shared" si="25"/>
        <v>146306.39000000001</v>
      </c>
      <c r="F76" s="21">
        <f t="shared" si="26"/>
        <v>1</v>
      </c>
      <c r="G76" s="22" t="str">
        <f t="shared" si="27"/>
        <v>Over Budget</v>
      </c>
      <c r="H76" s="23" t="str">
        <f t="shared" si="28"/>
        <v>Yes</v>
      </c>
      <c r="I76" s="24" t="s">
        <v>503</v>
      </c>
      <c r="J76" s="25">
        <v>2019250</v>
      </c>
      <c r="K76" s="31">
        <v>1906306.3900000001</v>
      </c>
      <c r="L76" s="31">
        <v>50000</v>
      </c>
      <c r="M76" s="20">
        <f t="shared" si="29"/>
        <v>1969250</v>
      </c>
      <c r="N76" s="21">
        <f t="shared" si="30"/>
        <v>39.384999999999998</v>
      </c>
      <c r="O76" s="26"/>
      <c r="P76" s="22" t="str">
        <f t="shared" si="32"/>
        <v>Over Budget</v>
      </c>
      <c r="Q76" s="20">
        <f t="shared" si="31"/>
        <v>112943.60999999987</v>
      </c>
    </row>
    <row r="77" spans="1:23" outlineLevel="2" x14ac:dyDescent="0.25">
      <c r="A77" s="33" t="s">
        <v>83</v>
      </c>
      <c r="B77" s="30" t="s">
        <v>11</v>
      </c>
      <c r="C77" s="31">
        <v>35780.14</v>
      </c>
      <c r="D77" s="31">
        <v>0</v>
      </c>
      <c r="E77" s="20">
        <f t="shared" si="25"/>
        <v>35780.14</v>
      </c>
      <c r="F77" s="21">
        <f t="shared" si="26"/>
        <v>1</v>
      </c>
      <c r="G77" s="22" t="str">
        <f t="shared" si="27"/>
        <v>Over Budget</v>
      </c>
      <c r="H77" s="23" t="str">
        <f t="shared" si="28"/>
        <v>Yes</v>
      </c>
      <c r="I77" s="24" t="s">
        <v>503</v>
      </c>
      <c r="J77" s="25">
        <v>140000</v>
      </c>
      <c r="K77" s="31">
        <v>85780.14</v>
      </c>
      <c r="L77" s="31">
        <v>50000</v>
      </c>
      <c r="M77" s="20">
        <f t="shared" si="29"/>
        <v>90000</v>
      </c>
      <c r="N77" s="21">
        <f t="shared" si="30"/>
        <v>1.8</v>
      </c>
      <c r="O77" s="26"/>
      <c r="P77" s="22" t="str">
        <f t="shared" si="32"/>
        <v>Over Budget</v>
      </c>
      <c r="Q77" s="20">
        <f t="shared" si="31"/>
        <v>54219.86</v>
      </c>
    </row>
    <row r="78" spans="1:23" outlineLevel="2" x14ac:dyDescent="0.25">
      <c r="A78" s="33" t="s">
        <v>84</v>
      </c>
      <c r="B78" s="30" t="s">
        <v>11</v>
      </c>
      <c r="C78" s="31">
        <v>0</v>
      </c>
      <c r="D78" s="31">
        <v>0</v>
      </c>
      <c r="E78" s="20">
        <f t="shared" si="25"/>
        <v>0</v>
      </c>
      <c r="F78" s="21">
        <f t="shared" si="26"/>
        <v>0</v>
      </c>
      <c r="G78" s="22" t="str">
        <f t="shared" si="27"/>
        <v>On Budget</v>
      </c>
      <c r="H78" s="23" t="str">
        <f t="shared" si="28"/>
        <v>No</v>
      </c>
      <c r="I78" s="24"/>
      <c r="J78" s="25">
        <v>50000</v>
      </c>
      <c r="K78" s="31">
        <v>50000</v>
      </c>
      <c r="L78" s="31">
        <v>50000</v>
      </c>
      <c r="M78" s="20">
        <f t="shared" si="29"/>
        <v>0</v>
      </c>
      <c r="N78" s="21">
        <f t="shared" si="30"/>
        <v>0</v>
      </c>
      <c r="O78" s="26"/>
      <c r="P78" s="22" t="str">
        <f t="shared" si="32"/>
        <v>On Budget</v>
      </c>
      <c r="Q78" s="20">
        <f t="shared" si="31"/>
        <v>0</v>
      </c>
    </row>
    <row r="79" spans="1:23" outlineLevel="2" x14ac:dyDescent="0.25">
      <c r="A79" s="33" t="s">
        <v>85</v>
      </c>
      <c r="B79" s="30" t="s">
        <v>11</v>
      </c>
      <c r="C79" s="31">
        <v>248489.63</v>
      </c>
      <c r="D79" s="31">
        <v>187425</v>
      </c>
      <c r="E79" s="20">
        <f t="shared" si="25"/>
        <v>61064.630000000005</v>
      </c>
      <c r="F79" s="21">
        <f t="shared" si="26"/>
        <v>0.32580835000666936</v>
      </c>
      <c r="G79" s="22" t="str">
        <f t="shared" si="27"/>
        <v>Over Budget</v>
      </c>
      <c r="H79" s="23" t="str">
        <f t="shared" si="28"/>
        <v>Yes</v>
      </c>
      <c r="I79" s="24" t="s">
        <v>504</v>
      </c>
      <c r="J79" s="25">
        <v>1753393</v>
      </c>
      <c r="K79" s="31">
        <v>1711064.63</v>
      </c>
      <c r="L79" s="31">
        <v>750000</v>
      </c>
      <c r="M79" s="20">
        <f t="shared" si="29"/>
        <v>1003393</v>
      </c>
      <c r="N79" s="21">
        <f t="shared" si="30"/>
        <v>1.3378573333333332</v>
      </c>
      <c r="O79" s="26"/>
      <c r="P79" s="22" t="str">
        <f t="shared" si="32"/>
        <v>Over Budget</v>
      </c>
      <c r="Q79" s="20">
        <f t="shared" si="31"/>
        <v>42328.370000000112</v>
      </c>
    </row>
    <row r="80" spans="1:23" outlineLevel="2" x14ac:dyDescent="0.25">
      <c r="A80" s="33" t="s">
        <v>86</v>
      </c>
      <c r="B80" s="30" t="s">
        <v>11</v>
      </c>
      <c r="C80" s="31">
        <v>293.76</v>
      </c>
      <c r="D80" s="31">
        <v>26250</v>
      </c>
      <c r="E80" s="20">
        <f t="shared" si="25"/>
        <v>-25956.240000000002</v>
      </c>
      <c r="F80" s="21">
        <f t="shared" si="26"/>
        <v>-0.98880914285714294</v>
      </c>
      <c r="G80" s="22" t="str">
        <f t="shared" si="27"/>
        <v>Under Budget</v>
      </c>
      <c r="H80" s="23" t="str">
        <f t="shared" si="28"/>
        <v>Yes</v>
      </c>
      <c r="I80" s="24" t="s">
        <v>497</v>
      </c>
      <c r="J80" s="25">
        <v>315000</v>
      </c>
      <c r="K80" s="31">
        <v>289043.76</v>
      </c>
      <c r="L80" s="31">
        <v>315000</v>
      </c>
      <c r="M80" s="20">
        <f t="shared" si="29"/>
        <v>0</v>
      </c>
      <c r="N80" s="21">
        <f t="shared" si="30"/>
        <v>0</v>
      </c>
      <c r="O80" s="26"/>
      <c r="P80" s="22" t="str">
        <f t="shared" si="32"/>
        <v>On Budget</v>
      </c>
      <c r="Q80" s="20">
        <f t="shared" si="31"/>
        <v>25956.239999999991</v>
      </c>
    </row>
    <row r="81" spans="1:17" outlineLevel="2" x14ac:dyDescent="0.25">
      <c r="A81" s="33" t="s">
        <v>87</v>
      </c>
      <c r="B81" s="30" t="s">
        <v>11</v>
      </c>
      <c r="C81" s="31">
        <v>-1607.47</v>
      </c>
      <c r="D81" s="31">
        <v>0</v>
      </c>
      <c r="E81" s="20">
        <f t="shared" si="25"/>
        <v>-1607.47</v>
      </c>
      <c r="F81" s="21">
        <f t="shared" si="26"/>
        <v>-1</v>
      </c>
      <c r="G81" s="22" t="str">
        <f t="shared" si="27"/>
        <v>Under Budget</v>
      </c>
      <c r="H81" s="23" t="str">
        <f t="shared" si="28"/>
        <v>No</v>
      </c>
      <c r="I81" s="24"/>
      <c r="J81" s="25">
        <v>-1607</v>
      </c>
      <c r="K81" s="31">
        <v>-1607.47</v>
      </c>
      <c r="L81" s="31">
        <v>0</v>
      </c>
      <c r="M81" s="20">
        <f t="shared" si="29"/>
        <v>-1607</v>
      </c>
      <c r="N81" s="21">
        <f t="shared" si="30"/>
        <v>-1</v>
      </c>
      <c r="O81" s="26"/>
      <c r="P81" s="22" t="str">
        <f t="shared" si="32"/>
        <v>Under Budget</v>
      </c>
      <c r="Q81" s="20">
        <f t="shared" si="31"/>
        <v>0.47000000000002728</v>
      </c>
    </row>
    <row r="82" spans="1:17" outlineLevel="2" x14ac:dyDescent="0.25">
      <c r="A82" s="33" t="s">
        <v>88</v>
      </c>
      <c r="B82" s="30" t="s">
        <v>11</v>
      </c>
      <c r="C82" s="31">
        <v>33554.579999999994</v>
      </c>
      <c r="D82" s="31">
        <v>0</v>
      </c>
      <c r="E82" s="20">
        <f t="shared" si="25"/>
        <v>33554.579999999994</v>
      </c>
      <c r="F82" s="21">
        <f t="shared" si="26"/>
        <v>1</v>
      </c>
      <c r="G82" s="22" t="str">
        <f t="shared" si="27"/>
        <v>Over Budget</v>
      </c>
      <c r="H82" s="23" t="str">
        <f t="shared" si="28"/>
        <v>Yes</v>
      </c>
      <c r="I82" s="24" t="s">
        <v>505</v>
      </c>
      <c r="J82" s="25">
        <v>33555</v>
      </c>
      <c r="K82" s="31">
        <v>33554.579999999994</v>
      </c>
      <c r="L82" s="31">
        <v>0</v>
      </c>
      <c r="M82" s="20">
        <f t="shared" si="29"/>
        <v>33555</v>
      </c>
      <c r="N82" s="21">
        <f t="shared" si="30"/>
        <v>1</v>
      </c>
      <c r="O82" s="26"/>
      <c r="P82" s="22" t="str">
        <f t="shared" si="32"/>
        <v>Over Budget</v>
      </c>
      <c r="Q82" s="20">
        <f t="shared" si="31"/>
        <v>0.42000000000552973</v>
      </c>
    </row>
    <row r="83" spans="1:17" outlineLevel="2" x14ac:dyDescent="0.25">
      <c r="A83" s="33" t="s">
        <v>89</v>
      </c>
      <c r="B83" s="30" t="s">
        <v>11</v>
      </c>
      <c r="C83" s="31">
        <v>474671.2</v>
      </c>
      <c r="D83" s="31">
        <v>249900</v>
      </c>
      <c r="E83" s="20">
        <f t="shared" si="25"/>
        <v>224771.20000000001</v>
      </c>
      <c r="F83" s="21">
        <f t="shared" si="26"/>
        <v>0.89944457783113252</v>
      </c>
      <c r="G83" s="22" t="str">
        <f t="shared" si="27"/>
        <v>Over Budget</v>
      </c>
      <c r="H83" s="23" t="str">
        <f t="shared" si="28"/>
        <v>Yes</v>
      </c>
      <c r="I83" s="24" t="s">
        <v>506</v>
      </c>
      <c r="J83" s="25">
        <v>2003394</v>
      </c>
      <c r="K83" s="31">
        <v>2034771.2</v>
      </c>
      <c r="L83" s="31">
        <v>1000000</v>
      </c>
      <c r="M83" s="20">
        <f t="shared" si="29"/>
        <v>1003394</v>
      </c>
      <c r="N83" s="21">
        <f t="shared" si="30"/>
        <v>1.0033939999999999</v>
      </c>
      <c r="O83" s="26"/>
      <c r="P83" s="22" t="str">
        <f t="shared" si="32"/>
        <v>Over Budget</v>
      </c>
      <c r="Q83" s="20">
        <f t="shared" si="31"/>
        <v>-31377.199999999953</v>
      </c>
    </row>
    <row r="84" spans="1:17" outlineLevel="2" x14ac:dyDescent="0.25">
      <c r="A84" s="33" t="s">
        <v>90</v>
      </c>
      <c r="B84" s="30" t="s">
        <v>11</v>
      </c>
      <c r="C84" s="31">
        <v>0</v>
      </c>
      <c r="D84" s="31">
        <v>0</v>
      </c>
      <c r="E84" s="20">
        <f t="shared" si="25"/>
        <v>0</v>
      </c>
      <c r="F84" s="21">
        <f t="shared" si="26"/>
        <v>0</v>
      </c>
      <c r="G84" s="22" t="str">
        <f t="shared" si="27"/>
        <v>On Budget</v>
      </c>
      <c r="H84" s="23" t="str">
        <f t="shared" si="28"/>
        <v>No</v>
      </c>
      <c r="I84" s="24"/>
      <c r="J84" s="25">
        <v>300300</v>
      </c>
      <c r="K84" s="31">
        <v>300300</v>
      </c>
      <c r="L84" s="31">
        <v>300300</v>
      </c>
      <c r="M84" s="20">
        <f t="shared" si="29"/>
        <v>0</v>
      </c>
      <c r="N84" s="21">
        <f t="shared" si="30"/>
        <v>0</v>
      </c>
      <c r="O84" s="26"/>
      <c r="P84" s="22" t="str">
        <f t="shared" si="32"/>
        <v>On Budget</v>
      </c>
      <c r="Q84" s="20">
        <f t="shared" si="31"/>
        <v>0</v>
      </c>
    </row>
    <row r="85" spans="1:17" outlineLevel="2" x14ac:dyDescent="0.25">
      <c r="A85" s="33" t="s">
        <v>91</v>
      </c>
      <c r="B85" s="30" t="s">
        <v>11</v>
      </c>
      <c r="C85" s="31">
        <v>-10716.51</v>
      </c>
      <c r="D85" s="31">
        <v>0</v>
      </c>
      <c r="E85" s="20">
        <f t="shared" si="25"/>
        <v>-10716.51</v>
      </c>
      <c r="F85" s="21">
        <f t="shared" si="26"/>
        <v>-1</v>
      </c>
      <c r="G85" s="22" t="str">
        <f t="shared" si="27"/>
        <v>Under Budget</v>
      </c>
      <c r="H85" s="23" t="str">
        <f t="shared" si="28"/>
        <v>Yes</v>
      </c>
      <c r="I85" s="24" t="s">
        <v>507</v>
      </c>
      <c r="J85" s="25">
        <v>-10717</v>
      </c>
      <c r="K85" s="31">
        <v>-10716.51</v>
      </c>
      <c r="L85" s="31">
        <v>0</v>
      </c>
      <c r="M85" s="20">
        <f t="shared" si="29"/>
        <v>-10717</v>
      </c>
      <c r="N85" s="21">
        <f t="shared" si="30"/>
        <v>-1</v>
      </c>
      <c r="O85" s="26"/>
      <c r="P85" s="22" t="str">
        <f t="shared" si="32"/>
        <v>Under Budget</v>
      </c>
      <c r="Q85" s="20">
        <f t="shared" si="31"/>
        <v>-0.48999999999978172</v>
      </c>
    </row>
    <row r="86" spans="1:17" outlineLevel="2" x14ac:dyDescent="0.25">
      <c r="A86" s="33" t="s">
        <v>92</v>
      </c>
      <c r="B86" s="30" t="s">
        <v>11</v>
      </c>
      <c r="C86" s="31">
        <v>0</v>
      </c>
      <c r="D86" s="31">
        <v>36291</v>
      </c>
      <c r="E86" s="20">
        <f t="shared" si="25"/>
        <v>-36291</v>
      </c>
      <c r="F86" s="21">
        <f t="shared" si="26"/>
        <v>-1</v>
      </c>
      <c r="G86" s="22" t="str">
        <f t="shared" si="27"/>
        <v>Under Budget</v>
      </c>
      <c r="H86" s="23" t="str">
        <f t="shared" si="28"/>
        <v>Yes</v>
      </c>
      <c r="I86" s="24" t="s">
        <v>498</v>
      </c>
      <c r="J86" s="25">
        <v>145217</v>
      </c>
      <c r="K86" s="31">
        <v>108926</v>
      </c>
      <c r="L86" s="31">
        <v>145217</v>
      </c>
      <c r="M86" s="20">
        <f t="shared" si="29"/>
        <v>0</v>
      </c>
      <c r="N86" s="21">
        <f t="shared" si="30"/>
        <v>0</v>
      </c>
      <c r="O86" s="26"/>
      <c r="P86" s="22" t="str">
        <f t="shared" si="32"/>
        <v>On Budget</v>
      </c>
      <c r="Q86" s="20">
        <f t="shared" si="31"/>
        <v>36291</v>
      </c>
    </row>
    <row r="87" spans="1:17" ht="24" outlineLevel="2" x14ac:dyDescent="0.25">
      <c r="A87" s="33" t="s">
        <v>93</v>
      </c>
      <c r="B87" s="30" t="s">
        <v>11</v>
      </c>
      <c r="C87" s="31">
        <v>103736.78</v>
      </c>
      <c r="D87" s="31">
        <v>2004193</v>
      </c>
      <c r="E87" s="20">
        <f t="shared" si="25"/>
        <v>-1900456.22</v>
      </c>
      <c r="F87" s="21">
        <f t="shared" si="26"/>
        <v>-0.94824012457882045</v>
      </c>
      <c r="G87" s="22" t="str">
        <f t="shared" si="27"/>
        <v>Under Budget</v>
      </c>
      <c r="H87" s="23" t="str">
        <f t="shared" si="28"/>
        <v>Yes</v>
      </c>
      <c r="I87" s="24" t="s">
        <v>508</v>
      </c>
      <c r="J87" s="25">
        <v>5087295</v>
      </c>
      <c r="K87" s="31">
        <v>5187890.78</v>
      </c>
      <c r="L87" s="31">
        <v>8446528</v>
      </c>
      <c r="M87" s="20">
        <f t="shared" si="29"/>
        <v>-3359233</v>
      </c>
      <c r="N87" s="21">
        <f t="shared" si="30"/>
        <v>-0.39770577922668343</v>
      </c>
      <c r="O87" s="26"/>
      <c r="P87" s="22" t="str">
        <f t="shared" si="32"/>
        <v>Under Budget</v>
      </c>
      <c r="Q87" s="20">
        <f t="shared" si="31"/>
        <v>-100595.78000000026</v>
      </c>
    </row>
    <row r="88" spans="1:17" outlineLevel="2" x14ac:dyDescent="0.25">
      <c r="A88" s="33" t="s">
        <v>94</v>
      </c>
      <c r="B88" s="30" t="s">
        <v>11</v>
      </c>
      <c r="C88" s="31">
        <v>921.02</v>
      </c>
      <c r="D88" s="31">
        <v>0</v>
      </c>
      <c r="E88" s="20">
        <f t="shared" si="25"/>
        <v>921.02</v>
      </c>
      <c r="F88" s="21">
        <f t="shared" si="26"/>
        <v>1</v>
      </c>
      <c r="G88" s="22" t="str">
        <f t="shared" si="27"/>
        <v>Over Budget</v>
      </c>
      <c r="H88" s="23" t="str">
        <f t="shared" si="28"/>
        <v>No</v>
      </c>
      <c r="I88" s="24"/>
      <c r="J88" s="25">
        <v>105000</v>
      </c>
      <c r="K88" s="31">
        <v>105921.02</v>
      </c>
      <c r="L88" s="31">
        <v>105000</v>
      </c>
      <c r="M88" s="20">
        <f t="shared" si="29"/>
        <v>0</v>
      </c>
      <c r="N88" s="21">
        <f t="shared" si="30"/>
        <v>0</v>
      </c>
      <c r="O88" s="26"/>
      <c r="P88" s="22" t="str">
        <f t="shared" si="32"/>
        <v>On Budget</v>
      </c>
      <c r="Q88" s="20">
        <f t="shared" si="31"/>
        <v>-921.02000000000407</v>
      </c>
    </row>
    <row r="89" spans="1:17" outlineLevel="2" x14ac:dyDescent="0.25">
      <c r="A89" s="33" t="s">
        <v>95</v>
      </c>
      <c r="B89" s="30" t="s">
        <v>11</v>
      </c>
      <c r="C89" s="31">
        <v>14070.369999999999</v>
      </c>
      <c r="D89" s="31">
        <v>0</v>
      </c>
      <c r="E89" s="20">
        <f t="shared" si="25"/>
        <v>14070.369999999999</v>
      </c>
      <c r="F89" s="21">
        <f t="shared" si="26"/>
        <v>1</v>
      </c>
      <c r="G89" s="22" t="str">
        <f t="shared" si="27"/>
        <v>Over Budget</v>
      </c>
      <c r="H89" s="23" t="str">
        <f t="shared" si="28"/>
        <v>Yes</v>
      </c>
      <c r="I89" s="24" t="s">
        <v>507</v>
      </c>
      <c r="J89" s="25">
        <v>14070</v>
      </c>
      <c r="K89" s="31">
        <v>14070.369999999999</v>
      </c>
      <c r="L89" s="31">
        <v>0</v>
      </c>
      <c r="M89" s="20">
        <f t="shared" si="29"/>
        <v>14070</v>
      </c>
      <c r="N89" s="21">
        <f t="shared" si="30"/>
        <v>1</v>
      </c>
      <c r="O89" s="26"/>
      <c r="P89" s="22" t="str">
        <f t="shared" si="32"/>
        <v>Over Budget</v>
      </c>
      <c r="Q89" s="20">
        <f t="shared" si="31"/>
        <v>-0.36999999999898137</v>
      </c>
    </row>
    <row r="90" spans="1:17" outlineLevel="2" x14ac:dyDescent="0.25">
      <c r="A90" s="33" t="s">
        <v>96</v>
      </c>
      <c r="B90" s="30" t="s">
        <v>11</v>
      </c>
      <c r="C90" s="31">
        <v>3463.3399999999997</v>
      </c>
      <c r="D90" s="31">
        <v>0</v>
      </c>
      <c r="E90" s="20">
        <f t="shared" si="25"/>
        <v>3463.3399999999997</v>
      </c>
      <c r="F90" s="21">
        <f t="shared" si="26"/>
        <v>1</v>
      </c>
      <c r="G90" s="22" t="str">
        <f t="shared" si="27"/>
        <v>Over Budget</v>
      </c>
      <c r="H90" s="23" t="str">
        <f t="shared" si="28"/>
        <v>No</v>
      </c>
      <c r="I90" s="24"/>
      <c r="J90" s="25">
        <v>3463</v>
      </c>
      <c r="K90" s="31">
        <v>3463.3399999999997</v>
      </c>
      <c r="L90" s="31">
        <v>0</v>
      </c>
      <c r="M90" s="20">
        <f t="shared" si="29"/>
        <v>3463</v>
      </c>
      <c r="N90" s="21">
        <f t="shared" si="30"/>
        <v>1</v>
      </c>
      <c r="O90" s="26"/>
      <c r="P90" s="22" t="str">
        <f t="shared" si="32"/>
        <v>Over Budget</v>
      </c>
      <c r="Q90" s="20">
        <f t="shared" si="31"/>
        <v>-0.33999999999969077</v>
      </c>
    </row>
    <row r="91" spans="1:17" outlineLevel="2" x14ac:dyDescent="0.25">
      <c r="A91" s="33" t="s">
        <v>97</v>
      </c>
      <c r="B91" s="30" t="s">
        <v>11</v>
      </c>
      <c r="C91" s="31">
        <v>5239.78</v>
      </c>
      <c r="D91" s="31">
        <v>0</v>
      </c>
      <c r="E91" s="20">
        <f t="shared" si="25"/>
        <v>5239.78</v>
      </c>
      <c r="F91" s="21">
        <f t="shared" si="26"/>
        <v>1</v>
      </c>
      <c r="G91" s="22" t="str">
        <f t="shared" si="27"/>
        <v>Over Budget</v>
      </c>
      <c r="H91" s="23" t="str">
        <f t="shared" si="28"/>
        <v>No</v>
      </c>
      <c r="I91" s="24"/>
      <c r="J91" s="25">
        <v>5240</v>
      </c>
      <c r="K91" s="31">
        <v>372739.78</v>
      </c>
      <c r="L91" s="31">
        <v>367500</v>
      </c>
      <c r="M91" s="20">
        <f t="shared" si="29"/>
        <v>-362260</v>
      </c>
      <c r="N91" s="21">
        <f t="shared" si="30"/>
        <v>-0.98574149659863941</v>
      </c>
      <c r="O91" s="26"/>
      <c r="P91" s="22" t="str">
        <f t="shared" si="32"/>
        <v>Under Budget</v>
      </c>
      <c r="Q91" s="20">
        <f t="shared" si="31"/>
        <v>-367499.78</v>
      </c>
    </row>
    <row r="92" spans="1:17" outlineLevel="2" x14ac:dyDescent="0.25">
      <c r="A92" s="33" t="s">
        <v>98</v>
      </c>
      <c r="B92" s="30" t="s">
        <v>11</v>
      </c>
      <c r="C92" s="31">
        <v>0</v>
      </c>
      <c r="D92" s="31">
        <v>76581</v>
      </c>
      <c r="E92" s="20">
        <f t="shared" si="25"/>
        <v>-76581</v>
      </c>
      <c r="F92" s="21">
        <f t="shared" si="26"/>
        <v>-1</v>
      </c>
      <c r="G92" s="22" t="str">
        <f t="shared" si="27"/>
        <v>Under Budget</v>
      </c>
      <c r="H92" s="23" t="str">
        <f t="shared" si="28"/>
        <v>Yes</v>
      </c>
      <c r="I92" s="24" t="s">
        <v>509</v>
      </c>
      <c r="J92" s="25">
        <v>127636</v>
      </c>
      <c r="K92" s="31">
        <v>51055</v>
      </c>
      <c r="L92" s="31">
        <v>127636</v>
      </c>
      <c r="M92" s="20">
        <f t="shared" si="29"/>
        <v>0</v>
      </c>
      <c r="N92" s="21">
        <f t="shared" si="30"/>
        <v>0</v>
      </c>
      <c r="O92" s="26"/>
      <c r="P92" s="22" t="str">
        <f t="shared" si="32"/>
        <v>On Budget</v>
      </c>
      <c r="Q92" s="20">
        <f t="shared" si="31"/>
        <v>76581</v>
      </c>
    </row>
    <row r="93" spans="1:17" outlineLevel="2" x14ac:dyDescent="0.25">
      <c r="A93" s="33" t="s">
        <v>99</v>
      </c>
      <c r="B93" s="30" t="s">
        <v>11</v>
      </c>
      <c r="C93" s="31">
        <v>0</v>
      </c>
      <c r="D93" s="31">
        <v>0</v>
      </c>
      <c r="E93" s="20">
        <f t="shared" si="25"/>
        <v>0</v>
      </c>
      <c r="F93" s="21">
        <f t="shared" si="26"/>
        <v>0</v>
      </c>
      <c r="G93" s="22" t="str">
        <f t="shared" si="27"/>
        <v>On Budget</v>
      </c>
      <c r="H93" s="23" t="str">
        <f t="shared" si="28"/>
        <v>No</v>
      </c>
      <c r="I93" s="24"/>
      <c r="J93" s="25">
        <v>127636</v>
      </c>
      <c r="K93" s="31">
        <v>127636</v>
      </c>
      <c r="L93" s="31">
        <v>127636</v>
      </c>
      <c r="M93" s="20">
        <f t="shared" si="29"/>
        <v>0</v>
      </c>
      <c r="N93" s="21">
        <f t="shared" si="30"/>
        <v>0</v>
      </c>
      <c r="O93" s="26"/>
      <c r="P93" s="22" t="str">
        <f t="shared" si="32"/>
        <v>On Budget</v>
      </c>
      <c r="Q93" s="20">
        <f t="shared" si="31"/>
        <v>0</v>
      </c>
    </row>
    <row r="94" spans="1:17" outlineLevel="2" x14ac:dyDescent="0.25">
      <c r="A94" s="33" t="s">
        <v>100</v>
      </c>
      <c r="B94" s="30" t="s">
        <v>11</v>
      </c>
      <c r="C94" s="31">
        <v>14572.739999999998</v>
      </c>
      <c r="D94" s="31">
        <v>0</v>
      </c>
      <c r="E94" s="20">
        <f t="shared" si="25"/>
        <v>14572.739999999998</v>
      </c>
      <c r="F94" s="21">
        <f t="shared" si="26"/>
        <v>1</v>
      </c>
      <c r="G94" s="22" t="str">
        <f t="shared" si="27"/>
        <v>Over Budget</v>
      </c>
      <c r="H94" s="23" t="str">
        <f t="shared" si="28"/>
        <v>Yes</v>
      </c>
      <c r="I94" s="24" t="s">
        <v>486</v>
      </c>
      <c r="J94" s="25">
        <v>14573</v>
      </c>
      <c r="K94" s="31">
        <v>14572.739999999998</v>
      </c>
      <c r="L94" s="31">
        <v>0</v>
      </c>
      <c r="M94" s="20">
        <f t="shared" si="29"/>
        <v>14573</v>
      </c>
      <c r="N94" s="21">
        <f t="shared" si="30"/>
        <v>1</v>
      </c>
      <c r="O94" s="26"/>
      <c r="P94" s="22" t="str">
        <f t="shared" si="32"/>
        <v>Over Budget</v>
      </c>
      <c r="Q94" s="20">
        <f t="shared" si="31"/>
        <v>0.26000000000203727</v>
      </c>
    </row>
    <row r="95" spans="1:17" outlineLevel="2" x14ac:dyDescent="0.25">
      <c r="A95" s="33" t="s">
        <v>101</v>
      </c>
      <c r="B95" s="30" t="s">
        <v>11</v>
      </c>
      <c r="C95" s="31">
        <v>3968.19</v>
      </c>
      <c r="D95" s="31">
        <v>0</v>
      </c>
      <c r="E95" s="20">
        <f t="shared" si="25"/>
        <v>3968.19</v>
      </c>
      <c r="F95" s="21">
        <f t="shared" si="26"/>
        <v>1</v>
      </c>
      <c r="G95" s="22" t="str">
        <f t="shared" si="27"/>
        <v>Over Budget</v>
      </c>
      <c r="H95" s="23" t="str">
        <f t="shared" si="28"/>
        <v>No</v>
      </c>
      <c r="I95" s="24"/>
      <c r="J95" s="25">
        <v>3968</v>
      </c>
      <c r="K95" s="31">
        <v>3968.19</v>
      </c>
      <c r="L95" s="31">
        <v>0</v>
      </c>
      <c r="M95" s="20">
        <f t="shared" si="29"/>
        <v>3968</v>
      </c>
      <c r="N95" s="21">
        <f t="shared" si="30"/>
        <v>1</v>
      </c>
      <c r="O95" s="26"/>
      <c r="P95" s="22" t="str">
        <f t="shared" si="32"/>
        <v>Over Budget</v>
      </c>
      <c r="Q95" s="20">
        <f t="shared" si="31"/>
        <v>-0.19000000000005457</v>
      </c>
    </row>
    <row r="96" spans="1:17" outlineLevel="2" x14ac:dyDescent="0.25">
      <c r="A96" s="33" t="s">
        <v>102</v>
      </c>
      <c r="B96" s="30" t="s">
        <v>11</v>
      </c>
      <c r="C96" s="31">
        <v>21129.559999999998</v>
      </c>
      <c r="D96" s="31">
        <v>0</v>
      </c>
      <c r="E96" s="20">
        <f t="shared" si="25"/>
        <v>21129.559999999998</v>
      </c>
      <c r="F96" s="21">
        <f t="shared" si="26"/>
        <v>1</v>
      </c>
      <c r="G96" s="22" t="str">
        <f t="shared" si="27"/>
        <v>Over Budget</v>
      </c>
      <c r="H96" s="23" t="str">
        <f t="shared" si="28"/>
        <v>Yes</v>
      </c>
      <c r="I96" s="24" t="s">
        <v>507</v>
      </c>
      <c r="J96" s="25">
        <v>21130</v>
      </c>
      <c r="K96" s="31">
        <v>21129.559999999998</v>
      </c>
      <c r="L96" s="31">
        <v>0</v>
      </c>
      <c r="M96" s="20">
        <f t="shared" si="29"/>
        <v>21130</v>
      </c>
      <c r="N96" s="21">
        <f t="shared" si="30"/>
        <v>1</v>
      </c>
      <c r="O96" s="26"/>
      <c r="P96" s="22" t="str">
        <f t="shared" si="32"/>
        <v>Over Budget</v>
      </c>
      <c r="Q96" s="20">
        <f t="shared" si="31"/>
        <v>0.44000000000232831</v>
      </c>
    </row>
    <row r="97" spans="1:17" outlineLevel="2" x14ac:dyDescent="0.25">
      <c r="A97" s="33" t="s">
        <v>103</v>
      </c>
      <c r="B97" s="30" t="s">
        <v>11</v>
      </c>
      <c r="C97" s="31">
        <v>0</v>
      </c>
      <c r="D97" s="31">
        <v>157500</v>
      </c>
      <c r="E97" s="20">
        <f t="shared" si="25"/>
        <v>-157500</v>
      </c>
      <c r="F97" s="21">
        <f t="shared" si="26"/>
        <v>-1</v>
      </c>
      <c r="G97" s="22" t="str">
        <f t="shared" si="27"/>
        <v>Under Budget</v>
      </c>
      <c r="H97" s="23" t="str">
        <f t="shared" si="28"/>
        <v>Yes</v>
      </c>
      <c r="I97" s="24" t="s">
        <v>499</v>
      </c>
      <c r="J97" s="25">
        <v>703500</v>
      </c>
      <c r="K97" s="31">
        <v>546000</v>
      </c>
      <c r="L97" s="31">
        <v>703500</v>
      </c>
      <c r="M97" s="20">
        <f t="shared" si="29"/>
        <v>0</v>
      </c>
      <c r="N97" s="21">
        <f t="shared" si="30"/>
        <v>0</v>
      </c>
      <c r="O97" s="26"/>
      <c r="P97" s="22" t="str">
        <f t="shared" si="32"/>
        <v>On Budget</v>
      </c>
      <c r="Q97" s="20">
        <f t="shared" si="31"/>
        <v>157500</v>
      </c>
    </row>
    <row r="98" spans="1:17" outlineLevel="2" x14ac:dyDescent="0.25">
      <c r="A98" s="33" t="s">
        <v>104</v>
      </c>
      <c r="B98" s="30" t="s">
        <v>11</v>
      </c>
      <c r="C98" s="31">
        <v>-15629.16</v>
      </c>
      <c r="D98" s="31">
        <v>102375</v>
      </c>
      <c r="E98" s="20">
        <f t="shared" si="25"/>
        <v>-118004.16</v>
      </c>
      <c r="F98" s="21">
        <f t="shared" si="26"/>
        <v>-1.1526657875457875</v>
      </c>
      <c r="G98" s="22" t="str">
        <f t="shared" si="27"/>
        <v>Under Budget</v>
      </c>
      <c r="H98" s="23" t="str">
        <f t="shared" si="28"/>
        <v>Yes</v>
      </c>
      <c r="I98" s="24" t="s">
        <v>510</v>
      </c>
      <c r="J98" s="25">
        <v>-15629</v>
      </c>
      <c r="K98" s="31">
        <v>86745.84</v>
      </c>
      <c r="L98" s="31">
        <v>204750</v>
      </c>
      <c r="M98" s="20">
        <f t="shared" si="29"/>
        <v>-220379</v>
      </c>
      <c r="N98" s="21">
        <f t="shared" si="30"/>
        <v>-1.0763321123321123</v>
      </c>
      <c r="O98" s="26"/>
      <c r="P98" s="22" t="str">
        <f t="shared" si="32"/>
        <v>Under Budget</v>
      </c>
      <c r="Q98" s="20">
        <f t="shared" si="31"/>
        <v>-102374.84</v>
      </c>
    </row>
    <row r="99" spans="1:17" outlineLevel="2" x14ac:dyDescent="0.25">
      <c r="A99" s="33" t="s">
        <v>105</v>
      </c>
      <c r="B99" s="30" t="s">
        <v>11</v>
      </c>
      <c r="C99" s="31">
        <v>120294.73999999999</v>
      </c>
      <c r="D99" s="31">
        <v>0</v>
      </c>
      <c r="E99" s="20">
        <f t="shared" si="25"/>
        <v>120294.73999999999</v>
      </c>
      <c r="F99" s="21">
        <f t="shared" si="26"/>
        <v>1</v>
      </c>
      <c r="G99" s="22" t="str">
        <f t="shared" si="27"/>
        <v>Over Budget</v>
      </c>
      <c r="H99" s="23" t="str">
        <f t="shared" si="28"/>
        <v>Yes</v>
      </c>
      <c r="I99" s="24" t="s">
        <v>507</v>
      </c>
      <c r="J99" s="25">
        <v>120295</v>
      </c>
      <c r="K99" s="31">
        <v>120294.73999999999</v>
      </c>
      <c r="L99" s="31">
        <v>0</v>
      </c>
      <c r="M99" s="20">
        <f t="shared" si="29"/>
        <v>120295</v>
      </c>
      <c r="N99" s="21">
        <f t="shared" si="30"/>
        <v>1</v>
      </c>
      <c r="O99" s="26"/>
      <c r="P99" s="22" t="str">
        <f t="shared" si="32"/>
        <v>Over Budget</v>
      </c>
      <c r="Q99" s="20">
        <f t="shared" si="31"/>
        <v>0.26000000000931323</v>
      </c>
    </row>
    <row r="100" spans="1:17" outlineLevel="2" x14ac:dyDescent="0.25">
      <c r="A100" s="33" t="s">
        <v>106</v>
      </c>
      <c r="B100" s="30" t="s">
        <v>11</v>
      </c>
      <c r="C100" s="31">
        <v>12590.300000000001</v>
      </c>
      <c r="D100" s="31">
        <v>0</v>
      </c>
      <c r="E100" s="20">
        <f t="shared" si="25"/>
        <v>12590.300000000001</v>
      </c>
      <c r="F100" s="21">
        <f t="shared" si="26"/>
        <v>1</v>
      </c>
      <c r="G100" s="22" t="str">
        <f t="shared" si="27"/>
        <v>Over Budget</v>
      </c>
      <c r="H100" s="23" t="str">
        <f t="shared" si="28"/>
        <v>Yes</v>
      </c>
      <c r="I100" s="24" t="s">
        <v>511</v>
      </c>
      <c r="J100" s="25">
        <v>194250</v>
      </c>
      <c r="K100" s="31">
        <v>12590.300000000001</v>
      </c>
      <c r="L100" s="31">
        <v>0</v>
      </c>
      <c r="M100" s="20">
        <f t="shared" si="29"/>
        <v>194250</v>
      </c>
      <c r="N100" s="21">
        <f t="shared" si="30"/>
        <v>1</v>
      </c>
      <c r="O100" s="26"/>
      <c r="P100" s="22" t="str">
        <f t="shared" si="32"/>
        <v>Over Budget</v>
      </c>
      <c r="Q100" s="20">
        <f t="shared" si="31"/>
        <v>181659.7</v>
      </c>
    </row>
    <row r="101" spans="1:17" outlineLevel="2" x14ac:dyDescent="0.25">
      <c r="A101" s="33" t="s">
        <v>107</v>
      </c>
      <c r="B101" s="30" t="s">
        <v>11</v>
      </c>
      <c r="C101" s="31">
        <v>0</v>
      </c>
      <c r="D101" s="31">
        <v>0</v>
      </c>
      <c r="E101" s="20">
        <f t="shared" si="25"/>
        <v>0</v>
      </c>
      <c r="F101" s="21">
        <f t="shared" si="26"/>
        <v>0</v>
      </c>
      <c r="G101" s="22" t="str">
        <f t="shared" si="27"/>
        <v>On Budget</v>
      </c>
      <c r="H101" s="23" t="str">
        <f t="shared" si="28"/>
        <v>No</v>
      </c>
      <c r="I101" s="24"/>
      <c r="J101" s="25">
        <v>571165</v>
      </c>
      <c r="K101" s="31">
        <v>571165</v>
      </c>
      <c r="L101" s="31">
        <v>571165</v>
      </c>
      <c r="M101" s="20">
        <f t="shared" si="29"/>
        <v>0</v>
      </c>
      <c r="N101" s="21">
        <f t="shared" si="30"/>
        <v>0</v>
      </c>
      <c r="O101" s="26"/>
      <c r="P101" s="22" t="str">
        <f t="shared" si="32"/>
        <v>On Budget</v>
      </c>
      <c r="Q101" s="20">
        <f t="shared" si="31"/>
        <v>0</v>
      </c>
    </row>
    <row r="102" spans="1:17" outlineLevel="2" x14ac:dyDescent="0.25">
      <c r="A102" s="33" t="s">
        <v>108</v>
      </c>
      <c r="B102" s="30" t="s">
        <v>11</v>
      </c>
      <c r="C102" s="31">
        <v>0</v>
      </c>
      <c r="D102" s="31">
        <v>0</v>
      </c>
      <c r="E102" s="20">
        <f t="shared" si="25"/>
        <v>0</v>
      </c>
      <c r="F102" s="21">
        <f t="shared" si="26"/>
        <v>0</v>
      </c>
      <c r="G102" s="22" t="str">
        <f t="shared" si="27"/>
        <v>On Budget</v>
      </c>
      <c r="H102" s="23" t="str">
        <f t="shared" si="28"/>
        <v>No</v>
      </c>
      <c r="I102" s="24"/>
      <c r="J102" s="25">
        <v>330750</v>
      </c>
      <c r="K102" s="31">
        <v>330750</v>
      </c>
      <c r="L102" s="31">
        <v>330750</v>
      </c>
      <c r="M102" s="20">
        <f t="shared" si="29"/>
        <v>0</v>
      </c>
      <c r="N102" s="21">
        <f t="shared" si="30"/>
        <v>0</v>
      </c>
      <c r="O102" s="26"/>
      <c r="P102" s="22" t="str">
        <f t="shared" si="32"/>
        <v>On Budget</v>
      </c>
      <c r="Q102" s="20">
        <f t="shared" si="31"/>
        <v>0</v>
      </c>
    </row>
    <row r="103" spans="1:17" outlineLevel="2" x14ac:dyDescent="0.25">
      <c r="A103" s="33" t="s">
        <v>109</v>
      </c>
      <c r="B103" s="30" t="s">
        <v>11</v>
      </c>
      <c r="C103" s="31">
        <v>0</v>
      </c>
      <c r="D103" s="31">
        <v>0</v>
      </c>
      <c r="E103" s="20">
        <f t="shared" si="25"/>
        <v>0</v>
      </c>
      <c r="F103" s="21">
        <f t="shared" si="26"/>
        <v>0</v>
      </c>
      <c r="G103" s="22" t="str">
        <f t="shared" si="27"/>
        <v>On Budget</v>
      </c>
      <c r="H103" s="23" t="str">
        <f t="shared" si="28"/>
        <v>No</v>
      </c>
      <c r="I103" s="24"/>
      <c r="J103" s="25">
        <v>400523</v>
      </c>
      <c r="K103" s="31">
        <v>400523</v>
      </c>
      <c r="L103" s="31">
        <v>400523</v>
      </c>
      <c r="M103" s="20">
        <f t="shared" si="29"/>
        <v>0</v>
      </c>
      <c r="N103" s="21">
        <f t="shared" si="30"/>
        <v>0</v>
      </c>
      <c r="O103" s="26"/>
      <c r="P103" s="22" t="str">
        <f t="shared" si="32"/>
        <v>On Budget</v>
      </c>
      <c r="Q103" s="20">
        <f t="shared" si="31"/>
        <v>0</v>
      </c>
    </row>
    <row r="104" spans="1:17" ht="15.75" outlineLevel="2" thickBot="1" x14ac:dyDescent="0.3">
      <c r="A104" s="33" t="s">
        <v>110</v>
      </c>
      <c r="B104" s="30" t="s">
        <v>11</v>
      </c>
      <c r="C104" s="31">
        <v>1794.02</v>
      </c>
      <c r="D104" s="31">
        <v>0</v>
      </c>
      <c r="E104" s="20">
        <f t="shared" si="25"/>
        <v>1794.02</v>
      </c>
      <c r="F104" s="21">
        <f t="shared" si="26"/>
        <v>1</v>
      </c>
      <c r="G104" s="22" t="str">
        <f t="shared" si="27"/>
        <v>Over Budget</v>
      </c>
      <c r="H104" s="23" t="str">
        <f t="shared" si="28"/>
        <v>No</v>
      </c>
      <c r="I104" s="24"/>
      <c r="J104" s="25">
        <v>1794</v>
      </c>
      <c r="K104" s="31">
        <v>540444.02</v>
      </c>
      <c r="L104" s="31">
        <v>538650</v>
      </c>
      <c r="M104" s="20">
        <f t="shared" si="29"/>
        <v>-536856</v>
      </c>
      <c r="N104" s="21">
        <f t="shared" si="30"/>
        <v>-0.99666945140629348</v>
      </c>
      <c r="O104" s="26"/>
      <c r="P104" s="22" t="str">
        <f t="shared" si="32"/>
        <v>Under Budget</v>
      </c>
      <c r="Q104" s="20">
        <f t="shared" si="31"/>
        <v>-538650.02</v>
      </c>
    </row>
    <row r="105" spans="1:17" outlineLevel="1" x14ac:dyDescent="0.25">
      <c r="A105" s="34" t="s">
        <v>111</v>
      </c>
      <c r="B105" s="35" t="s">
        <v>13</v>
      </c>
      <c r="C105" s="40">
        <f>SUBTOTAL(9,C54:C104)</f>
        <v>2951185.27</v>
      </c>
      <c r="D105" s="40">
        <f>SUBTOTAL(9,D54:D104)</f>
        <v>3833290</v>
      </c>
      <c r="E105" s="41">
        <f t="shared" si="25"/>
        <v>-882104.73</v>
      </c>
      <c r="F105" s="42">
        <f t="shared" si="26"/>
        <v>-0.23011687871254197</v>
      </c>
      <c r="G105" s="40" t="str">
        <f t="shared" si="27"/>
        <v>Under Budget</v>
      </c>
      <c r="H105" s="43"/>
      <c r="I105" s="44"/>
      <c r="J105" s="62">
        <f>SUBTOTAL(9,J54:J104)</f>
        <v>25061846</v>
      </c>
      <c r="K105" s="40">
        <f>SUBTOTAL(9,K54:K104)</f>
        <v>26178738.27</v>
      </c>
      <c r="L105" s="40">
        <f>SUBTOTAL(9,L54:L104)</f>
        <v>26842674</v>
      </c>
      <c r="M105" s="41">
        <f t="shared" si="29"/>
        <v>-1780828</v>
      </c>
      <c r="N105" s="42">
        <f t="shared" si="30"/>
        <v>-6.6343166854390137E-2</v>
      </c>
      <c r="O105" s="46"/>
      <c r="P105" s="40" t="str">
        <f t="shared" si="32"/>
        <v>Under Budget</v>
      </c>
      <c r="Q105" s="41">
        <f t="shared" si="31"/>
        <v>-1116892.2699999996</v>
      </c>
    </row>
    <row r="106" spans="1:17" outlineLevel="2" x14ac:dyDescent="0.25">
      <c r="A106" s="32" t="s">
        <v>112</v>
      </c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7" outlineLevel="2" x14ac:dyDescent="0.25">
      <c r="A107" s="33" t="s">
        <v>113</v>
      </c>
      <c r="B107" s="30" t="s">
        <v>11</v>
      </c>
      <c r="C107" s="31">
        <v>195.54999999999998</v>
      </c>
      <c r="D107" s="31">
        <v>0</v>
      </c>
      <c r="E107" s="20">
        <f t="shared" ref="E107:E128" si="33">C107 - D107</f>
        <v>195.54999999999998</v>
      </c>
      <c r="F107" s="21">
        <f t="shared" ref="F107:F128" si="34">IF(D107 &gt; 1, ( C107 - D107 ) / D107, IF(C107 &gt; 1, 1, IF(C107 &lt; -1, -1, 0)))</f>
        <v>1</v>
      </c>
      <c r="G107" s="22" t="str">
        <f t="shared" ref="G107:G128" si="35">IF($E107 &gt; 1, "Over Budget", IF($E107 &lt; -1, "Under Budget", "On Budget"))</f>
        <v>Over Budget</v>
      </c>
      <c r="H107" s="23" t="str">
        <f t="shared" ref="H107:H127" si="36">IF(AND(OR(MONTH($A$3) = 3, MONTH($A$3) = 6, MONTH($A$3) = 9, MONTH($A$3) = 12), OR($F107 &gt;= 0.1, $E107 &gt;= 250000, $F107 &lt;= -0.1, $E107 &lt;= -250000), OR($E107 &gt;= 10000, $E107 &lt;= -10000)), "Yes", IF(OR($E107 &gt;= 250000, $E107 &lt;= -250000), "Yes", "No"))</f>
        <v>No</v>
      </c>
      <c r="I107" s="24"/>
      <c r="J107" s="25">
        <v>196</v>
      </c>
      <c r="K107" s="31">
        <v>195.54999999999998</v>
      </c>
      <c r="L107" s="31">
        <v>0</v>
      </c>
      <c r="M107" s="20">
        <f t="shared" ref="M107:M128" si="37">J107 - L107</f>
        <v>196</v>
      </c>
      <c r="N107" s="21">
        <f t="shared" ref="N107:N128" si="38">IF(L107 &gt; 1, ( J107 - L107 ) / L107, IF(J107 &gt; 1, 1, IF(J107 &lt; 1, -1, 0)))</f>
        <v>1</v>
      </c>
      <c r="O107" s="26"/>
      <c r="P107" s="22" t="str">
        <f t="shared" ref="P107:P128" si="39">IF($M107 &gt; 1, "Over Budget", IF($M107 &lt; -1, "Under Budget", "On Budget"))</f>
        <v>Over Budget</v>
      </c>
      <c r="Q107" s="20">
        <f t="shared" ref="Q107:Q128" si="40">J107 - K107</f>
        <v>0.45000000000001705</v>
      </c>
    </row>
    <row r="108" spans="1:17" outlineLevel="2" x14ac:dyDescent="0.25">
      <c r="A108" s="33" t="s">
        <v>114</v>
      </c>
      <c r="B108" s="30" t="s">
        <v>11</v>
      </c>
      <c r="C108" s="31">
        <v>345.74</v>
      </c>
      <c r="D108" s="31">
        <v>0</v>
      </c>
      <c r="E108" s="20">
        <f t="shared" si="33"/>
        <v>345.74</v>
      </c>
      <c r="F108" s="21">
        <f t="shared" si="34"/>
        <v>1</v>
      </c>
      <c r="G108" s="22" t="str">
        <f t="shared" si="35"/>
        <v>Over Budget</v>
      </c>
      <c r="H108" s="23" t="str">
        <f t="shared" si="36"/>
        <v>No</v>
      </c>
      <c r="I108" s="24"/>
      <c r="J108" s="25">
        <v>346</v>
      </c>
      <c r="K108" s="31">
        <v>345.74</v>
      </c>
      <c r="L108" s="31">
        <v>0</v>
      </c>
      <c r="M108" s="20">
        <f t="shared" si="37"/>
        <v>346</v>
      </c>
      <c r="N108" s="21">
        <f t="shared" si="38"/>
        <v>1</v>
      </c>
      <c r="O108" s="26"/>
      <c r="P108" s="22" t="str">
        <f t="shared" si="39"/>
        <v>Over Budget</v>
      </c>
      <c r="Q108" s="20">
        <f t="shared" si="40"/>
        <v>0.25999999999999091</v>
      </c>
    </row>
    <row r="109" spans="1:17" outlineLevel="2" x14ac:dyDescent="0.25">
      <c r="A109" s="33" t="s">
        <v>115</v>
      </c>
      <c r="B109" s="30" t="s">
        <v>11</v>
      </c>
      <c r="C109" s="31">
        <v>0</v>
      </c>
      <c r="D109" s="31">
        <v>0</v>
      </c>
      <c r="E109" s="20">
        <f t="shared" si="33"/>
        <v>0</v>
      </c>
      <c r="F109" s="21">
        <f t="shared" si="34"/>
        <v>0</v>
      </c>
      <c r="G109" s="22" t="str">
        <f t="shared" si="35"/>
        <v>On Budget</v>
      </c>
      <c r="H109" s="23" t="str">
        <f t="shared" si="36"/>
        <v>No</v>
      </c>
      <c r="I109" s="24"/>
      <c r="J109" s="25">
        <v>0</v>
      </c>
      <c r="K109" s="31">
        <v>181818</v>
      </c>
      <c r="L109" s="31">
        <v>1000000</v>
      </c>
      <c r="M109" s="20">
        <f t="shared" si="37"/>
        <v>-1000000</v>
      </c>
      <c r="N109" s="21">
        <f t="shared" si="38"/>
        <v>-1</v>
      </c>
      <c r="O109" s="26"/>
      <c r="P109" s="22" t="str">
        <f t="shared" si="39"/>
        <v>Under Budget</v>
      </c>
      <c r="Q109" s="20">
        <f t="shared" si="40"/>
        <v>-181818</v>
      </c>
    </row>
    <row r="110" spans="1:17" outlineLevel="2" x14ac:dyDescent="0.25">
      <c r="A110" s="33" t="s">
        <v>116</v>
      </c>
      <c r="B110" s="30" t="s">
        <v>11</v>
      </c>
      <c r="C110" s="31">
        <v>0</v>
      </c>
      <c r="D110" s="31">
        <v>0</v>
      </c>
      <c r="E110" s="20">
        <f t="shared" si="33"/>
        <v>0</v>
      </c>
      <c r="F110" s="21">
        <f t="shared" si="34"/>
        <v>0</v>
      </c>
      <c r="G110" s="22" t="str">
        <f t="shared" si="35"/>
        <v>On Budget</v>
      </c>
      <c r="H110" s="23" t="str">
        <f t="shared" si="36"/>
        <v>No</v>
      </c>
      <c r="I110" s="24"/>
      <c r="J110" s="25">
        <v>125000</v>
      </c>
      <c r="K110" s="31">
        <v>125000</v>
      </c>
      <c r="L110" s="31">
        <v>125000</v>
      </c>
      <c r="M110" s="20">
        <f t="shared" si="37"/>
        <v>0</v>
      </c>
      <c r="N110" s="21">
        <f t="shared" si="38"/>
        <v>0</v>
      </c>
      <c r="O110" s="26"/>
      <c r="P110" s="22" t="str">
        <f t="shared" si="39"/>
        <v>On Budget</v>
      </c>
      <c r="Q110" s="20">
        <f t="shared" si="40"/>
        <v>0</v>
      </c>
    </row>
    <row r="111" spans="1:17" outlineLevel="2" x14ac:dyDescent="0.25">
      <c r="A111" s="33" t="s">
        <v>117</v>
      </c>
      <c r="B111" s="30" t="s">
        <v>11</v>
      </c>
      <c r="C111" s="31">
        <v>0</v>
      </c>
      <c r="D111" s="31">
        <v>0</v>
      </c>
      <c r="E111" s="20">
        <f t="shared" si="33"/>
        <v>0</v>
      </c>
      <c r="F111" s="21">
        <f t="shared" si="34"/>
        <v>0</v>
      </c>
      <c r="G111" s="22" t="str">
        <f t="shared" si="35"/>
        <v>On Budget</v>
      </c>
      <c r="H111" s="23" t="str">
        <f t="shared" si="36"/>
        <v>No</v>
      </c>
      <c r="I111" s="24"/>
      <c r="J111" s="25">
        <v>150000</v>
      </c>
      <c r="K111" s="31">
        <v>150000</v>
      </c>
      <c r="L111" s="31">
        <v>150000</v>
      </c>
      <c r="M111" s="20">
        <f t="shared" si="37"/>
        <v>0</v>
      </c>
      <c r="N111" s="21">
        <f t="shared" si="38"/>
        <v>0</v>
      </c>
      <c r="O111" s="26"/>
      <c r="P111" s="22" t="str">
        <f t="shared" si="39"/>
        <v>On Budget</v>
      </c>
      <c r="Q111" s="20">
        <f t="shared" si="40"/>
        <v>0</v>
      </c>
    </row>
    <row r="112" spans="1:17" outlineLevel="2" x14ac:dyDescent="0.25">
      <c r="A112" s="33" t="s">
        <v>118</v>
      </c>
      <c r="B112" s="30" t="s">
        <v>11</v>
      </c>
      <c r="C112" s="31">
        <v>0</v>
      </c>
      <c r="D112" s="31">
        <v>0</v>
      </c>
      <c r="E112" s="20">
        <f t="shared" si="33"/>
        <v>0</v>
      </c>
      <c r="F112" s="21">
        <f t="shared" si="34"/>
        <v>0</v>
      </c>
      <c r="G112" s="22" t="str">
        <f t="shared" si="35"/>
        <v>On Budget</v>
      </c>
      <c r="H112" s="23" t="str">
        <f t="shared" si="36"/>
        <v>No</v>
      </c>
      <c r="I112" s="24"/>
      <c r="J112" s="25">
        <v>80000</v>
      </c>
      <c r="K112" s="31">
        <v>80000</v>
      </c>
      <c r="L112" s="31">
        <v>80000</v>
      </c>
      <c r="M112" s="20">
        <f t="shared" si="37"/>
        <v>0</v>
      </c>
      <c r="N112" s="21">
        <f t="shared" si="38"/>
        <v>0</v>
      </c>
      <c r="O112" s="26"/>
      <c r="P112" s="22" t="str">
        <f t="shared" si="39"/>
        <v>On Budget</v>
      </c>
      <c r="Q112" s="20">
        <f t="shared" si="40"/>
        <v>0</v>
      </c>
    </row>
    <row r="113" spans="1:23" outlineLevel="2" x14ac:dyDescent="0.25">
      <c r="A113" s="33" t="s">
        <v>119</v>
      </c>
      <c r="B113" s="30" t="s">
        <v>11</v>
      </c>
      <c r="C113" s="31">
        <v>0</v>
      </c>
      <c r="D113" s="31">
        <v>0</v>
      </c>
      <c r="E113" s="20">
        <f t="shared" si="33"/>
        <v>0</v>
      </c>
      <c r="F113" s="21">
        <f t="shared" si="34"/>
        <v>0</v>
      </c>
      <c r="G113" s="22" t="str">
        <f t="shared" si="35"/>
        <v>On Budget</v>
      </c>
      <c r="H113" s="23" t="str">
        <f t="shared" si="36"/>
        <v>No</v>
      </c>
      <c r="I113" s="24"/>
      <c r="J113" s="25">
        <v>685000</v>
      </c>
      <c r="K113" s="31">
        <v>685000</v>
      </c>
      <c r="L113" s="31">
        <v>685000</v>
      </c>
      <c r="M113" s="20">
        <f t="shared" si="37"/>
        <v>0</v>
      </c>
      <c r="N113" s="21">
        <f t="shared" si="38"/>
        <v>0</v>
      </c>
      <c r="O113" s="26"/>
      <c r="P113" s="22" t="str">
        <f t="shared" si="39"/>
        <v>On Budget</v>
      </c>
      <c r="Q113" s="20">
        <f t="shared" si="40"/>
        <v>0</v>
      </c>
    </row>
    <row r="114" spans="1:23" outlineLevel="2" x14ac:dyDescent="0.25">
      <c r="A114" s="33" t="s">
        <v>120</v>
      </c>
      <c r="B114" s="30" t="s">
        <v>11</v>
      </c>
      <c r="C114" s="31">
        <v>0.87</v>
      </c>
      <c r="D114" s="31">
        <v>0</v>
      </c>
      <c r="E114" s="20">
        <f t="shared" si="33"/>
        <v>0.87</v>
      </c>
      <c r="F114" s="21">
        <f t="shared" si="34"/>
        <v>0</v>
      </c>
      <c r="G114" s="22" t="str">
        <f t="shared" si="35"/>
        <v>On Budget</v>
      </c>
      <c r="H114" s="23" t="str">
        <f t="shared" si="36"/>
        <v>No</v>
      </c>
      <c r="I114" s="24"/>
      <c r="J114" s="25">
        <v>1</v>
      </c>
      <c r="K114" s="31">
        <v>0.87</v>
      </c>
      <c r="L114" s="31">
        <v>0</v>
      </c>
      <c r="M114" s="20">
        <f t="shared" si="37"/>
        <v>1</v>
      </c>
      <c r="N114" s="21">
        <f t="shared" si="38"/>
        <v>0</v>
      </c>
      <c r="O114" s="26"/>
      <c r="P114" s="22" t="str">
        <f t="shared" si="39"/>
        <v>On Budget</v>
      </c>
      <c r="Q114" s="20">
        <f t="shared" si="40"/>
        <v>0.13</v>
      </c>
    </row>
    <row r="115" spans="1:23" outlineLevel="2" x14ac:dyDescent="0.25">
      <c r="A115" s="33" t="s">
        <v>121</v>
      </c>
      <c r="B115" s="30" t="s">
        <v>11</v>
      </c>
      <c r="C115" s="31">
        <v>3960.1699999999992</v>
      </c>
      <c r="D115" s="31">
        <v>131199</v>
      </c>
      <c r="E115" s="20">
        <f t="shared" si="33"/>
        <v>-127238.83</v>
      </c>
      <c r="F115" s="21">
        <f t="shared" si="34"/>
        <v>-0.96981554737459885</v>
      </c>
      <c r="G115" s="22" t="str">
        <f t="shared" si="35"/>
        <v>Under Budget</v>
      </c>
      <c r="H115" s="23" t="str">
        <f t="shared" si="36"/>
        <v>Yes</v>
      </c>
      <c r="I115" s="24" t="s">
        <v>433</v>
      </c>
      <c r="J115" s="25">
        <v>524885</v>
      </c>
      <c r="K115" s="31">
        <v>397761.17</v>
      </c>
      <c r="L115" s="31">
        <v>525000</v>
      </c>
      <c r="M115" s="20">
        <f t="shared" si="37"/>
        <v>-115</v>
      </c>
      <c r="N115" s="21">
        <f t="shared" si="38"/>
        <v>-2.1904761904761904E-4</v>
      </c>
      <c r="O115" s="26"/>
      <c r="P115" s="22" t="str">
        <f t="shared" si="39"/>
        <v>Under Budget</v>
      </c>
      <c r="Q115" s="20">
        <f t="shared" si="40"/>
        <v>127123.83000000002</v>
      </c>
    </row>
    <row r="116" spans="1:23" outlineLevel="2" x14ac:dyDescent="0.25">
      <c r="A116" s="33" t="s">
        <v>122</v>
      </c>
      <c r="B116" s="30" t="s">
        <v>11</v>
      </c>
      <c r="C116" s="31">
        <v>0</v>
      </c>
      <c r="D116" s="31">
        <v>75000</v>
      </c>
      <c r="E116" s="20">
        <f t="shared" si="33"/>
        <v>-75000</v>
      </c>
      <c r="F116" s="21">
        <f t="shared" si="34"/>
        <v>-1</v>
      </c>
      <c r="G116" s="22" t="str">
        <f t="shared" si="35"/>
        <v>Under Budget</v>
      </c>
      <c r="H116" s="23" t="str">
        <f t="shared" si="36"/>
        <v>Yes</v>
      </c>
      <c r="I116" s="24" t="s">
        <v>431</v>
      </c>
      <c r="J116" s="25">
        <v>100000</v>
      </c>
      <c r="K116" s="31">
        <v>25000</v>
      </c>
      <c r="L116" s="31">
        <v>100000</v>
      </c>
      <c r="M116" s="20">
        <f t="shared" si="37"/>
        <v>0</v>
      </c>
      <c r="N116" s="21">
        <f t="shared" si="38"/>
        <v>0</v>
      </c>
      <c r="O116" s="26"/>
      <c r="P116" s="22" t="str">
        <f t="shared" si="39"/>
        <v>On Budget</v>
      </c>
      <c r="Q116" s="20">
        <f t="shared" si="40"/>
        <v>75000</v>
      </c>
    </row>
    <row r="117" spans="1:23" outlineLevel="2" x14ac:dyDescent="0.25">
      <c r="A117" s="33" t="s">
        <v>123</v>
      </c>
      <c r="B117" s="30" t="s">
        <v>11</v>
      </c>
      <c r="C117" s="31">
        <v>1.25</v>
      </c>
      <c r="D117" s="31">
        <v>0</v>
      </c>
      <c r="E117" s="20">
        <f t="shared" si="33"/>
        <v>1.25</v>
      </c>
      <c r="F117" s="21">
        <f t="shared" si="34"/>
        <v>1</v>
      </c>
      <c r="G117" s="22" t="str">
        <f t="shared" si="35"/>
        <v>Over Budget</v>
      </c>
      <c r="H117" s="23" t="str">
        <f t="shared" si="36"/>
        <v>No</v>
      </c>
      <c r="I117" s="24"/>
      <c r="J117" s="25">
        <v>1</v>
      </c>
      <c r="K117" s="31">
        <v>1.25</v>
      </c>
      <c r="L117" s="31">
        <v>0</v>
      </c>
      <c r="M117" s="20">
        <f t="shared" si="37"/>
        <v>1</v>
      </c>
      <c r="N117" s="21">
        <f t="shared" si="38"/>
        <v>0</v>
      </c>
      <c r="O117" s="26"/>
      <c r="P117" s="22" t="str">
        <f t="shared" si="39"/>
        <v>On Budget</v>
      </c>
      <c r="Q117" s="20">
        <f t="shared" si="40"/>
        <v>-0.25</v>
      </c>
    </row>
    <row r="118" spans="1:23" outlineLevel="2" x14ac:dyDescent="0.25">
      <c r="A118" s="33" t="s">
        <v>124</v>
      </c>
      <c r="B118" s="30" t="s">
        <v>11</v>
      </c>
      <c r="C118" s="31">
        <v>601349.98</v>
      </c>
      <c r="D118" s="31">
        <v>871500</v>
      </c>
      <c r="E118" s="20">
        <f t="shared" si="33"/>
        <v>-270150.02</v>
      </c>
      <c r="F118" s="21">
        <f t="shared" si="34"/>
        <v>-0.30998281124497995</v>
      </c>
      <c r="G118" s="22" t="str">
        <f t="shared" si="35"/>
        <v>Under Budget</v>
      </c>
      <c r="H118" s="23" t="str">
        <f t="shared" si="36"/>
        <v>Yes</v>
      </c>
      <c r="I118" s="24" t="s">
        <v>431</v>
      </c>
      <c r="J118" s="25">
        <v>4100000</v>
      </c>
      <c r="K118" s="31">
        <v>4111849.98</v>
      </c>
      <c r="L118" s="31">
        <v>3500000</v>
      </c>
      <c r="M118" s="20">
        <f t="shared" si="37"/>
        <v>600000</v>
      </c>
      <c r="N118" s="21">
        <f t="shared" si="38"/>
        <v>0.17142857142857143</v>
      </c>
      <c r="O118" s="26"/>
      <c r="P118" s="22" t="str">
        <f t="shared" si="39"/>
        <v>Over Budget</v>
      </c>
      <c r="Q118" s="20">
        <f t="shared" si="40"/>
        <v>-11849.979999999981</v>
      </c>
    </row>
    <row r="119" spans="1:23" outlineLevel="2" x14ac:dyDescent="0.25">
      <c r="A119" s="33" t="s">
        <v>125</v>
      </c>
      <c r="B119" s="30" t="s">
        <v>11</v>
      </c>
      <c r="C119" s="31">
        <v>0</v>
      </c>
      <c r="D119" s="31">
        <v>400000</v>
      </c>
      <c r="E119" s="20">
        <f t="shared" si="33"/>
        <v>-400000</v>
      </c>
      <c r="F119" s="21">
        <f t="shared" si="34"/>
        <v>-1</v>
      </c>
      <c r="G119" s="22" t="str">
        <f t="shared" si="35"/>
        <v>Under Budget</v>
      </c>
      <c r="H119" s="23" t="str">
        <f t="shared" si="36"/>
        <v>Yes</v>
      </c>
      <c r="I119" s="24" t="s">
        <v>431</v>
      </c>
      <c r="J119" s="25">
        <v>400000</v>
      </c>
      <c r="K119" s="31">
        <v>0</v>
      </c>
      <c r="L119" s="31">
        <v>400000</v>
      </c>
      <c r="M119" s="20">
        <f t="shared" si="37"/>
        <v>0</v>
      </c>
      <c r="N119" s="21">
        <f t="shared" si="38"/>
        <v>0</v>
      </c>
      <c r="O119" s="26"/>
      <c r="P119" s="22" t="str">
        <f t="shared" si="39"/>
        <v>On Budget</v>
      </c>
      <c r="Q119" s="20">
        <f t="shared" si="40"/>
        <v>400000</v>
      </c>
      <c r="R119" s="65">
        <v>400000</v>
      </c>
      <c r="S119" s="70">
        <v>44444</v>
      </c>
      <c r="T119" s="65">
        <f>+S119*9</f>
        <v>399996</v>
      </c>
      <c r="U119" s="65">
        <f>+S119*8</f>
        <v>355552</v>
      </c>
      <c r="V119" s="70">
        <v>44448</v>
      </c>
      <c r="W119" s="65">
        <f>SUM(U119:V119)</f>
        <v>400000</v>
      </c>
    </row>
    <row r="120" spans="1:23" outlineLevel="2" x14ac:dyDescent="0.25">
      <c r="A120" s="33" t="s">
        <v>126</v>
      </c>
      <c r="B120" s="30" t="s">
        <v>11</v>
      </c>
      <c r="C120" s="31">
        <v>872.7199999999998</v>
      </c>
      <c r="D120" s="31">
        <v>0</v>
      </c>
      <c r="E120" s="20">
        <f t="shared" si="33"/>
        <v>872.7199999999998</v>
      </c>
      <c r="F120" s="21">
        <f t="shared" si="34"/>
        <v>1</v>
      </c>
      <c r="G120" s="22" t="str">
        <f t="shared" si="35"/>
        <v>Over Budget</v>
      </c>
      <c r="H120" s="23" t="str">
        <f t="shared" si="36"/>
        <v>No</v>
      </c>
      <c r="I120" s="24"/>
      <c r="J120" s="25">
        <v>27000</v>
      </c>
      <c r="K120" s="31">
        <v>872.7199999999998</v>
      </c>
      <c r="L120" s="31">
        <v>0</v>
      </c>
      <c r="M120" s="20">
        <f t="shared" si="37"/>
        <v>27000</v>
      </c>
      <c r="N120" s="21">
        <f t="shared" si="38"/>
        <v>1</v>
      </c>
      <c r="O120" s="26"/>
      <c r="P120" s="22" t="str">
        <f t="shared" si="39"/>
        <v>Over Budget</v>
      </c>
      <c r="Q120" s="20">
        <f t="shared" si="40"/>
        <v>26127.279999999999</v>
      </c>
    </row>
    <row r="121" spans="1:23" outlineLevel="2" x14ac:dyDescent="0.25">
      <c r="A121" s="33" t="s">
        <v>127</v>
      </c>
      <c r="B121" s="30" t="s">
        <v>11</v>
      </c>
      <c r="C121" s="31">
        <v>60064.58</v>
      </c>
      <c r="D121" s="31">
        <v>249911</v>
      </c>
      <c r="E121" s="20">
        <f t="shared" si="33"/>
        <v>-189846.41999999998</v>
      </c>
      <c r="F121" s="21">
        <f t="shared" si="34"/>
        <v>-0.75965611757785767</v>
      </c>
      <c r="G121" s="22" t="str">
        <f t="shared" si="35"/>
        <v>Under Budget</v>
      </c>
      <c r="H121" s="23" t="str">
        <f t="shared" si="36"/>
        <v>Yes</v>
      </c>
      <c r="I121" s="24" t="s">
        <v>434</v>
      </c>
      <c r="J121" s="25">
        <v>912254</v>
      </c>
      <c r="K121" s="31">
        <v>810153.58000000007</v>
      </c>
      <c r="L121" s="31">
        <v>1000000</v>
      </c>
      <c r="M121" s="20">
        <f t="shared" si="37"/>
        <v>-87746</v>
      </c>
      <c r="N121" s="21">
        <f t="shared" si="38"/>
        <v>-8.7746000000000005E-2</v>
      </c>
      <c r="O121" s="26"/>
      <c r="P121" s="22" t="str">
        <f t="shared" si="39"/>
        <v>Under Budget</v>
      </c>
      <c r="Q121" s="20">
        <f t="shared" si="40"/>
        <v>102100.41999999993</v>
      </c>
    </row>
    <row r="122" spans="1:23" outlineLevel="2" x14ac:dyDescent="0.25">
      <c r="A122" s="33" t="s">
        <v>128</v>
      </c>
      <c r="B122" s="30" t="s">
        <v>11</v>
      </c>
      <c r="C122" s="31">
        <v>0</v>
      </c>
      <c r="D122" s="31">
        <v>0</v>
      </c>
      <c r="E122" s="20">
        <f t="shared" si="33"/>
        <v>0</v>
      </c>
      <c r="F122" s="21">
        <f t="shared" si="34"/>
        <v>0</v>
      </c>
      <c r="G122" s="22" t="str">
        <f t="shared" si="35"/>
        <v>On Budget</v>
      </c>
      <c r="H122" s="23" t="str">
        <f t="shared" si="36"/>
        <v>No</v>
      </c>
      <c r="I122" s="24"/>
      <c r="J122" s="25">
        <v>39600</v>
      </c>
      <c r="K122" s="31">
        <v>28634</v>
      </c>
      <c r="L122" s="31">
        <v>28634</v>
      </c>
      <c r="M122" s="20">
        <f t="shared" si="37"/>
        <v>10966</v>
      </c>
      <c r="N122" s="21">
        <f t="shared" si="38"/>
        <v>0.38297129286861775</v>
      </c>
      <c r="O122" s="26"/>
      <c r="P122" s="22" t="str">
        <f t="shared" si="39"/>
        <v>Over Budget</v>
      </c>
      <c r="Q122" s="20">
        <f t="shared" si="40"/>
        <v>10966</v>
      </c>
    </row>
    <row r="123" spans="1:23" outlineLevel="2" x14ac:dyDescent="0.25">
      <c r="A123" s="33" t="s">
        <v>129</v>
      </c>
      <c r="B123" s="30" t="s">
        <v>11</v>
      </c>
      <c r="C123" s="31">
        <v>0</v>
      </c>
      <c r="D123" s="31">
        <v>38725</v>
      </c>
      <c r="E123" s="20">
        <f t="shared" si="33"/>
        <v>-38725</v>
      </c>
      <c r="F123" s="21">
        <f t="shared" si="34"/>
        <v>-1</v>
      </c>
      <c r="G123" s="22" t="str">
        <f t="shared" si="35"/>
        <v>Under Budget</v>
      </c>
      <c r="H123" s="23" t="str">
        <f t="shared" si="36"/>
        <v>Yes</v>
      </c>
      <c r="I123" s="24" t="s">
        <v>435</v>
      </c>
      <c r="J123" s="25">
        <v>154900</v>
      </c>
      <c r="K123" s="31">
        <v>116175</v>
      </c>
      <c r="L123" s="31">
        <v>154900</v>
      </c>
      <c r="M123" s="20">
        <f t="shared" si="37"/>
        <v>0</v>
      </c>
      <c r="N123" s="21">
        <f t="shared" si="38"/>
        <v>0</v>
      </c>
      <c r="O123" s="26"/>
      <c r="P123" s="22" t="str">
        <f t="shared" si="39"/>
        <v>On Budget</v>
      </c>
      <c r="Q123" s="20">
        <f t="shared" si="40"/>
        <v>38725</v>
      </c>
    </row>
    <row r="124" spans="1:23" outlineLevel="2" x14ac:dyDescent="0.25">
      <c r="A124" s="33" t="s">
        <v>130</v>
      </c>
      <c r="B124" s="30" t="s">
        <v>11</v>
      </c>
      <c r="C124" s="31">
        <v>0</v>
      </c>
      <c r="D124" s="31">
        <v>0</v>
      </c>
      <c r="E124" s="20">
        <f t="shared" si="33"/>
        <v>0</v>
      </c>
      <c r="F124" s="21">
        <f t="shared" si="34"/>
        <v>0</v>
      </c>
      <c r="G124" s="22" t="str">
        <f t="shared" si="35"/>
        <v>On Budget</v>
      </c>
      <c r="H124" s="23" t="str">
        <f t="shared" si="36"/>
        <v>No</v>
      </c>
      <c r="I124" s="24"/>
      <c r="J124" s="25">
        <v>150000</v>
      </c>
      <c r="K124" s="31">
        <v>100000</v>
      </c>
      <c r="L124" s="31">
        <v>100000</v>
      </c>
      <c r="M124" s="20">
        <f t="shared" si="37"/>
        <v>50000</v>
      </c>
      <c r="N124" s="21">
        <f t="shared" si="38"/>
        <v>0.5</v>
      </c>
      <c r="O124" s="26"/>
      <c r="P124" s="22" t="str">
        <f t="shared" si="39"/>
        <v>Over Budget</v>
      </c>
      <c r="Q124" s="20">
        <f t="shared" si="40"/>
        <v>50000</v>
      </c>
    </row>
    <row r="125" spans="1:23" outlineLevel="2" x14ac:dyDescent="0.25">
      <c r="A125" s="33" t="s">
        <v>131</v>
      </c>
      <c r="B125" s="30" t="s">
        <v>11</v>
      </c>
      <c r="C125" s="31">
        <v>-762.57</v>
      </c>
      <c r="D125" s="31">
        <v>0</v>
      </c>
      <c r="E125" s="20">
        <f t="shared" si="33"/>
        <v>-762.57</v>
      </c>
      <c r="F125" s="21">
        <f t="shared" si="34"/>
        <v>-1</v>
      </c>
      <c r="G125" s="22" t="str">
        <f t="shared" si="35"/>
        <v>Under Budget</v>
      </c>
      <c r="H125" s="23" t="str">
        <f t="shared" si="36"/>
        <v>No</v>
      </c>
      <c r="I125" s="24"/>
      <c r="J125" s="25">
        <v>-763</v>
      </c>
      <c r="K125" s="31">
        <v>-762.57</v>
      </c>
      <c r="L125" s="31">
        <v>0</v>
      </c>
      <c r="M125" s="20">
        <f t="shared" si="37"/>
        <v>-763</v>
      </c>
      <c r="N125" s="21">
        <f t="shared" si="38"/>
        <v>-1</v>
      </c>
      <c r="O125" s="26"/>
      <c r="P125" s="22" t="str">
        <f t="shared" si="39"/>
        <v>Under Budget</v>
      </c>
      <c r="Q125" s="20">
        <f t="shared" si="40"/>
        <v>-0.42999999999994998</v>
      </c>
    </row>
    <row r="126" spans="1:23" outlineLevel="2" x14ac:dyDescent="0.25">
      <c r="A126" s="33" t="s">
        <v>132</v>
      </c>
      <c r="B126" s="30" t="s">
        <v>11</v>
      </c>
      <c r="C126" s="31">
        <v>0</v>
      </c>
      <c r="D126" s="31">
        <v>373500</v>
      </c>
      <c r="E126" s="20">
        <f t="shared" si="33"/>
        <v>-373500</v>
      </c>
      <c r="F126" s="21">
        <f t="shared" si="34"/>
        <v>-1</v>
      </c>
      <c r="G126" s="22" t="str">
        <f t="shared" si="35"/>
        <v>Under Budget</v>
      </c>
      <c r="H126" s="23" t="str">
        <f t="shared" si="36"/>
        <v>Yes</v>
      </c>
      <c r="I126" s="24" t="s">
        <v>431</v>
      </c>
      <c r="J126" s="25">
        <v>1500000</v>
      </c>
      <c r="K126" s="31">
        <v>1126500</v>
      </c>
      <c r="L126" s="31">
        <v>1500000</v>
      </c>
      <c r="M126" s="20">
        <f t="shared" si="37"/>
        <v>0</v>
      </c>
      <c r="N126" s="21">
        <f t="shared" si="38"/>
        <v>0</v>
      </c>
      <c r="O126" s="26"/>
      <c r="P126" s="22" t="str">
        <f t="shared" si="39"/>
        <v>On Budget</v>
      </c>
      <c r="Q126" s="20">
        <f t="shared" si="40"/>
        <v>373500</v>
      </c>
      <c r="R126" s="65">
        <v>375000</v>
      </c>
      <c r="S126" s="70">
        <v>41667</v>
      </c>
      <c r="T126" s="65">
        <f>+S126*9</f>
        <v>375003</v>
      </c>
      <c r="U126" s="65">
        <f>+S126*8</f>
        <v>333336</v>
      </c>
      <c r="V126" s="70">
        <v>41664</v>
      </c>
      <c r="W126" s="65">
        <f>SUM(U126:V126)</f>
        <v>375000</v>
      </c>
    </row>
    <row r="127" spans="1:23" ht="24.75" outlineLevel="2" thickBot="1" x14ac:dyDescent="0.3">
      <c r="A127" s="33" t="s">
        <v>133</v>
      </c>
      <c r="B127" s="30" t="s">
        <v>11</v>
      </c>
      <c r="C127" s="31">
        <v>326006.01</v>
      </c>
      <c r="D127" s="31">
        <v>249000</v>
      </c>
      <c r="E127" s="20">
        <f t="shared" si="33"/>
        <v>77006.010000000009</v>
      </c>
      <c r="F127" s="21">
        <f t="shared" si="34"/>
        <v>0.30926108433734945</v>
      </c>
      <c r="G127" s="22" t="str">
        <f t="shared" si="35"/>
        <v>Over Budget</v>
      </c>
      <c r="H127" s="23" t="str">
        <f t="shared" si="36"/>
        <v>Yes</v>
      </c>
      <c r="I127" s="24" t="s">
        <v>445</v>
      </c>
      <c r="J127" s="25">
        <v>400000</v>
      </c>
      <c r="K127" s="31">
        <v>1077006.01</v>
      </c>
      <c r="L127" s="31">
        <v>1000000</v>
      </c>
      <c r="M127" s="20">
        <f t="shared" si="37"/>
        <v>-600000</v>
      </c>
      <c r="N127" s="21">
        <f t="shared" si="38"/>
        <v>-0.6</v>
      </c>
      <c r="O127" s="26"/>
      <c r="P127" s="22" t="str">
        <f t="shared" si="39"/>
        <v>Under Budget</v>
      </c>
      <c r="Q127" s="20">
        <f t="shared" si="40"/>
        <v>-677006.01</v>
      </c>
    </row>
    <row r="128" spans="1:23" outlineLevel="1" x14ac:dyDescent="0.25">
      <c r="A128" s="34" t="s">
        <v>134</v>
      </c>
      <c r="B128" s="35" t="s">
        <v>13</v>
      </c>
      <c r="C128" s="40">
        <f>SUBTOTAL(9,C107:C127)</f>
        <v>992034.29999999993</v>
      </c>
      <c r="D128" s="40">
        <f>SUBTOTAL(9,D107:D127)</f>
        <v>2388835</v>
      </c>
      <c r="E128" s="41">
        <f t="shared" si="33"/>
        <v>-1396800.7000000002</v>
      </c>
      <c r="F128" s="42">
        <f t="shared" si="34"/>
        <v>-0.58472045997316691</v>
      </c>
      <c r="G128" s="40" t="str">
        <f t="shared" si="35"/>
        <v>Under Budget</v>
      </c>
      <c r="H128" s="43"/>
      <c r="I128" s="44"/>
      <c r="J128" s="62">
        <f>SUBTOTAL(9,J107:J127)</f>
        <v>9348420</v>
      </c>
      <c r="K128" s="40">
        <f>SUBTOTAL(9,K107:K127)</f>
        <v>9015551.3000000007</v>
      </c>
      <c r="L128" s="40">
        <f>SUBTOTAL(9,L107:L127)</f>
        <v>10348534</v>
      </c>
      <c r="M128" s="41">
        <f t="shared" si="37"/>
        <v>-1000114</v>
      </c>
      <c r="N128" s="42">
        <f t="shared" si="38"/>
        <v>-9.6643060746575318E-2</v>
      </c>
      <c r="O128" s="46"/>
      <c r="P128" s="40" t="str">
        <f t="shared" si="39"/>
        <v>Under Budget</v>
      </c>
      <c r="Q128" s="41">
        <f t="shared" si="40"/>
        <v>332868.69999999925</v>
      </c>
    </row>
    <row r="129" spans="1:17" outlineLevel="2" x14ac:dyDescent="0.25">
      <c r="A129" s="32" t="s">
        <v>135</v>
      </c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7" ht="15.75" outlineLevel="2" thickBot="1" x14ac:dyDescent="0.3">
      <c r="A130" s="33" t="s">
        <v>136</v>
      </c>
      <c r="B130" s="30" t="s">
        <v>11</v>
      </c>
      <c r="C130" s="31">
        <v>0</v>
      </c>
      <c r="D130" s="31">
        <v>0</v>
      </c>
      <c r="E130" s="20">
        <f t="shared" ref="E130:E131" si="41">C130 - D130</f>
        <v>0</v>
      </c>
      <c r="F130" s="21">
        <f t="shared" ref="F130:F131" si="42">IF(D130 &gt; 1, ( C130 - D130 ) / D130, IF(C130 &gt; 1, 1, IF(C130 &lt; -1, -1, 0)))</f>
        <v>0</v>
      </c>
      <c r="G130" s="22" t="str">
        <f t="shared" ref="G130:G131" si="43">IF($E130 &gt; 1, "Over Budget", IF($E130 &lt; -1, "Under Budget", "On Budget"))</f>
        <v>On Budget</v>
      </c>
      <c r="H130" s="23" t="str">
        <f t="shared" ref="H130" si="44">IF(AND(OR(MONTH($A$3) = 3, MONTH($A$3) = 6, MONTH($A$3) = 9, MONTH($A$3) = 12), OR($F130 &gt;= 0.1, $E130 &gt;= 250000, $F130 &lt;= -0.1, $E130 &lt;= -250000), OR($E130 &gt;= 10000, $E130 &lt;= -10000)), "Yes", IF(OR($E130 &gt;= 250000, $E130 &lt;= -250000), "Yes", "No"))</f>
        <v>No</v>
      </c>
      <c r="I130" s="24"/>
      <c r="J130" s="63">
        <v>27491875</v>
      </c>
      <c r="K130" s="31">
        <v>27491875</v>
      </c>
      <c r="L130" s="31">
        <v>27491875</v>
      </c>
      <c r="M130" s="20">
        <f t="shared" ref="M130:M131" si="45">J130 - L130</f>
        <v>0</v>
      </c>
      <c r="N130" s="21">
        <f t="shared" ref="N130:N131" si="46">IF(L130 &gt; 1, ( J130 - L130 ) / L130, IF(J130 &gt; 1, 1, IF(J130 &lt; 1, -1, 0)))</f>
        <v>0</v>
      </c>
      <c r="O130" s="26"/>
      <c r="P130" s="22" t="str">
        <f t="shared" ref="P130:P131" si="47">IF($M130 &gt; 1, "Over Budget", IF($M130 &lt; -1, "Under Budget", "On Budget"))</f>
        <v>On Budget</v>
      </c>
      <c r="Q130" s="20">
        <f t="shared" ref="Q130:Q131" si="48">J130 - K130</f>
        <v>0</v>
      </c>
    </row>
    <row r="131" spans="1:17" outlineLevel="1" x14ac:dyDescent="0.25">
      <c r="A131" s="34" t="s">
        <v>137</v>
      </c>
      <c r="B131" s="35" t="s">
        <v>13</v>
      </c>
      <c r="C131" s="40">
        <f>SUBTOTAL(9,C130:C130)</f>
        <v>0</v>
      </c>
      <c r="D131" s="40">
        <f>SUBTOTAL(9,D130:D130)</f>
        <v>0</v>
      </c>
      <c r="E131" s="41">
        <f t="shared" si="41"/>
        <v>0</v>
      </c>
      <c r="F131" s="42">
        <f t="shared" si="42"/>
        <v>0</v>
      </c>
      <c r="G131" s="40" t="str">
        <f t="shared" si="43"/>
        <v>On Budget</v>
      </c>
      <c r="H131" s="43"/>
      <c r="I131" s="44"/>
      <c r="J131" s="62">
        <f>SUBTOTAL(9,J130:J130)</f>
        <v>27491875</v>
      </c>
      <c r="K131" s="40">
        <f>SUBTOTAL(9,K130:K130)</f>
        <v>27491875</v>
      </c>
      <c r="L131" s="40">
        <f>SUBTOTAL(9,L130:L130)</f>
        <v>27491875</v>
      </c>
      <c r="M131" s="41">
        <f t="shared" si="45"/>
        <v>0</v>
      </c>
      <c r="N131" s="42">
        <f t="shared" si="46"/>
        <v>0</v>
      </c>
      <c r="O131" s="46"/>
      <c r="P131" s="40" t="str">
        <f t="shared" si="47"/>
        <v>On Budget</v>
      </c>
      <c r="Q131" s="41">
        <f t="shared" si="48"/>
        <v>0</v>
      </c>
    </row>
    <row r="132" spans="1:17" outlineLevel="2" x14ac:dyDescent="0.25">
      <c r="A132" s="32" t="s">
        <v>138</v>
      </c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7" outlineLevel="2" x14ac:dyDescent="0.25">
      <c r="A133" s="33" t="s">
        <v>139</v>
      </c>
      <c r="B133" s="30" t="s">
        <v>11</v>
      </c>
      <c r="C133" s="31">
        <v>182.56</v>
      </c>
      <c r="D133" s="31">
        <v>0</v>
      </c>
      <c r="E133" s="20">
        <f t="shared" ref="E133:E167" si="49">C133 - D133</f>
        <v>182.56</v>
      </c>
      <c r="F133" s="21">
        <f t="shared" ref="F133:F167" si="50">IF(D133 &gt; 1, ( C133 - D133 ) / D133, IF(C133 &gt; 1, 1, IF(C133 &lt; -1, -1, 0)))</f>
        <v>1</v>
      </c>
      <c r="G133" s="22" t="str">
        <f t="shared" ref="G133:G167" si="51">IF($E133 &gt; 1, "Over Budget", IF($E133 &lt; -1, "Under Budget", "On Budget"))</f>
        <v>Over Budget</v>
      </c>
      <c r="H133" s="23" t="str">
        <f t="shared" ref="H133:H166" si="52">IF(AND(OR(MONTH($A$3) = 3, MONTH($A$3) = 6, MONTH($A$3) = 9, MONTH($A$3) = 12), OR($F133 &gt;= 0.1, $E133 &gt;= 250000, $F133 &lt;= -0.1, $E133 &lt;= -250000), OR($E133 &gt;= 10000, $E133 &lt;= -10000)), "Yes", IF(OR($E133 &gt;= 250000, $E133 &lt;= -250000), "Yes", "No"))</f>
        <v>No</v>
      </c>
      <c r="I133" s="24"/>
      <c r="J133" s="25">
        <v>183</v>
      </c>
      <c r="K133" s="31">
        <v>182.56</v>
      </c>
      <c r="L133" s="31">
        <v>0</v>
      </c>
      <c r="M133" s="20">
        <f t="shared" ref="M133:M167" si="53">J133 - L133</f>
        <v>183</v>
      </c>
      <c r="N133" s="21">
        <f t="shared" ref="N133:N167" si="54">IF(L133 &gt; 1, ( J133 - L133 ) / L133, IF(J133 &gt; 1, 1, IF(J133 &lt; 1, -1, 0)))</f>
        <v>1</v>
      </c>
      <c r="O133" s="26"/>
      <c r="P133" s="22" t="str">
        <f t="shared" ref="P133:P167" si="55">IF($M133 &gt; 1, "Over Budget", IF($M133 &lt; -1, "Under Budget", "On Budget"))</f>
        <v>Over Budget</v>
      </c>
      <c r="Q133" s="20">
        <f t="shared" ref="Q133:Q167" si="56">J133 - K133</f>
        <v>0.43999999999999773</v>
      </c>
    </row>
    <row r="134" spans="1:17" outlineLevel="2" x14ac:dyDescent="0.25">
      <c r="A134" s="33" t="s">
        <v>140</v>
      </c>
      <c r="B134" s="30" t="s">
        <v>11</v>
      </c>
      <c r="C134" s="31">
        <v>28389.11</v>
      </c>
      <c r="D134" s="31">
        <v>0</v>
      </c>
      <c r="E134" s="20">
        <f t="shared" si="49"/>
        <v>28389.11</v>
      </c>
      <c r="F134" s="21">
        <f t="shared" si="50"/>
        <v>1</v>
      </c>
      <c r="G134" s="22" t="str">
        <f t="shared" si="51"/>
        <v>Over Budget</v>
      </c>
      <c r="H134" s="23" t="str">
        <f t="shared" si="52"/>
        <v>Yes</v>
      </c>
      <c r="I134" s="24" t="s">
        <v>436</v>
      </c>
      <c r="J134" s="25">
        <v>127620</v>
      </c>
      <c r="K134" s="31">
        <v>28389.11</v>
      </c>
      <c r="L134" s="31">
        <v>0</v>
      </c>
      <c r="M134" s="20">
        <f t="shared" si="53"/>
        <v>127620</v>
      </c>
      <c r="N134" s="21">
        <f t="shared" si="54"/>
        <v>1</v>
      </c>
      <c r="O134" s="26"/>
      <c r="P134" s="22" t="str">
        <f t="shared" si="55"/>
        <v>Over Budget</v>
      </c>
      <c r="Q134" s="20">
        <f t="shared" si="56"/>
        <v>99230.89</v>
      </c>
    </row>
    <row r="135" spans="1:17" outlineLevel="2" x14ac:dyDescent="0.25">
      <c r="A135" s="33" t="s">
        <v>141</v>
      </c>
      <c r="B135" s="30" t="s">
        <v>11</v>
      </c>
      <c r="C135" s="31">
        <v>37470.310000000005</v>
      </c>
      <c r="D135" s="31">
        <v>68724</v>
      </c>
      <c r="E135" s="20">
        <f t="shared" si="49"/>
        <v>-31253.689999999995</v>
      </c>
      <c r="F135" s="21">
        <f t="shared" si="50"/>
        <v>-0.45477111343926424</v>
      </c>
      <c r="G135" s="22" t="str">
        <f t="shared" si="51"/>
        <v>Under Budget</v>
      </c>
      <c r="H135" s="23" t="str">
        <f t="shared" si="52"/>
        <v>Yes</v>
      </c>
      <c r="I135" s="24" t="s">
        <v>446</v>
      </c>
      <c r="J135" s="25">
        <v>132212</v>
      </c>
      <c r="K135" s="31">
        <v>443746.31</v>
      </c>
      <c r="L135" s="31">
        <v>475000</v>
      </c>
      <c r="M135" s="20">
        <f t="shared" si="53"/>
        <v>-342788</v>
      </c>
      <c r="N135" s="21">
        <f t="shared" si="54"/>
        <v>-0.72165894736842107</v>
      </c>
      <c r="O135" s="26"/>
      <c r="P135" s="22" t="str">
        <f t="shared" si="55"/>
        <v>Under Budget</v>
      </c>
      <c r="Q135" s="20">
        <f t="shared" si="56"/>
        <v>-311534.31</v>
      </c>
    </row>
    <row r="136" spans="1:17" outlineLevel="2" x14ac:dyDescent="0.25">
      <c r="A136" s="33" t="s">
        <v>142</v>
      </c>
      <c r="B136" s="30" t="s">
        <v>11</v>
      </c>
      <c r="C136" s="31">
        <v>4249.7700000000004</v>
      </c>
      <c r="D136" s="31">
        <v>0</v>
      </c>
      <c r="E136" s="20">
        <f t="shared" si="49"/>
        <v>4249.7700000000004</v>
      </c>
      <c r="F136" s="21">
        <f t="shared" si="50"/>
        <v>1</v>
      </c>
      <c r="G136" s="22" t="str">
        <f t="shared" si="51"/>
        <v>Over Budget</v>
      </c>
      <c r="H136" s="23" t="str">
        <f t="shared" si="52"/>
        <v>No</v>
      </c>
      <c r="I136" s="24"/>
      <c r="J136" s="25">
        <v>0</v>
      </c>
      <c r="K136" s="31">
        <v>284249.77</v>
      </c>
      <c r="L136" s="31">
        <v>280000</v>
      </c>
      <c r="M136" s="20">
        <f t="shared" si="53"/>
        <v>-280000</v>
      </c>
      <c r="N136" s="21">
        <f t="shared" si="54"/>
        <v>-1</v>
      </c>
      <c r="O136" s="26"/>
      <c r="P136" s="22" t="str">
        <f t="shared" si="55"/>
        <v>Under Budget</v>
      </c>
      <c r="Q136" s="20">
        <f t="shared" si="56"/>
        <v>-284249.77</v>
      </c>
    </row>
    <row r="137" spans="1:17" outlineLevel="2" x14ac:dyDescent="0.25">
      <c r="A137" s="33" t="s">
        <v>143</v>
      </c>
      <c r="B137" s="30" t="s">
        <v>11</v>
      </c>
      <c r="C137" s="31">
        <v>0</v>
      </c>
      <c r="D137" s="31">
        <v>74970</v>
      </c>
      <c r="E137" s="20">
        <f t="shared" si="49"/>
        <v>-74970</v>
      </c>
      <c r="F137" s="21">
        <f t="shared" si="50"/>
        <v>-1</v>
      </c>
      <c r="G137" s="22" t="str">
        <f t="shared" si="51"/>
        <v>Under Budget</v>
      </c>
      <c r="H137" s="23" t="str">
        <f t="shared" si="52"/>
        <v>Yes</v>
      </c>
      <c r="I137" s="24" t="s">
        <v>437</v>
      </c>
      <c r="J137" s="25">
        <v>59885</v>
      </c>
      <c r="K137" s="31">
        <v>75030</v>
      </c>
      <c r="L137" s="31">
        <v>150000</v>
      </c>
      <c r="M137" s="20">
        <f t="shared" si="53"/>
        <v>-90115</v>
      </c>
      <c r="N137" s="21">
        <f t="shared" si="54"/>
        <v>-0.60076666666666667</v>
      </c>
      <c r="O137" s="26"/>
      <c r="P137" s="22" t="str">
        <f t="shared" si="55"/>
        <v>Under Budget</v>
      </c>
      <c r="Q137" s="20">
        <f t="shared" si="56"/>
        <v>-15145</v>
      </c>
    </row>
    <row r="138" spans="1:17" outlineLevel="2" x14ac:dyDescent="0.25">
      <c r="A138" s="33" t="s">
        <v>144</v>
      </c>
      <c r="B138" s="30" t="s">
        <v>11</v>
      </c>
      <c r="C138" s="31">
        <v>0</v>
      </c>
      <c r="D138" s="31">
        <v>0</v>
      </c>
      <c r="E138" s="20">
        <f t="shared" si="49"/>
        <v>0</v>
      </c>
      <c r="F138" s="21">
        <f t="shared" si="50"/>
        <v>0</v>
      </c>
      <c r="G138" s="22" t="str">
        <f t="shared" si="51"/>
        <v>On Budget</v>
      </c>
      <c r="H138" s="23" t="str">
        <f t="shared" si="52"/>
        <v>No</v>
      </c>
      <c r="I138" s="24"/>
      <c r="J138" s="25">
        <v>0</v>
      </c>
      <c r="K138" s="31">
        <v>195000</v>
      </c>
      <c r="L138" s="31">
        <v>195000</v>
      </c>
      <c r="M138" s="20">
        <f t="shared" si="53"/>
        <v>-195000</v>
      </c>
      <c r="N138" s="21">
        <f t="shared" si="54"/>
        <v>-1</v>
      </c>
      <c r="O138" s="26"/>
      <c r="P138" s="22" t="str">
        <f t="shared" si="55"/>
        <v>Under Budget</v>
      </c>
      <c r="Q138" s="20">
        <f t="shared" si="56"/>
        <v>-195000</v>
      </c>
    </row>
    <row r="139" spans="1:17" outlineLevel="2" x14ac:dyDescent="0.25">
      <c r="A139" s="33" t="s">
        <v>145</v>
      </c>
      <c r="B139" s="30" t="s">
        <v>11</v>
      </c>
      <c r="C139" s="31">
        <v>0</v>
      </c>
      <c r="D139" s="31">
        <v>0</v>
      </c>
      <c r="E139" s="20">
        <f t="shared" si="49"/>
        <v>0</v>
      </c>
      <c r="F139" s="21">
        <f t="shared" si="50"/>
        <v>0</v>
      </c>
      <c r="G139" s="22" t="str">
        <f t="shared" si="51"/>
        <v>On Budget</v>
      </c>
      <c r="H139" s="23" t="str">
        <f t="shared" si="52"/>
        <v>No</v>
      </c>
      <c r="I139" s="24"/>
      <c r="J139" s="25">
        <v>0</v>
      </c>
      <c r="K139" s="31">
        <v>95000</v>
      </c>
      <c r="L139" s="31">
        <v>95000</v>
      </c>
      <c r="M139" s="20">
        <f t="shared" si="53"/>
        <v>-95000</v>
      </c>
      <c r="N139" s="21">
        <f t="shared" si="54"/>
        <v>-1</v>
      </c>
      <c r="O139" s="26"/>
      <c r="P139" s="22" t="str">
        <f t="shared" si="55"/>
        <v>Under Budget</v>
      </c>
      <c r="Q139" s="20">
        <f t="shared" si="56"/>
        <v>-95000</v>
      </c>
    </row>
    <row r="140" spans="1:17" outlineLevel="2" x14ac:dyDescent="0.25">
      <c r="A140" s="33" t="s">
        <v>146</v>
      </c>
      <c r="B140" s="30" t="s">
        <v>11</v>
      </c>
      <c r="C140" s="31">
        <v>0</v>
      </c>
      <c r="D140" s="31">
        <v>0</v>
      </c>
      <c r="E140" s="20">
        <f t="shared" si="49"/>
        <v>0</v>
      </c>
      <c r="F140" s="21">
        <f t="shared" si="50"/>
        <v>0</v>
      </c>
      <c r="G140" s="22" t="str">
        <f t="shared" si="51"/>
        <v>On Budget</v>
      </c>
      <c r="H140" s="23" t="str">
        <f t="shared" si="52"/>
        <v>No</v>
      </c>
      <c r="I140" s="24"/>
      <c r="J140" s="25">
        <v>42867</v>
      </c>
      <c r="K140" s="31">
        <v>32500</v>
      </c>
      <c r="L140" s="31">
        <v>32500</v>
      </c>
      <c r="M140" s="20">
        <f t="shared" si="53"/>
        <v>10367</v>
      </c>
      <c r="N140" s="21">
        <f t="shared" si="54"/>
        <v>0.31898461538461537</v>
      </c>
      <c r="O140" s="26"/>
      <c r="P140" s="22" t="str">
        <f t="shared" si="55"/>
        <v>Over Budget</v>
      </c>
      <c r="Q140" s="20">
        <f t="shared" si="56"/>
        <v>10367</v>
      </c>
    </row>
    <row r="141" spans="1:17" outlineLevel="2" x14ac:dyDescent="0.25">
      <c r="A141" s="33" t="s">
        <v>147</v>
      </c>
      <c r="B141" s="30" t="s">
        <v>11</v>
      </c>
      <c r="C141" s="31">
        <v>0</v>
      </c>
      <c r="D141" s="31">
        <v>0</v>
      </c>
      <c r="E141" s="20">
        <f t="shared" si="49"/>
        <v>0</v>
      </c>
      <c r="F141" s="21">
        <f t="shared" si="50"/>
        <v>0</v>
      </c>
      <c r="G141" s="22" t="str">
        <f t="shared" si="51"/>
        <v>On Budget</v>
      </c>
      <c r="H141" s="23" t="str">
        <f t="shared" si="52"/>
        <v>No</v>
      </c>
      <c r="I141" s="24"/>
      <c r="J141" s="25">
        <v>384302</v>
      </c>
      <c r="K141" s="31">
        <v>302698</v>
      </c>
      <c r="L141" s="31">
        <v>302698</v>
      </c>
      <c r="M141" s="20">
        <f t="shared" si="53"/>
        <v>81604</v>
      </c>
      <c r="N141" s="21">
        <f t="shared" si="54"/>
        <v>0.26958883111219761</v>
      </c>
      <c r="O141" s="26"/>
      <c r="P141" s="22" t="str">
        <f t="shared" si="55"/>
        <v>Over Budget</v>
      </c>
      <c r="Q141" s="20">
        <f t="shared" si="56"/>
        <v>81604</v>
      </c>
    </row>
    <row r="142" spans="1:17" ht="24" outlineLevel="2" x14ac:dyDescent="0.25">
      <c r="A142" s="33" t="s">
        <v>148</v>
      </c>
      <c r="B142" s="30" t="s">
        <v>11</v>
      </c>
      <c r="C142" s="31">
        <v>0</v>
      </c>
      <c r="D142" s="31">
        <v>45000</v>
      </c>
      <c r="E142" s="20">
        <f t="shared" si="49"/>
        <v>-45000</v>
      </c>
      <c r="F142" s="21">
        <f t="shared" si="50"/>
        <v>-1</v>
      </c>
      <c r="G142" s="22" t="str">
        <f t="shared" si="51"/>
        <v>Under Budget</v>
      </c>
      <c r="H142" s="23" t="str">
        <f t="shared" si="52"/>
        <v>Yes</v>
      </c>
      <c r="I142" s="24" t="s">
        <v>438</v>
      </c>
      <c r="J142" s="25">
        <v>17516</v>
      </c>
      <c r="K142" s="31">
        <v>30000</v>
      </c>
      <c r="L142" s="31">
        <v>75000</v>
      </c>
      <c r="M142" s="20">
        <f t="shared" si="53"/>
        <v>-57484</v>
      </c>
      <c r="N142" s="21">
        <f t="shared" si="54"/>
        <v>-0.76645333333333332</v>
      </c>
      <c r="O142" s="26"/>
      <c r="P142" s="22" t="str">
        <f t="shared" si="55"/>
        <v>Under Budget</v>
      </c>
      <c r="Q142" s="20">
        <f t="shared" si="56"/>
        <v>-12484</v>
      </c>
    </row>
    <row r="143" spans="1:17" outlineLevel="2" x14ac:dyDescent="0.25">
      <c r="A143" s="33" t="s">
        <v>149</v>
      </c>
      <c r="B143" s="30" t="s">
        <v>11</v>
      </c>
      <c r="C143" s="31">
        <v>0</v>
      </c>
      <c r="D143" s="31">
        <v>0</v>
      </c>
      <c r="E143" s="20">
        <f t="shared" si="49"/>
        <v>0</v>
      </c>
      <c r="F143" s="21">
        <f t="shared" si="50"/>
        <v>0</v>
      </c>
      <c r="G143" s="22" t="str">
        <f t="shared" si="51"/>
        <v>On Budget</v>
      </c>
      <c r="H143" s="23" t="str">
        <f t="shared" si="52"/>
        <v>No</v>
      </c>
      <c r="I143" s="24"/>
      <c r="J143" s="25">
        <v>5000</v>
      </c>
      <c r="K143" s="31">
        <v>5000</v>
      </c>
      <c r="L143" s="31">
        <v>5000</v>
      </c>
      <c r="M143" s="20">
        <f t="shared" si="53"/>
        <v>0</v>
      </c>
      <c r="N143" s="21">
        <f t="shared" si="54"/>
        <v>0</v>
      </c>
      <c r="O143" s="26"/>
      <c r="P143" s="22" t="str">
        <f t="shared" si="55"/>
        <v>On Budget</v>
      </c>
      <c r="Q143" s="20">
        <f t="shared" si="56"/>
        <v>0</v>
      </c>
    </row>
    <row r="144" spans="1:17" outlineLevel="2" x14ac:dyDescent="0.25">
      <c r="A144" s="33" t="s">
        <v>150</v>
      </c>
      <c r="B144" s="30" t="s">
        <v>11</v>
      </c>
      <c r="C144" s="31">
        <v>22852.639999999999</v>
      </c>
      <c r="D144" s="31">
        <v>0</v>
      </c>
      <c r="E144" s="20">
        <f t="shared" si="49"/>
        <v>22852.639999999999</v>
      </c>
      <c r="F144" s="21">
        <f t="shared" si="50"/>
        <v>1</v>
      </c>
      <c r="G144" s="22" t="str">
        <f t="shared" si="51"/>
        <v>Over Budget</v>
      </c>
      <c r="H144" s="23" t="str">
        <f t="shared" si="52"/>
        <v>Yes</v>
      </c>
      <c r="I144" s="24" t="s">
        <v>425</v>
      </c>
      <c r="J144" s="25">
        <v>22853</v>
      </c>
      <c r="K144" s="31">
        <v>22852.639999999999</v>
      </c>
      <c r="L144" s="31">
        <v>0</v>
      </c>
      <c r="M144" s="20">
        <f t="shared" si="53"/>
        <v>22853</v>
      </c>
      <c r="N144" s="21">
        <f t="shared" si="54"/>
        <v>1</v>
      </c>
      <c r="O144" s="26"/>
      <c r="P144" s="22" t="str">
        <f t="shared" si="55"/>
        <v>Over Budget</v>
      </c>
      <c r="Q144" s="20">
        <f t="shared" si="56"/>
        <v>0.36000000000058208</v>
      </c>
    </row>
    <row r="145" spans="1:17" outlineLevel="2" x14ac:dyDescent="0.25">
      <c r="A145" s="33" t="s">
        <v>151</v>
      </c>
      <c r="B145" s="30" t="s">
        <v>11</v>
      </c>
      <c r="C145" s="31">
        <v>0</v>
      </c>
      <c r="D145" s="31">
        <v>0</v>
      </c>
      <c r="E145" s="20">
        <f t="shared" si="49"/>
        <v>0</v>
      </c>
      <c r="F145" s="21">
        <f t="shared" si="50"/>
        <v>0</v>
      </c>
      <c r="G145" s="22" t="str">
        <f t="shared" si="51"/>
        <v>On Budget</v>
      </c>
      <c r="H145" s="23" t="str">
        <f t="shared" si="52"/>
        <v>No</v>
      </c>
      <c r="I145" s="24"/>
      <c r="J145" s="25">
        <v>100000</v>
      </c>
      <c r="K145" s="31">
        <v>100000</v>
      </c>
      <c r="L145" s="31">
        <v>100000</v>
      </c>
      <c r="M145" s="20">
        <f t="shared" si="53"/>
        <v>0</v>
      </c>
      <c r="N145" s="21">
        <f t="shared" si="54"/>
        <v>0</v>
      </c>
      <c r="O145" s="26"/>
      <c r="P145" s="22" t="str">
        <f t="shared" si="55"/>
        <v>On Budget</v>
      </c>
      <c r="Q145" s="20">
        <f t="shared" si="56"/>
        <v>0</v>
      </c>
    </row>
    <row r="146" spans="1:17" outlineLevel="2" x14ac:dyDescent="0.25">
      <c r="A146" s="33" t="s">
        <v>152</v>
      </c>
      <c r="B146" s="30" t="s">
        <v>11</v>
      </c>
      <c r="C146" s="31">
        <v>0</v>
      </c>
      <c r="D146" s="31">
        <v>93714</v>
      </c>
      <c r="E146" s="20">
        <f t="shared" si="49"/>
        <v>-93714</v>
      </c>
      <c r="F146" s="21">
        <f t="shared" si="50"/>
        <v>-1</v>
      </c>
      <c r="G146" s="22" t="str">
        <f t="shared" si="51"/>
        <v>Under Budget</v>
      </c>
      <c r="H146" s="23" t="str">
        <f t="shared" si="52"/>
        <v>Yes</v>
      </c>
      <c r="I146" s="24" t="s">
        <v>439</v>
      </c>
      <c r="J146" s="25">
        <v>0</v>
      </c>
      <c r="K146" s="31">
        <v>93786</v>
      </c>
      <c r="L146" s="31">
        <v>187500</v>
      </c>
      <c r="M146" s="20">
        <f t="shared" si="53"/>
        <v>-187500</v>
      </c>
      <c r="N146" s="21">
        <f t="shared" si="54"/>
        <v>-1</v>
      </c>
      <c r="O146" s="26"/>
      <c r="P146" s="22" t="str">
        <f t="shared" si="55"/>
        <v>Under Budget</v>
      </c>
      <c r="Q146" s="20">
        <f t="shared" si="56"/>
        <v>-93786</v>
      </c>
    </row>
    <row r="147" spans="1:17" outlineLevel="2" x14ac:dyDescent="0.25">
      <c r="A147" s="33" t="s">
        <v>153</v>
      </c>
      <c r="B147" s="30" t="s">
        <v>11</v>
      </c>
      <c r="C147" s="31">
        <v>136124.06</v>
      </c>
      <c r="D147" s="31">
        <v>76515</v>
      </c>
      <c r="E147" s="20">
        <f t="shared" si="49"/>
        <v>59609.06</v>
      </c>
      <c r="F147" s="21">
        <f t="shared" si="50"/>
        <v>0.77905064366464094</v>
      </c>
      <c r="G147" s="22" t="str">
        <f t="shared" si="51"/>
        <v>Over Budget</v>
      </c>
      <c r="H147" s="23" t="str">
        <f t="shared" si="52"/>
        <v>Yes</v>
      </c>
      <c r="I147" s="24" t="s">
        <v>440</v>
      </c>
      <c r="J147" s="25">
        <v>653623</v>
      </c>
      <c r="K147" s="31">
        <v>365792.06</v>
      </c>
      <c r="L147" s="31">
        <v>306183</v>
      </c>
      <c r="M147" s="20">
        <f t="shared" si="53"/>
        <v>347440</v>
      </c>
      <c r="N147" s="21">
        <f t="shared" si="54"/>
        <v>1.134746213865564</v>
      </c>
      <c r="O147" s="26"/>
      <c r="P147" s="22" t="str">
        <f t="shared" si="55"/>
        <v>Over Budget</v>
      </c>
      <c r="Q147" s="20">
        <f t="shared" si="56"/>
        <v>287830.94</v>
      </c>
    </row>
    <row r="148" spans="1:17" ht="24" outlineLevel="2" x14ac:dyDescent="0.25">
      <c r="A148" s="33" t="s">
        <v>154</v>
      </c>
      <c r="B148" s="30" t="s">
        <v>11</v>
      </c>
      <c r="C148" s="31">
        <v>29908.689999999995</v>
      </c>
      <c r="D148" s="31">
        <v>0</v>
      </c>
      <c r="E148" s="20">
        <f t="shared" si="49"/>
        <v>29908.689999999995</v>
      </c>
      <c r="F148" s="21">
        <f t="shared" si="50"/>
        <v>1</v>
      </c>
      <c r="G148" s="22" t="str">
        <f t="shared" si="51"/>
        <v>Over Budget</v>
      </c>
      <c r="H148" s="23" t="str">
        <f t="shared" si="52"/>
        <v>Yes</v>
      </c>
      <c r="I148" s="24" t="s">
        <v>441</v>
      </c>
      <c r="J148" s="25">
        <v>340000</v>
      </c>
      <c r="K148" s="31">
        <v>369908.69</v>
      </c>
      <c r="L148" s="31">
        <v>340000</v>
      </c>
      <c r="M148" s="20">
        <f t="shared" si="53"/>
        <v>0</v>
      </c>
      <c r="N148" s="21">
        <f t="shared" si="54"/>
        <v>0</v>
      </c>
      <c r="O148" s="26"/>
      <c r="P148" s="22" t="str">
        <f t="shared" si="55"/>
        <v>On Budget</v>
      </c>
      <c r="Q148" s="20">
        <f t="shared" si="56"/>
        <v>-29908.690000000002</v>
      </c>
    </row>
    <row r="149" spans="1:17" outlineLevel="2" x14ac:dyDescent="0.25">
      <c r="A149" s="33" t="s">
        <v>155</v>
      </c>
      <c r="B149" s="30" t="s">
        <v>11</v>
      </c>
      <c r="C149" s="31">
        <v>77467.33</v>
      </c>
      <c r="D149" s="31">
        <v>249480</v>
      </c>
      <c r="E149" s="20">
        <f t="shared" si="49"/>
        <v>-172012.66999999998</v>
      </c>
      <c r="F149" s="21">
        <f t="shared" si="50"/>
        <v>-0.68948480840147497</v>
      </c>
      <c r="G149" s="22" t="str">
        <f t="shared" si="51"/>
        <v>Under Budget</v>
      </c>
      <c r="H149" s="23" t="str">
        <f t="shared" si="52"/>
        <v>Yes</v>
      </c>
      <c r="I149" s="24" t="s">
        <v>442</v>
      </c>
      <c r="J149" s="25">
        <v>455306</v>
      </c>
      <c r="K149" s="31">
        <v>205987.33000000002</v>
      </c>
      <c r="L149" s="31">
        <v>378000</v>
      </c>
      <c r="M149" s="20">
        <f t="shared" si="53"/>
        <v>77306</v>
      </c>
      <c r="N149" s="21">
        <f t="shared" si="54"/>
        <v>0.20451322751322751</v>
      </c>
      <c r="O149" s="26"/>
      <c r="P149" s="22" t="str">
        <f t="shared" si="55"/>
        <v>Over Budget</v>
      </c>
      <c r="Q149" s="20">
        <f t="shared" si="56"/>
        <v>249318.66999999998</v>
      </c>
    </row>
    <row r="150" spans="1:17" outlineLevel="2" x14ac:dyDescent="0.25">
      <c r="A150" s="33" t="s">
        <v>156</v>
      </c>
      <c r="B150" s="30" t="s">
        <v>11</v>
      </c>
      <c r="C150" s="31">
        <v>0</v>
      </c>
      <c r="D150" s="31">
        <v>24750</v>
      </c>
      <c r="E150" s="20">
        <f t="shared" si="49"/>
        <v>-24750</v>
      </c>
      <c r="F150" s="21">
        <f t="shared" si="50"/>
        <v>-1</v>
      </c>
      <c r="G150" s="22" t="str">
        <f t="shared" si="51"/>
        <v>Under Budget</v>
      </c>
      <c r="H150" s="23" t="str">
        <f t="shared" si="52"/>
        <v>Yes</v>
      </c>
      <c r="I150" s="24" t="s">
        <v>439</v>
      </c>
      <c r="J150" s="25">
        <v>0</v>
      </c>
      <c r="K150" s="31">
        <v>12750</v>
      </c>
      <c r="L150" s="31">
        <v>37500</v>
      </c>
      <c r="M150" s="20">
        <f t="shared" si="53"/>
        <v>-37500</v>
      </c>
      <c r="N150" s="21">
        <f t="shared" si="54"/>
        <v>-1</v>
      </c>
      <c r="O150" s="26"/>
      <c r="P150" s="22" t="str">
        <f t="shared" si="55"/>
        <v>Under Budget</v>
      </c>
      <c r="Q150" s="20">
        <f t="shared" si="56"/>
        <v>-12750</v>
      </c>
    </row>
    <row r="151" spans="1:17" outlineLevel="2" x14ac:dyDescent="0.25">
      <c r="A151" s="33" t="s">
        <v>157</v>
      </c>
      <c r="B151" s="30" t="s">
        <v>11</v>
      </c>
      <c r="C151" s="31">
        <v>9700.5600000000013</v>
      </c>
      <c r="D151" s="31">
        <v>0</v>
      </c>
      <c r="E151" s="20">
        <f t="shared" si="49"/>
        <v>9700.5600000000013</v>
      </c>
      <c r="F151" s="21">
        <f t="shared" si="50"/>
        <v>1</v>
      </c>
      <c r="G151" s="22" t="str">
        <f t="shared" si="51"/>
        <v>Over Budget</v>
      </c>
      <c r="H151" s="23" t="str">
        <f t="shared" si="52"/>
        <v>No</v>
      </c>
      <c r="I151" s="24"/>
      <c r="J151" s="25">
        <v>18098</v>
      </c>
      <c r="K151" s="31">
        <v>9700.5600000000013</v>
      </c>
      <c r="L151" s="31">
        <v>0</v>
      </c>
      <c r="M151" s="20">
        <f t="shared" si="53"/>
        <v>18098</v>
      </c>
      <c r="N151" s="21">
        <f t="shared" si="54"/>
        <v>1</v>
      </c>
      <c r="O151" s="26"/>
      <c r="P151" s="22" t="str">
        <f t="shared" si="55"/>
        <v>Over Budget</v>
      </c>
      <c r="Q151" s="20">
        <f t="shared" si="56"/>
        <v>8397.4399999999987</v>
      </c>
    </row>
    <row r="152" spans="1:17" outlineLevel="2" x14ac:dyDescent="0.25">
      <c r="A152" s="33" t="s">
        <v>158</v>
      </c>
      <c r="B152" s="30" t="s">
        <v>11</v>
      </c>
      <c r="C152" s="31">
        <v>105754.40999999999</v>
      </c>
      <c r="D152" s="31">
        <v>74970</v>
      </c>
      <c r="E152" s="20">
        <f t="shared" si="49"/>
        <v>30784.409999999989</v>
      </c>
      <c r="F152" s="21">
        <f t="shared" si="50"/>
        <v>0.41062304921968773</v>
      </c>
      <c r="G152" s="22" t="str">
        <f t="shared" si="51"/>
        <v>Over Budget</v>
      </c>
      <c r="H152" s="23" t="str">
        <f t="shared" si="52"/>
        <v>Yes</v>
      </c>
      <c r="I152" s="24" t="s">
        <v>443</v>
      </c>
      <c r="J152" s="25">
        <v>150000</v>
      </c>
      <c r="K152" s="31">
        <v>180784.40999999997</v>
      </c>
      <c r="L152" s="31">
        <v>150000</v>
      </c>
      <c r="M152" s="20">
        <f t="shared" si="53"/>
        <v>0</v>
      </c>
      <c r="N152" s="21">
        <f t="shared" si="54"/>
        <v>0</v>
      </c>
      <c r="O152" s="26"/>
      <c r="P152" s="22" t="str">
        <f t="shared" si="55"/>
        <v>On Budget</v>
      </c>
      <c r="Q152" s="20">
        <f t="shared" si="56"/>
        <v>-30784.409999999974</v>
      </c>
    </row>
    <row r="153" spans="1:17" outlineLevel="2" x14ac:dyDescent="0.25">
      <c r="A153" s="33" t="s">
        <v>159</v>
      </c>
      <c r="B153" s="30" t="s">
        <v>11</v>
      </c>
      <c r="C153" s="31">
        <v>38477.78</v>
      </c>
      <c r="D153" s="31">
        <v>0</v>
      </c>
      <c r="E153" s="20">
        <f t="shared" si="49"/>
        <v>38477.78</v>
      </c>
      <c r="F153" s="21">
        <f t="shared" si="50"/>
        <v>1</v>
      </c>
      <c r="G153" s="22" t="str">
        <f t="shared" si="51"/>
        <v>Over Budget</v>
      </c>
      <c r="H153" s="23" t="str">
        <f t="shared" si="52"/>
        <v>Yes</v>
      </c>
      <c r="I153" s="24" t="s">
        <v>425</v>
      </c>
      <c r="J153" s="25">
        <v>38478</v>
      </c>
      <c r="K153" s="31">
        <v>38477.78</v>
      </c>
      <c r="L153" s="31">
        <v>0</v>
      </c>
      <c r="M153" s="20">
        <f t="shared" si="53"/>
        <v>38478</v>
      </c>
      <c r="N153" s="21">
        <f t="shared" si="54"/>
        <v>1</v>
      </c>
      <c r="O153" s="26"/>
      <c r="P153" s="22" t="str">
        <f t="shared" si="55"/>
        <v>Over Budget</v>
      </c>
      <c r="Q153" s="20">
        <f t="shared" si="56"/>
        <v>0.22000000000116415</v>
      </c>
    </row>
    <row r="154" spans="1:17" outlineLevel="2" x14ac:dyDescent="0.25">
      <c r="A154" s="33" t="s">
        <v>160</v>
      </c>
      <c r="B154" s="30" t="s">
        <v>11</v>
      </c>
      <c r="C154" s="31">
        <v>-839.81</v>
      </c>
      <c r="D154" s="31">
        <v>0</v>
      </c>
      <c r="E154" s="20">
        <f t="shared" si="49"/>
        <v>-839.81</v>
      </c>
      <c r="F154" s="21">
        <f t="shared" si="50"/>
        <v>-1</v>
      </c>
      <c r="G154" s="22" t="str">
        <f t="shared" si="51"/>
        <v>Under Budget</v>
      </c>
      <c r="H154" s="23" t="str">
        <f t="shared" si="52"/>
        <v>No</v>
      </c>
      <c r="I154" s="24"/>
      <c r="J154" s="25">
        <v>-1033</v>
      </c>
      <c r="K154" s="31">
        <v>-839.81</v>
      </c>
      <c r="L154" s="31">
        <v>0</v>
      </c>
      <c r="M154" s="20">
        <f t="shared" si="53"/>
        <v>-1033</v>
      </c>
      <c r="N154" s="21">
        <f t="shared" si="54"/>
        <v>-1</v>
      </c>
      <c r="O154" s="26"/>
      <c r="P154" s="22" t="str">
        <f t="shared" si="55"/>
        <v>Under Budget</v>
      </c>
      <c r="Q154" s="20">
        <f t="shared" si="56"/>
        <v>-193.19000000000005</v>
      </c>
    </row>
    <row r="155" spans="1:17" outlineLevel="2" x14ac:dyDescent="0.25">
      <c r="A155" s="33" t="s">
        <v>161</v>
      </c>
      <c r="B155" s="30" t="s">
        <v>11</v>
      </c>
      <c r="C155" s="31">
        <v>-0.01</v>
      </c>
      <c r="D155" s="31">
        <v>0</v>
      </c>
      <c r="E155" s="20">
        <f t="shared" si="49"/>
        <v>-0.01</v>
      </c>
      <c r="F155" s="21">
        <f t="shared" si="50"/>
        <v>0</v>
      </c>
      <c r="G155" s="22" t="str">
        <f t="shared" si="51"/>
        <v>On Budget</v>
      </c>
      <c r="H155" s="23" t="str">
        <f t="shared" si="52"/>
        <v>No</v>
      </c>
      <c r="I155" s="24"/>
      <c r="J155" s="25">
        <v>0</v>
      </c>
      <c r="K155" s="31">
        <v>-0.01</v>
      </c>
      <c r="L155" s="31">
        <v>0</v>
      </c>
      <c r="M155" s="20">
        <f t="shared" si="53"/>
        <v>0</v>
      </c>
      <c r="N155" s="21">
        <f t="shared" si="54"/>
        <v>-1</v>
      </c>
      <c r="O155" s="26"/>
      <c r="P155" s="22" t="str">
        <f t="shared" si="55"/>
        <v>On Budget</v>
      </c>
      <c r="Q155" s="20">
        <f t="shared" si="56"/>
        <v>0.01</v>
      </c>
    </row>
    <row r="156" spans="1:17" outlineLevel="2" x14ac:dyDescent="0.25">
      <c r="A156" s="33" t="s">
        <v>162</v>
      </c>
      <c r="B156" s="30" t="s">
        <v>11</v>
      </c>
      <c r="C156" s="31">
        <v>0</v>
      </c>
      <c r="D156" s="31">
        <v>29988</v>
      </c>
      <c r="E156" s="20">
        <f t="shared" si="49"/>
        <v>-29988</v>
      </c>
      <c r="F156" s="21">
        <f t="shared" si="50"/>
        <v>-1</v>
      </c>
      <c r="G156" s="22" t="str">
        <f t="shared" si="51"/>
        <v>Under Budget</v>
      </c>
      <c r="H156" s="23" t="str">
        <f t="shared" si="52"/>
        <v>Yes</v>
      </c>
      <c r="I156" s="24" t="s">
        <v>439</v>
      </c>
      <c r="J156" s="25">
        <v>0</v>
      </c>
      <c r="K156" s="31">
        <v>90012</v>
      </c>
      <c r="L156" s="31">
        <v>120000</v>
      </c>
      <c r="M156" s="20">
        <f t="shared" si="53"/>
        <v>-120000</v>
      </c>
      <c r="N156" s="21">
        <f t="shared" si="54"/>
        <v>-1</v>
      </c>
      <c r="O156" s="26"/>
      <c r="P156" s="22" t="str">
        <f t="shared" si="55"/>
        <v>Under Budget</v>
      </c>
      <c r="Q156" s="20">
        <f t="shared" si="56"/>
        <v>-90012</v>
      </c>
    </row>
    <row r="157" spans="1:17" outlineLevel="2" x14ac:dyDescent="0.25">
      <c r="A157" s="33" t="s">
        <v>163</v>
      </c>
      <c r="B157" s="30" t="s">
        <v>11</v>
      </c>
      <c r="C157" s="31">
        <v>-548.46000000000026</v>
      </c>
      <c r="D157" s="31">
        <v>0</v>
      </c>
      <c r="E157" s="20">
        <f t="shared" si="49"/>
        <v>-548.46000000000026</v>
      </c>
      <c r="F157" s="21">
        <f t="shared" si="50"/>
        <v>-1</v>
      </c>
      <c r="G157" s="22" t="str">
        <f t="shared" si="51"/>
        <v>Under Budget</v>
      </c>
      <c r="H157" s="23" t="str">
        <f t="shared" si="52"/>
        <v>No</v>
      </c>
      <c r="I157" s="24"/>
      <c r="J157" s="25">
        <v>-548</v>
      </c>
      <c r="K157" s="31">
        <v>-548.46000000000026</v>
      </c>
      <c r="L157" s="31">
        <v>0</v>
      </c>
      <c r="M157" s="20">
        <f t="shared" si="53"/>
        <v>-548</v>
      </c>
      <c r="N157" s="21">
        <f t="shared" si="54"/>
        <v>-1</v>
      </c>
      <c r="O157" s="26"/>
      <c r="P157" s="22" t="str">
        <f t="shared" si="55"/>
        <v>Under Budget</v>
      </c>
      <c r="Q157" s="20">
        <f t="shared" si="56"/>
        <v>0.46000000000026375</v>
      </c>
    </row>
    <row r="158" spans="1:17" outlineLevel="2" x14ac:dyDescent="0.25">
      <c r="A158" s="33" t="s">
        <v>164</v>
      </c>
      <c r="B158" s="30" t="s">
        <v>11</v>
      </c>
      <c r="C158" s="31">
        <v>-1551.26</v>
      </c>
      <c r="D158" s="31">
        <v>0</v>
      </c>
      <c r="E158" s="20">
        <f t="shared" si="49"/>
        <v>-1551.26</v>
      </c>
      <c r="F158" s="21">
        <f t="shared" si="50"/>
        <v>-1</v>
      </c>
      <c r="G158" s="22" t="str">
        <f t="shared" si="51"/>
        <v>Under Budget</v>
      </c>
      <c r="H158" s="23" t="str">
        <f t="shared" si="52"/>
        <v>No</v>
      </c>
      <c r="I158" s="24"/>
      <c r="J158" s="25">
        <v>-1551</v>
      </c>
      <c r="K158" s="31">
        <v>-1551.26</v>
      </c>
      <c r="L158" s="31">
        <v>0</v>
      </c>
      <c r="M158" s="20">
        <f t="shared" si="53"/>
        <v>-1551</v>
      </c>
      <c r="N158" s="21">
        <f t="shared" si="54"/>
        <v>-1</v>
      </c>
      <c r="O158" s="26"/>
      <c r="P158" s="22" t="str">
        <f t="shared" si="55"/>
        <v>Under Budget</v>
      </c>
      <c r="Q158" s="20">
        <f t="shared" si="56"/>
        <v>0.25999999999999091</v>
      </c>
    </row>
    <row r="159" spans="1:17" outlineLevel="2" x14ac:dyDescent="0.25">
      <c r="A159" s="33" t="s">
        <v>165</v>
      </c>
      <c r="B159" s="30" t="s">
        <v>11</v>
      </c>
      <c r="C159" s="31">
        <v>1729.49</v>
      </c>
      <c r="D159" s="31">
        <v>0</v>
      </c>
      <c r="E159" s="20">
        <f t="shared" si="49"/>
        <v>1729.49</v>
      </c>
      <c r="F159" s="21">
        <f t="shared" si="50"/>
        <v>1</v>
      </c>
      <c r="G159" s="22" t="str">
        <f t="shared" si="51"/>
        <v>Over Budget</v>
      </c>
      <c r="H159" s="23" t="str">
        <f t="shared" si="52"/>
        <v>No</v>
      </c>
      <c r="I159" s="24"/>
      <c r="J159" s="25">
        <v>1729</v>
      </c>
      <c r="K159" s="31">
        <v>1729.49</v>
      </c>
      <c r="L159" s="31">
        <v>0</v>
      </c>
      <c r="M159" s="20">
        <f t="shared" si="53"/>
        <v>1729</v>
      </c>
      <c r="N159" s="21">
        <f t="shared" si="54"/>
        <v>1</v>
      </c>
      <c r="O159" s="26"/>
      <c r="P159" s="22" t="str">
        <f t="shared" si="55"/>
        <v>Over Budget</v>
      </c>
      <c r="Q159" s="20">
        <f t="shared" si="56"/>
        <v>-0.49000000000000909</v>
      </c>
    </row>
    <row r="160" spans="1:17" outlineLevel="2" x14ac:dyDescent="0.25">
      <c r="A160" s="33" t="s">
        <v>166</v>
      </c>
      <c r="B160" s="30" t="s">
        <v>11</v>
      </c>
      <c r="C160" s="31">
        <v>-503.89</v>
      </c>
      <c r="D160" s="31">
        <v>0</v>
      </c>
      <c r="E160" s="20">
        <f t="shared" si="49"/>
        <v>-503.89</v>
      </c>
      <c r="F160" s="21">
        <f t="shared" si="50"/>
        <v>-1</v>
      </c>
      <c r="G160" s="22" t="str">
        <f t="shared" si="51"/>
        <v>Under Budget</v>
      </c>
      <c r="H160" s="23" t="str">
        <f t="shared" si="52"/>
        <v>No</v>
      </c>
      <c r="I160" s="24"/>
      <c r="J160" s="25">
        <v>-504</v>
      </c>
      <c r="K160" s="31">
        <v>-503.89</v>
      </c>
      <c r="L160" s="31">
        <v>0</v>
      </c>
      <c r="M160" s="20">
        <f t="shared" si="53"/>
        <v>-504</v>
      </c>
      <c r="N160" s="21">
        <f t="shared" si="54"/>
        <v>-1</v>
      </c>
      <c r="O160" s="26"/>
      <c r="P160" s="22" t="str">
        <f t="shared" si="55"/>
        <v>Under Budget</v>
      </c>
      <c r="Q160" s="20">
        <f t="shared" si="56"/>
        <v>-0.11000000000001364</v>
      </c>
    </row>
    <row r="161" spans="1:17" outlineLevel="2" x14ac:dyDescent="0.25">
      <c r="A161" s="33" t="s">
        <v>167</v>
      </c>
      <c r="B161" s="30" t="s">
        <v>11</v>
      </c>
      <c r="C161" s="31">
        <v>12062.309999999998</v>
      </c>
      <c r="D161" s="31">
        <v>0</v>
      </c>
      <c r="E161" s="20">
        <f t="shared" si="49"/>
        <v>12062.309999999998</v>
      </c>
      <c r="F161" s="21">
        <f t="shared" si="50"/>
        <v>1</v>
      </c>
      <c r="G161" s="22" t="str">
        <f t="shared" si="51"/>
        <v>Over Budget</v>
      </c>
      <c r="H161" s="23" t="str">
        <f t="shared" si="52"/>
        <v>Yes</v>
      </c>
      <c r="I161" s="24" t="s">
        <v>425</v>
      </c>
      <c r="J161" s="25">
        <v>13000</v>
      </c>
      <c r="K161" s="31">
        <v>49562.31</v>
      </c>
      <c r="L161" s="31">
        <v>37500</v>
      </c>
      <c r="M161" s="20">
        <f t="shared" si="53"/>
        <v>-24500</v>
      </c>
      <c r="N161" s="21">
        <f t="shared" si="54"/>
        <v>-0.65333333333333332</v>
      </c>
      <c r="O161" s="26"/>
      <c r="P161" s="22" t="str">
        <f t="shared" si="55"/>
        <v>Under Budget</v>
      </c>
      <c r="Q161" s="20">
        <f t="shared" si="56"/>
        <v>-36562.31</v>
      </c>
    </row>
    <row r="162" spans="1:17" outlineLevel="2" x14ac:dyDescent="0.25">
      <c r="A162" s="33" t="s">
        <v>168</v>
      </c>
      <c r="B162" s="30" t="s">
        <v>11</v>
      </c>
      <c r="C162" s="31">
        <v>3289.43</v>
      </c>
      <c r="D162" s="31">
        <v>0</v>
      </c>
      <c r="E162" s="20">
        <f t="shared" si="49"/>
        <v>3289.43</v>
      </c>
      <c r="F162" s="21">
        <f t="shared" si="50"/>
        <v>1</v>
      </c>
      <c r="G162" s="22" t="str">
        <f t="shared" si="51"/>
        <v>Over Budget</v>
      </c>
      <c r="H162" s="23" t="str">
        <f t="shared" si="52"/>
        <v>No</v>
      </c>
      <c r="I162" s="24"/>
      <c r="J162" s="25">
        <v>85000</v>
      </c>
      <c r="K162" s="31">
        <v>88289.43</v>
      </c>
      <c r="L162" s="31">
        <v>85000</v>
      </c>
      <c r="M162" s="20">
        <f t="shared" si="53"/>
        <v>0</v>
      </c>
      <c r="N162" s="21">
        <f t="shared" si="54"/>
        <v>0</v>
      </c>
      <c r="O162" s="26"/>
      <c r="P162" s="22" t="str">
        <f t="shared" si="55"/>
        <v>On Budget</v>
      </c>
      <c r="Q162" s="20">
        <f t="shared" si="56"/>
        <v>-3289.429999999993</v>
      </c>
    </row>
    <row r="163" spans="1:17" outlineLevel="2" x14ac:dyDescent="0.25">
      <c r="A163" s="33" t="s">
        <v>169</v>
      </c>
      <c r="B163" s="30" t="s">
        <v>11</v>
      </c>
      <c r="C163" s="31">
        <v>0</v>
      </c>
      <c r="D163" s="31">
        <v>0</v>
      </c>
      <c r="E163" s="20">
        <f t="shared" si="49"/>
        <v>0</v>
      </c>
      <c r="F163" s="21">
        <f t="shared" si="50"/>
        <v>0</v>
      </c>
      <c r="G163" s="22" t="str">
        <f t="shared" si="51"/>
        <v>On Budget</v>
      </c>
      <c r="H163" s="23" t="str">
        <f t="shared" si="52"/>
        <v>No</v>
      </c>
      <c r="I163" s="24"/>
      <c r="J163" s="25">
        <v>54488</v>
      </c>
      <c r="K163" s="31">
        <v>54488</v>
      </c>
      <c r="L163" s="31">
        <v>54488</v>
      </c>
      <c r="M163" s="20">
        <f t="shared" si="53"/>
        <v>0</v>
      </c>
      <c r="N163" s="21">
        <f t="shared" si="54"/>
        <v>0</v>
      </c>
      <c r="O163" s="26"/>
      <c r="P163" s="22" t="str">
        <f t="shared" si="55"/>
        <v>On Budget</v>
      </c>
      <c r="Q163" s="20">
        <f t="shared" si="56"/>
        <v>0</v>
      </c>
    </row>
    <row r="164" spans="1:17" outlineLevel="2" x14ac:dyDescent="0.25">
      <c r="A164" s="33" t="s">
        <v>170</v>
      </c>
      <c r="B164" s="30" t="s">
        <v>11</v>
      </c>
      <c r="C164" s="31">
        <v>226373.73</v>
      </c>
      <c r="D164" s="31">
        <v>0</v>
      </c>
      <c r="E164" s="20">
        <f t="shared" si="49"/>
        <v>226373.73</v>
      </c>
      <c r="F164" s="21">
        <f t="shared" si="50"/>
        <v>1</v>
      </c>
      <c r="G164" s="22" t="str">
        <f t="shared" si="51"/>
        <v>Over Budget</v>
      </c>
      <c r="H164" s="23" t="str">
        <f t="shared" si="52"/>
        <v>Yes</v>
      </c>
      <c r="I164" s="24" t="s">
        <v>436</v>
      </c>
      <c r="J164" s="25">
        <v>226374</v>
      </c>
      <c r="K164" s="31">
        <v>226373.73</v>
      </c>
      <c r="L164" s="31">
        <v>0</v>
      </c>
      <c r="M164" s="20">
        <f t="shared" si="53"/>
        <v>226374</v>
      </c>
      <c r="N164" s="21">
        <f t="shared" si="54"/>
        <v>1</v>
      </c>
      <c r="O164" s="26"/>
      <c r="P164" s="22" t="str">
        <f t="shared" si="55"/>
        <v>Over Budget</v>
      </c>
      <c r="Q164" s="20">
        <f t="shared" si="56"/>
        <v>0.26999999998952262</v>
      </c>
    </row>
    <row r="165" spans="1:17" outlineLevel="2" x14ac:dyDescent="0.25">
      <c r="A165" s="33" t="s">
        <v>171</v>
      </c>
      <c r="B165" s="30" t="s">
        <v>11</v>
      </c>
      <c r="C165" s="31">
        <v>99328.38</v>
      </c>
      <c r="D165" s="31">
        <v>0</v>
      </c>
      <c r="E165" s="20">
        <f t="shared" si="49"/>
        <v>99328.38</v>
      </c>
      <c r="F165" s="21">
        <f t="shared" si="50"/>
        <v>1</v>
      </c>
      <c r="G165" s="22" t="str">
        <f t="shared" si="51"/>
        <v>Over Budget</v>
      </c>
      <c r="H165" s="23" t="str">
        <f t="shared" si="52"/>
        <v>Yes</v>
      </c>
      <c r="I165" s="24" t="s">
        <v>436</v>
      </c>
      <c r="J165" s="25">
        <v>124680</v>
      </c>
      <c r="K165" s="31">
        <v>99328.38</v>
      </c>
      <c r="L165" s="31">
        <v>0</v>
      </c>
      <c r="M165" s="20">
        <f t="shared" si="53"/>
        <v>124680</v>
      </c>
      <c r="N165" s="21">
        <f t="shared" si="54"/>
        <v>1</v>
      </c>
      <c r="O165" s="26"/>
      <c r="P165" s="22" t="str">
        <f t="shared" si="55"/>
        <v>Over Budget</v>
      </c>
      <c r="Q165" s="20">
        <f t="shared" si="56"/>
        <v>25351.619999999995</v>
      </c>
    </row>
    <row r="166" spans="1:17" ht="15.75" outlineLevel="2" thickBot="1" x14ac:dyDescent="0.3">
      <c r="A166" s="33" t="s">
        <v>172</v>
      </c>
      <c r="B166" s="30" t="s">
        <v>11</v>
      </c>
      <c r="C166" s="31">
        <v>-8083.5000000000009</v>
      </c>
      <c r="D166" s="31">
        <v>0</v>
      </c>
      <c r="E166" s="20">
        <f t="shared" si="49"/>
        <v>-8083.5000000000009</v>
      </c>
      <c r="F166" s="21">
        <f t="shared" si="50"/>
        <v>-1</v>
      </c>
      <c r="G166" s="22" t="str">
        <f t="shared" si="51"/>
        <v>Under Budget</v>
      </c>
      <c r="H166" s="23" t="str">
        <f t="shared" si="52"/>
        <v>No</v>
      </c>
      <c r="I166" s="24"/>
      <c r="J166" s="25">
        <v>-8084</v>
      </c>
      <c r="K166" s="31">
        <v>-8083.5000000000009</v>
      </c>
      <c r="L166" s="31">
        <v>0</v>
      </c>
      <c r="M166" s="20">
        <f t="shared" si="53"/>
        <v>-8084</v>
      </c>
      <c r="N166" s="21">
        <f t="shared" si="54"/>
        <v>-1</v>
      </c>
      <c r="O166" s="26"/>
      <c r="P166" s="22" t="str">
        <f t="shared" si="55"/>
        <v>Under Budget</v>
      </c>
      <c r="Q166" s="20">
        <f t="shared" si="56"/>
        <v>-0.49999999999909051</v>
      </c>
    </row>
    <row r="167" spans="1:17" outlineLevel="1" x14ac:dyDescent="0.25">
      <c r="A167" s="34" t="s">
        <v>173</v>
      </c>
      <c r="B167" s="35" t="s">
        <v>13</v>
      </c>
      <c r="C167" s="40">
        <f>SUBTOTAL(9,C133:C166)</f>
        <v>821833.62999999989</v>
      </c>
      <c r="D167" s="40">
        <f>SUBTOTAL(9,D133:D166)</f>
        <v>738111</v>
      </c>
      <c r="E167" s="41">
        <f t="shared" si="49"/>
        <v>83722.629999999888</v>
      </c>
      <c r="F167" s="42">
        <f t="shared" si="50"/>
        <v>0.1134282377582774</v>
      </c>
      <c r="G167" s="40" t="str">
        <f t="shared" si="51"/>
        <v>Over Budget</v>
      </c>
      <c r="H167" s="43"/>
      <c r="I167" s="44"/>
      <c r="J167" s="62">
        <f>SUBTOTAL(9,J133:J166)</f>
        <v>3041494</v>
      </c>
      <c r="K167" s="40">
        <f>SUBTOTAL(9,K133:K166)</f>
        <v>3490091.6300000008</v>
      </c>
      <c r="L167" s="40">
        <f>SUBTOTAL(9,L133:L166)</f>
        <v>3406369</v>
      </c>
      <c r="M167" s="41">
        <f t="shared" si="53"/>
        <v>-364875</v>
      </c>
      <c r="N167" s="42">
        <f t="shared" si="54"/>
        <v>-0.10711552389068829</v>
      </c>
      <c r="O167" s="46"/>
      <c r="P167" s="40" t="str">
        <f t="shared" si="55"/>
        <v>Under Budget</v>
      </c>
      <c r="Q167" s="41">
        <f t="shared" si="56"/>
        <v>-448597.63000000082</v>
      </c>
    </row>
    <row r="168" spans="1:17" outlineLevel="2" x14ac:dyDescent="0.25">
      <c r="A168" s="32" t="s">
        <v>174</v>
      </c>
      <c r="B168" s="30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7" ht="24" outlineLevel="2" x14ac:dyDescent="0.25">
      <c r="A169" s="33" t="s">
        <v>175</v>
      </c>
      <c r="B169" s="30" t="s">
        <v>11</v>
      </c>
      <c r="C169" s="31">
        <v>1933168.28</v>
      </c>
      <c r="D169" s="31">
        <v>0</v>
      </c>
      <c r="E169" s="20">
        <f t="shared" ref="E169:E190" si="57">C169 - D169</f>
        <v>1933168.28</v>
      </c>
      <c r="F169" s="21">
        <f t="shared" ref="F169:F190" si="58">IF(D169 &gt; 1, ( C169 - D169 ) / D169, IF(C169 &gt; 1, 1, IF(C169 &lt; -1, -1, 0)))</f>
        <v>1</v>
      </c>
      <c r="G169" s="22" t="str">
        <f t="shared" ref="G169:G190" si="59">IF($E169 &gt; 1, "Over Budget", IF($E169 &lt; -1, "Under Budget", "On Budget"))</f>
        <v>Over Budget</v>
      </c>
      <c r="H169" s="23" t="str">
        <f t="shared" ref="H169:H189" si="60">IF(AND(OR(MONTH($A$3) = 3, MONTH($A$3) = 6, MONTH($A$3) = 9, MONTH($A$3) = 12), OR($F169 &gt;= 0.1, $E169 &gt;= 250000, $F169 &lt;= -0.1, $E169 &lt;= -250000), OR($E169 &gt;= 10000, $E169 &lt;= -10000)), "Yes", IF(OR($E169 &gt;= 250000, $E169 &lt;= -250000), "Yes", "No"))</f>
        <v>Yes</v>
      </c>
      <c r="I169" s="24" t="s">
        <v>449</v>
      </c>
      <c r="J169" s="25">
        <v>0</v>
      </c>
      <c r="K169" s="31">
        <v>-676831.72</v>
      </c>
      <c r="L169" s="31">
        <v>0</v>
      </c>
      <c r="M169" s="20">
        <f t="shared" ref="M169:M190" si="61">J169 - L169</f>
        <v>0</v>
      </c>
      <c r="N169" s="21">
        <f t="shared" ref="N169:N190" si="62">IF(L169 &gt; 1, ( J169 - L169 ) / L169, IF(J169 &gt; 1, 1, IF(J169 &lt; 1, -1, 0)))</f>
        <v>-1</v>
      </c>
      <c r="O169" s="26"/>
      <c r="P169" s="22" t="str">
        <f t="shared" ref="P169:P190" si="63">IF($M169 &gt; 1, "Over Budget", IF($M169 &lt; -1, "Under Budget", "On Budget"))</f>
        <v>On Budget</v>
      </c>
      <c r="Q169" s="20">
        <f t="shared" ref="Q169:Q190" si="64">J169 - K169</f>
        <v>676831.72</v>
      </c>
    </row>
    <row r="170" spans="1:17" outlineLevel="2" x14ac:dyDescent="0.25">
      <c r="A170" s="33" t="s">
        <v>176</v>
      </c>
      <c r="B170" s="30" t="s">
        <v>11</v>
      </c>
      <c r="C170" s="31">
        <v>252.76</v>
      </c>
      <c r="D170" s="31">
        <v>0</v>
      </c>
      <c r="E170" s="20">
        <f t="shared" si="57"/>
        <v>252.76</v>
      </c>
      <c r="F170" s="21">
        <f t="shared" si="58"/>
        <v>1</v>
      </c>
      <c r="G170" s="22" t="str">
        <f t="shared" si="59"/>
        <v>Over Budget</v>
      </c>
      <c r="H170" s="23" t="str">
        <f t="shared" si="60"/>
        <v>No</v>
      </c>
      <c r="I170" s="24"/>
      <c r="J170" s="25">
        <v>253</v>
      </c>
      <c r="K170" s="31">
        <v>252.76</v>
      </c>
      <c r="L170" s="31">
        <v>0</v>
      </c>
      <c r="M170" s="20">
        <f t="shared" si="61"/>
        <v>253</v>
      </c>
      <c r="N170" s="21">
        <f t="shared" si="62"/>
        <v>1</v>
      </c>
      <c r="O170" s="26"/>
      <c r="P170" s="22" t="str">
        <f t="shared" si="63"/>
        <v>Over Budget</v>
      </c>
      <c r="Q170" s="20">
        <f t="shared" si="64"/>
        <v>0.24000000000000909</v>
      </c>
    </row>
    <row r="171" spans="1:17" outlineLevel="2" x14ac:dyDescent="0.25">
      <c r="A171" s="33" t="s">
        <v>177</v>
      </c>
      <c r="B171" s="30" t="s">
        <v>11</v>
      </c>
      <c r="C171" s="31">
        <v>0</v>
      </c>
      <c r="D171" s="31">
        <v>2466</v>
      </c>
      <c r="E171" s="20">
        <f t="shared" si="57"/>
        <v>-2466</v>
      </c>
      <c r="F171" s="21">
        <f t="shared" si="58"/>
        <v>-1</v>
      </c>
      <c r="G171" s="22" t="str">
        <f t="shared" si="59"/>
        <v>Under Budget</v>
      </c>
      <c r="H171" s="23" t="str">
        <f t="shared" si="60"/>
        <v>No</v>
      </c>
      <c r="I171" s="24"/>
      <c r="J171" s="25">
        <v>9871</v>
      </c>
      <c r="K171" s="31">
        <v>7405</v>
      </c>
      <c r="L171" s="31">
        <v>9871</v>
      </c>
      <c r="M171" s="20">
        <f t="shared" si="61"/>
        <v>0</v>
      </c>
      <c r="N171" s="21">
        <f t="shared" si="62"/>
        <v>0</v>
      </c>
      <c r="O171" s="26"/>
      <c r="P171" s="22" t="str">
        <f t="shared" si="63"/>
        <v>On Budget</v>
      </c>
      <c r="Q171" s="20">
        <f t="shared" si="64"/>
        <v>2466</v>
      </c>
    </row>
    <row r="172" spans="1:17" ht="24" outlineLevel="2" x14ac:dyDescent="0.25">
      <c r="A172" s="33" t="s">
        <v>178</v>
      </c>
      <c r="B172" s="30" t="s">
        <v>11</v>
      </c>
      <c r="C172" s="31">
        <v>239969.73</v>
      </c>
      <c r="D172" s="31">
        <v>121900</v>
      </c>
      <c r="E172" s="20">
        <f t="shared" si="57"/>
        <v>118069.73000000001</v>
      </c>
      <c r="F172" s="21">
        <f t="shared" si="58"/>
        <v>0.96857858900738314</v>
      </c>
      <c r="G172" s="22" t="str">
        <f t="shared" si="59"/>
        <v>Over Budget</v>
      </c>
      <c r="H172" s="23" t="str">
        <f t="shared" si="60"/>
        <v>Yes</v>
      </c>
      <c r="I172" s="24" t="s">
        <v>450</v>
      </c>
      <c r="J172" s="25">
        <v>252462</v>
      </c>
      <c r="K172" s="31">
        <v>361869.73</v>
      </c>
      <c r="L172" s="31">
        <v>243800</v>
      </c>
      <c r="M172" s="20">
        <f t="shared" si="61"/>
        <v>8662</v>
      </c>
      <c r="N172" s="21">
        <f t="shared" si="62"/>
        <v>3.5529122231337161E-2</v>
      </c>
      <c r="O172" s="26"/>
      <c r="P172" s="22" t="str">
        <f t="shared" si="63"/>
        <v>Over Budget</v>
      </c>
      <c r="Q172" s="20">
        <f t="shared" si="64"/>
        <v>-109407.72999999998</v>
      </c>
    </row>
    <row r="173" spans="1:17" outlineLevel="2" x14ac:dyDescent="0.25">
      <c r="A173" s="33" t="s">
        <v>179</v>
      </c>
      <c r="B173" s="30" t="s">
        <v>11</v>
      </c>
      <c r="C173" s="31">
        <v>2187.42</v>
      </c>
      <c r="D173" s="31">
        <v>0</v>
      </c>
      <c r="E173" s="20">
        <f t="shared" si="57"/>
        <v>2187.42</v>
      </c>
      <c r="F173" s="21">
        <f t="shared" si="58"/>
        <v>1</v>
      </c>
      <c r="G173" s="22" t="str">
        <f t="shared" si="59"/>
        <v>Over Budget</v>
      </c>
      <c r="H173" s="23" t="str">
        <f t="shared" si="60"/>
        <v>No</v>
      </c>
      <c r="I173" s="24"/>
      <c r="J173" s="25">
        <v>218</v>
      </c>
      <c r="K173" s="31">
        <v>2187.42</v>
      </c>
      <c r="L173" s="31">
        <v>0</v>
      </c>
      <c r="M173" s="20">
        <f t="shared" si="61"/>
        <v>218</v>
      </c>
      <c r="N173" s="21">
        <f t="shared" si="62"/>
        <v>1</v>
      </c>
      <c r="O173" s="26"/>
      <c r="P173" s="22" t="str">
        <f t="shared" si="63"/>
        <v>Over Budget</v>
      </c>
      <c r="Q173" s="20">
        <f t="shared" si="64"/>
        <v>-1969.42</v>
      </c>
    </row>
    <row r="174" spans="1:17" outlineLevel="2" x14ac:dyDescent="0.25">
      <c r="A174" s="33" t="s">
        <v>180</v>
      </c>
      <c r="B174" s="30" t="s">
        <v>11</v>
      </c>
      <c r="C174" s="31">
        <v>433.88</v>
      </c>
      <c r="D174" s="31">
        <v>6210</v>
      </c>
      <c r="E174" s="20">
        <f t="shared" si="57"/>
        <v>-5776.12</v>
      </c>
      <c r="F174" s="21">
        <f t="shared" si="58"/>
        <v>-0.93013204508856684</v>
      </c>
      <c r="G174" s="22" t="str">
        <f t="shared" si="59"/>
        <v>Under Budget</v>
      </c>
      <c r="H174" s="23" t="str">
        <f t="shared" si="60"/>
        <v>No</v>
      </c>
      <c r="I174" s="24"/>
      <c r="J174" s="25">
        <v>12420</v>
      </c>
      <c r="K174" s="31">
        <v>6643.88</v>
      </c>
      <c r="L174" s="31">
        <v>12420</v>
      </c>
      <c r="M174" s="20">
        <f t="shared" si="61"/>
        <v>0</v>
      </c>
      <c r="N174" s="21">
        <f t="shared" si="62"/>
        <v>0</v>
      </c>
      <c r="O174" s="26"/>
      <c r="P174" s="22" t="str">
        <f t="shared" si="63"/>
        <v>On Budget</v>
      </c>
      <c r="Q174" s="20">
        <f t="shared" si="64"/>
        <v>5776.12</v>
      </c>
    </row>
    <row r="175" spans="1:17" outlineLevel="2" x14ac:dyDescent="0.25">
      <c r="A175" s="33" t="s">
        <v>181</v>
      </c>
      <c r="B175" s="30" t="s">
        <v>11</v>
      </c>
      <c r="C175" s="31">
        <v>49008.29</v>
      </c>
      <c r="D175" s="31">
        <v>51069</v>
      </c>
      <c r="E175" s="20">
        <f t="shared" si="57"/>
        <v>-2060.7099999999991</v>
      </c>
      <c r="F175" s="21">
        <f t="shared" si="58"/>
        <v>-4.0351485245452214E-2</v>
      </c>
      <c r="G175" s="22" t="str">
        <f t="shared" si="59"/>
        <v>Under Budget</v>
      </c>
      <c r="H175" s="23" t="str">
        <f t="shared" si="60"/>
        <v>No</v>
      </c>
      <c r="I175" s="24"/>
      <c r="J175" s="25">
        <v>204361</v>
      </c>
      <c r="K175" s="31">
        <v>202300.29</v>
      </c>
      <c r="L175" s="31">
        <v>204361</v>
      </c>
      <c r="M175" s="20">
        <f t="shared" si="61"/>
        <v>0</v>
      </c>
      <c r="N175" s="21">
        <f t="shared" si="62"/>
        <v>0</v>
      </c>
      <c r="O175" s="26"/>
      <c r="P175" s="22" t="str">
        <f t="shared" si="63"/>
        <v>On Budget</v>
      </c>
      <c r="Q175" s="20">
        <f t="shared" si="64"/>
        <v>2060.7099999999919</v>
      </c>
    </row>
    <row r="176" spans="1:17" outlineLevel="2" x14ac:dyDescent="0.25">
      <c r="A176" s="33" t="s">
        <v>182</v>
      </c>
      <c r="B176" s="30" t="s">
        <v>11</v>
      </c>
      <c r="C176" s="31">
        <v>0</v>
      </c>
      <c r="D176" s="31">
        <v>12534</v>
      </c>
      <c r="E176" s="20">
        <f t="shared" si="57"/>
        <v>-12534</v>
      </c>
      <c r="F176" s="21">
        <f t="shared" si="58"/>
        <v>-1</v>
      </c>
      <c r="G176" s="22" t="str">
        <f t="shared" si="59"/>
        <v>Under Budget</v>
      </c>
      <c r="H176" s="23" t="str">
        <f t="shared" si="60"/>
        <v>Yes</v>
      </c>
      <c r="I176" s="24" t="s">
        <v>451</v>
      </c>
      <c r="J176" s="25">
        <v>79750</v>
      </c>
      <c r="K176" s="31">
        <v>12536</v>
      </c>
      <c r="L176" s="31">
        <v>25070</v>
      </c>
      <c r="M176" s="20">
        <f t="shared" si="61"/>
        <v>54680</v>
      </c>
      <c r="N176" s="21">
        <f t="shared" si="62"/>
        <v>2.1810929397686478</v>
      </c>
      <c r="O176" s="26"/>
      <c r="P176" s="22" t="str">
        <f t="shared" si="63"/>
        <v>Over Budget</v>
      </c>
      <c r="Q176" s="20">
        <f t="shared" si="64"/>
        <v>67214</v>
      </c>
    </row>
    <row r="177" spans="1:23" outlineLevel="2" x14ac:dyDescent="0.25">
      <c r="A177" s="33" t="s">
        <v>183</v>
      </c>
      <c r="B177" s="30" t="s">
        <v>11</v>
      </c>
      <c r="C177" s="31">
        <v>0</v>
      </c>
      <c r="D177" s="31">
        <v>24840</v>
      </c>
      <c r="E177" s="20">
        <f t="shared" si="57"/>
        <v>-24840</v>
      </c>
      <c r="F177" s="21">
        <f t="shared" si="58"/>
        <v>-1</v>
      </c>
      <c r="G177" s="22" t="str">
        <f t="shared" si="59"/>
        <v>Under Budget</v>
      </c>
      <c r="H177" s="23" t="str">
        <f t="shared" si="60"/>
        <v>Yes</v>
      </c>
      <c r="I177" s="24" t="s">
        <v>451</v>
      </c>
      <c r="J177" s="25">
        <v>49680</v>
      </c>
      <c r="K177" s="31">
        <v>24840</v>
      </c>
      <c r="L177" s="31">
        <v>49680</v>
      </c>
      <c r="M177" s="20">
        <f t="shared" si="61"/>
        <v>0</v>
      </c>
      <c r="N177" s="21">
        <f t="shared" si="62"/>
        <v>0</v>
      </c>
      <c r="O177" s="26"/>
      <c r="P177" s="22" t="str">
        <f t="shared" si="63"/>
        <v>On Budget</v>
      </c>
      <c r="Q177" s="20">
        <f t="shared" si="64"/>
        <v>24840</v>
      </c>
    </row>
    <row r="178" spans="1:23" outlineLevel="2" x14ac:dyDescent="0.25">
      <c r="A178" s="33" t="s">
        <v>184</v>
      </c>
      <c r="B178" s="30" t="s">
        <v>11</v>
      </c>
      <c r="C178" s="31">
        <v>0</v>
      </c>
      <c r="D178" s="31">
        <v>372600</v>
      </c>
      <c r="E178" s="20">
        <f t="shared" si="57"/>
        <v>-372600</v>
      </c>
      <c r="F178" s="21">
        <f t="shared" si="58"/>
        <v>-1</v>
      </c>
      <c r="G178" s="22" t="str">
        <f t="shared" si="59"/>
        <v>Under Budget</v>
      </c>
      <c r="H178" s="23" t="str">
        <f t="shared" si="60"/>
        <v>Yes</v>
      </c>
      <c r="I178" s="24" t="s">
        <v>452</v>
      </c>
      <c r="J178" s="25">
        <v>743200</v>
      </c>
      <c r="K178" s="31">
        <v>372600</v>
      </c>
      <c r="L178" s="31">
        <v>745200</v>
      </c>
      <c r="M178" s="20">
        <f t="shared" si="61"/>
        <v>-2000</v>
      </c>
      <c r="N178" s="21">
        <f t="shared" si="62"/>
        <v>-2.6838432635534087E-3</v>
      </c>
      <c r="O178" s="26"/>
      <c r="P178" s="22" t="str">
        <f t="shared" si="63"/>
        <v>Under Budget</v>
      </c>
      <c r="Q178" s="20">
        <f t="shared" si="64"/>
        <v>370600</v>
      </c>
    </row>
    <row r="179" spans="1:23" outlineLevel="2" x14ac:dyDescent="0.25">
      <c r="A179" s="33" t="s">
        <v>185</v>
      </c>
      <c r="B179" s="30" t="s">
        <v>11</v>
      </c>
      <c r="C179" s="31">
        <v>0</v>
      </c>
      <c r="D179" s="31">
        <v>6225</v>
      </c>
      <c r="E179" s="20">
        <f t="shared" si="57"/>
        <v>-6225</v>
      </c>
      <c r="F179" s="21">
        <f t="shared" si="58"/>
        <v>-1</v>
      </c>
      <c r="G179" s="22" t="str">
        <f t="shared" si="59"/>
        <v>Under Budget</v>
      </c>
      <c r="H179" s="23" t="str">
        <f t="shared" si="60"/>
        <v>No</v>
      </c>
      <c r="I179" s="24"/>
      <c r="J179" s="25">
        <v>12449</v>
      </c>
      <c r="K179" s="31">
        <v>6224</v>
      </c>
      <c r="L179" s="31">
        <v>12449</v>
      </c>
      <c r="M179" s="20">
        <f t="shared" si="61"/>
        <v>0</v>
      </c>
      <c r="N179" s="21">
        <f t="shared" si="62"/>
        <v>0</v>
      </c>
      <c r="O179" s="26"/>
      <c r="P179" s="22" t="str">
        <f t="shared" si="63"/>
        <v>On Budget</v>
      </c>
      <c r="Q179" s="20">
        <f t="shared" si="64"/>
        <v>6225</v>
      </c>
    </row>
    <row r="180" spans="1:23" outlineLevel="2" x14ac:dyDescent="0.25">
      <c r="A180" s="33" t="s">
        <v>186</v>
      </c>
      <c r="B180" s="30" t="s">
        <v>11</v>
      </c>
      <c r="C180" s="31">
        <v>1320.54</v>
      </c>
      <c r="D180" s="31">
        <v>4600</v>
      </c>
      <c r="E180" s="20">
        <f t="shared" si="57"/>
        <v>-3279.46</v>
      </c>
      <c r="F180" s="21">
        <f t="shared" si="58"/>
        <v>-0.71292608695652171</v>
      </c>
      <c r="G180" s="22" t="str">
        <f t="shared" si="59"/>
        <v>Under Budget</v>
      </c>
      <c r="H180" s="23" t="str">
        <f t="shared" si="60"/>
        <v>No</v>
      </c>
      <c r="I180" s="24"/>
      <c r="J180" s="25">
        <v>9200</v>
      </c>
      <c r="K180" s="31">
        <v>5920.54</v>
      </c>
      <c r="L180" s="31">
        <v>9200</v>
      </c>
      <c r="M180" s="20">
        <f t="shared" si="61"/>
        <v>0</v>
      </c>
      <c r="N180" s="21">
        <f t="shared" si="62"/>
        <v>0</v>
      </c>
      <c r="O180" s="26"/>
      <c r="P180" s="22" t="str">
        <f t="shared" si="63"/>
        <v>On Budget</v>
      </c>
      <c r="Q180" s="20">
        <f t="shared" si="64"/>
        <v>3279.46</v>
      </c>
    </row>
    <row r="181" spans="1:23" outlineLevel="2" x14ac:dyDescent="0.25">
      <c r="A181" s="33" t="s">
        <v>187</v>
      </c>
      <c r="B181" s="30" t="s">
        <v>11</v>
      </c>
      <c r="C181" s="31">
        <v>0</v>
      </c>
      <c r="D181" s="31">
        <v>248976</v>
      </c>
      <c r="E181" s="20">
        <f t="shared" si="57"/>
        <v>-248976</v>
      </c>
      <c r="F181" s="21">
        <f t="shared" si="58"/>
        <v>-1</v>
      </c>
      <c r="G181" s="22" t="str">
        <f t="shared" si="59"/>
        <v>Under Budget</v>
      </c>
      <c r="H181" s="23" t="str">
        <f t="shared" si="60"/>
        <v>Yes</v>
      </c>
      <c r="I181" s="24" t="s">
        <v>452</v>
      </c>
      <c r="J181" s="25">
        <v>497950</v>
      </c>
      <c r="K181" s="31">
        <v>248974</v>
      </c>
      <c r="L181" s="31">
        <v>497950</v>
      </c>
      <c r="M181" s="20">
        <f t="shared" si="61"/>
        <v>0</v>
      </c>
      <c r="N181" s="21">
        <f t="shared" si="62"/>
        <v>0</v>
      </c>
      <c r="O181" s="26"/>
      <c r="P181" s="22" t="str">
        <f t="shared" si="63"/>
        <v>On Budget</v>
      </c>
      <c r="Q181" s="20">
        <f t="shared" si="64"/>
        <v>248976</v>
      </c>
    </row>
    <row r="182" spans="1:23" outlineLevel="2" x14ac:dyDescent="0.25">
      <c r="A182" s="33" t="s">
        <v>188</v>
      </c>
      <c r="B182" s="30" t="s">
        <v>11</v>
      </c>
      <c r="C182" s="31">
        <v>29382.59</v>
      </c>
      <c r="D182" s="31">
        <v>29555</v>
      </c>
      <c r="E182" s="20">
        <f t="shared" si="57"/>
        <v>-172.40999999999985</v>
      </c>
      <c r="F182" s="21">
        <f t="shared" si="58"/>
        <v>-5.8335307054643839E-3</v>
      </c>
      <c r="G182" s="22" t="str">
        <f t="shared" si="59"/>
        <v>Under Budget</v>
      </c>
      <c r="H182" s="23" t="str">
        <f t="shared" si="60"/>
        <v>No</v>
      </c>
      <c r="I182" s="24"/>
      <c r="J182" s="25">
        <v>111497</v>
      </c>
      <c r="K182" s="31">
        <v>58937.59</v>
      </c>
      <c r="L182" s="31">
        <v>59110</v>
      </c>
      <c r="M182" s="20">
        <f t="shared" si="61"/>
        <v>52387</v>
      </c>
      <c r="N182" s="21">
        <f t="shared" si="62"/>
        <v>0.88626289967856542</v>
      </c>
      <c r="O182" s="26"/>
      <c r="P182" s="22" t="str">
        <f t="shared" si="63"/>
        <v>Over Budget</v>
      </c>
      <c r="Q182" s="20">
        <f t="shared" si="64"/>
        <v>52559.41</v>
      </c>
    </row>
    <row r="183" spans="1:23" outlineLevel="2" x14ac:dyDescent="0.25">
      <c r="A183" s="33" t="s">
        <v>189</v>
      </c>
      <c r="B183" s="30" t="s">
        <v>11</v>
      </c>
      <c r="C183" s="31">
        <v>0</v>
      </c>
      <c r="D183" s="31">
        <v>31122</v>
      </c>
      <c r="E183" s="20">
        <f t="shared" si="57"/>
        <v>-31122</v>
      </c>
      <c r="F183" s="21">
        <f t="shared" si="58"/>
        <v>-1</v>
      </c>
      <c r="G183" s="22" t="str">
        <f t="shared" si="59"/>
        <v>Under Budget</v>
      </c>
      <c r="H183" s="23" t="str">
        <f t="shared" si="60"/>
        <v>Yes</v>
      </c>
      <c r="I183" s="24" t="s">
        <v>453</v>
      </c>
      <c r="J183" s="25">
        <v>0</v>
      </c>
      <c r="K183" s="31">
        <v>31122</v>
      </c>
      <c r="L183" s="31">
        <v>62244</v>
      </c>
      <c r="M183" s="20">
        <f t="shared" si="61"/>
        <v>-62244</v>
      </c>
      <c r="N183" s="21">
        <f t="shared" si="62"/>
        <v>-1</v>
      </c>
      <c r="O183" s="26"/>
      <c r="P183" s="22" t="str">
        <f t="shared" si="63"/>
        <v>Under Budget</v>
      </c>
      <c r="Q183" s="20">
        <f t="shared" si="64"/>
        <v>-31122</v>
      </c>
    </row>
    <row r="184" spans="1:23" s="85" customFormat="1" outlineLevel="2" x14ac:dyDescent="0.25">
      <c r="A184" s="75" t="s">
        <v>190</v>
      </c>
      <c r="B184" s="76" t="s">
        <v>11</v>
      </c>
      <c r="C184" s="76">
        <v>486262.89</v>
      </c>
      <c r="D184" s="76">
        <v>1760076</v>
      </c>
      <c r="E184" s="77">
        <f t="shared" si="57"/>
        <v>-1273813.1099999999</v>
      </c>
      <c r="F184" s="78">
        <f t="shared" si="58"/>
        <v>-0.72372619705058183</v>
      </c>
      <c r="G184" s="79" t="str">
        <f t="shared" si="59"/>
        <v>Under Budget</v>
      </c>
      <c r="H184" s="80" t="str">
        <f t="shared" si="60"/>
        <v>Yes</v>
      </c>
      <c r="I184" s="81" t="s">
        <v>454</v>
      </c>
      <c r="J184" s="82">
        <v>3235393</v>
      </c>
      <c r="K184" s="76">
        <v>2246336.89</v>
      </c>
      <c r="L184" s="76">
        <v>3520150</v>
      </c>
      <c r="M184" s="77">
        <f t="shared" si="61"/>
        <v>-284757</v>
      </c>
      <c r="N184" s="78">
        <f t="shared" si="62"/>
        <v>-8.0893427836881956E-2</v>
      </c>
      <c r="O184" s="83"/>
      <c r="P184" s="79" t="str">
        <f t="shared" si="63"/>
        <v>Under Budget</v>
      </c>
      <c r="Q184" s="77">
        <f t="shared" si="64"/>
        <v>989056.10999999987</v>
      </c>
      <c r="R184" s="87">
        <v>1000000</v>
      </c>
      <c r="S184" s="84">
        <v>11111</v>
      </c>
      <c r="T184" s="84">
        <f>+S184*9</f>
        <v>99999</v>
      </c>
      <c r="U184" s="84">
        <f>+S184*8</f>
        <v>88888</v>
      </c>
      <c r="V184" s="84">
        <v>11112</v>
      </c>
      <c r="W184" s="84">
        <f>SUM(U184:V184)</f>
        <v>100000</v>
      </c>
    </row>
    <row r="185" spans="1:23" outlineLevel="2" x14ac:dyDescent="0.25">
      <c r="A185" s="33" t="s">
        <v>191</v>
      </c>
      <c r="B185" s="30" t="s">
        <v>11</v>
      </c>
      <c r="C185" s="31">
        <v>0</v>
      </c>
      <c r="D185" s="31">
        <v>5750</v>
      </c>
      <c r="E185" s="20">
        <f t="shared" si="57"/>
        <v>-5750</v>
      </c>
      <c r="F185" s="21">
        <f t="shared" si="58"/>
        <v>-1</v>
      </c>
      <c r="G185" s="22" t="str">
        <f t="shared" si="59"/>
        <v>Under Budget</v>
      </c>
      <c r="H185" s="23" t="str">
        <f t="shared" si="60"/>
        <v>No</v>
      </c>
      <c r="I185" s="24"/>
      <c r="J185" s="25">
        <v>11500</v>
      </c>
      <c r="K185" s="31">
        <v>5750</v>
      </c>
      <c r="L185" s="31">
        <v>11500</v>
      </c>
      <c r="M185" s="20">
        <f t="shared" si="61"/>
        <v>0</v>
      </c>
      <c r="N185" s="21">
        <f t="shared" si="62"/>
        <v>0</v>
      </c>
      <c r="O185" s="26"/>
      <c r="P185" s="22" t="str">
        <f t="shared" si="63"/>
        <v>On Budget</v>
      </c>
      <c r="Q185" s="20">
        <f t="shared" si="64"/>
        <v>5750</v>
      </c>
      <c r="S185" s="71">
        <v>111111</v>
      </c>
      <c r="T185" s="65">
        <f>+S185*9</f>
        <v>999999</v>
      </c>
    </row>
    <row r="186" spans="1:23" outlineLevel="2" x14ac:dyDescent="0.25">
      <c r="A186" s="33" t="s">
        <v>192</v>
      </c>
      <c r="B186" s="30" t="s">
        <v>11</v>
      </c>
      <c r="C186" s="31">
        <v>34804.460000000006</v>
      </c>
      <c r="D186" s="31">
        <v>0</v>
      </c>
      <c r="E186" s="20">
        <f t="shared" si="57"/>
        <v>34804.460000000006</v>
      </c>
      <c r="F186" s="21">
        <f t="shared" si="58"/>
        <v>1</v>
      </c>
      <c r="G186" s="22" t="str">
        <f t="shared" si="59"/>
        <v>Over Budget</v>
      </c>
      <c r="H186" s="23" t="str">
        <f t="shared" si="60"/>
        <v>Yes</v>
      </c>
      <c r="I186" s="24" t="s">
        <v>455</v>
      </c>
      <c r="J186" s="25">
        <v>34804</v>
      </c>
      <c r="K186" s="31">
        <v>34804.460000000006</v>
      </c>
      <c r="L186" s="31">
        <v>0</v>
      </c>
      <c r="M186" s="20">
        <f t="shared" si="61"/>
        <v>34804</v>
      </c>
      <c r="N186" s="21">
        <f t="shared" si="62"/>
        <v>1</v>
      </c>
      <c r="O186" s="26"/>
      <c r="P186" s="22" t="str">
        <f t="shared" si="63"/>
        <v>Over Budget</v>
      </c>
      <c r="Q186" s="20">
        <f t="shared" si="64"/>
        <v>-0.46000000000640284</v>
      </c>
    </row>
    <row r="187" spans="1:23" outlineLevel="2" x14ac:dyDescent="0.25">
      <c r="A187" s="33" t="s">
        <v>193</v>
      </c>
      <c r="B187" s="30" t="s">
        <v>11</v>
      </c>
      <c r="C187" s="31">
        <v>0</v>
      </c>
      <c r="D187" s="31">
        <v>62100</v>
      </c>
      <c r="E187" s="20">
        <f t="shared" si="57"/>
        <v>-62100</v>
      </c>
      <c r="F187" s="21">
        <f t="shared" si="58"/>
        <v>-1</v>
      </c>
      <c r="G187" s="22" t="str">
        <f t="shared" si="59"/>
        <v>Under Budget</v>
      </c>
      <c r="H187" s="23" t="str">
        <f t="shared" si="60"/>
        <v>Yes</v>
      </c>
      <c r="I187" s="24" t="s">
        <v>447</v>
      </c>
      <c r="J187" s="25">
        <v>124200</v>
      </c>
      <c r="K187" s="31">
        <v>62100</v>
      </c>
      <c r="L187" s="31">
        <v>124200</v>
      </c>
      <c r="M187" s="20">
        <f t="shared" si="61"/>
        <v>0</v>
      </c>
      <c r="N187" s="21">
        <f t="shared" si="62"/>
        <v>0</v>
      </c>
      <c r="O187" s="26"/>
      <c r="P187" s="22" t="str">
        <f t="shared" si="63"/>
        <v>On Budget</v>
      </c>
      <c r="Q187" s="20">
        <f t="shared" si="64"/>
        <v>62100</v>
      </c>
    </row>
    <row r="188" spans="1:23" outlineLevel="2" x14ac:dyDescent="0.25">
      <c r="A188" s="33" t="s">
        <v>194</v>
      </c>
      <c r="B188" s="30" t="s">
        <v>11</v>
      </c>
      <c r="C188" s="31">
        <v>0</v>
      </c>
      <c r="D188" s="31">
        <v>24840</v>
      </c>
      <c r="E188" s="20">
        <f t="shared" si="57"/>
        <v>-24840</v>
      </c>
      <c r="F188" s="21">
        <f t="shared" si="58"/>
        <v>-1</v>
      </c>
      <c r="G188" s="22" t="str">
        <f t="shared" si="59"/>
        <v>Under Budget</v>
      </c>
      <c r="H188" s="23" t="str">
        <f t="shared" si="60"/>
        <v>Yes</v>
      </c>
      <c r="I188" s="24" t="s">
        <v>447</v>
      </c>
      <c r="J188" s="25">
        <v>49680</v>
      </c>
      <c r="K188" s="31">
        <v>24840</v>
      </c>
      <c r="L188" s="31">
        <v>49680</v>
      </c>
      <c r="M188" s="20">
        <f t="shared" si="61"/>
        <v>0</v>
      </c>
      <c r="N188" s="21">
        <f t="shared" si="62"/>
        <v>0</v>
      </c>
      <c r="O188" s="26"/>
      <c r="P188" s="22" t="str">
        <f t="shared" si="63"/>
        <v>On Budget</v>
      </c>
      <c r="Q188" s="20">
        <f t="shared" si="64"/>
        <v>24840</v>
      </c>
    </row>
    <row r="189" spans="1:23" ht="15.75" outlineLevel="2" thickBot="1" x14ac:dyDescent="0.3">
      <c r="A189" s="33" t="s">
        <v>195</v>
      </c>
      <c r="B189" s="30" t="s">
        <v>11</v>
      </c>
      <c r="C189" s="31">
        <v>0</v>
      </c>
      <c r="D189" s="31">
        <v>43734</v>
      </c>
      <c r="E189" s="20">
        <f t="shared" si="57"/>
        <v>-43734</v>
      </c>
      <c r="F189" s="21">
        <f t="shared" si="58"/>
        <v>-1</v>
      </c>
      <c r="G189" s="22" t="str">
        <f t="shared" si="59"/>
        <v>Under Budget</v>
      </c>
      <c r="H189" s="23" t="str">
        <f t="shared" si="60"/>
        <v>Yes</v>
      </c>
      <c r="I189" s="24" t="s">
        <v>447</v>
      </c>
      <c r="J189" s="25">
        <v>175000</v>
      </c>
      <c r="K189" s="31">
        <v>131266</v>
      </c>
      <c r="L189" s="31">
        <v>175000</v>
      </c>
      <c r="M189" s="20">
        <f t="shared" si="61"/>
        <v>0</v>
      </c>
      <c r="N189" s="21">
        <f t="shared" si="62"/>
        <v>0</v>
      </c>
      <c r="O189" s="26"/>
      <c r="P189" s="22" t="str">
        <f t="shared" si="63"/>
        <v>On Budget</v>
      </c>
      <c r="Q189" s="20">
        <f t="shared" si="64"/>
        <v>43734</v>
      </c>
    </row>
    <row r="190" spans="1:23" outlineLevel="1" x14ac:dyDescent="0.25">
      <c r="A190" s="34" t="s">
        <v>196</v>
      </c>
      <c r="B190" s="35" t="s">
        <v>13</v>
      </c>
      <c r="C190" s="40">
        <f>SUBTOTAL(9,C169:C189)</f>
        <v>2776790.84</v>
      </c>
      <c r="D190" s="40">
        <f>SUBTOTAL(9,D169:D189)</f>
        <v>2808597</v>
      </c>
      <c r="E190" s="41">
        <f t="shared" si="57"/>
        <v>-31806.160000000149</v>
      </c>
      <c r="F190" s="42">
        <f t="shared" si="58"/>
        <v>-1.1324572375460114E-2</v>
      </c>
      <c r="G190" s="40" t="str">
        <f t="shared" si="59"/>
        <v>Under Budget</v>
      </c>
      <c r="H190" s="43"/>
      <c r="I190" s="44"/>
      <c r="J190" s="62">
        <f>SUBTOTAL(9,J169:J189)</f>
        <v>5613888</v>
      </c>
      <c r="K190" s="40">
        <f>SUBTOTAL(9,K169:K189)</f>
        <v>3170078.84</v>
      </c>
      <c r="L190" s="40">
        <f>SUBTOTAL(9,L169:L189)</f>
        <v>5811885</v>
      </c>
      <c r="M190" s="41">
        <f t="shared" si="61"/>
        <v>-197997</v>
      </c>
      <c r="N190" s="42">
        <f t="shared" si="62"/>
        <v>-3.4067604572354755E-2</v>
      </c>
      <c r="O190" s="46"/>
      <c r="P190" s="40" t="str">
        <f t="shared" si="63"/>
        <v>Under Budget</v>
      </c>
      <c r="Q190" s="41">
        <f t="shared" si="64"/>
        <v>2443809.16</v>
      </c>
    </row>
    <row r="191" spans="1:23" outlineLevel="2" x14ac:dyDescent="0.25">
      <c r="A191" s="32" t="s">
        <v>197</v>
      </c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23" outlineLevel="2" x14ac:dyDescent="0.25">
      <c r="A192" s="33" t="s">
        <v>198</v>
      </c>
      <c r="B192" s="30" t="s">
        <v>11</v>
      </c>
      <c r="C192" s="31">
        <v>0</v>
      </c>
      <c r="D192" s="31">
        <v>30000</v>
      </c>
      <c r="E192" s="20">
        <f t="shared" ref="E192:E195" si="65">C192 - D192</f>
        <v>-30000</v>
      </c>
      <c r="F192" s="21">
        <f t="shared" ref="F192:F195" si="66">IF(D192 &gt; 1, ( C192 - D192 ) / D192, IF(C192 &gt; 1, 1, IF(C192 &lt; -1, -1, 0)))</f>
        <v>-1</v>
      </c>
      <c r="G192" s="22" t="str">
        <f t="shared" ref="G192:G195" si="67">IF($E192 &gt; 1, "Over Budget", IF($E192 &lt; -1, "Under Budget", "On Budget"))</f>
        <v>Under Budget</v>
      </c>
      <c r="H192" s="23" t="str">
        <f t="shared" ref="H192:H193" si="68">IF(AND(OR(MONTH($A$3) = 3, MONTH($A$3) = 6, MONTH($A$3) = 9, MONTH($A$3) = 12), OR($F192 &gt;= 0.1, $E192 &gt;= 250000, $F192 &lt;= -0.1, $E192 &lt;= -250000), OR($E192 &gt;= 10000, $E192 &lt;= -10000)), "Yes", IF(OR($E192 &gt;= 250000, $E192 &lt;= -250000), "Yes", "No"))</f>
        <v>Yes</v>
      </c>
      <c r="I192" s="24" t="s">
        <v>448</v>
      </c>
      <c r="J192" s="25">
        <v>120000</v>
      </c>
      <c r="K192" s="31">
        <v>90000</v>
      </c>
      <c r="L192" s="31">
        <v>120000</v>
      </c>
      <c r="M192" s="20">
        <f t="shared" ref="M192:M195" si="69">J192 - L192</f>
        <v>0</v>
      </c>
      <c r="N192" s="21">
        <f t="shared" ref="N192:N195" si="70">IF(L192 &gt; 1, ( J192 - L192 ) / L192, IF(J192 &gt; 1, 1, IF(J192 &lt; 1, -1, 0)))</f>
        <v>0</v>
      </c>
      <c r="O192" s="26"/>
      <c r="P192" s="22" t="str">
        <f t="shared" ref="P192:P195" si="71">IF($M192 &gt; 1, "Over Budget", IF($M192 &lt; -1, "Under Budget", "On Budget"))</f>
        <v>On Budget</v>
      </c>
      <c r="Q192" s="20">
        <f t="shared" ref="Q192:Q195" si="72">J192 - K192</f>
        <v>30000</v>
      </c>
    </row>
    <row r="193" spans="1:23" ht="15.75" outlineLevel="2" thickBot="1" x14ac:dyDescent="0.3">
      <c r="A193" s="33" t="s">
        <v>199</v>
      </c>
      <c r="B193" s="30" t="s">
        <v>11</v>
      </c>
      <c r="C193" s="31">
        <v>0</v>
      </c>
      <c r="D193" s="31">
        <v>20000</v>
      </c>
      <c r="E193" s="20">
        <f t="shared" si="65"/>
        <v>-20000</v>
      </c>
      <c r="F193" s="21">
        <f t="shared" si="66"/>
        <v>-1</v>
      </c>
      <c r="G193" s="22" t="str">
        <f t="shared" si="67"/>
        <v>Under Budget</v>
      </c>
      <c r="H193" s="23" t="str">
        <f t="shared" si="68"/>
        <v>Yes</v>
      </c>
      <c r="I193" s="24" t="s">
        <v>447</v>
      </c>
      <c r="J193" s="25">
        <v>3000000</v>
      </c>
      <c r="K193" s="31">
        <v>2980000</v>
      </c>
      <c r="L193" s="31">
        <v>3000000</v>
      </c>
      <c r="M193" s="20">
        <f t="shared" si="69"/>
        <v>0</v>
      </c>
      <c r="N193" s="21">
        <f t="shared" si="70"/>
        <v>0</v>
      </c>
      <c r="O193" s="26"/>
      <c r="P193" s="22" t="str">
        <f t="shared" si="71"/>
        <v>On Budget</v>
      </c>
      <c r="Q193" s="20">
        <f t="shared" si="72"/>
        <v>20000</v>
      </c>
    </row>
    <row r="194" spans="1:23" ht="15.75" outlineLevel="1" thickBot="1" x14ac:dyDescent="0.3">
      <c r="A194" s="34" t="s">
        <v>200</v>
      </c>
      <c r="B194" s="35" t="s">
        <v>13</v>
      </c>
      <c r="C194" s="40">
        <f>SUBTOTAL(9,C192:C193)</f>
        <v>0</v>
      </c>
      <c r="D194" s="40">
        <f>SUBTOTAL(9,D192:D193)</f>
        <v>50000</v>
      </c>
      <c r="E194" s="41">
        <f t="shared" si="65"/>
        <v>-50000</v>
      </c>
      <c r="F194" s="42">
        <f t="shared" si="66"/>
        <v>-1</v>
      </c>
      <c r="G194" s="40" t="str">
        <f t="shared" si="67"/>
        <v>Under Budget</v>
      </c>
      <c r="H194" s="43"/>
      <c r="I194" s="44"/>
      <c r="J194" s="62">
        <f>SUBTOTAL(9,J192:J193)</f>
        <v>3120000</v>
      </c>
      <c r="K194" s="40">
        <f>SUBTOTAL(9,K192:K193)</f>
        <v>3070000</v>
      </c>
      <c r="L194" s="40">
        <f>SUBTOTAL(9,L192:L193)</f>
        <v>3120000</v>
      </c>
      <c r="M194" s="41">
        <f t="shared" si="69"/>
        <v>0</v>
      </c>
      <c r="N194" s="42">
        <f t="shared" si="70"/>
        <v>0</v>
      </c>
      <c r="O194" s="46"/>
      <c r="P194" s="40" t="str">
        <f t="shared" si="71"/>
        <v>On Budget</v>
      </c>
      <c r="Q194" s="41">
        <f t="shared" si="72"/>
        <v>50000</v>
      </c>
    </row>
    <row r="195" spans="1:23" x14ac:dyDescent="0.25">
      <c r="A195" s="36" t="s">
        <v>201</v>
      </c>
      <c r="B195" s="37" t="s">
        <v>13</v>
      </c>
      <c r="C195" s="40">
        <f>SUBTOTAL(9,C5:C194)</f>
        <v>13094144.68</v>
      </c>
      <c r="D195" s="40">
        <f>SUBTOTAL(9,D5:D194)</f>
        <v>18656778</v>
      </c>
      <c r="E195" s="41">
        <f t="shared" si="65"/>
        <v>-5562633.3200000003</v>
      </c>
      <c r="F195" s="42">
        <f t="shared" si="66"/>
        <v>-0.29815616179814114</v>
      </c>
      <c r="G195" s="40" t="str">
        <f t="shared" si="67"/>
        <v>Under Budget</v>
      </c>
      <c r="H195" s="43"/>
      <c r="I195" s="44"/>
      <c r="J195" s="62">
        <f>SUBTOTAL(9,J5:J194)</f>
        <v>103435944</v>
      </c>
      <c r="K195" s="40">
        <f>SUBTOTAL(9,K5:K194)</f>
        <v>98420323.680000022</v>
      </c>
      <c r="L195" s="40">
        <f>SUBTOTAL(9,L5:L194)</f>
        <v>108547391</v>
      </c>
      <c r="M195" s="41">
        <f t="shared" si="69"/>
        <v>-5111447</v>
      </c>
      <c r="N195" s="42">
        <f t="shared" si="70"/>
        <v>-4.708954266804994E-2</v>
      </c>
      <c r="O195" s="46"/>
      <c r="P195" s="40" t="str">
        <f t="shared" si="71"/>
        <v>Under Budget</v>
      </c>
      <c r="Q195" s="41">
        <f t="shared" si="72"/>
        <v>5015620.3199999779</v>
      </c>
    </row>
    <row r="196" spans="1:23" outlineLevel="1" x14ac:dyDescent="0.25">
      <c r="A196" s="29" t="s">
        <v>202</v>
      </c>
      <c r="B196" s="3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23" outlineLevel="2" x14ac:dyDescent="0.25">
      <c r="A197" s="32" t="s">
        <v>203</v>
      </c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23" outlineLevel="2" x14ac:dyDescent="0.25">
      <c r="A198" s="33" t="s">
        <v>204</v>
      </c>
      <c r="B198" s="30" t="s">
        <v>205</v>
      </c>
      <c r="C198" s="31">
        <v>83388.08</v>
      </c>
      <c r="D198" s="31">
        <v>262000</v>
      </c>
      <c r="E198" s="20">
        <f t="shared" ref="E198:E206" si="73">C198 - D198</f>
        <v>-178611.91999999998</v>
      </c>
      <c r="F198" s="21">
        <f t="shared" ref="F198:F206" si="74">IF(D198 &gt; 1, ( C198 - D198 ) / D198, IF(C198 &gt; 1, 1, IF(C198 &lt; -1, -1, 0)))</f>
        <v>-0.68172488549618315</v>
      </c>
      <c r="G198" s="22" t="str">
        <f t="shared" ref="G198:G206" si="75">IF($E198 &gt; 1, "Over Budget", IF($E198 &lt; -1, "Under Budget", "On Budget"))</f>
        <v>Under Budget</v>
      </c>
      <c r="H198" s="23" t="str">
        <f t="shared" ref="H198:H205" si="76">IF(AND(OR(MONTH($A$3) = 3, MONTH($A$3) = 6, MONTH($A$3) = 9, MONTH($A$3) = 12), OR($F198 &gt;= 0.1, $E198 &gt;= 250000, $F198 &lt;= -0.1, $E198 &lt;= -250000), OR($E198 &gt;= 10000, $E198 &lt;= -10000)), "Yes", IF(OR($E198 &gt;= 250000, $E198 &lt;= -250000), "Yes", "No"))</f>
        <v>Yes</v>
      </c>
      <c r="I198" s="24" t="s">
        <v>456</v>
      </c>
      <c r="J198" s="25">
        <v>1046000</v>
      </c>
      <c r="K198" s="31">
        <v>867388.08000000007</v>
      </c>
      <c r="L198" s="31">
        <v>1046000</v>
      </c>
      <c r="M198" s="20">
        <f t="shared" ref="M198:M206" si="77">J198 - L198</f>
        <v>0</v>
      </c>
      <c r="N198" s="21">
        <f t="shared" ref="N198:N206" si="78">IF(L198 &gt; 1, ( J198 - L198 ) / L198, IF(J198 &gt; 1, 1, IF(J198 &lt; 1, -1, 0)))</f>
        <v>0</v>
      </c>
      <c r="O198" s="26"/>
      <c r="P198" s="22" t="str">
        <f t="shared" ref="P198:P206" si="79">IF($M198 &gt; 1, "Over Budget", IF($M198 &lt; -1, "Under Budget", "On Budget"))</f>
        <v>On Budget</v>
      </c>
      <c r="Q198" s="20">
        <f t="shared" ref="Q198:Q206" si="80">J198 - K198</f>
        <v>178611.91999999993</v>
      </c>
    </row>
    <row r="199" spans="1:23" outlineLevel="2" x14ac:dyDescent="0.25">
      <c r="A199" s="33" t="s">
        <v>206</v>
      </c>
      <c r="B199" s="30" t="s">
        <v>205</v>
      </c>
      <c r="C199" s="31">
        <v>1682248.57</v>
      </c>
      <c r="D199" s="31">
        <v>2094000</v>
      </c>
      <c r="E199" s="20">
        <f t="shared" si="73"/>
        <v>-411751.42999999993</v>
      </c>
      <c r="F199" s="21">
        <f t="shared" si="74"/>
        <v>-0.19663392072588345</v>
      </c>
      <c r="G199" s="22" t="str">
        <f t="shared" si="75"/>
        <v>Under Budget</v>
      </c>
      <c r="H199" s="23" t="str">
        <f t="shared" si="76"/>
        <v>Yes</v>
      </c>
      <c r="I199" s="24" t="s">
        <v>457</v>
      </c>
      <c r="J199" s="25">
        <v>8718000</v>
      </c>
      <c r="K199" s="31">
        <v>8568066.7599999998</v>
      </c>
      <c r="L199" s="31">
        <v>8718000</v>
      </c>
      <c r="M199" s="20">
        <f t="shared" si="77"/>
        <v>0</v>
      </c>
      <c r="N199" s="21">
        <f t="shared" si="78"/>
        <v>0</v>
      </c>
      <c r="O199" s="26"/>
      <c r="P199" s="22" t="str">
        <f t="shared" si="79"/>
        <v>On Budget</v>
      </c>
      <c r="Q199" s="20">
        <f t="shared" si="80"/>
        <v>149933.24000000022</v>
      </c>
    </row>
    <row r="200" spans="1:23" outlineLevel="2" x14ac:dyDescent="0.25">
      <c r="A200" s="33" t="s">
        <v>207</v>
      </c>
      <c r="B200" s="30" t="s">
        <v>205</v>
      </c>
      <c r="C200" s="31">
        <v>1398333.9200000004</v>
      </c>
      <c r="D200" s="31">
        <v>1747000</v>
      </c>
      <c r="E200" s="20">
        <f t="shared" si="73"/>
        <v>-348666.07999999961</v>
      </c>
      <c r="F200" s="21">
        <f t="shared" si="74"/>
        <v>-0.1995798969662276</v>
      </c>
      <c r="G200" s="22" t="str">
        <f t="shared" si="75"/>
        <v>Under Budget</v>
      </c>
      <c r="H200" s="23" t="str">
        <f t="shared" si="76"/>
        <v>Yes</v>
      </c>
      <c r="I200" s="24" t="s">
        <v>458</v>
      </c>
      <c r="J200" s="25">
        <v>6025000</v>
      </c>
      <c r="K200" s="31">
        <v>5676333.9199999999</v>
      </c>
      <c r="L200" s="31">
        <v>6025000</v>
      </c>
      <c r="M200" s="20">
        <f t="shared" si="77"/>
        <v>0</v>
      </c>
      <c r="N200" s="21">
        <f t="shared" si="78"/>
        <v>0</v>
      </c>
      <c r="O200" s="26"/>
      <c r="P200" s="22" t="str">
        <f t="shared" si="79"/>
        <v>On Budget</v>
      </c>
      <c r="Q200" s="20">
        <f t="shared" si="80"/>
        <v>348666.08000000007</v>
      </c>
    </row>
    <row r="201" spans="1:23" outlineLevel="2" x14ac:dyDescent="0.25">
      <c r="A201" s="33" t="s">
        <v>208</v>
      </c>
      <c r="B201" s="30" t="s">
        <v>209</v>
      </c>
      <c r="C201" s="31">
        <v>44437.320000000022</v>
      </c>
      <c r="D201" s="31">
        <v>0</v>
      </c>
      <c r="E201" s="20">
        <f t="shared" si="73"/>
        <v>44437.320000000022</v>
      </c>
      <c r="F201" s="21">
        <f t="shared" si="74"/>
        <v>1</v>
      </c>
      <c r="G201" s="22" t="str">
        <f t="shared" si="75"/>
        <v>Over Budget</v>
      </c>
      <c r="H201" s="23" t="str">
        <f t="shared" si="76"/>
        <v>Yes</v>
      </c>
      <c r="I201" s="24" t="s">
        <v>516</v>
      </c>
      <c r="J201" s="25">
        <v>44437</v>
      </c>
      <c r="K201" s="31">
        <v>44437.320000000022</v>
      </c>
      <c r="L201" s="31">
        <v>0</v>
      </c>
      <c r="M201" s="20">
        <f t="shared" si="77"/>
        <v>44437</v>
      </c>
      <c r="N201" s="21">
        <f t="shared" si="78"/>
        <v>1</v>
      </c>
      <c r="O201" s="26"/>
      <c r="P201" s="22" t="str">
        <f t="shared" si="79"/>
        <v>Over Budget</v>
      </c>
      <c r="Q201" s="20">
        <f t="shared" si="80"/>
        <v>-0.32000000002153683</v>
      </c>
    </row>
    <row r="202" spans="1:23" outlineLevel="2" x14ac:dyDescent="0.25">
      <c r="A202" s="33" t="s">
        <v>210</v>
      </c>
      <c r="B202" s="30" t="s">
        <v>205</v>
      </c>
      <c r="C202" s="31">
        <v>1950823.649999999</v>
      </c>
      <c r="D202" s="31">
        <v>1761000</v>
      </c>
      <c r="E202" s="20">
        <f t="shared" si="73"/>
        <v>189823.64999999898</v>
      </c>
      <c r="F202" s="21">
        <f t="shared" si="74"/>
        <v>0.10779310051107267</v>
      </c>
      <c r="G202" s="22" t="str">
        <f t="shared" si="75"/>
        <v>Over Budget</v>
      </c>
      <c r="H202" s="23" t="str">
        <f t="shared" si="76"/>
        <v>Yes</v>
      </c>
      <c r="I202" s="24" t="s">
        <v>459</v>
      </c>
      <c r="J202" s="25">
        <v>7379000</v>
      </c>
      <c r="K202" s="31">
        <v>7568823.6499999985</v>
      </c>
      <c r="L202" s="31">
        <v>7379000</v>
      </c>
      <c r="M202" s="20">
        <f t="shared" si="77"/>
        <v>0</v>
      </c>
      <c r="N202" s="21">
        <f t="shared" si="78"/>
        <v>0</v>
      </c>
      <c r="O202" s="26"/>
      <c r="P202" s="22" t="str">
        <f t="shared" si="79"/>
        <v>On Budget</v>
      </c>
      <c r="Q202" s="20">
        <f t="shared" si="80"/>
        <v>-189823.64999999851</v>
      </c>
    </row>
    <row r="203" spans="1:23" s="85" customFormat="1" outlineLevel="2" x14ac:dyDescent="0.25">
      <c r="A203" s="75" t="s">
        <v>211</v>
      </c>
      <c r="B203" s="76" t="s">
        <v>209</v>
      </c>
      <c r="C203" s="76">
        <v>1165990.6199999999</v>
      </c>
      <c r="D203" s="76">
        <v>2300154</v>
      </c>
      <c r="E203" s="77">
        <f t="shared" si="73"/>
        <v>-1134163.3800000001</v>
      </c>
      <c r="F203" s="78">
        <f t="shared" si="74"/>
        <v>-0.49308149802143686</v>
      </c>
      <c r="G203" s="79" t="str">
        <f t="shared" si="75"/>
        <v>Under Budget</v>
      </c>
      <c r="H203" s="80" t="str">
        <f t="shared" si="76"/>
        <v>Yes</v>
      </c>
      <c r="I203" s="81" t="s">
        <v>397</v>
      </c>
      <c r="J203" s="82">
        <v>8743806</v>
      </c>
      <c r="K203" s="76">
        <v>7609642.6200000001</v>
      </c>
      <c r="L203" s="76">
        <v>8743806</v>
      </c>
      <c r="M203" s="77">
        <f t="shared" si="77"/>
        <v>0</v>
      </c>
      <c r="N203" s="78">
        <f t="shared" si="78"/>
        <v>0</v>
      </c>
      <c r="O203" s="83"/>
      <c r="P203" s="79" t="str">
        <f t="shared" si="79"/>
        <v>On Budget</v>
      </c>
      <c r="Q203" s="77">
        <f t="shared" si="80"/>
        <v>1134163.3799999999</v>
      </c>
      <c r="R203" s="87">
        <v>1100000</v>
      </c>
      <c r="S203" s="84">
        <v>122222</v>
      </c>
      <c r="T203" s="84">
        <f>+S203*9</f>
        <v>1099998</v>
      </c>
      <c r="U203" s="84">
        <f>+S203*8</f>
        <v>977776</v>
      </c>
      <c r="V203" s="84">
        <v>122224</v>
      </c>
      <c r="W203" s="84">
        <f>SUM(U203:V203)</f>
        <v>1100000</v>
      </c>
    </row>
    <row r="204" spans="1:23" outlineLevel="2" x14ac:dyDescent="0.25">
      <c r="A204" s="33" t="s">
        <v>212</v>
      </c>
      <c r="B204" s="30" t="s">
        <v>205</v>
      </c>
      <c r="C204" s="31">
        <v>26277.14</v>
      </c>
      <c r="D204" s="31">
        <v>32000</v>
      </c>
      <c r="E204" s="20">
        <f t="shared" si="73"/>
        <v>-5722.8600000000006</v>
      </c>
      <c r="F204" s="21">
        <f t="shared" si="74"/>
        <v>-0.17883937500000002</v>
      </c>
      <c r="G204" s="22" t="str">
        <f t="shared" si="75"/>
        <v>Under Budget</v>
      </c>
      <c r="H204" s="23" t="str">
        <f t="shared" si="76"/>
        <v>No</v>
      </c>
      <c r="I204" s="24"/>
      <c r="J204" s="25">
        <v>149000</v>
      </c>
      <c r="K204" s="31">
        <v>143277.14000000001</v>
      </c>
      <c r="L204" s="31">
        <v>149000</v>
      </c>
      <c r="M204" s="20">
        <f t="shared" si="77"/>
        <v>0</v>
      </c>
      <c r="N204" s="21">
        <f t="shared" si="78"/>
        <v>0</v>
      </c>
      <c r="O204" s="26"/>
      <c r="P204" s="22" t="str">
        <f t="shared" si="79"/>
        <v>On Budget</v>
      </c>
      <c r="Q204" s="20">
        <f t="shared" si="80"/>
        <v>5722.859999999986</v>
      </c>
    </row>
    <row r="205" spans="1:23" ht="15.75" outlineLevel="2" thickBot="1" x14ac:dyDescent="0.3">
      <c r="A205" s="33" t="s">
        <v>213</v>
      </c>
      <c r="B205" s="30" t="s">
        <v>209</v>
      </c>
      <c r="C205" s="31">
        <v>0</v>
      </c>
      <c r="D205" s="31">
        <v>205875</v>
      </c>
      <c r="E205" s="20">
        <f t="shared" si="73"/>
        <v>-205875</v>
      </c>
      <c r="F205" s="21">
        <f t="shared" si="74"/>
        <v>-1</v>
      </c>
      <c r="G205" s="22" t="str">
        <f t="shared" si="75"/>
        <v>Under Budget</v>
      </c>
      <c r="H205" s="23" t="str">
        <f t="shared" si="76"/>
        <v>Yes</v>
      </c>
      <c r="I205" s="24" t="s">
        <v>410</v>
      </c>
      <c r="J205" s="25">
        <v>823500</v>
      </c>
      <c r="K205" s="31">
        <v>617625</v>
      </c>
      <c r="L205" s="31">
        <v>823500</v>
      </c>
      <c r="M205" s="20">
        <f t="shared" si="77"/>
        <v>0</v>
      </c>
      <c r="N205" s="21">
        <f t="shared" si="78"/>
        <v>0</v>
      </c>
      <c r="O205" s="26"/>
      <c r="P205" s="22" t="str">
        <f t="shared" si="79"/>
        <v>On Budget</v>
      </c>
      <c r="Q205" s="20">
        <f t="shared" si="80"/>
        <v>205875</v>
      </c>
    </row>
    <row r="206" spans="1:23" outlineLevel="1" x14ac:dyDescent="0.25">
      <c r="A206" s="34" t="s">
        <v>214</v>
      </c>
      <c r="B206" s="35" t="s">
        <v>13</v>
      </c>
      <c r="C206" s="40">
        <f>SUBTOTAL(9,C198:C205)</f>
        <v>6351499.2999999989</v>
      </c>
      <c r="D206" s="40">
        <f>SUBTOTAL(9,D198:D205)</f>
        <v>8402029</v>
      </c>
      <c r="E206" s="41">
        <f t="shared" si="73"/>
        <v>-2050529.7000000011</v>
      </c>
      <c r="F206" s="42">
        <f t="shared" si="74"/>
        <v>-0.24405172845749534</v>
      </c>
      <c r="G206" s="40" t="str">
        <f t="shared" si="75"/>
        <v>Under Budget</v>
      </c>
      <c r="H206" s="43"/>
      <c r="I206" s="44"/>
      <c r="J206" s="40">
        <f>SUBTOTAL(9,J198:J205)</f>
        <v>32928743</v>
      </c>
      <c r="K206" s="40">
        <f>SUBTOTAL(9,K198:K205)</f>
        <v>31095594.489999998</v>
      </c>
      <c r="L206" s="40">
        <f>SUBTOTAL(9,L198:L205)</f>
        <v>32884306</v>
      </c>
      <c r="M206" s="41">
        <f t="shared" si="77"/>
        <v>44437</v>
      </c>
      <c r="N206" s="42">
        <f t="shared" si="78"/>
        <v>1.3513132982037085E-3</v>
      </c>
      <c r="O206" s="46"/>
      <c r="P206" s="40" t="str">
        <f t="shared" si="79"/>
        <v>Over Budget</v>
      </c>
      <c r="Q206" s="41">
        <f t="shared" si="80"/>
        <v>1833148.5100000016</v>
      </c>
    </row>
    <row r="207" spans="1:23" outlineLevel="2" x14ac:dyDescent="0.25">
      <c r="A207" s="32" t="s">
        <v>215</v>
      </c>
      <c r="B207" s="3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23" ht="15.75" outlineLevel="2" thickBot="1" x14ac:dyDescent="0.3">
      <c r="A208" s="33" t="s">
        <v>216</v>
      </c>
      <c r="B208" s="30" t="s">
        <v>209</v>
      </c>
      <c r="C208" s="31">
        <v>416936.32999999996</v>
      </c>
      <c r="D208" s="31">
        <v>502519</v>
      </c>
      <c r="E208" s="20">
        <f t="shared" ref="E208:E209" si="81">C208 - D208</f>
        <v>-85582.670000000042</v>
      </c>
      <c r="F208" s="21">
        <f t="shared" ref="F208:F209" si="82">IF(D208 &gt; 1, ( C208 - D208 ) / D208, IF(C208 &gt; 1, 1, IF(C208 &lt; -1, -1, 0)))</f>
        <v>-0.17030733166308148</v>
      </c>
      <c r="G208" s="22" t="str">
        <f t="shared" ref="G208:G209" si="83">IF($E208 &gt; 1, "Over Budget", IF($E208 &lt; -1, "Under Budget", "On Budget"))</f>
        <v>Under Budget</v>
      </c>
      <c r="H208" s="23" t="str">
        <f t="shared" ref="H208" si="84">IF(AND(OR(MONTH($A$3) = 3, MONTH($A$3) = 6, MONTH($A$3) = 9, MONTH($A$3) = 12), OR($F208 &gt;= 0.1, $E208 &gt;= 250000, $F208 &lt;= -0.1, $E208 &lt;= -250000), OR($E208 &gt;= 10000, $E208 &lt;= -10000)), "Yes", IF(OR($E208 &gt;= 250000, $E208 &lt;= -250000), "Yes", "No"))</f>
        <v>Yes</v>
      </c>
      <c r="I208" s="24" t="s">
        <v>397</v>
      </c>
      <c r="J208" s="25">
        <v>2107992</v>
      </c>
      <c r="K208" s="31">
        <v>2022409.33</v>
      </c>
      <c r="L208" s="31">
        <v>2107992</v>
      </c>
      <c r="M208" s="20">
        <f t="shared" ref="M208:M209" si="85">J208 - L208</f>
        <v>0</v>
      </c>
      <c r="N208" s="21">
        <f t="shared" ref="N208:N209" si="86">IF(L208 &gt; 1, ( J208 - L208 ) / L208, IF(J208 &gt; 1, 1, IF(J208 &lt; 1, -1, 0)))</f>
        <v>0</v>
      </c>
      <c r="O208" s="26"/>
      <c r="P208" s="22" t="str">
        <f t="shared" ref="P208:P209" si="87">IF($M208 &gt; 1, "Over Budget", IF($M208 &lt; -1, "Under Budget", "On Budget"))</f>
        <v>On Budget</v>
      </c>
      <c r="Q208" s="20">
        <f t="shared" ref="Q208:Q209" si="88">J208 - K208</f>
        <v>85582.669999999925</v>
      </c>
    </row>
    <row r="209" spans="1:17" outlineLevel="1" x14ac:dyDescent="0.25">
      <c r="A209" s="34" t="s">
        <v>217</v>
      </c>
      <c r="B209" s="35" t="s">
        <v>13</v>
      </c>
      <c r="C209" s="40">
        <f>SUBTOTAL(9,C208:C208)</f>
        <v>416936.32999999996</v>
      </c>
      <c r="D209" s="40">
        <f>SUBTOTAL(9,D208:D208)</f>
        <v>502519</v>
      </c>
      <c r="E209" s="41">
        <f t="shared" si="81"/>
        <v>-85582.670000000042</v>
      </c>
      <c r="F209" s="42">
        <f t="shared" si="82"/>
        <v>-0.17030733166308148</v>
      </c>
      <c r="G209" s="40" t="str">
        <f t="shared" si="83"/>
        <v>Under Budget</v>
      </c>
      <c r="H209" s="43"/>
      <c r="I209" s="44"/>
      <c r="J209" s="40">
        <f>SUBTOTAL(9,J208:J208)</f>
        <v>2107992</v>
      </c>
      <c r="K209" s="40">
        <f>SUBTOTAL(9,K208:K208)</f>
        <v>2022409.33</v>
      </c>
      <c r="L209" s="40">
        <f>SUBTOTAL(9,L208:L208)</f>
        <v>2107992</v>
      </c>
      <c r="M209" s="41">
        <f t="shared" si="85"/>
        <v>0</v>
      </c>
      <c r="N209" s="42">
        <f t="shared" si="86"/>
        <v>0</v>
      </c>
      <c r="O209" s="46"/>
      <c r="P209" s="40" t="str">
        <f t="shared" si="87"/>
        <v>On Budget</v>
      </c>
      <c r="Q209" s="41">
        <f t="shared" si="88"/>
        <v>85582.669999999925</v>
      </c>
    </row>
    <row r="210" spans="1:17" outlineLevel="2" x14ac:dyDescent="0.25">
      <c r="A210" s="32" t="s">
        <v>218</v>
      </c>
      <c r="B210" s="3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7" outlineLevel="2" x14ac:dyDescent="0.25">
      <c r="A211" s="33" t="s">
        <v>219</v>
      </c>
      <c r="B211" s="30" t="s">
        <v>209</v>
      </c>
      <c r="C211" s="31">
        <v>57467.27</v>
      </c>
      <c r="D211" s="31">
        <v>150000</v>
      </c>
      <c r="E211" s="20">
        <f t="shared" ref="E211:E250" si="89">C211 - D211</f>
        <v>-92532.73000000001</v>
      </c>
      <c r="F211" s="21">
        <f t="shared" ref="F211:F250" si="90">IF(D211 &gt; 1, ( C211 - D211 ) / D211, IF(C211 &gt; 1, 1, IF(C211 &lt; -1, -1, 0)))</f>
        <v>-0.61688486666666675</v>
      </c>
      <c r="G211" s="22" t="str">
        <f t="shared" ref="G211:G250" si="91">IF($E211 &gt; 1, "Over Budget", IF($E211 &lt; -1, "Under Budget", "On Budget"))</f>
        <v>Under Budget</v>
      </c>
      <c r="H211" s="23" t="str">
        <f t="shared" ref="H211:H249" si="92">IF(AND(OR(MONTH($A$3) = 3, MONTH($A$3) = 6, MONTH($A$3) = 9, MONTH($A$3) = 12), OR($F211 &gt;= 0.1, $E211 &gt;= 250000, $F211 &lt;= -0.1, $E211 &lt;= -250000), OR($E211 &gt;= 10000, $E211 &lt;= -10000)), "Yes", IF(OR($E211 &gt;= 250000, $E211 &lt;= -250000), "Yes", "No"))</f>
        <v>Yes</v>
      </c>
      <c r="I211" s="24" t="s">
        <v>415</v>
      </c>
      <c r="J211" s="25">
        <v>850000</v>
      </c>
      <c r="K211" s="31">
        <v>757467.27</v>
      </c>
      <c r="L211" s="31">
        <v>850000</v>
      </c>
      <c r="M211" s="20">
        <f t="shared" ref="M211:M250" si="93">J211 - L211</f>
        <v>0</v>
      </c>
      <c r="N211" s="21">
        <f t="shared" ref="N211:N250" si="94">IF(L211 &gt; 1, ( J211 - L211 ) / L211, IF(J211 &gt; 1, 1, IF(J211 &lt; 1, -1, 0)))</f>
        <v>0</v>
      </c>
      <c r="O211" s="26"/>
      <c r="P211" s="22" t="str">
        <f t="shared" ref="P211:P250" si="95">IF($M211 &gt; 1, "Over Budget", IF($M211 &lt; -1, "Under Budget", "On Budget"))</f>
        <v>On Budget</v>
      </c>
      <c r="Q211" s="20">
        <f t="shared" ref="Q211:Q250" si="96">J211 - K211</f>
        <v>92532.729999999981</v>
      </c>
    </row>
    <row r="212" spans="1:17" ht="15" customHeight="1" outlineLevel="2" x14ac:dyDescent="0.25">
      <c r="A212" s="33" t="s">
        <v>220</v>
      </c>
      <c r="B212" s="30" t="s">
        <v>209</v>
      </c>
      <c r="C212" s="31">
        <v>1522156.77</v>
      </c>
      <c r="D212" s="31">
        <v>1300000</v>
      </c>
      <c r="E212" s="20">
        <f t="shared" si="89"/>
        <v>222156.77000000002</v>
      </c>
      <c r="F212" s="21">
        <f t="shared" si="90"/>
        <v>0.1708898230769231</v>
      </c>
      <c r="G212" s="22" t="str">
        <f t="shared" si="91"/>
        <v>Over Budget</v>
      </c>
      <c r="H212" s="23" t="str">
        <f t="shared" si="92"/>
        <v>Yes</v>
      </c>
      <c r="I212" s="24" t="s">
        <v>403</v>
      </c>
      <c r="J212" s="25">
        <v>5000000</v>
      </c>
      <c r="K212" s="31">
        <v>5222156.7699999996</v>
      </c>
      <c r="L212" s="31">
        <v>5000000</v>
      </c>
      <c r="M212" s="20">
        <f t="shared" si="93"/>
        <v>0</v>
      </c>
      <c r="N212" s="21">
        <f t="shared" si="94"/>
        <v>0</v>
      </c>
      <c r="O212" s="26"/>
      <c r="P212" s="22" t="str">
        <f t="shared" si="95"/>
        <v>On Budget</v>
      </c>
      <c r="Q212" s="20">
        <f t="shared" si="96"/>
        <v>-222156.76999999955</v>
      </c>
    </row>
    <row r="213" spans="1:17" ht="60" outlineLevel="2" x14ac:dyDescent="0.25">
      <c r="A213" s="33" t="s">
        <v>221</v>
      </c>
      <c r="B213" s="30" t="s">
        <v>209</v>
      </c>
      <c r="C213" s="31">
        <v>68615.819999999992</v>
      </c>
      <c r="D213" s="31">
        <v>0</v>
      </c>
      <c r="E213" s="20">
        <f t="shared" si="89"/>
        <v>68615.819999999992</v>
      </c>
      <c r="F213" s="21">
        <f t="shared" si="90"/>
        <v>1</v>
      </c>
      <c r="G213" s="22" t="str">
        <f t="shared" si="91"/>
        <v>Over Budget</v>
      </c>
      <c r="H213" s="23" t="str">
        <f t="shared" si="92"/>
        <v>Yes</v>
      </c>
      <c r="I213" s="24" t="s">
        <v>404</v>
      </c>
      <c r="J213" s="25">
        <v>75000</v>
      </c>
      <c r="K213" s="31">
        <v>68615.819999999992</v>
      </c>
      <c r="L213" s="31">
        <v>0</v>
      </c>
      <c r="M213" s="20">
        <f t="shared" si="93"/>
        <v>75000</v>
      </c>
      <c r="N213" s="21">
        <f t="shared" si="94"/>
        <v>1</v>
      </c>
      <c r="O213" s="26"/>
      <c r="P213" s="22" t="str">
        <f t="shared" si="95"/>
        <v>Over Budget</v>
      </c>
      <c r="Q213" s="20">
        <f t="shared" si="96"/>
        <v>6384.1800000000076</v>
      </c>
    </row>
    <row r="214" spans="1:17" outlineLevel="2" x14ac:dyDescent="0.25">
      <c r="A214" s="33" t="s">
        <v>222</v>
      </c>
      <c r="B214" s="30" t="s">
        <v>209</v>
      </c>
      <c r="C214" s="31">
        <v>192923.15999999997</v>
      </c>
      <c r="D214" s="31">
        <v>0</v>
      </c>
      <c r="E214" s="20">
        <f t="shared" si="89"/>
        <v>192923.15999999997</v>
      </c>
      <c r="F214" s="21">
        <f t="shared" si="90"/>
        <v>1</v>
      </c>
      <c r="G214" s="22" t="str">
        <f t="shared" si="91"/>
        <v>Over Budget</v>
      </c>
      <c r="H214" s="23" t="str">
        <f t="shared" si="92"/>
        <v>Yes</v>
      </c>
      <c r="I214" s="24" t="s">
        <v>405</v>
      </c>
      <c r="J214" s="25">
        <v>-2200000</v>
      </c>
      <c r="K214" s="31">
        <v>-2007076.84</v>
      </c>
      <c r="L214" s="31">
        <v>-2200000</v>
      </c>
      <c r="M214" s="20">
        <f t="shared" si="93"/>
        <v>0</v>
      </c>
      <c r="N214" s="21">
        <f t="shared" si="94"/>
        <v>-1</v>
      </c>
      <c r="O214" s="26"/>
      <c r="P214" s="22" t="str">
        <f t="shared" si="95"/>
        <v>On Budget</v>
      </c>
      <c r="Q214" s="20">
        <f t="shared" si="96"/>
        <v>-192923.15999999992</v>
      </c>
    </row>
    <row r="215" spans="1:17" outlineLevel="2" x14ac:dyDescent="0.25">
      <c r="A215" s="33" t="s">
        <v>223</v>
      </c>
      <c r="B215" s="30" t="s">
        <v>209</v>
      </c>
      <c r="C215" s="31">
        <v>2242.1999999999998</v>
      </c>
      <c r="D215" s="31">
        <v>0</v>
      </c>
      <c r="E215" s="20">
        <f t="shared" si="89"/>
        <v>2242.1999999999998</v>
      </c>
      <c r="F215" s="21">
        <f t="shared" si="90"/>
        <v>1</v>
      </c>
      <c r="G215" s="22" t="str">
        <f t="shared" si="91"/>
        <v>Over Budget</v>
      </c>
      <c r="H215" s="23" t="str">
        <f t="shared" si="92"/>
        <v>No</v>
      </c>
      <c r="I215" s="24"/>
      <c r="J215" s="25">
        <v>5000</v>
      </c>
      <c r="K215" s="31">
        <v>2242.1999999999998</v>
      </c>
      <c r="L215" s="31">
        <v>0</v>
      </c>
      <c r="M215" s="20">
        <f t="shared" si="93"/>
        <v>5000</v>
      </c>
      <c r="N215" s="21">
        <f t="shared" si="94"/>
        <v>1</v>
      </c>
      <c r="O215" s="26"/>
      <c r="P215" s="22" t="str">
        <f t="shared" si="95"/>
        <v>Over Budget</v>
      </c>
      <c r="Q215" s="20">
        <f t="shared" si="96"/>
        <v>2757.8</v>
      </c>
    </row>
    <row r="216" spans="1:17" ht="24" outlineLevel="2" x14ac:dyDescent="0.25">
      <c r="A216" s="33" t="s">
        <v>224</v>
      </c>
      <c r="B216" s="30" t="s">
        <v>209</v>
      </c>
      <c r="C216" s="31">
        <v>46854.33</v>
      </c>
      <c r="D216" s="31">
        <v>0</v>
      </c>
      <c r="E216" s="20">
        <f t="shared" si="89"/>
        <v>46854.33</v>
      </c>
      <c r="F216" s="21">
        <f t="shared" si="90"/>
        <v>1</v>
      </c>
      <c r="G216" s="22" t="str">
        <f t="shared" si="91"/>
        <v>Over Budget</v>
      </c>
      <c r="H216" s="23" t="str">
        <f t="shared" si="92"/>
        <v>Yes</v>
      </c>
      <c r="I216" s="24" t="s">
        <v>406</v>
      </c>
      <c r="J216" s="25">
        <v>50000</v>
      </c>
      <c r="K216" s="31">
        <v>46854.33</v>
      </c>
      <c r="L216" s="31">
        <v>0</v>
      </c>
      <c r="M216" s="20">
        <f t="shared" si="93"/>
        <v>50000</v>
      </c>
      <c r="N216" s="21">
        <f t="shared" si="94"/>
        <v>1</v>
      </c>
      <c r="O216" s="26"/>
      <c r="P216" s="22" t="str">
        <f t="shared" si="95"/>
        <v>Over Budget</v>
      </c>
      <c r="Q216" s="20">
        <f t="shared" si="96"/>
        <v>3145.6699999999983</v>
      </c>
    </row>
    <row r="217" spans="1:17" outlineLevel="2" x14ac:dyDescent="0.25">
      <c r="A217" s="33" t="s">
        <v>225</v>
      </c>
      <c r="B217" s="30" t="s">
        <v>209</v>
      </c>
      <c r="C217" s="31">
        <v>587.75</v>
      </c>
      <c r="D217" s="31">
        <v>90000</v>
      </c>
      <c r="E217" s="20">
        <f t="shared" si="89"/>
        <v>-89412.25</v>
      </c>
      <c r="F217" s="21">
        <f t="shared" si="90"/>
        <v>-0.99346944444444441</v>
      </c>
      <c r="G217" s="22" t="str">
        <f t="shared" si="91"/>
        <v>Under Budget</v>
      </c>
      <c r="H217" s="23" t="str">
        <f t="shared" si="92"/>
        <v>Yes</v>
      </c>
      <c r="I217" s="24" t="s">
        <v>407</v>
      </c>
      <c r="J217" s="25">
        <v>555000</v>
      </c>
      <c r="K217" s="31">
        <v>465587.75</v>
      </c>
      <c r="L217" s="31">
        <v>555000</v>
      </c>
      <c r="M217" s="20">
        <f t="shared" si="93"/>
        <v>0</v>
      </c>
      <c r="N217" s="21">
        <f t="shared" si="94"/>
        <v>0</v>
      </c>
      <c r="O217" s="26"/>
      <c r="P217" s="22" t="str">
        <f t="shared" si="95"/>
        <v>On Budget</v>
      </c>
      <c r="Q217" s="20">
        <f t="shared" si="96"/>
        <v>89412.25</v>
      </c>
    </row>
    <row r="218" spans="1:17" outlineLevel="2" x14ac:dyDescent="0.25">
      <c r="A218" s="33" t="s">
        <v>226</v>
      </c>
      <c r="B218" s="30" t="s">
        <v>209</v>
      </c>
      <c r="C218" s="31">
        <v>-17399.520000000004</v>
      </c>
      <c r="D218" s="31">
        <v>0</v>
      </c>
      <c r="E218" s="20">
        <f t="shared" si="89"/>
        <v>-17399.520000000004</v>
      </c>
      <c r="F218" s="21">
        <f t="shared" si="90"/>
        <v>-1</v>
      </c>
      <c r="G218" s="22" t="str">
        <f t="shared" si="91"/>
        <v>Under Budget</v>
      </c>
      <c r="H218" s="23" t="str">
        <f t="shared" si="92"/>
        <v>Yes</v>
      </c>
      <c r="I218" s="24" t="s">
        <v>418</v>
      </c>
      <c r="J218" s="25">
        <v>-20000</v>
      </c>
      <c r="K218" s="31">
        <v>-17399.520000000004</v>
      </c>
      <c r="L218" s="31">
        <v>0</v>
      </c>
      <c r="M218" s="20">
        <f t="shared" si="93"/>
        <v>-20000</v>
      </c>
      <c r="N218" s="21">
        <f t="shared" si="94"/>
        <v>-1</v>
      </c>
      <c r="O218" s="26"/>
      <c r="P218" s="22" t="str">
        <f t="shared" si="95"/>
        <v>Under Budget</v>
      </c>
      <c r="Q218" s="20">
        <f t="shared" si="96"/>
        <v>-2600.4799999999959</v>
      </c>
    </row>
    <row r="219" spans="1:17" outlineLevel="2" x14ac:dyDescent="0.25">
      <c r="A219" s="33" t="s">
        <v>227</v>
      </c>
      <c r="B219" s="30" t="s">
        <v>209</v>
      </c>
      <c r="C219" s="31">
        <v>208034.44999999998</v>
      </c>
      <c r="D219" s="31">
        <v>120000</v>
      </c>
      <c r="E219" s="20">
        <f t="shared" si="89"/>
        <v>88034.449999999983</v>
      </c>
      <c r="F219" s="21">
        <f t="shared" si="90"/>
        <v>0.73362041666666655</v>
      </c>
      <c r="G219" s="22" t="str">
        <f t="shared" si="91"/>
        <v>Over Budget</v>
      </c>
      <c r="H219" s="23" t="str">
        <f t="shared" si="92"/>
        <v>Yes</v>
      </c>
      <c r="I219" s="24" t="s">
        <v>416</v>
      </c>
      <c r="J219" s="25">
        <v>500000</v>
      </c>
      <c r="K219" s="31">
        <v>588034.44999999995</v>
      </c>
      <c r="L219" s="31">
        <v>500000</v>
      </c>
      <c r="M219" s="20">
        <f t="shared" si="93"/>
        <v>0</v>
      </c>
      <c r="N219" s="21">
        <f t="shared" si="94"/>
        <v>0</v>
      </c>
      <c r="O219" s="26"/>
      <c r="P219" s="22" t="str">
        <f t="shared" si="95"/>
        <v>On Budget</v>
      </c>
      <c r="Q219" s="20">
        <f t="shared" si="96"/>
        <v>-88034.449999999953</v>
      </c>
    </row>
    <row r="220" spans="1:17" ht="60" outlineLevel="2" x14ac:dyDescent="0.25">
      <c r="A220" s="33" t="s">
        <v>228</v>
      </c>
      <c r="B220" s="30" t="s">
        <v>209</v>
      </c>
      <c r="C220" s="31">
        <v>49280.87</v>
      </c>
      <c r="D220" s="31">
        <v>0</v>
      </c>
      <c r="E220" s="20">
        <f t="shared" si="89"/>
        <v>49280.87</v>
      </c>
      <c r="F220" s="21">
        <f t="shared" si="90"/>
        <v>1</v>
      </c>
      <c r="G220" s="22" t="str">
        <f t="shared" si="91"/>
        <v>Over Budget</v>
      </c>
      <c r="H220" s="23" t="str">
        <f t="shared" si="92"/>
        <v>Yes</v>
      </c>
      <c r="I220" s="24" t="s">
        <v>408</v>
      </c>
      <c r="J220" s="25">
        <v>60000</v>
      </c>
      <c r="K220" s="31">
        <v>49280.87</v>
      </c>
      <c r="L220" s="31">
        <v>0</v>
      </c>
      <c r="M220" s="20">
        <f t="shared" si="93"/>
        <v>60000</v>
      </c>
      <c r="N220" s="21">
        <f t="shared" si="94"/>
        <v>1</v>
      </c>
      <c r="O220" s="26"/>
      <c r="P220" s="22" t="str">
        <f t="shared" si="95"/>
        <v>Over Budget</v>
      </c>
      <c r="Q220" s="20">
        <f t="shared" si="96"/>
        <v>10719.129999999997</v>
      </c>
    </row>
    <row r="221" spans="1:17" outlineLevel="2" x14ac:dyDescent="0.25">
      <c r="A221" s="33" t="s">
        <v>229</v>
      </c>
      <c r="B221" s="30" t="s">
        <v>209</v>
      </c>
      <c r="C221" s="31">
        <v>0</v>
      </c>
      <c r="D221" s="31">
        <v>0</v>
      </c>
      <c r="E221" s="20">
        <f t="shared" si="89"/>
        <v>0</v>
      </c>
      <c r="F221" s="21">
        <f t="shared" si="90"/>
        <v>0</v>
      </c>
      <c r="G221" s="22" t="str">
        <f t="shared" si="91"/>
        <v>On Budget</v>
      </c>
      <c r="H221" s="23" t="str">
        <f t="shared" si="92"/>
        <v>No</v>
      </c>
      <c r="I221" s="24"/>
      <c r="J221" s="25">
        <v>533000</v>
      </c>
      <c r="K221" s="31">
        <v>533000</v>
      </c>
      <c r="L221" s="31">
        <v>533000</v>
      </c>
      <c r="M221" s="20">
        <f t="shared" si="93"/>
        <v>0</v>
      </c>
      <c r="N221" s="21">
        <f t="shared" si="94"/>
        <v>0</v>
      </c>
      <c r="O221" s="26"/>
      <c r="P221" s="22" t="str">
        <f t="shared" si="95"/>
        <v>On Budget</v>
      </c>
      <c r="Q221" s="20">
        <f t="shared" si="96"/>
        <v>0</v>
      </c>
    </row>
    <row r="222" spans="1:17" outlineLevel="2" x14ac:dyDescent="0.25">
      <c r="A222" s="33" t="s">
        <v>230</v>
      </c>
      <c r="B222" s="30" t="s">
        <v>209</v>
      </c>
      <c r="C222" s="31">
        <v>63435.159999999989</v>
      </c>
      <c r="D222" s="31">
        <v>243482</v>
      </c>
      <c r="E222" s="20">
        <f t="shared" si="89"/>
        <v>-180046.84000000003</v>
      </c>
      <c r="F222" s="21">
        <f t="shared" si="90"/>
        <v>-0.73946673676082841</v>
      </c>
      <c r="G222" s="22" t="str">
        <f t="shared" si="91"/>
        <v>Under Budget</v>
      </c>
      <c r="H222" s="23" t="str">
        <f t="shared" si="92"/>
        <v>Yes</v>
      </c>
      <c r="I222" s="24" t="s">
        <v>413</v>
      </c>
      <c r="J222" s="25">
        <v>911250</v>
      </c>
      <c r="K222" s="31">
        <v>731203.15999999992</v>
      </c>
      <c r="L222" s="31">
        <v>911250</v>
      </c>
      <c r="M222" s="20">
        <f t="shared" si="93"/>
        <v>0</v>
      </c>
      <c r="N222" s="21">
        <f t="shared" si="94"/>
        <v>0</v>
      </c>
      <c r="O222" s="26"/>
      <c r="P222" s="22" t="str">
        <f t="shared" si="95"/>
        <v>On Budget</v>
      </c>
      <c r="Q222" s="20">
        <f t="shared" si="96"/>
        <v>180046.84000000008</v>
      </c>
    </row>
    <row r="223" spans="1:17" outlineLevel="2" x14ac:dyDescent="0.25">
      <c r="A223" s="33" t="s">
        <v>231</v>
      </c>
      <c r="B223" s="30" t="s">
        <v>209</v>
      </c>
      <c r="C223" s="31">
        <v>130099.94</v>
      </c>
      <c r="D223" s="31">
        <v>296250</v>
      </c>
      <c r="E223" s="20">
        <f t="shared" si="89"/>
        <v>-166150.06</v>
      </c>
      <c r="F223" s="21">
        <f t="shared" si="90"/>
        <v>-0.56084408438818567</v>
      </c>
      <c r="G223" s="22" t="str">
        <f t="shared" si="91"/>
        <v>Under Budget</v>
      </c>
      <c r="H223" s="23" t="str">
        <f t="shared" si="92"/>
        <v>Yes</v>
      </c>
      <c r="I223" s="24" t="s">
        <v>413</v>
      </c>
      <c r="J223" s="25">
        <v>1295000</v>
      </c>
      <c r="K223" s="31">
        <v>1128849.94</v>
      </c>
      <c r="L223" s="31">
        <v>1295000</v>
      </c>
      <c r="M223" s="20">
        <f t="shared" si="93"/>
        <v>0</v>
      </c>
      <c r="N223" s="21">
        <f t="shared" si="94"/>
        <v>0</v>
      </c>
      <c r="O223" s="26"/>
      <c r="P223" s="22" t="str">
        <f t="shared" si="95"/>
        <v>On Budget</v>
      </c>
      <c r="Q223" s="20">
        <f t="shared" si="96"/>
        <v>166150.06000000006</v>
      </c>
    </row>
    <row r="224" spans="1:17" outlineLevel="2" x14ac:dyDescent="0.25">
      <c r="A224" s="33" t="s">
        <v>232</v>
      </c>
      <c r="B224" s="30" t="s">
        <v>209</v>
      </c>
      <c r="C224" s="31">
        <v>778659.42</v>
      </c>
      <c r="D224" s="31">
        <v>340000</v>
      </c>
      <c r="E224" s="20">
        <f t="shared" si="89"/>
        <v>438659.42000000004</v>
      </c>
      <c r="F224" s="21">
        <f t="shared" si="90"/>
        <v>1.2901747647058825</v>
      </c>
      <c r="G224" s="22" t="str">
        <f t="shared" si="91"/>
        <v>Over Budget</v>
      </c>
      <c r="H224" s="23" t="str">
        <f t="shared" si="92"/>
        <v>Yes</v>
      </c>
      <c r="I224" s="24" t="s">
        <v>398</v>
      </c>
      <c r="J224" s="25">
        <v>1000000</v>
      </c>
      <c r="K224" s="31">
        <v>1438659.42</v>
      </c>
      <c r="L224" s="31">
        <v>1000000</v>
      </c>
      <c r="M224" s="20">
        <f t="shared" si="93"/>
        <v>0</v>
      </c>
      <c r="N224" s="21">
        <f t="shared" si="94"/>
        <v>0</v>
      </c>
      <c r="O224" s="26"/>
      <c r="P224" s="22" t="str">
        <f t="shared" si="95"/>
        <v>On Budget</v>
      </c>
      <c r="Q224" s="20">
        <f t="shared" si="96"/>
        <v>-438659.41999999993</v>
      </c>
    </row>
    <row r="225" spans="1:23" ht="24" outlineLevel="2" x14ac:dyDescent="0.25">
      <c r="A225" s="33" t="s">
        <v>233</v>
      </c>
      <c r="B225" s="30" t="s">
        <v>209</v>
      </c>
      <c r="C225" s="31">
        <v>-11320.97</v>
      </c>
      <c r="D225" s="31">
        <v>0</v>
      </c>
      <c r="E225" s="20">
        <f t="shared" si="89"/>
        <v>-11320.97</v>
      </c>
      <c r="F225" s="21">
        <f t="shared" si="90"/>
        <v>-1</v>
      </c>
      <c r="G225" s="22" t="str">
        <f t="shared" si="91"/>
        <v>Under Budget</v>
      </c>
      <c r="H225" s="23" t="str">
        <f t="shared" si="92"/>
        <v>Yes</v>
      </c>
      <c r="I225" s="24" t="s">
        <v>409</v>
      </c>
      <c r="J225" s="25">
        <v>-11321</v>
      </c>
      <c r="K225" s="31">
        <v>-11320.97</v>
      </c>
      <c r="L225" s="31">
        <v>0</v>
      </c>
      <c r="M225" s="20">
        <f t="shared" si="93"/>
        <v>-11321</v>
      </c>
      <c r="N225" s="21">
        <f t="shared" si="94"/>
        <v>-1</v>
      </c>
      <c r="O225" s="26"/>
      <c r="P225" s="22" t="str">
        <f t="shared" si="95"/>
        <v>Under Budget</v>
      </c>
      <c r="Q225" s="20">
        <f t="shared" si="96"/>
        <v>-3.0000000000654836E-2</v>
      </c>
    </row>
    <row r="226" spans="1:23" outlineLevel="2" x14ac:dyDescent="0.25">
      <c r="A226" s="33" t="s">
        <v>234</v>
      </c>
      <c r="B226" s="30" t="s">
        <v>209</v>
      </c>
      <c r="C226" s="31">
        <v>28834.62</v>
      </c>
      <c r="D226" s="31">
        <v>0</v>
      </c>
      <c r="E226" s="20">
        <f t="shared" si="89"/>
        <v>28834.62</v>
      </c>
      <c r="F226" s="21">
        <f t="shared" si="90"/>
        <v>1</v>
      </c>
      <c r="G226" s="22" t="str">
        <f t="shared" si="91"/>
        <v>Over Budget</v>
      </c>
      <c r="H226" s="23" t="str">
        <f t="shared" si="92"/>
        <v>Yes</v>
      </c>
      <c r="I226" s="24" t="s">
        <v>410</v>
      </c>
      <c r="J226" s="25">
        <v>538000</v>
      </c>
      <c r="K226" s="31">
        <v>566834.62</v>
      </c>
      <c r="L226" s="31">
        <v>538000</v>
      </c>
      <c r="M226" s="20">
        <f t="shared" si="93"/>
        <v>0</v>
      </c>
      <c r="N226" s="21">
        <f t="shared" si="94"/>
        <v>0</v>
      </c>
      <c r="O226" s="26"/>
      <c r="P226" s="22" t="str">
        <f t="shared" si="95"/>
        <v>On Budget</v>
      </c>
      <c r="Q226" s="20">
        <f t="shared" si="96"/>
        <v>-28834.619999999995</v>
      </c>
    </row>
    <row r="227" spans="1:23" outlineLevel="2" x14ac:dyDescent="0.25">
      <c r="A227" s="33" t="s">
        <v>235</v>
      </c>
      <c r="B227" s="30" t="s">
        <v>209</v>
      </c>
      <c r="C227" s="31">
        <v>0</v>
      </c>
      <c r="D227" s="31">
        <v>65000</v>
      </c>
      <c r="E227" s="20">
        <f t="shared" si="89"/>
        <v>-65000</v>
      </c>
      <c r="F227" s="21">
        <f t="shared" si="90"/>
        <v>-1</v>
      </c>
      <c r="G227" s="22" t="str">
        <f t="shared" si="91"/>
        <v>Under Budget</v>
      </c>
      <c r="H227" s="23" t="str">
        <f t="shared" si="92"/>
        <v>Yes</v>
      </c>
      <c r="I227" s="24" t="s">
        <v>411</v>
      </c>
      <c r="J227" s="25">
        <v>188500</v>
      </c>
      <c r="K227" s="31">
        <v>123500</v>
      </c>
      <c r="L227" s="31">
        <v>188500</v>
      </c>
      <c r="M227" s="20">
        <f t="shared" si="93"/>
        <v>0</v>
      </c>
      <c r="N227" s="21">
        <f t="shared" si="94"/>
        <v>0</v>
      </c>
      <c r="O227" s="26"/>
      <c r="P227" s="22" t="str">
        <f t="shared" si="95"/>
        <v>On Budget</v>
      </c>
      <c r="Q227" s="20">
        <f t="shared" si="96"/>
        <v>65000</v>
      </c>
    </row>
    <row r="228" spans="1:23" s="85" customFormat="1" outlineLevel="2" x14ac:dyDescent="0.25">
      <c r="A228" s="75" t="s">
        <v>236</v>
      </c>
      <c r="B228" s="76" t="s">
        <v>209</v>
      </c>
      <c r="C228" s="76">
        <v>1507764.77</v>
      </c>
      <c r="D228" s="76">
        <v>430400</v>
      </c>
      <c r="E228" s="77">
        <f t="shared" si="89"/>
        <v>1077364.77</v>
      </c>
      <c r="F228" s="78">
        <f t="shared" si="90"/>
        <v>2.5031709340148698</v>
      </c>
      <c r="G228" s="79" t="str">
        <f t="shared" si="91"/>
        <v>Over Budget</v>
      </c>
      <c r="H228" s="80" t="str">
        <f t="shared" si="92"/>
        <v>Yes</v>
      </c>
      <c r="I228" s="81" t="s">
        <v>399</v>
      </c>
      <c r="J228" s="82">
        <v>1917000</v>
      </c>
      <c r="K228" s="76">
        <v>2994364.77</v>
      </c>
      <c r="L228" s="76">
        <v>1917000</v>
      </c>
      <c r="M228" s="77">
        <f t="shared" si="93"/>
        <v>0</v>
      </c>
      <c r="N228" s="78">
        <f t="shared" si="94"/>
        <v>0</v>
      </c>
      <c r="O228" s="83"/>
      <c r="P228" s="79" t="str">
        <f t="shared" si="95"/>
        <v>On Budget</v>
      </c>
      <c r="Q228" s="77">
        <f t="shared" si="96"/>
        <v>-1077364.77</v>
      </c>
      <c r="R228" s="86">
        <v>-1100000</v>
      </c>
      <c r="S228" s="84">
        <v>-122222</v>
      </c>
      <c r="T228" s="84">
        <f>+S228*9</f>
        <v>-1099998</v>
      </c>
      <c r="U228" s="84">
        <f>+S228*8</f>
        <v>-977776</v>
      </c>
      <c r="V228" s="84">
        <v>-122224</v>
      </c>
      <c r="W228" s="84">
        <f>SUM(U228:V228)</f>
        <v>-1100000</v>
      </c>
    </row>
    <row r="229" spans="1:23" outlineLevel="2" x14ac:dyDescent="0.25">
      <c r="A229" s="33" t="s">
        <v>237</v>
      </c>
      <c r="B229" s="30" t="s">
        <v>209</v>
      </c>
      <c r="C229" s="31">
        <v>2264.61</v>
      </c>
      <c r="D229" s="31">
        <v>0</v>
      </c>
      <c r="E229" s="20">
        <f t="shared" si="89"/>
        <v>2264.61</v>
      </c>
      <c r="F229" s="21">
        <f t="shared" si="90"/>
        <v>1</v>
      </c>
      <c r="G229" s="22" t="str">
        <f t="shared" si="91"/>
        <v>Over Budget</v>
      </c>
      <c r="H229" s="23" t="str">
        <f t="shared" si="92"/>
        <v>No</v>
      </c>
      <c r="I229" s="24"/>
      <c r="J229" s="25">
        <v>2265</v>
      </c>
      <c r="K229" s="31">
        <v>2264.61</v>
      </c>
      <c r="L229" s="31">
        <v>0</v>
      </c>
      <c r="M229" s="20">
        <f t="shared" si="93"/>
        <v>2265</v>
      </c>
      <c r="N229" s="21">
        <f t="shared" si="94"/>
        <v>1</v>
      </c>
      <c r="O229" s="26"/>
      <c r="P229" s="22" t="str">
        <f t="shared" si="95"/>
        <v>Over Budget</v>
      </c>
      <c r="Q229" s="20">
        <f t="shared" si="96"/>
        <v>0.38999999999987267</v>
      </c>
    </row>
    <row r="230" spans="1:23" outlineLevel="2" x14ac:dyDescent="0.25">
      <c r="A230" s="33" t="s">
        <v>238</v>
      </c>
      <c r="B230" s="30" t="s">
        <v>209</v>
      </c>
      <c r="C230" s="31">
        <v>9181.1899999999987</v>
      </c>
      <c r="D230" s="31">
        <v>10000</v>
      </c>
      <c r="E230" s="20">
        <f t="shared" si="89"/>
        <v>-818.81000000000131</v>
      </c>
      <c r="F230" s="21">
        <f t="shared" si="90"/>
        <v>-8.1881000000000134E-2</v>
      </c>
      <c r="G230" s="22" t="str">
        <f t="shared" si="91"/>
        <v>Under Budget</v>
      </c>
      <c r="H230" s="23" t="str">
        <f t="shared" si="92"/>
        <v>No</v>
      </c>
      <c r="I230" s="24"/>
      <c r="J230" s="25">
        <v>616000</v>
      </c>
      <c r="K230" s="31">
        <v>615181.18999999994</v>
      </c>
      <c r="L230" s="31">
        <v>616000</v>
      </c>
      <c r="M230" s="20">
        <f t="shared" si="93"/>
        <v>0</v>
      </c>
      <c r="N230" s="21">
        <f t="shared" si="94"/>
        <v>0</v>
      </c>
      <c r="O230" s="26"/>
      <c r="P230" s="22" t="str">
        <f t="shared" si="95"/>
        <v>On Budget</v>
      </c>
      <c r="Q230" s="20">
        <f t="shared" si="96"/>
        <v>818.81000000005588</v>
      </c>
    </row>
    <row r="231" spans="1:23" outlineLevel="2" x14ac:dyDescent="0.25">
      <c r="A231" s="33" t="s">
        <v>239</v>
      </c>
      <c r="B231" s="30" t="s">
        <v>209</v>
      </c>
      <c r="C231" s="31">
        <v>345459.11</v>
      </c>
      <c r="D231" s="31">
        <v>364500</v>
      </c>
      <c r="E231" s="20">
        <f t="shared" si="89"/>
        <v>-19040.890000000014</v>
      </c>
      <c r="F231" s="21">
        <f t="shared" si="90"/>
        <v>-5.2238381344307305E-2</v>
      </c>
      <c r="G231" s="22" t="str">
        <f t="shared" si="91"/>
        <v>Under Budget</v>
      </c>
      <c r="H231" s="23" t="str">
        <f t="shared" si="92"/>
        <v>No</v>
      </c>
      <c r="I231" s="24"/>
      <c r="J231" s="25">
        <v>1062256</v>
      </c>
      <c r="K231" s="31">
        <v>1043215.1100000001</v>
      </c>
      <c r="L231" s="31">
        <v>1062256</v>
      </c>
      <c r="M231" s="20">
        <f t="shared" si="93"/>
        <v>0</v>
      </c>
      <c r="N231" s="21">
        <f t="shared" si="94"/>
        <v>0</v>
      </c>
      <c r="O231" s="26"/>
      <c r="P231" s="22" t="str">
        <f t="shared" si="95"/>
        <v>On Budget</v>
      </c>
      <c r="Q231" s="20">
        <f t="shared" si="96"/>
        <v>19040.889999999898</v>
      </c>
    </row>
    <row r="232" spans="1:23" outlineLevel="2" x14ac:dyDescent="0.25">
      <c r="A232" s="33" t="s">
        <v>240</v>
      </c>
      <c r="B232" s="30" t="s">
        <v>209</v>
      </c>
      <c r="C232" s="31">
        <v>30002.739999999998</v>
      </c>
      <c r="D232" s="31">
        <v>45156</v>
      </c>
      <c r="E232" s="20">
        <f t="shared" si="89"/>
        <v>-15153.260000000002</v>
      </c>
      <c r="F232" s="21">
        <f t="shared" si="90"/>
        <v>-0.33557578173443181</v>
      </c>
      <c r="G232" s="22" t="str">
        <f t="shared" si="91"/>
        <v>Under Budget</v>
      </c>
      <c r="H232" s="23" t="str">
        <f t="shared" si="92"/>
        <v>Yes</v>
      </c>
      <c r="I232" s="24" t="s">
        <v>412</v>
      </c>
      <c r="J232" s="25">
        <v>189679</v>
      </c>
      <c r="K232" s="31">
        <v>174525.74</v>
      </c>
      <c r="L232" s="31">
        <v>189679</v>
      </c>
      <c r="M232" s="20">
        <f t="shared" si="93"/>
        <v>0</v>
      </c>
      <c r="N232" s="21">
        <f t="shared" si="94"/>
        <v>0</v>
      </c>
      <c r="O232" s="26"/>
      <c r="P232" s="22" t="str">
        <f t="shared" si="95"/>
        <v>On Budget</v>
      </c>
      <c r="Q232" s="20">
        <f t="shared" si="96"/>
        <v>15153.260000000009</v>
      </c>
    </row>
    <row r="233" spans="1:23" outlineLevel="2" x14ac:dyDescent="0.25">
      <c r="A233" s="33" t="s">
        <v>241</v>
      </c>
      <c r="B233" s="30" t="s">
        <v>209</v>
      </c>
      <c r="C233" s="31">
        <v>-429629.56999999995</v>
      </c>
      <c r="D233" s="31">
        <v>-275000</v>
      </c>
      <c r="E233" s="20">
        <f t="shared" si="89"/>
        <v>-154629.56999999995</v>
      </c>
      <c r="F233" s="21">
        <f t="shared" si="90"/>
        <v>-1</v>
      </c>
      <c r="G233" s="22" t="str">
        <f t="shared" si="91"/>
        <v>Under Budget</v>
      </c>
      <c r="H233" s="23" t="str">
        <f t="shared" si="92"/>
        <v>Yes</v>
      </c>
      <c r="I233" s="24" t="s">
        <v>400</v>
      </c>
      <c r="J233" s="25">
        <v>-200500</v>
      </c>
      <c r="K233" s="31">
        <v>-355129.57</v>
      </c>
      <c r="L233" s="31">
        <v>-200500</v>
      </c>
      <c r="M233" s="20">
        <f t="shared" si="93"/>
        <v>0</v>
      </c>
      <c r="N233" s="21">
        <f t="shared" si="94"/>
        <v>-1</v>
      </c>
      <c r="O233" s="26"/>
      <c r="P233" s="22" t="str">
        <f t="shared" si="95"/>
        <v>On Budget</v>
      </c>
      <c r="Q233" s="20">
        <f t="shared" si="96"/>
        <v>154629.57</v>
      </c>
    </row>
    <row r="234" spans="1:23" outlineLevel="2" x14ac:dyDescent="0.25">
      <c r="A234" s="33" t="s">
        <v>242</v>
      </c>
      <c r="B234" s="30" t="s">
        <v>209</v>
      </c>
      <c r="C234" s="31">
        <v>14915.02</v>
      </c>
      <c r="D234" s="31">
        <v>0</v>
      </c>
      <c r="E234" s="20">
        <f t="shared" si="89"/>
        <v>14915.02</v>
      </c>
      <c r="F234" s="21">
        <f t="shared" si="90"/>
        <v>1</v>
      </c>
      <c r="G234" s="22" t="str">
        <f t="shared" si="91"/>
        <v>Over Budget</v>
      </c>
      <c r="H234" s="23" t="str">
        <f t="shared" si="92"/>
        <v>Yes</v>
      </c>
      <c r="I234" s="24" t="s">
        <v>417</v>
      </c>
      <c r="J234" s="25">
        <v>15000</v>
      </c>
      <c r="K234" s="31">
        <v>14915.02</v>
      </c>
      <c r="L234" s="31">
        <v>0</v>
      </c>
      <c r="M234" s="20">
        <f t="shared" si="93"/>
        <v>15000</v>
      </c>
      <c r="N234" s="21">
        <f t="shared" si="94"/>
        <v>1</v>
      </c>
      <c r="O234" s="26"/>
      <c r="P234" s="22" t="str">
        <f t="shared" si="95"/>
        <v>Over Budget</v>
      </c>
      <c r="Q234" s="20">
        <f t="shared" si="96"/>
        <v>84.979999999999563</v>
      </c>
    </row>
    <row r="235" spans="1:23" outlineLevel="2" x14ac:dyDescent="0.25">
      <c r="A235" s="33" t="s">
        <v>243</v>
      </c>
      <c r="B235" s="30" t="s">
        <v>209</v>
      </c>
      <c r="C235" s="31">
        <v>0</v>
      </c>
      <c r="D235" s="31">
        <v>0</v>
      </c>
      <c r="E235" s="20">
        <f t="shared" si="89"/>
        <v>0</v>
      </c>
      <c r="F235" s="21">
        <f t="shared" si="90"/>
        <v>0</v>
      </c>
      <c r="G235" s="22" t="str">
        <f t="shared" si="91"/>
        <v>On Budget</v>
      </c>
      <c r="H235" s="23" t="str">
        <f t="shared" si="92"/>
        <v>No</v>
      </c>
      <c r="I235" s="24"/>
      <c r="J235" s="25">
        <v>70000</v>
      </c>
      <c r="K235" s="31">
        <v>70000</v>
      </c>
      <c r="L235" s="31">
        <v>70000</v>
      </c>
      <c r="M235" s="20">
        <f t="shared" si="93"/>
        <v>0</v>
      </c>
      <c r="N235" s="21">
        <f t="shared" si="94"/>
        <v>0</v>
      </c>
      <c r="O235" s="26"/>
      <c r="P235" s="22" t="str">
        <f t="shared" si="95"/>
        <v>On Budget</v>
      </c>
      <c r="Q235" s="20">
        <f t="shared" si="96"/>
        <v>0</v>
      </c>
    </row>
    <row r="236" spans="1:23" outlineLevel="2" x14ac:dyDescent="0.25">
      <c r="A236" s="33" t="s">
        <v>244</v>
      </c>
      <c r="B236" s="30" t="s">
        <v>209</v>
      </c>
      <c r="C236" s="31">
        <v>245688.11</v>
      </c>
      <c r="D236" s="31">
        <v>231600</v>
      </c>
      <c r="E236" s="20">
        <f t="shared" si="89"/>
        <v>14088.109999999986</v>
      </c>
      <c r="F236" s="21">
        <f t="shared" si="90"/>
        <v>6.0829490500863496E-2</v>
      </c>
      <c r="G236" s="22" t="str">
        <f t="shared" si="91"/>
        <v>Over Budget</v>
      </c>
      <c r="H236" s="23" t="str">
        <f t="shared" si="92"/>
        <v>No</v>
      </c>
      <c r="I236" s="24"/>
      <c r="J236" s="25">
        <v>1000000</v>
      </c>
      <c r="K236" s="31">
        <v>1014088.11</v>
      </c>
      <c r="L236" s="31">
        <v>1000000</v>
      </c>
      <c r="M236" s="20">
        <f t="shared" si="93"/>
        <v>0</v>
      </c>
      <c r="N236" s="21">
        <f t="shared" si="94"/>
        <v>0</v>
      </c>
      <c r="O236" s="26"/>
      <c r="P236" s="22" t="str">
        <f t="shared" si="95"/>
        <v>On Budget</v>
      </c>
      <c r="Q236" s="20">
        <f t="shared" si="96"/>
        <v>-14088.109999999986</v>
      </c>
    </row>
    <row r="237" spans="1:23" outlineLevel="2" x14ac:dyDescent="0.25">
      <c r="A237" s="33" t="s">
        <v>245</v>
      </c>
      <c r="B237" s="30" t="s">
        <v>209</v>
      </c>
      <c r="C237" s="31">
        <v>31674.879999999997</v>
      </c>
      <c r="D237" s="31">
        <v>0</v>
      </c>
      <c r="E237" s="20">
        <f t="shared" si="89"/>
        <v>31674.879999999997</v>
      </c>
      <c r="F237" s="21">
        <f t="shared" si="90"/>
        <v>1</v>
      </c>
      <c r="G237" s="22" t="str">
        <f t="shared" si="91"/>
        <v>Over Budget</v>
      </c>
      <c r="H237" s="23" t="str">
        <f t="shared" si="92"/>
        <v>Yes</v>
      </c>
      <c r="I237" s="24" t="s">
        <v>410</v>
      </c>
      <c r="J237" s="25">
        <v>1850384</v>
      </c>
      <c r="K237" s="31">
        <v>1882058.88</v>
      </c>
      <c r="L237" s="31">
        <v>1850384</v>
      </c>
      <c r="M237" s="20">
        <f t="shared" si="93"/>
        <v>0</v>
      </c>
      <c r="N237" s="21">
        <f t="shared" si="94"/>
        <v>0</v>
      </c>
      <c r="O237" s="26"/>
      <c r="P237" s="22" t="str">
        <f t="shared" si="95"/>
        <v>On Budget</v>
      </c>
      <c r="Q237" s="20">
        <f t="shared" si="96"/>
        <v>-31674.879999999888</v>
      </c>
      <c r="R237" s="66">
        <v>-31558</v>
      </c>
      <c r="S237" s="70">
        <v>-3506</v>
      </c>
      <c r="T237" s="65">
        <f>+S237*9</f>
        <v>-31554</v>
      </c>
      <c r="U237" s="65">
        <f>+S237*8</f>
        <v>-28048</v>
      </c>
      <c r="V237" s="70">
        <v>-3510</v>
      </c>
      <c r="W237" s="65">
        <f>SUM(U237:V237)</f>
        <v>-31558</v>
      </c>
    </row>
    <row r="238" spans="1:23" outlineLevel="2" x14ac:dyDescent="0.25">
      <c r="A238" s="33" t="s">
        <v>246</v>
      </c>
      <c r="B238" s="30" t="s">
        <v>209</v>
      </c>
      <c r="C238" s="31">
        <v>11104.439999999999</v>
      </c>
      <c r="D238" s="31">
        <v>40000</v>
      </c>
      <c r="E238" s="20">
        <f t="shared" si="89"/>
        <v>-28895.56</v>
      </c>
      <c r="F238" s="21">
        <f t="shared" si="90"/>
        <v>-0.72238900000000006</v>
      </c>
      <c r="G238" s="22" t="str">
        <f t="shared" si="91"/>
        <v>Under Budget</v>
      </c>
      <c r="H238" s="23" t="str">
        <f t="shared" si="92"/>
        <v>Yes</v>
      </c>
      <c r="I238" s="24" t="s">
        <v>410</v>
      </c>
      <c r="J238" s="25">
        <v>2790500</v>
      </c>
      <c r="K238" s="31">
        <v>2761604.44</v>
      </c>
      <c r="L238" s="31">
        <v>2790500</v>
      </c>
      <c r="M238" s="20">
        <f t="shared" si="93"/>
        <v>0</v>
      </c>
      <c r="N238" s="21">
        <f t="shared" si="94"/>
        <v>0</v>
      </c>
      <c r="O238" s="26"/>
      <c r="P238" s="22" t="str">
        <f t="shared" si="95"/>
        <v>On Budget</v>
      </c>
      <c r="Q238" s="20">
        <f t="shared" si="96"/>
        <v>28895.560000000056</v>
      </c>
    </row>
    <row r="239" spans="1:23" outlineLevel="2" x14ac:dyDescent="0.25">
      <c r="A239" s="33" t="s">
        <v>247</v>
      </c>
      <c r="B239" s="30" t="s">
        <v>209</v>
      </c>
      <c r="C239" s="31">
        <v>4975.67</v>
      </c>
      <c r="D239" s="31">
        <v>0</v>
      </c>
      <c r="E239" s="20">
        <f t="shared" si="89"/>
        <v>4975.67</v>
      </c>
      <c r="F239" s="21">
        <f t="shared" si="90"/>
        <v>1</v>
      </c>
      <c r="G239" s="22" t="str">
        <f t="shared" si="91"/>
        <v>Over Budget</v>
      </c>
      <c r="H239" s="23" t="str">
        <f t="shared" si="92"/>
        <v>No</v>
      </c>
      <c r="I239" s="24"/>
      <c r="J239" s="25">
        <v>4976</v>
      </c>
      <c r="K239" s="31">
        <v>4975.67</v>
      </c>
      <c r="L239" s="31">
        <v>0</v>
      </c>
      <c r="M239" s="20">
        <f t="shared" si="93"/>
        <v>4976</v>
      </c>
      <c r="N239" s="21">
        <f t="shared" si="94"/>
        <v>1</v>
      </c>
      <c r="O239" s="26"/>
      <c r="P239" s="22" t="str">
        <f t="shared" si="95"/>
        <v>Over Budget</v>
      </c>
      <c r="Q239" s="20">
        <f t="shared" si="96"/>
        <v>0.32999999999992724</v>
      </c>
    </row>
    <row r="240" spans="1:23" outlineLevel="2" x14ac:dyDescent="0.25">
      <c r="A240" s="33" t="s">
        <v>248</v>
      </c>
      <c r="B240" s="30" t="s">
        <v>209</v>
      </c>
      <c r="C240" s="31">
        <v>2168359.7600000002</v>
      </c>
      <c r="D240" s="31">
        <v>1444000</v>
      </c>
      <c r="E240" s="20">
        <f t="shared" si="89"/>
        <v>724359.76000000024</v>
      </c>
      <c r="F240" s="21">
        <f t="shared" si="90"/>
        <v>0.50163418282548489</v>
      </c>
      <c r="G240" s="22" t="str">
        <f t="shared" si="91"/>
        <v>Over Budget</v>
      </c>
      <c r="H240" s="23" t="str">
        <f t="shared" si="92"/>
        <v>Yes</v>
      </c>
      <c r="I240" s="24" t="s">
        <v>401</v>
      </c>
      <c r="J240" s="25">
        <v>2385000</v>
      </c>
      <c r="K240" s="31">
        <v>3109359.7600000002</v>
      </c>
      <c r="L240" s="31">
        <v>2385000</v>
      </c>
      <c r="M240" s="20">
        <f t="shared" si="93"/>
        <v>0</v>
      </c>
      <c r="N240" s="21">
        <f t="shared" si="94"/>
        <v>0</v>
      </c>
      <c r="O240" s="26"/>
      <c r="P240" s="22" t="str">
        <f t="shared" si="95"/>
        <v>On Budget</v>
      </c>
      <c r="Q240" s="20">
        <f t="shared" si="96"/>
        <v>-724359.76000000024</v>
      </c>
    </row>
    <row r="241" spans="1:17" outlineLevel="2" x14ac:dyDescent="0.25">
      <c r="A241" s="33" t="s">
        <v>249</v>
      </c>
      <c r="B241" s="30" t="s">
        <v>209</v>
      </c>
      <c r="C241" s="31">
        <v>387327</v>
      </c>
      <c r="D241" s="31">
        <v>0</v>
      </c>
      <c r="E241" s="20">
        <f t="shared" si="89"/>
        <v>387327</v>
      </c>
      <c r="F241" s="21">
        <f t="shared" si="90"/>
        <v>1</v>
      </c>
      <c r="G241" s="22" t="str">
        <f t="shared" si="91"/>
        <v>Over Budget</v>
      </c>
      <c r="H241" s="23" t="str">
        <f t="shared" si="92"/>
        <v>Yes</v>
      </c>
      <c r="I241" s="24" t="s">
        <v>410</v>
      </c>
      <c r="J241" s="25">
        <v>850000</v>
      </c>
      <c r="K241" s="31">
        <v>1237327</v>
      </c>
      <c r="L241" s="31">
        <v>850000</v>
      </c>
      <c r="M241" s="20">
        <f t="shared" si="93"/>
        <v>0</v>
      </c>
      <c r="N241" s="21">
        <f t="shared" si="94"/>
        <v>0</v>
      </c>
      <c r="O241" s="26"/>
      <c r="P241" s="22" t="str">
        <f t="shared" si="95"/>
        <v>On Budget</v>
      </c>
      <c r="Q241" s="20">
        <f t="shared" si="96"/>
        <v>-387327</v>
      </c>
    </row>
    <row r="242" spans="1:17" outlineLevel="2" x14ac:dyDescent="0.25">
      <c r="A242" s="33" t="s">
        <v>250</v>
      </c>
      <c r="B242" s="30" t="s">
        <v>209</v>
      </c>
      <c r="C242" s="31">
        <v>343.89</v>
      </c>
      <c r="D242" s="31">
        <v>0</v>
      </c>
      <c r="E242" s="20">
        <f t="shared" si="89"/>
        <v>343.89</v>
      </c>
      <c r="F242" s="21">
        <f t="shared" si="90"/>
        <v>1</v>
      </c>
      <c r="G242" s="22" t="str">
        <f t="shared" si="91"/>
        <v>Over Budget</v>
      </c>
      <c r="H242" s="23" t="str">
        <f t="shared" si="92"/>
        <v>No</v>
      </c>
      <c r="I242" s="24"/>
      <c r="J242" s="25">
        <v>344</v>
      </c>
      <c r="K242" s="31">
        <v>343.89</v>
      </c>
      <c r="L242" s="31">
        <v>0</v>
      </c>
      <c r="M242" s="20">
        <f t="shared" si="93"/>
        <v>344</v>
      </c>
      <c r="N242" s="21">
        <f t="shared" si="94"/>
        <v>1</v>
      </c>
      <c r="O242" s="26"/>
      <c r="P242" s="22" t="str">
        <f t="shared" si="95"/>
        <v>Over Budget</v>
      </c>
      <c r="Q242" s="20">
        <f t="shared" si="96"/>
        <v>0.11000000000001364</v>
      </c>
    </row>
    <row r="243" spans="1:17" outlineLevel="2" x14ac:dyDescent="0.25">
      <c r="A243" s="33" t="s">
        <v>251</v>
      </c>
      <c r="B243" s="30" t="s">
        <v>209</v>
      </c>
      <c r="C243" s="31">
        <v>0</v>
      </c>
      <c r="D243" s="31">
        <v>0</v>
      </c>
      <c r="E243" s="20">
        <f t="shared" si="89"/>
        <v>0</v>
      </c>
      <c r="F243" s="21">
        <f t="shared" si="90"/>
        <v>0</v>
      </c>
      <c r="G243" s="22" t="str">
        <f t="shared" si="91"/>
        <v>On Budget</v>
      </c>
      <c r="H243" s="23" t="str">
        <f t="shared" si="92"/>
        <v>No</v>
      </c>
      <c r="I243" s="24"/>
      <c r="J243" s="25">
        <v>125000</v>
      </c>
      <c r="K243" s="31">
        <v>125000</v>
      </c>
      <c r="L243" s="31">
        <v>125000</v>
      </c>
      <c r="M243" s="20">
        <f t="shared" si="93"/>
        <v>0</v>
      </c>
      <c r="N243" s="21">
        <f t="shared" si="94"/>
        <v>0</v>
      </c>
      <c r="O243" s="26"/>
      <c r="P243" s="22" t="str">
        <f t="shared" si="95"/>
        <v>On Budget</v>
      </c>
      <c r="Q243" s="20">
        <f t="shared" si="96"/>
        <v>0</v>
      </c>
    </row>
    <row r="244" spans="1:17" outlineLevel="2" x14ac:dyDescent="0.25">
      <c r="A244" s="33" t="s">
        <v>252</v>
      </c>
      <c r="B244" s="30" t="s">
        <v>209</v>
      </c>
      <c r="C244" s="31">
        <v>0</v>
      </c>
      <c r="D244" s="31">
        <v>0</v>
      </c>
      <c r="E244" s="20">
        <f t="shared" si="89"/>
        <v>0</v>
      </c>
      <c r="F244" s="21">
        <f t="shared" si="90"/>
        <v>0</v>
      </c>
      <c r="G244" s="22" t="str">
        <f t="shared" si="91"/>
        <v>On Budget</v>
      </c>
      <c r="H244" s="23" t="str">
        <f t="shared" si="92"/>
        <v>No</v>
      </c>
      <c r="I244" s="24"/>
      <c r="J244" s="25">
        <v>350000</v>
      </c>
      <c r="K244" s="31">
        <v>350000</v>
      </c>
      <c r="L244" s="31">
        <v>350000</v>
      </c>
      <c r="M244" s="20">
        <f t="shared" si="93"/>
        <v>0</v>
      </c>
      <c r="N244" s="21">
        <f t="shared" si="94"/>
        <v>0</v>
      </c>
      <c r="O244" s="26"/>
      <c r="P244" s="22" t="str">
        <f t="shared" si="95"/>
        <v>On Budget</v>
      </c>
      <c r="Q244" s="20">
        <f t="shared" si="96"/>
        <v>0</v>
      </c>
    </row>
    <row r="245" spans="1:17" ht="36" outlineLevel="2" x14ac:dyDescent="0.25">
      <c r="A245" s="33" t="s">
        <v>253</v>
      </c>
      <c r="B245" s="30" t="s">
        <v>209</v>
      </c>
      <c r="C245" s="31">
        <v>241682.26999999996</v>
      </c>
      <c r="D245" s="31">
        <v>20000</v>
      </c>
      <c r="E245" s="20">
        <f t="shared" si="89"/>
        <v>221682.26999999996</v>
      </c>
      <c r="F245" s="21">
        <f t="shared" si="90"/>
        <v>11.084113499999997</v>
      </c>
      <c r="G245" s="22" t="str">
        <f t="shared" si="91"/>
        <v>Over Budget</v>
      </c>
      <c r="H245" s="23" t="str">
        <f t="shared" si="92"/>
        <v>Yes</v>
      </c>
      <c r="I245" s="24" t="s">
        <v>414</v>
      </c>
      <c r="J245" s="25">
        <v>100000</v>
      </c>
      <c r="K245" s="31">
        <v>321682.26999999996</v>
      </c>
      <c r="L245" s="31">
        <v>100000</v>
      </c>
      <c r="M245" s="20">
        <f t="shared" si="93"/>
        <v>0</v>
      </c>
      <c r="N245" s="21">
        <f t="shared" si="94"/>
        <v>0</v>
      </c>
      <c r="O245" s="26"/>
      <c r="P245" s="22" t="str">
        <f t="shared" si="95"/>
        <v>On Budget</v>
      </c>
      <c r="Q245" s="20">
        <f t="shared" si="96"/>
        <v>-221682.26999999996</v>
      </c>
    </row>
    <row r="246" spans="1:17" outlineLevel="2" x14ac:dyDescent="0.25">
      <c r="A246" s="33" t="s">
        <v>254</v>
      </c>
      <c r="B246" s="30" t="s">
        <v>209</v>
      </c>
      <c r="C246" s="31">
        <v>2606.41</v>
      </c>
      <c r="D246" s="31">
        <v>0</v>
      </c>
      <c r="E246" s="20">
        <f t="shared" si="89"/>
        <v>2606.41</v>
      </c>
      <c r="F246" s="21">
        <f t="shared" si="90"/>
        <v>1</v>
      </c>
      <c r="G246" s="22" t="str">
        <f t="shared" si="91"/>
        <v>Over Budget</v>
      </c>
      <c r="H246" s="23" t="str">
        <f t="shared" si="92"/>
        <v>No</v>
      </c>
      <c r="I246" s="24"/>
      <c r="J246" s="25">
        <v>2606</v>
      </c>
      <c r="K246" s="31">
        <v>2606.41</v>
      </c>
      <c r="L246" s="31">
        <v>0</v>
      </c>
      <c r="M246" s="20">
        <f t="shared" si="93"/>
        <v>2606</v>
      </c>
      <c r="N246" s="21">
        <f t="shared" si="94"/>
        <v>1</v>
      </c>
      <c r="O246" s="26"/>
      <c r="P246" s="22" t="str">
        <f t="shared" si="95"/>
        <v>Over Budget</v>
      </c>
      <c r="Q246" s="20">
        <f t="shared" si="96"/>
        <v>-0.40999999999985448</v>
      </c>
    </row>
    <row r="247" spans="1:17" outlineLevel="2" x14ac:dyDescent="0.25">
      <c r="A247" s="33" t="s">
        <v>255</v>
      </c>
      <c r="B247" s="30" t="s">
        <v>209</v>
      </c>
      <c r="C247" s="31">
        <v>3577.22</v>
      </c>
      <c r="D247" s="31">
        <v>12280</v>
      </c>
      <c r="E247" s="20">
        <f t="shared" si="89"/>
        <v>-8702.7800000000007</v>
      </c>
      <c r="F247" s="21">
        <f t="shared" si="90"/>
        <v>-0.70869543973941374</v>
      </c>
      <c r="G247" s="22" t="str">
        <f t="shared" si="91"/>
        <v>Under Budget</v>
      </c>
      <c r="H247" s="23" t="str">
        <f t="shared" si="92"/>
        <v>No</v>
      </c>
      <c r="I247" s="24"/>
      <c r="J247" s="25">
        <v>172280</v>
      </c>
      <c r="K247" s="31">
        <v>163577.22</v>
      </c>
      <c r="L247" s="31">
        <v>172280</v>
      </c>
      <c r="M247" s="20">
        <f t="shared" si="93"/>
        <v>0</v>
      </c>
      <c r="N247" s="21">
        <f t="shared" si="94"/>
        <v>0</v>
      </c>
      <c r="O247" s="26"/>
      <c r="P247" s="22" t="str">
        <f t="shared" si="95"/>
        <v>On Budget</v>
      </c>
      <c r="Q247" s="20">
        <f t="shared" si="96"/>
        <v>8702.7799999999988</v>
      </c>
    </row>
    <row r="248" spans="1:17" outlineLevel="2" x14ac:dyDescent="0.25">
      <c r="A248" s="33" t="s">
        <v>256</v>
      </c>
      <c r="B248" s="30" t="s">
        <v>209</v>
      </c>
      <c r="C248" s="31">
        <v>0</v>
      </c>
      <c r="D248" s="31">
        <v>200000</v>
      </c>
      <c r="E248" s="20">
        <f t="shared" si="89"/>
        <v>-200000</v>
      </c>
      <c r="F248" s="21">
        <f t="shared" si="90"/>
        <v>-1</v>
      </c>
      <c r="G248" s="22" t="str">
        <f t="shared" si="91"/>
        <v>Under Budget</v>
      </c>
      <c r="H248" s="23" t="str">
        <f t="shared" si="92"/>
        <v>Yes</v>
      </c>
      <c r="I248" s="24" t="s">
        <v>402</v>
      </c>
      <c r="J248" s="25">
        <v>0</v>
      </c>
      <c r="K248" s="31">
        <v>0</v>
      </c>
      <c r="L248" s="31">
        <v>200000</v>
      </c>
      <c r="M248" s="20">
        <f t="shared" si="93"/>
        <v>-200000</v>
      </c>
      <c r="N248" s="21">
        <f t="shared" si="94"/>
        <v>-1</v>
      </c>
      <c r="O248" s="26"/>
      <c r="P248" s="22" t="str">
        <f t="shared" si="95"/>
        <v>Under Budget</v>
      </c>
      <c r="Q248" s="20">
        <f t="shared" si="96"/>
        <v>0</v>
      </c>
    </row>
    <row r="249" spans="1:17" ht="15.75" outlineLevel="2" thickBot="1" x14ac:dyDescent="0.3">
      <c r="A249" s="33" t="s">
        <v>257</v>
      </c>
      <c r="B249" s="30" t="s">
        <v>209</v>
      </c>
      <c r="C249" s="31">
        <v>1753.58</v>
      </c>
      <c r="D249" s="31">
        <v>114400</v>
      </c>
      <c r="E249" s="20">
        <f t="shared" si="89"/>
        <v>-112646.42</v>
      </c>
      <c r="F249" s="21">
        <f t="shared" si="90"/>
        <v>-0.98467150349650345</v>
      </c>
      <c r="G249" s="22" t="str">
        <f t="shared" si="91"/>
        <v>Under Budget</v>
      </c>
      <c r="H249" s="23" t="str">
        <f t="shared" si="92"/>
        <v>Yes</v>
      </c>
      <c r="I249" s="24" t="s">
        <v>396</v>
      </c>
      <c r="J249" s="25">
        <v>150000</v>
      </c>
      <c r="K249" s="31">
        <v>37353.58</v>
      </c>
      <c r="L249" s="31">
        <v>150000</v>
      </c>
      <c r="M249" s="20">
        <f t="shared" si="93"/>
        <v>0</v>
      </c>
      <c r="N249" s="21">
        <f t="shared" si="94"/>
        <v>0</v>
      </c>
      <c r="O249" s="26"/>
      <c r="P249" s="22" t="str">
        <f t="shared" si="95"/>
        <v>On Budget</v>
      </c>
      <c r="Q249" s="20">
        <f t="shared" si="96"/>
        <v>112646.42</v>
      </c>
    </row>
    <row r="250" spans="1:17" outlineLevel="1" x14ac:dyDescent="0.25">
      <c r="A250" s="34" t="s">
        <v>258</v>
      </c>
      <c r="B250" s="35" t="s">
        <v>13</v>
      </c>
      <c r="C250" s="40">
        <f>SUBTOTAL(9,C211:C249)</f>
        <v>7699522.370000001</v>
      </c>
      <c r="D250" s="40">
        <f>SUBTOTAL(9,D211:D249)</f>
        <v>5242068</v>
      </c>
      <c r="E250" s="41">
        <f t="shared" si="89"/>
        <v>2457454.370000001</v>
      </c>
      <c r="F250" s="42">
        <f t="shared" si="90"/>
        <v>0.46879482868211575</v>
      </c>
      <c r="G250" s="40" t="str">
        <f t="shared" si="91"/>
        <v>Over Budget</v>
      </c>
      <c r="H250" s="43"/>
      <c r="I250" s="44"/>
      <c r="J250" s="40">
        <f>SUBTOTAL(9,J211:J249)</f>
        <v>22782219</v>
      </c>
      <c r="K250" s="40">
        <f>SUBTOTAL(9,K211:K249)</f>
        <v>25255803.369999997</v>
      </c>
      <c r="L250" s="40">
        <f>SUBTOTAL(9,L211:L249)</f>
        <v>22798349</v>
      </c>
      <c r="M250" s="41">
        <f t="shared" si="93"/>
        <v>-16130</v>
      </c>
      <c r="N250" s="42">
        <f t="shared" si="94"/>
        <v>-7.0750737257333851E-4</v>
      </c>
      <c r="O250" s="46"/>
      <c r="P250" s="40" t="str">
        <f t="shared" si="95"/>
        <v>Under Budget</v>
      </c>
      <c r="Q250" s="41">
        <f t="shared" si="96"/>
        <v>-2473584.3699999973</v>
      </c>
    </row>
    <row r="251" spans="1:17" outlineLevel="2" x14ac:dyDescent="0.25">
      <c r="A251" s="32" t="s">
        <v>259</v>
      </c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7" ht="24" outlineLevel="2" x14ac:dyDescent="0.25">
      <c r="A252" s="33" t="s">
        <v>260</v>
      </c>
      <c r="B252" s="30" t="s">
        <v>205</v>
      </c>
      <c r="C252" s="31">
        <v>1144599.3200000003</v>
      </c>
      <c r="D252" s="31">
        <v>1474000</v>
      </c>
      <c r="E252" s="20">
        <f t="shared" ref="E252:E282" si="97">C252 - D252</f>
        <v>-329400.6799999997</v>
      </c>
      <c r="F252" s="21">
        <f t="shared" ref="F252:F282" si="98">IF(D252 &gt; 1, ( C252 - D252 ) / D252, IF(C252 &gt; 1, 1, IF(C252 &lt; -1, -1, 0)))</f>
        <v>-0.22347400271370402</v>
      </c>
      <c r="G252" s="22" t="str">
        <f t="shared" ref="G252:G282" si="99">IF($E252 &gt; 1, "Over Budget", IF($E252 &lt; -1, "Under Budget", "On Budget"))</f>
        <v>Under Budget</v>
      </c>
      <c r="H252" s="23" t="str">
        <f t="shared" ref="H252:H281" si="100">IF(AND(OR(MONTH($A$3) = 3, MONTH($A$3) = 6, MONTH($A$3) = 9, MONTH($A$3) = 12), OR($F252 &gt;= 0.1, $E252 &gt;= 250000, $F252 &lt;= -0.1, $E252 &lt;= -250000), OR($E252 &gt;= 10000, $E252 &lt;= -10000)), "Yes", IF(OR($E252 &gt;= 250000, $E252 &lt;= -250000), "Yes", "No"))</f>
        <v>Yes</v>
      </c>
      <c r="I252" s="24" t="s">
        <v>462</v>
      </c>
      <c r="J252" s="25">
        <v>5746000</v>
      </c>
      <c r="K252" s="31">
        <v>5416599.3200000003</v>
      </c>
      <c r="L252" s="31">
        <v>5746000</v>
      </c>
      <c r="M252" s="20">
        <f t="shared" ref="M252:M282" si="101">J252 - L252</f>
        <v>0</v>
      </c>
      <c r="N252" s="21">
        <f t="shared" ref="N252:N282" si="102">IF(L252 &gt; 1, ( J252 - L252 ) / L252, IF(J252 &gt; 1, 1, IF(J252 &lt; 1, -1, 0)))</f>
        <v>0</v>
      </c>
      <c r="O252" s="26"/>
      <c r="P252" s="22" t="str">
        <f t="shared" ref="P252:P282" si="103">IF($M252 &gt; 1, "Over Budget", IF($M252 &lt; -1, "Under Budget", "On Budget"))</f>
        <v>On Budget</v>
      </c>
      <c r="Q252" s="20">
        <f t="shared" ref="Q252:Q282" si="104">J252 - K252</f>
        <v>329400.6799999997</v>
      </c>
    </row>
    <row r="253" spans="1:17" ht="36" outlineLevel="2" x14ac:dyDescent="0.25">
      <c r="A253" s="33" t="s">
        <v>261</v>
      </c>
      <c r="B253" s="30" t="s">
        <v>205</v>
      </c>
      <c r="C253" s="31">
        <v>555754.48</v>
      </c>
      <c r="D253" s="31">
        <v>251000</v>
      </c>
      <c r="E253" s="20">
        <f t="shared" si="97"/>
        <v>304754.48</v>
      </c>
      <c r="F253" s="21">
        <f t="shared" si="98"/>
        <v>1.2141612749003983</v>
      </c>
      <c r="G253" s="22" t="str">
        <f t="shared" si="99"/>
        <v>Over Budget</v>
      </c>
      <c r="H253" s="23" t="str">
        <f t="shared" si="100"/>
        <v>Yes</v>
      </c>
      <c r="I253" s="24" t="s">
        <v>463</v>
      </c>
      <c r="J253" s="25">
        <v>1484000</v>
      </c>
      <c r="K253" s="31">
        <v>1386754.48</v>
      </c>
      <c r="L253" s="31">
        <v>1082000</v>
      </c>
      <c r="M253" s="20">
        <f t="shared" si="101"/>
        <v>402000</v>
      </c>
      <c r="N253" s="21">
        <f t="shared" si="102"/>
        <v>0.37153419593345655</v>
      </c>
      <c r="O253" s="26"/>
      <c r="P253" s="22" t="str">
        <f t="shared" si="103"/>
        <v>Over Budget</v>
      </c>
      <c r="Q253" s="20">
        <f t="shared" si="104"/>
        <v>97245.520000000019</v>
      </c>
    </row>
    <row r="254" spans="1:17" outlineLevel="2" x14ac:dyDescent="0.25">
      <c r="A254" s="33" t="s">
        <v>262</v>
      </c>
      <c r="B254" s="30" t="s">
        <v>205</v>
      </c>
      <c r="C254" s="31">
        <v>210452.96999999997</v>
      </c>
      <c r="D254" s="31">
        <v>191000</v>
      </c>
      <c r="E254" s="20">
        <f t="shared" si="97"/>
        <v>19452.969999999972</v>
      </c>
      <c r="F254" s="21">
        <f t="shared" si="98"/>
        <v>0.10184801047120404</v>
      </c>
      <c r="G254" s="22" t="str">
        <f t="shared" si="99"/>
        <v>Over Budget</v>
      </c>
      <c r="H254" s="23" t="str">
        <f t="shared" si="100"/>
        <v>Yes</v>
      </c>
      <c r="I254" s="24" t="s">
        <v>456</v>
      </c>
      <c r="J254" s="25">
        <v>746000</v>
      </c>
      <c r="K254" s="31">
        <v>1065452.97</v>
      </c>
      <c r="L254" s="31">
        <v>1046000</v>
      </c>
      <c r="M254" s="20">
        <f t="shared" si="101"/>
        <v>-300000</v>
      </c>
      <c r="N254" s="21">
        <f t="shared" si="102"/>
        <v>-0.28680688336520077</v>
      </c>
      <c r="O254" s="26"/>
      <c r="P254" s="22" t="str">
        <f t="shared" si="103"/>
        <v>Under Budget</v>
      </c>
      <c r="Q254" s="20">
        <f t="shared" si="104"/>
        <v>-319452.96999999997</v>
      </c>
    </row>
    <row r="255" spans="1:17" ht="36" outlineLevel="2" x14ac:dyDescent="0.25">
      <c r="A255" s="33" t="s">
        <v>263</v>
      </c>
      <c r="B255" s="30" t="s">
        <v>205</v>
      </c>
      <c r="C255" s="31">
        <v>811585.95</v>
      </c>
      <c r="D255" s="31">
        <v>312000</v>
      </c>
      <c r="E255" s="20">
        <f t="shared" si="97"/>
        <v>499585.94999999995</v>
      </c>
      <c r="F255" s="21">
        <f t="shared" si="98"/>
        <v>1.601237019230769</v>
      </c>
      <c r="G255" s="22" t="str">
        <f t="shared" si="99"/>
        <v>Over Budget</v>
      </c>
      <c r="H255" s="23" t="str">
        <f t="shared" si="100"/>
        <v>Yes</v>
      </c>
      <c r="I255" s="24" t="s">
        <v>464</v>
      </c>
      <c r="J255" s="25">
        <v>3200000</v>
      </c>
      <c r="K255" s="31">
        <v>2975585.95</v>
      </c>
      <c r="L255" s="31">
        <v>2476000</v>
      </c>
      <c r="M255" s="20">
        <f t="shared" si="101"/>
        <v>724000</v>
      </c>
      <c r="N255" s="21">
        <f t="shared" si="102"/>
        <v>0.29240710823909533</v>
      </c>
      <c r="O255" s="26"/>
      <c r="P255" s="22" t="str">
        <f t="shared" si="103"/>
        <v>Over Budget</v>
      </c>
      <c r="Q255" s="20">
        <f t="shared" si="104"/>
        <v>224414.04999999981</v>
      </c>
    </row>
    <row r="256" spans="1:17" outlineLevel="2" x14ac:dyDescent="0.25">
      <c r="A256" s="33" t="s">
        <v>264</v>
      </c>
      <c r="B256" s="30" t="s">
        <v>205</v>
      </c>
      <c r="C256" s="31">
        <v>116297.20000000001</v>
      </c>
      <c r="D256" s="31">
        <v>194000</v>
      </c>
      <c r="E256" s="20">
        <f t="shared" si="97"/>
        <v>-77702.799999999988</v>
      </c>
      <c r="F256" s="21">
        <f t="shared" si="98"/>
        <v>-0.40052989690721641</v>
      </c>
      <c r="G256" s="22" t="str">
        <f t="shared" si="99"/>
        <v>Under Budget</v>
      </c>
      <c r="H256" s="23" t="str">
        <f t="shared" si="100"/>
        <v>Yes</v>
      </c>
      <c r="I256" s="24" t="s">
        <v>465</v>
      </c>
      <c r="J256" s="25">
        <v>774000</v>
      </c>
      <c r="K256" s="31">
        <v>696297.20000000007</v>
      </c>
      <c r="L256" s="31">
        <v>774000</v>
      </c>
      <c r="M256" s="20">
        <f t="shared" si="101"/>
        <v>0</v>
      </c>
      <c r="N256" s="21">
        <f t="shared" si="102"/>
        <v>0</v>
      </c>
      <c r="O256" s="26"/>
      <c r="P256" s="22" t="str">
        <f t="shared" si="103"/>
        <v>On Budget</v>
      </c>
      <c r="Q256" s="20">
        <f t="shared" si="104"/>
        <v>77702.79999999993</v>
      </c>
    </row>
    <row r="257" spans="1:23" ht="48" outlineLevel="2" x14ac:dyDescent="0.25">
      <c r="A257" s="33" t="s">
        <v>265</v>
      </c>
      <c r="B257" s="30" t="s">
        <v>205</v>
      </c>
      <c r="C257" s="31">
        <v>50954.619999999995</v>
      </c>
      <c r="D257" s="31">
        <v>0</v>
      </c>
      <c r="E257" s="20">
        <f t="shared" si="97"/>
        <v>50954.619999999995</v>
      </c>
      <c r="F257" s="21">
        <f t="shared" si="98"/>
        <v>1</v>
      </c>
      <c r="G257" s="22" t="str">
        <f t="shared" si="99"/>
        <v>Over Budget</v>
      </c>
      <c r="H257" s="23" t="str">
        <f t="shared" si="100"/>
        <v>Yes</v>
      </c>
      <c r="I257" s="24" t="s">
        <v>466</v>
      </c>
      <c r="J257" s="25">
        <v>0</v>
      </c>
      <c r="K257" s="31">
        <v>50954.619999999995</v>
      </c>
      <c r="L257" s="31">
        <v>0</v>
      </c>
      <c r="M257" s="20">
        <f t="shared" si="101"/>
        <v>0</v>
      </c>
      <c r="N257" s="21">
        <f t="shared" si="102"/>
        <v>-1</v>
      </c>
      <c r="O257" s="26"/>
      <c r="P257" s="22" t="str">
        <f t="shared" si="103"/>
        <v>On Budget</v>
      </c>
      <c r="Q257" s="20">
        <f t="shared" si="104"/>
        <v>-50954.619999999995</v>
      </c>
    </row>
    <row r="258" spans="1:23" ht="24" outlineLevel="2" x14ac:dyDescent="0.25">
      <c r="A258" s="33" t="s">
        <v>266</v>
      </c>
      <c r="B258" s="30" t="s">
        <v>205</v>
      </c>
      <c r="C258" s="31">
        <v>240804.83000000002</v>
      </c>
      <c r="D258" s="31">
        <v>404000</v>
      </c>
      <c r="E258" s="20">
        <f t="shared" si="97"/>
        <v>-163195.16999999998</v>
      </c>
      <c r="F258" s="21">
        <f t="shared" si="98"/>
        <v>-0.40394844059405938</v>
      </c>
      <c r="G258" s="22" t="str">
        <f t="shared" si="99"/>
        <v>Under Budget</v>
      </c>
      <c r="H258" s="23" t="str">
        <f t="shared" si="100"/>
        <v>Yes</v>
      </c>
      <c r="I258" s="24" t="s">
        <v>467</v>
      </c>
      <c r="J258" s="25">
        <v>1806000</v>
      </c>
      <c r="K258" s="31">
        <v>1642804.83</v>
      </c>
      <c r="L258" s="31">
        <v>1806000</v>
      </c>
      <c r="M258" s="20">
        <f t="shared" si="101"/>
        <v>0</v>
      </c>
      <c r="N258" s="21">
        <f t="shared" si="102"/>
        <v>0</v>
      </c>
      <c r="O258" s="26"/>
      <c r="P258" s="22" t="str">
        <f t="shared" si="103"/>
        <v>On Budget</v>
      </c>
      <c r="Q258" s="20">
        <f t="shared" si="104"/>
        <v>163195.16999999993</v>
      </c>
    </row>
    <row r="259" spans="1:23" ht="36" outlineLevel="2" x14ac:dyDescent="0.25">
      <c r="A259" s="33" t="s">
        <v>267</v>
      </c>
      <c r="B259" s="30" t="s">
        <v>205</v>
      </c>
      <c r="C259" s="31">
        <v>0</v>
      </c>
      <c r="D259" s="31">
        <v>177000</v>
      </c>
      <c r="E259" s="20">
        <f t="shared" si="97"/>
        <v>-177000</v>
      </c>
      <c r="F259" s="21">
        <f t="shared" si="98"/>
        <v>-1</v>
      </c>
      <c r="G259" s="22" t="str">
        <f t="shared" si="99"/>
        <v>Under Budget</v>
      </c>
      <c r="H259" s="23" t="str">
        <f t="shared" si="100"/>
        <v>Yes</v>
      </c>
      <c r="I259" s="24" t="s">
        <v>468</v>
      </c>
      <c r="J259" s="25">
        <v>708000</v>
      </c>
      <c r="K259" s="31">
        <v>531000</v>
      </c>
      <c r="L259" s="31">
        <v>708000</v>
      </c>
      <c r="M259" s="20">
        <f t="shared" si="101"/>
        <v>0</v>
      </c>
      <c r="N259" s="21">
        <f t="shared" si="102"/>
        <v>0</v>
      </c>
      <c r="O259" s="26"/>
      <c r="P259" s="22" t="str">
        <f t="shared" si="103"/>
        <v>On Budget</v>
      </c>
      <c r="Q259" s="20">
        <f t="shared" si="104"/>
        <v>177000</v>
      </c>
    </row>
    <row r="260" spans="1:23" ht="24" outlineLevel="2" x14ac:dyDescent="0.25">
      <c r="A260" s="33" t="s">
        <v>268</v>
      </c>
      <c r="B260" s="30" t="s">
        <v>205</v>
      </c>
      <c r="C260" s="31">
        <v>37951.949999999997</v>
      </c>
      <c r="D260" s="31">
        <v>0</v>
      </c>
      <c r="E260" s="20">
        <f t="shared" si="97"/>
        <v>37951.949999999997</v>
      </c>
      <c r="F260" s="21">
        <f t="shared" si="98"/>
        <v>1</v>
      </c>
      <c r="G260" s="22" t="str">
        <f t="shared" si="99"/>
        <v>Over Budget</v>
      </c>
      <c r="H260" s="23" t="str">
        <f t="shared" si="100"/>
        <v>Yes</v>
      </c>
      <c r="I260" s="24" t="s">
        <v>469</v>
      </c>
      <c r="J260" s="25">
        <v>55000</v>
      </c>
      <c r="K260" s="31">
        <v>37951.949999999997</v>
      </c>
      <c r="L260" s="31">
        <v>0</v>
      </c>
      <c r="M260" s="20">
        <f t="shared" si="101"/>
        <v>55000</v>
      </c>
      <c r="N260" s="21">
        <f t="shared" si="102"/>
        <v>1</v>
      </c>
      <c r="O260" s="26"/>
      <c r="P260" s="22" t="str">
        <f t="shared" si="103"/>
        <v>Over Budget</v>
      </c>
      <c r="Q260" s="20">
        <f t="shared" si="104"/>
        <v>17048.050000000003</v>
      </c>
    </row>
    <row r="261" spans="1:23" outlineLevel="2" x14ac:dyDescent="0.25">
      <c r="A261" s="33" t="s">
        <v>269</v>
      </c>
      <c r="B261" s="30" t="s">
        <v>205</v>
      </c>
      <c r="C261" s="31">
        <v>1727.7699999999945</v>
      </c>
      <c r="D261" s="31">
        <v>0</v>
      </c>
      <c r="E261" s="20">
        <f t="shared" si="97"/>
        <v>1727.7699999999945</v>
      </c>
      <c r="F261" s="21">
        <f t="shared" si="98"/>
        <v>1</v>
      </c>
      <c r="G261" s="22" t="str">
        <f t="shared" si="99"/>
        <v>Over Budget</v>
      </c>
      <c r="H261" s="23" t="str">
        <f t="shared" si="100"/>
        <v>No</v>
      </c>
      <c r="I261" s="24"/>
      <c r="J261" s="25">
        <v>340000</v>
      </c>
      <c r="K261" s="31">
        <v>1727.7699999999945</v>
      </c>
      <c r="L261" s="31">
        <v>0</v>
      </c>
      <c r="M261" s="20">
        <f t="shared" si="101"/>
        <v>340000</v>
      </c>
      <c r="N261" s="21">
        <f t="shared" si="102"/>
        <v>1</v>
      </c>
      <c r="O261" s="26"/>
      <c r="P261" s="22" t="str">
        <f t="shared" si="103"/>
        <v>Over Budget</v>
      </c>
      <c r="Q261" s="20">
        <f t="shared" si="104"/>
        <v>338272.23</v>
      </c>
    </row>
    <row r="262" spans="1:23" outlineLevel="2" x14ac:dyDescent="0.25">
      <c r="A262" s="33" t="s">
        <v>270</v>
      </c>
      <c r="B262" s="30" t="s">
        <v>205</v>
      </c>
      <c r="C262" s="31">
        <v>97946.540000000008</v>
      </c>
      <c r="D262" s="31">
        <v>373000</v>
      </c>
      <c r="E262" s="20">
        <f t="shared" si="97"/>
        <v>-275053.45999999996</v>
      </c>
      <c r="F262" s="21">
        <f t="shared" si="98"/>
        <v>-0.73740873994638056</v>
      </c>
      <c r="G262" s="22" t="str">
        <f t="shared" si="99"/>
        <v>Under Budget</v>
      </c>
      <c r="H262" s="23" t="str">
        <f t="shared" si="100"/>
        <v>Yes</v>
      </c>
      <c r="I262" s="24" t="s">
        <v>410</v>
      </c>
      <c r="J262" s="25">
        <v>2043000</v>
      </c>
      <c r="K262" s="31">
        <v>1767946.54</v>
      </c>
      <c r="L262" s="31">
        <v>2043000</v>
      </c>
      <c r="M262" s="20">
        <f t="shared" si="101"/>
        <v>0</v>
      </c>
      <c r="N262" s="21">
        <f t="shared" si="102"/>
        <v>0</v>
      </c>
      <c r="O262" s="26"/>
      <c r="P262" s="22" t="str">
        <f t="shared" si="103"/>
        <v>On Budget</v>
      </c>
      <c r="Q262" s="20">
        <f t="shared" si="104"/>
        <v>275053.45999999996</v>
      </c>
    </row>
    <row r="263" spans="1:23" outlineLevel="2" x14ac:dyDescent="0.25">
      <c r="A263" s="33" t="s">
        <v>271</v>
      </c>
      <c r="B263" s="30" t="s">
        <v>205</v>
      </c>
      <c r="C263" s="31">
        <v>104531.69999999998</v>
      </c>
      <c r="D263" s="31">
        <v>403000</v>
      </c>
      <c r="E263" s="20">
        <f t="shared" si="97"/>
        <v>-298468.30000000005</v>
      </c>
      <c r="F263" s="21">
        <f t="shared" si="98"/>
        <v>-0.74061612903225815</v>
      </c>
      <c r="G263" s="22" t="str">
        <f t="shared" si="99"/>
        <v>Under Budget</v>
      </c>
      <c r="H263" s="23" t="str">
        <f t="shared" si="100"/>
        <v>Yes</v>
      </c>
      <c r="I263" s="24" t="s">
        <v>410</v>
      </c>
      <c r="J263" s="25">
        <v>353000</v>
      </c>
      <c r="K263" s="31">
        <v>1140531.7</v>
      </c>
      <c r="L263" s="31">
        <v>1439000</v>
      </c>
      <c r="M263" s="20">
        <f t="shared" si="101"/>
        <v>-1086000</v>
      </c>
      <c r="N263" s="21">
        <f t="shared" si="102"/>
        <v>-0.75469075747046566</v>
      </c>
      <c r="O263" s="26"/>
      <c r="P263" s="22" t="str">
        <f t="shared" si="103"/>
        <v>Under Budget</v>
      </c>
      <c r="Q263" s="20">
        <f t="shared" si="104"/>
        <v>-787531.7</v>
      </c>
    </row>
    <row r="264" spans="1:23" ht="24" outlineLevel="2" x14ac:dyDescent="0.25">
      <c r="A264" s="33" t="s">
        <v>272</v>
      </c>
      <c r="B264" s="30" t="s">
        <v>205</v>
      </c>
      <c r="C264" s="31">
        <v>86765.680000000022</v>
      </c>
      <c r="D264" s="31">
        <v>15000</v>
      </c>
      <c r="E264" s="20">
        <f t="shared" si="97"/>
        <v>71765.680000000022</v>
      </c>
      <c r="F264" s="21">
        <f t="shared" si="98"/>
        <v>4.7843786666666679</v>
      </c>
      <c r="G264" s="22" t="str">
        <f t="shared" si="99"/>
        <v>Over Budget</v>
      </c>
      <c r="H264" s="23" t="str">
        <f t="shared" si="100"/>
        <v>Yes</v>
      </c>
      <c r="I264" s="24" t="s">
        <v>470</v>
      </c>
      <c r="J264" s="25">
        <v>235000</v>
      </c>
      <c r="K264" s="31">
        <v>736765.68</v>
      </c>
      <c r="L264" s="31">
        <v>665000</v>
      </c>
      <c r="M264" s="20">
        <f t="shared" si="101"/>
        <v>-430000</v>
      </c>
      <c r="N264" s="21">
        <f t="shared" si="102"/>
        <v>-0.64661654135338342</v>
      </c>
      <c r="O264" s="26"/>
      <c r="P264" s="22" t="str">
        <f t="shared" si="103"/>
        <v>Under Budget</v>
      </c>
      <c r="Q264" s="20">
        <f t="shared" si="104"/>
        <v>-501765.68000000005</v>
      </c>
    </row>
    <row r="265" spans="1:23" ht="24" outlineLevel="2" x14ac:dyDescent="0.25">
      <c r="A265" s="33" t="s">
        <v>273</v>
      </c>
      <c r="B265" s="30" t="s">
        <v>205</v>
      </c>
      <c r="C265" s="31">
        <v>8008.32</v>
      </c>
      <c r="D265" s="31">
        <v>47000</v>
      </c>
      <c r="E265" s="20">
        <f t="shared" si="97"/>
        <v>-38991.68</v>
      </c>
      <c r="F265" s="21">
        <f t="shared" si="98"/>
        <v>-0.82961021276595748</v>
      </c>
      <c r="G265" s="22" t="str">
        <f t="shared" si="99"/>
        <v>Under Budget</v>
      </c>
      <c r="H265" s="23" t="str">
        <f t="shared" si="100"/>
        <v>Yes</v>
      </c>
      <c r="I265" s="24" t="s">
        <v>471</v>
      </c>
      <c r="J265" s="25">
        <v>57000</v>
      </c>
      <c r="K265" s="31">
        <v>153008.32000000001</v>
      </c>
      <c r="L265" s="31">
        <v>192000</v>
      </c>
      <c r="M265" s="20">
        <f t="shared" si="101"/>
        <v>-135000</v>
      </c>
      <c r="N265" s="21">
        <f t="shared" si="102"/>
        <v>-0.703125</v>
      </c>
      <c r="O265" s="26"/>
      <c r="P265" s="22" t="str">
        <f t="shared" si="103"/>
        <v>Under Budget</v>
      </c>
      <c r="Q265" s="20">
        <f t="shared" si="104"/>
        <v>-96008.320000000007</v>
      </c>
    </row>
    <row r="266" spans="1:23" outlineLevel="2" x14ac:dyDescent="0.25">
      <c r="A266" s="33" t="s">
        <v>274</v>
      </c>
      <c r="B266" s="30" t="s">
        <v>205</v>
      </c>
      <c r="C266" s="31">
        <v>40373.64</v>
      </c>
      <c r="D266" s="31">
        <v>200000</v>
      </c>
      <c r="E266" s="20">
        <f t="shared" si="97"/>
        <v>-159626.35999999999</v>
      </c>
      <c r="F266" s="21">
        <f t="shared" si="98"/>
        <v>-0.79813179999999995</v>
      </c>
      <c r="G266" s="22" t="str">
        <f t="shared" si="99"/>
        <v>Under Budget</v>
      </c>
      <c r="H266" s="23" t="str">
        <f t="shared" si="100"/>
        <v>Yes</v>
      </c>
      <c r="I266" s="24" t="s">
        <v>472</v>
      </c>
      <c r="J266" s="25">
        <v>360000</v>
      </c>
      <c r="K266" s="31">
        <v>240373.64</v>
      </c>
      <c r="L266" s="31">
        <v>400000</v>
      </c>
      <c r="M266" s="20">
        <f t="shared" si="101"/>
        <v>-40000</v>
      </c>
      <c r="N266" s="21">
        <f t="shared" si="102"/>
        <v>-0.1</v>
      </c>
      <c r="O266" s="26"/>
      <c r="P266" s="22" t="str">
        <f t="shared" si="103"/>
        <v>Under Budget</v>
      </c>
      <c r="Q266" s="20">
        <f t="shared" si="104"/>
        <v>119626.35999999999</v>
      </c>
    </row>
    <row r="267" spans="1:23" outlineLevel="2" x14ac:dyDescent="0.25">
      <c r="A267" s="33" t="s">
        <v>275</v>
      </c>
      <c r="B267" s="30" t="s">
        <v>205</v>
      </c>
      <c r="C267" s="31">
        <v>0</v>
      </c>
      <c r="D267" s="31">
        <v>150000</v>
      </c>
      <c r="E267" s="20">
        <f t="shared" si="97"/>
        <v>-150000</v>
      </c>
      <c r="F267" s="21">
        <f t="shared" si="98"/>
        <v>-1</v>
      </c>
      <c r="G267" s="22" t="str">
        <f t="shared" si="99"/>
        <v>Under Budget</v>
      </c>
      <c r="H267" s="23" t="str">
        <f t="shared" si="100"/>
        <v>Yes</v>
      </c>
      <c r="I267" s="24" t="s">
        <v>473</v>
      </c>
      <c r="J267" s="25">
        <v>350000</v>
      </c>
      <c r="K267" s="31">
        <v>200000</v>
      </c>
      <c r="L267" s="31">
        <v>350000</v>
      </c>
      <c r="M267" s="20">
        <f t="shared" si="101"/>
        <v>0</v>
      </c>
      <c r="N267" s="21">
        <f t="shared" si="102"/>
        <v>0</v>
      </c>
      <c r="O267" s="26"/>
      <c r="P267" s="22" t="str">
        <f t="shared" si="103"/>
        <v>On Budget</v>
      </c>
      <c r="Q267" s="20">
        <f t="shared" si="104"/>
        <v>150000</v>
      </c>
    </row>
    <row r="268" spans="1:23" ht="24" outlineLevel="2" x14ac:dyDescent="0.25">
      <c r="A268" s="33" t="s">
        <v>276</v>
      </c>
      <c r="B268" s="30" t="s">
        <v>205</v>
      </c>
      <c r="C268" s="31">
        <v>0</v>
      </c>
      <c r="D268" s="31">
        <v>600000</v>
      </c>
      <c r="E268" s="20">
        <f t="shared" si="97"/>
        <v>-600000</v>
      </c>
      <c r="F268" s="21">
        <f t="shared" si="98"/>
        <v>-1</v>
      </c>
      <c r="G268" s="22" t="str">
        <f t="shared" si="99"/>
        <v>Under Budget</v>
      </c>
      <c r="H268" s="23" t="str">
        <f t="shared" si="100"/>
        <v>Yes</v>
      </c>
      <c r="I268" s="24" t="s">
        <v>474</v>
      </c>
      <c r="J268" s="25">
        <v>700000</v>
      </c>
      <c r="K268" s="31">
        <v>100000</v>
      </c>
      <c r="L268" s="31">
        <v>700000</v>
      </c>
      <c r="M268" s="20">
        <f t="shared" si="101"/>
        <v>0</v>
      </c>
      <c r="N268" s="21">
        <f t="shared" si="102"/>
        <v>0</v>
      </c>
      <c r="O268" s="26"/>
      <c r="P268" s="22" t="str">
        <f t="shared" si="103"/>
        <v>On Budget</v>
      </c>
      <c r="Q268" s="20">
        <f t="shared" si="104"/>
        <v>600000</v>
      </c>
      <c r="R268" s="67">
        <v>600000</v>
      </c>
      <c r="S268" s="70">
        <v>66667</v>
      </c>
      <c r="T268" s="65">
        <f>+S268*9</f>
        <v>600003</v>
      </c>
      <c r="U268" s="65">
        <f>+S268*8</f>
        <v>533336</v>
      </c>
      <c r="V268" s="70">
        <v>66664</v>
      </c>
      <c r="W268" s="65">
        <f>SUM(U268:V268)</f>
        <v>600000</v>
      </c>
    </row>
    <row r="269" spans="1:23" outlineLevel="2" x14ac:dyDescent="0.25">
      <c r="A269" s="33" t="s">
        <v>277</v>
      </c>
      <c r="B269" s="30" t="s">
        <v>205</v>
      </c>
      <c r="C269" s="31">
        <v>0</v>
      </c>
      <c r="D269" s="31">
        <v>729000</v>
      </c>
      <c r="E269" s="20">
        <f t="shared" si="97"/>
        <v>-729000</v>
      </c>
      <c r="F269" s="21">
        <f t="shared" si="98"/>
        <v>-1</v>
      </c>
      <c r="G269" s="22" t="str">
        <f t="shared" si="99"/>
        <v>Under Budget</v>
      </c>
      <c r="H269" s="23" t="str">
        <f t="shared" si="100"/>
        <v>Yes</v>
      </c>
      <c r="I269" s="24" t="s">
        <v>475</v>
      </c>
      <c r="J269" s="25">
        <v>972000</v>
      </c>
      <c r="K269" s="31">
        <v>243000</v>
      </c>
      <c r="L269" s="31">
        <v>972000</v>
      </c>
      <c r="M269" s="20">
        <f t="shared" si="101"/>
        <v>0</v>
      </c>
      <c r="N269" s="21">
        <f t="shared" si="102"/>
        <v>0</v>
      </c>
      <c r="O269" s="26"/>
      <c r="P269" s="22" t="str">
        <f t="shared" si="103"/>
        <v>On Budget</v>
      </c>
      <c r="Q269" s="20">
        <f t="shared" si="104"/>
        <v>729000</v>
      </c>
      <c r="R269" s="67">
        <v>700000</v>
      </c>
      <c r="S269" s="70">
        <v>77778</v>
      </c>
      <c r="T269" s="65">
        <f>+S269*9</f>
        <v>700002</v>
      </c>
      <c r="U269" s="65">
        <f>+S269*8</f>
        <v>622224</v>
      </c>
      <c r="V269" s="70">
        <v>77776</v>
      </c>
      <c r="W269" s="65">
        <f>SUM(U269:V269)</f>
        <v>700000</v>
      </c>
    </row>
    <row r="270" spans="1:23" outlineLevel="2" x14ac:dyDescent="0.25">
      <c r="A270" s="33" t="s">
        <v>278</v>
      </c>
      <c r="B270" s="30" t="s">
        <v>205</v>
      </c>
      <c r="C270" s="31">
        <v>224836.63999999998</v>
      </c>
      <c r="D270" s="31">
        <v>222000</v>
      </c>
      <c r="E270" s="20">
        <f t="shared" si="97"/>
        <v>2836.6399999999849</v>
      </c>
      <c r="F270" s="21">
        <f t="shared" si="98"/>
        <v>1.2777657657657589E-2</v>
      </c>
      <c r="G270" s="22" t="str">
        <f t="shared" si="99"/>
        <v>Over Budget</v>
      </c>
      <c r="H270" s="23" t="str">
        <f t="shared" si="100"/>
        <v>No</v>
      </c>
      <c r="I270" s="24"/>
      <c r="J270" s="25">
        <v>1148000</v>
      </c>
      <c r="K270" s="31">
        <v>1150836.6400000001</v>
      </c>
      <c r="L270" s="31">
        <v>1148000</v>
      </c>
      <c r="M270" s="20">
        <f t="shared" si="101"/>
        <v>0</v>
      </c>
      <c r="N270" s="21">
        <f t="shared" si="102"/>
        <v>0</v>
      </c>
      <c r="O270" s="26"/>
      <c r="P270" s="22" t="str">
        <f t="shared" si="103"/>
        <v>On Budget</v>
      </c>
      <c r="Q270" s="20">
        <f t="shared" si="104"/>
        <v>-2836.6400000001304</v>
      </c>
    </row>
    <row r="271" spans="1:23" ht="24" outlineLevel="2" x14ac:dyDescent="0.25">
      <c r="A271" s="33" t="s">
        <v>279</v>
      </c>
      <c r="B271" s="30" t="s">
        <v>205</v>
      </c>
      <c r="C271" s="31">
        <v>49222.380000000005</v>
      </c>
      <c r="D271" s="31">
        <v>0</v>
      </c>
      <c r="E271" s="20">
        <f t="shared" si="97"/>
        <v>49222.380000000005</v>
      </c>
      <c r="F271" s="21">
        <f t="shared" si="98"/>
        <v>1</v>
      </c>
      <c r="G271" s="22" t="str">
        <f t="shared" si="99"/>
        <v>Over Budget</v>
      </c>
      <c r="H271" s="23" t="str">
        <f t="shared" si="100"/>
        <v>Yes</v>
      </c>
      <c r="I271" s="24" t="s">
        <v>476</v>
      </c>
      <c r="J271" s="25">
        <v>125000</v>
      </c>
      <c r="K271" s="31">
        <v>174222.38</v>
      </c>
      <c r="L271" s="31">
        <v>125000</v>
      </c>
      <c r="M271" s="20">
        <f t="shared" si="101"/>
        <v>0</v>
      </c>
      <c r="N271" s="21">
        <f t="shared" si="102"/>
        <v>0</v>
      </c>
      <c r="O271" s="26"/>
      <c r="P271" s="22" t="str">
        <f t="shared" si="103"/>
        <v>On Budget</v>
      </c>
      <c r="Q271" s="20">
        <f t="shared" si="104"/>
        <v>-49222.380000000005</v>
      </c>
    </row>
    <row r="272" spans="1:23" outlineLevel="2" x14ac:dyDescent="0.25">
      <c r="A272" s="33" t="s">
        <v>280</v>
      </c>
      <c r="B272" s="30" t="s">
        <v>205</v>
      </c>
      <c r="C272" s="31">
        <v>0</v>
      </c>
      <c r="D272" s="31">
        <v>185000</v>
      </c>
      <c r="E272" s="20">
        <f t="shared" si="97"/>
        <v>-185000</v>
      </c>
      <c r="F272" s="21">
        <f t="shared" si="98"/>
        <v>-1</v>
      </c>
      <c r="G272" s="22" t="str">
        <f t="shared" si="99"/>
        <v>Under Budget</v>
      </c>
      <c r="H272" s="23" t="str">
        <f t="shared" si="100"/>
        <v>Yes</v>
      </c>
      <c r="I272" s="24" t="s">
        <v>477</v>
      </c>
      <c r="J272" s="25">
        <v>185000</v>
      </c>
      <c r="K272" s="31">
        <v>0</v>
      </c>
      <c r="L272" s="31">
        <v>185000</v>
      </c>
      <c r="M272" s="20">
        <f t="shared" si="101"/>
        <v>0</v>
      </c>
      <c r="N272" s="21">
        <f t="shared" si="102"/>
        <v>0</v>
      </c>
      <c r="O272" s="26"/>
      <c r="P272" s="22" t="str">
        <f t="shared" si="103"/>
        <v>On Budget</v>
      </c>
      <c r="Q272" s="20">
        <f t="shared" si="104"/>
        <v>185000</v>
      </c>
    </row>
    <row r="273" spans="1:17" outlineLevel="2" x14ac:dyDescent="0.25">
      <c r="A273" s="33" t="s">
        <v>281</v>
      </c>
      <c r="B273" s="30" t="s">
        <v>205</v>
      </c>
      <c r="C273" s="31">
        <v>86517.81</v>
      </c>
      <c r="D273" s="31">
        <v>150000</v>
      </c>
      <c r="E273" s="20">
        <f t="shared" si="97"/>
        <v>-63482.19</v>
      </c>
      <c r="F273" s="21">
        <f t="shared" si="98"/>
        <v>-0.4232146</v>
      </c>
      <c r="G273" s="22" t="str">
        <f t="shared" si="99"/>
        <v>Under Budget</v>
      </c>
      <c r="H273" s="23" t="str">
        <f t="shared" si="100"/>
        <v>Yes</v>
      </c>
      <c r="I273" s="24" t="s">
        <v>478</v>
      </c>
      <c r="J273" s="25">
        <v>150000</v>
      </c>
      <c r="K273" s="31">
        <v>86517.81</v>
      </c>
      <c r="L273" s="31">
        <v>150000</v>
      </c>
      <c r="M273" s="20">
        <f t="shared" si="101"/>
        <v>0</v>
      </c>
      <c r="N273" s="21">
        <f t="shared" si="102"/>
        <v>0</v>
      </c>
      <c r="O273" s="26"/>
      <c r="P273" s="22" t="str">
        <f t="shared" si="103"/>
        <v>On Budget</v>
      </c>
      <c r="Q273" s="20">
        <f t="shared" si="104"/>
        <v>63482.19</v>
      </c>
    </row>
    <row r="274" spans="1:17" ht="48" outlineLevel="2" x14ac:dyDescent="0.25">
      <c r="A274" s="33" t="s">
        <v>282</v>
      </c>
      <c r="B274" s="30" t="s">
        <v>205</v>
      </c>
      <c r="C274" s="31">
        <v>649270.47</v>
      </c>
      <c r="D274" s="31">
        <v>229000</v>
      </c>
      <c r="E274" s="20">
        <f t="shared" si="97"/>
        <v>420270.47</v>
      </c>
      <c r="F274" s="21">
        <f t="shared" si="98"/>
        <v>1.8352422270742357</v>
      </c>
      <c r="G274" s="22" t="str">
        <f t="shared" si="99"/>
        <v>Over Budget</v>
      </c>
      <c r="H274" s="23" t="str">
        <f t="shared" si="100"/>
        <v>Yes</v>
      </c>
      <c r="I274" s="64" t="s">
        <v>482</v>
      </c>
      <c r="J274" s="25">
        <v>1434000</v>
      </c>
      <c r="K274" s="31">
        <v>1854270.47</v>
      </c>
      <c r="L274" s="31">
        <v>1434000</v>
      </c>
      <c r="M274" s="20">
        <f t="shared" si="101"/>
        <v>0</v>
      </c>
      <c r="N274" s="21">
        <f t="shared" si="102"/>
        <v>0</v>
      </c>
      <c r="O274" s="26"/>
      <c r="P274" s="22" t="str">
        <f t="shared" si="103"/>
        <v>On Budget</v>
      </c>
      <c r="Q274" s="20">
        <f t="shared" si="104"/>
        <v>-420270.47</v>
      </c>
    </row>
    <row r="275" spans="1:17" outlineLevel="2" x14ac:dyDescent="0.25">
      <c r="A275" s="33" t="s">
        <v>283</v>
      </c>
      <c r="B275" s="30" t="s">
        <v>205</v>
      </c>
      <c r="C275" s="31">
        <v>42903.47</v>
      </c>
      <c r="D275" s="31">
        <v>47000</v>
      </c>
      <c r="E275" s="20">
        <f t="shared" si="97"/>
        <v>-4096.5299999999988</v>
      </c>
      <c r="F275" s="21">
        <f t="shared" si="98"/>
        <v>-8.7160212765957423E-2</v>
      </c>
      <c r="G275" s="22" t="str">
        <f t="shared" si="99"/>
        <v>Under Budget</v>
      </c>
      <c r="H275" s="23" t="str">
        <f t="shared" si="100"/>
        <v>No</v>
      </c>
      <c r="I275" s="24"/>
      <c r="J275" s="25">
        <v>390000</v>
      </c>
      <c r="K275" s="31">
        <v>385903.47</v>
      </c>
      <c r="L275" s="31">
        <v>390000</v>
      </c>
      <c r="M275" s="20">
        <f t="shared" si="101"/>
        <v>0</v>
      </c>
      <c r="N275" s="21">
        <f t="shared" si="102"/>
        <v>0</v>
      </c>
      <c r="O275" s="26"/>
      <c r="P275" s="22" t="str">
        <f t="shared" si="103"/>
        <v>On Budget</v>
      </c>
      <c r="Q275" s="20">
        <f t="shared" si="104"/>
        <v>4096.5300000000279</v>
      </c>
    </row>
    <row r="276" spans="1:17" outlineLevel="2" x14ac:dyDescent="0.25">
      <c r="A276" s="33" t="s">
        <v>284</v>
      </c>
      <c r="B276" s="30" t="s">
        <v>205</v>
      </c>
      <c r="C276" s="31">
        <v>39431.839999999997</v>
      </c>
      <c r="D276" s="31">
        <v>34000</v>
      </c>
      <c r="E276" s="20">
        <f t="shared" si="97"/>
        <v>5431.8399999999965</v>
      </c>
      <c r="F276" s="21">
        <f t="shared" si="98"/>
        <v>0.1597599999999999</v>
      </c>
      <c r="G276" s="22" t="str">
        <f t="shared" si="99"/>
        <v>Over Budget</v>
      </c>
      <c r="H276" s="23" t="str">
        <f t="shared" si="100"/>
        <v>No</v>
      </c>
      <c r="I276" s="24"/>
      <c r="J276" s="25">
        <v>350000</v>
      </c>
      <c r="K276" s="31">
        <v>355431.83999999997</v>
      </c>
      <c r="L276" s="31">
        <v>350000</v>
      </c>
      <c r="M276" s="20">
        <f t="shared" si="101"/>
        <v>0</v>
      </c>
      <c r="N276" s="21">
        <f t="shared" si="102"/>
        <v>0</v>
      </c>
      <c r="O276" s="26"/>
      <c r="P276" s="22" t="str">
        <f t="shared" si="103"/>
        <v>On Budget</v>
      </c>
      <c r="Q276" s="20">
        <f t="shared" si="104"/>
        <v>-5431.8399999999674</v>
      </c>
    </row>
    <row r="277" spans="1:17" ht="36" outlineLevel="2" x14ac:dyDescent="0.25">
      <c r="A277" s="33" t="s">
        <v>285</v>
      </c>
      <c r="B277" s="30" t="s">
        <v>205</v>
      </c>
      <c r="C277" s="31">
        <v>26251.66</v>
      </c>
      <c r="D277" s="31">
        <v>50000</v>
      </c>
      <c r="E277" s="20">
        <f t="shared" si="97"/>
        <v>-23748.34</v>
      </c>
      <c r="F277" s="21">
        <f t="shared" si="98"/>
        <v>-0.47496680000000002</v>
      </c>
      <c r="G277" s="22" t="str">
        <f t="shared" si="99"/>
        <v>Under Budget</v>
      </c>
      <c r="H277" s="23" t="str">
        <f t="shared" si="100"/>
        <v>Yes</v>
      </c>
      <c r="I277" s="64" t="s">
        <v>479</v>
      </c>
      <c r="J277" s="25">
        <v>196000</v>
      </c>
      <c r="K277" s="31">
        <v>172251.66</v>
      </c>
      <c r="L277" s="31">
        <v>196000</v>
      </c>
      <c r="M277" s="20">
        <f t="shared" si="101"/>
        <v>0</v>
      </c>
      <c r="N277" s="21">
        <f t="shared" si="102"/>
        <v>0</v>
      </c>
      <c r="O277" s="26"/>
      <c r="P277" s="22" t="str">
        <f t="shared" si="103"/>
        <v>On Budget</v>
      </c>
      <c r="Q277" s="20">
        <f t="shared" si="104"/>
        <v>23748.339999999997</v>
      </c>
    </row>
    <row r="278" spans="1:17" ht="36" outlineLevel="2" x14ac:dyDescent="0.25">
      <c r="A278" s="33" t="s">
        <v>286</v>
      </c>
      <c r="B278" s="30" t="s">
        <v>205</v>
      </c>
      <c r="C278" s="31">
        <v>15320.54</v>
      </c>
      <c r="D278" s="31">
        <v>26000</v>
      </c>
      <c r="E278" s="20">
        <f t="shared" si="97"/>
        <v>-10679.46</v>
      </c>
      <c r="F278" s="21">
        <f t="shared" si="98"/>
        <v>-0.41074846153846151</v>
      </c>
      <c r="G278" s="22" t="str">
        <f t="shared" si="99"/>
        <v>Under Budget</v>
      </c>
      <c r="H278" s="23" t="str">
        <f t="shared" si="100"/>
        <v>Yes</v>
      </c>
      <c r="I278" s="24" t="s">
        <v>460</v>
      </c>
      <c r="J278" s="25">
        <v>215000</v>
      </c>
      <c r="K278" s="31">
        <v>93320.540000000008</v>
      </c>
      <c r="L278" s="31">
        <v>104000</v>
      </c>
      <c r="M278" s="20">
        <f t="shared" si="101"/>
        <v>111000</v>
      </c>
      <c r="N278" s="21">
        <f t="shared" si="102"/>
        <v>1.0673076923076923</v>
      </c>
      <c r="O278" s="26"/>
      <c r="P278" s="22" t="str">
        <f t="shared" si="103"/>
        <v>Over Budget</v>
      </c>
      <c r="Q278" s="20">
        <f t="shared" si="104"/>
        <v>121679.45999999999</v>
      </c>
    </row>
    <row r="279" spans="1:17" ht="36" outlineLevel="2" x14ac:dyDescent="0.25">
      <c r="A279" s="33" t="s">
        <v>287</v>
      </c>
      <c r="B279" s="30" t="s">
        <v>205</v>
      </c>
      <c r="C279" s="31">
        <v>5348.5</v>
      </c>
      <c r="D279" s="31">
        <v>154000</v>
      </c>
      <c r="E279" s="20">
        <f t="shared" si="97"/>
        <v>-148651.5</v>
      </c>
      <c r="F279" s="21">
        <f t="shared" si="98"/>
        <v>-0.96526948051948047</v>
      </c>
      <c r="G279" s="22" t="str">
        <f t="shared" si="99"/>
        <v>Under Budget</v>
      </c>
      <c r="H279" s="23" t="str">
        <f t="shared" si="100"/>
        <v>Yes</v>
      </c>
      <c r="I279" s="24" t="s">
        <v>480</v>
      </c>
      <c r="J279" s="25">
        <v>499000</v>
      </c>
      <c r="K279" s="31">
        <v>490348.5</v>
      </c>
      <c r="L279" s="31">
        <v>639000</v>
      </c>
      <c r="M279" s="20">
        <f t="shared" si="101"/>
        <v>-140000</v>
      </c>
      <c r="N279" s="21">
        <f t="shared" si="102"/>
        <v>-0.2190923317683881</v>
      </c>
      <c r="O279" s="26"/>
      <c r="P279" s="22" t="str">
        <f t="shared" si="103"/>
        <v>Under Budget</v>
      </c>
      <c r="Q279" s="20">
        <f t="shared" si="104"/>
        <v>8651.5</v>
      </c>
    </row>
    <row r="280" spans="1:17" ht="15.75" outlineLevel="2" thickBot="1" x14ac:dyDescent="0.3">
      <c r="A280" s="33" t="s">
        <v>288</v>
      </c>
      <c r="B280" s="30" t="s">
        <v>205</v>
      </c>
      <c r="C280" s="31">
        <v>0</v>
      </c>
      <c r="D280" s="31">
        <v>0</v>
      </c>
      <c r="E280" s="20">
        <f t="shared" si="97"/>
        <v>0</v>
      </c>
      <c r="F280" s="21">
        <f t="shared" si="98"/>
        <v>0</v>
      </c>
      <c r="G280" s="22" t="str">
        <f t="shared" si="99"/>
        <v>On Budget</v>
      </c>
      <c r="H280" s="23" t="str">
        <f t="shared" si="100"/>
        <v>No</v>
      </c>
      <c r="I280" s="24"/>
      <c r="J280" s="25">
        <v>2000000</v>
      </c>
      <c r="K280" s="31">
        <v>2000000</v>
      </c>
      <c r="L280" s="31">
        <v>2000000</v>
      </c>
      <c r="M280" s="20">
        <f t="shared" si="101"/>
        <v>0</v>
      </c>
      <c r="N280" s="21">
        <f t="shared" si="102"/>
        <v>0</v>
      </c>
      <c r="O280" s="26"/>
      <c r="P280" s="22" t="str">
        <f t="shared" si="103"/>
        <v>On Budget</v>
      </c>
      <c r="Q280" s="20">
        <f t="shared" si="104"/>
        <v>0</v>
      </c>
    </row>
    <row r="281" spans="1:17" ht="15.75" outlineLevel="1" thickBot="1" x14ac:dyDescent="0.3">
      <c r="A281" s="34" t="s">
        <v>289</v>
      </c>
      <c r="B281" s="35" t="s">
        <v>13</v>
      </c>
      <c r="C281" s="40">
        <f>SUBTOTAL(9,C252:C280)</f>
        <v>4646858.2800000012</v>
      </c>
      <c r="D281" s="40">
        <f>SUBTOTAL(9,D252:D280)</f>
        <v>6617000</v>
      </c>
      <c r="E281" s="41">
        <f t="shared" si="97"/>
        <v>-1970141.7199999988</v>
      </c>
      <c r="F281" s="42">
        <f t="shared" si="98"/>
        <v>-0.29773941665407266</v>
      </c>
      <c r="G281" s="40" t="str">
        <f t="shared" si="99"/>
        <v>Under Budget</v>
      </c>
      <c r="H281" s="43" t="str">
        <f t="shared" si="100"/>
        <v>Yes</v>
      </c>
      <c r="I281" s="45"/>
      <c r="J281" s="40">
        <f>SUBTOTAL(9,J252:J280)</f>
        <v>26621000</v>
      </c>
      <c r="K281" s="40">
        <f>SUBTOTAL(9,K252:K280)</f>
        <v>25149858.279999994</v>
      </c>
      <c r="L281" s="40">
        <f>SUBTOTAL(9,L252:L280)</f>
        <v>27120000</v>
      </c>
      <c r="M281" s="41">
        <f t="shared" si="101"/>
        <v>-499000</v>
      </c>
      <c r="N281" s="42">
        <f t="shared" si="102"/>
        <v>-1.8399705014749263E-2</v>
      </c>
      <c r="O281" s="46"/>
      <c r="P281" s="40" t="str">
        <f t="shared" si="103"/>
        <v>Under Budget</v>
      </c>
      <c r="Q281" s="41">
        <f t="shared" si="104"/>
        <v>1471141.7200000063</v>
      </c>
    </row>
    <row r="282" spans="1:17" x14ac:dyDescent="0.25">
      <c r="A282" s="36" t="s">
        <v>290</v>
      </c>
      <c r="B282" s="37" t="s">
        <v>13</v>
      </c>
      <c r="C282" s="40">
        <f>SUBTOTAL(9,C197:C281)</f>
        <v>19114816.279999986</v>
      </c>
      <c r="D282" s="40">
        <f>SUBTOTAL(9,D197:D281)</f>
        <v>20763616</v>
      </c>
      <c r="E282" s="41">
        <f t="shared" si="97"/>
        <v>-1648799.7200000137</v>
      </c>
      <c r="F282" s="42">
        <f t="shared" si="98"/>
        <v>-7.9408120435285154E-2</v>
      </c>
      <c r="G282" s="40" t="str">
        <f t="shared" si="99"/>
        <v>Under Budget</v>
      </c>
      <c r="H282" s="43"/>
      <c r="I282" s="44"/>
      <c r="J282" s="40">
        <f>SUBTOTAL(9,J197:J281)</f>
        <v>84439954</v>
      </c>
      <c r="K282" s="40">
        <f>SUBTOTAL(9,K197:K281)</f>
        <v>83523665.469999999</v>
      </c>
      <c r="L282" s="40">
        <f>SUBTOTAL(9,L197:L281)</f>
        <v>84910647</v>
      </c>
      <c r="M282" s="41">
        <f t="shared" si="101"/>
        <v>-470693</v>
      </c>
      <c r="N282" s="42">
        <f t="shared" si="102"/>
        <v>-5.5433919847531019E-3</v>
      </c>
      <c r="O282" s="46"/>
      <c r="P282" s="40" t="str">
        <f t="shared" si="103"/>
        <v>Under Budget</v>
      </c>
      <c r="Q282" s="41">
        <f t="shared" si="104"/>
        <v>916288.53000000119</v>
      </c>
    </row>
    <row r="283" spans="1:17" outlineLevel="1" x14ac:dyDescent="0.25">
      <c r="A283" s="29" t="s">
        <v>291</v>
      </c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7" outlineLevel="2" x14ac:dyDescent="0.25">
      <c r="A284" s="32" t="s">
        <v>292</v>
      </c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7" ht="36.75" outlineLevel="2" thickBot="1" x14ac:dyDescent="0.3">
      <c r="A285" s="33" t="s">
        <v>293</v>
      </c>
      <c r="B285" s="30" t="s">
        <v>294</v>
      </c>
      <c r="C285" s="31">
        <v>60911.39</v>
      </c>
      <c r="D285" s="31">
        <v>463000</v>
      </c>
      <c r="E285" s="20">
        <f t="shared" ref="E285:E286" si="105">C285 - D285</f>
        <v>-402088.61</v>
      </c>
      <c r="F285" s="21">
        <f t="shared" ref="F285:F286" si="106">IF(D285 &gt; 1, ( C285 - D285 ) / D285, IF(C285 &gt; 1, 1, IF(C285 &lt; -1, -1, 0)))</f>
        <v>-0.8684419222462203</v>
      </c>
      <c r="G285" s="22" t="str">
        <f t="shared" ref="G285:G286" si="107">IF($E285 &gt; 1, "Over Budget", IF($E285 &lt; -1, "Under Budget", "On Budget"))</f>
        <v>Under Budget</v>
      </c>
      <c r="H285" s="23" t="str">
        <f t="shared" ref="H285" si="108">IF(AND(OR(MONTH($A$3) = 3, MONTH($A$3) = 6, MONTH($A$3) = 9, MONTH($A$3) = 12), OR($F285 &gt;= 0.1, $E285 &gt;= 250000, $F285 &lt;= -0.1, $E285 &lt;= -250000), OR($E285 &gt;= 10000, $E285 &lt;= -10000)), "Yes", IF(OR($E285 &gt;= 250000, $E285 &lt;= -250000), "Yes", "No"))</f>
        <v>Yes</v>
      </c>
      <c r="I285" s="24" t="s">
        <v>481</v>
      </c>
      <c r="J285" s="25">
        <v>3559000</v>
      </c>
      <c r="K285" s="31">
        <v>3217821.39</v>
      </c>
      <c r="L285" s="31">
        <v>3309000</v>
      </c>
      <c r="M285" s="20">
        <f t="shared" ref="M285:M286" si="109">J285 - L285</f>
        <v>250000</v>
      </c>
      <c r="N285" s="21">
        <f t="shared" ref="N285:N286" si="110">IF(L285 &gt; 1, ( J285 - L285 ) / L285, IF(J285 &gt; 1, 1, IF(J285 &lt; 1, -1, 0)))</f>
        <v>7.5551526140828051E-2</v>
      </c>
      <c r="O285" s="26"/>
      <c r="P285" s="22" t="str">
        <f t="shared" ref="P285:P286" si="111">IF($M285 &gt; 1, "Over Budget", IF($M285 &lt; -1, "Under Budget", "On Budget"))</f>
        <v>Over Budget</v>
      </c>
      <c r="Q285" s="20">
        <f t="shared" ref="Q285:Q286" si="112">J285 - K285</f>
        <v>341178.60999999987</v>
      </c>
    </row>
    <row r="286" spans="1:17" outlineLevel="1" x14ac:dyDescent="0.25">
      <c r="A286" s="34" t="s">
        <v>295</v>
      </c>
      <c r="B286" s="35" t="s">
        <v>13</v>
      </c>
      <c r="C286" s="40">
        <f>SUBTOTAL(9,C285:C285)</f>
        <v>60911.39</v>
      </c>
      <c r="D286" s="40">
        <f>SUBTOTAL(9,D285:D285)</f>
        <v>463000</v>
      </c>
      <c r="E286" s="41">
        <f t="shared" si="105"/>
        <v>-402088.61</v>
      </c>
      <c r="F286" s="42">
        <f t="shared" si="106"/>
        <v>-0.8684419222462203</v>
      </c>
      <c r="G286" s="40" t="str">
        <f t="shared" si="107"/>
        <v>Under Budget</v>
      </c>
      <c r="H286" s="43"/>
      <c r="I286" s="44"/>
      <c r="J286" s="40">
        <f>SUBTOTAL(9,J285:J285)</f>
        <v>3559000</v>
      </c>
      <c r="K286" s="40">
        <f>SUBTOTAL(9,K285:K285)</f>
        <v>3217821.39</v>
      </c>
      <c r="L286" s="40">
        <f>SUBTOTAL(9,L285:L285)</f>
        <v>3309000</v>
      </c>
      <c r="M286" s="41">
        <f t="shared" si="109"/>
        <v>250000</v>
      </c>
      <c r="N286" s="42">
        <f t="shared" si="110"/>
        <v>7.5551526140828051E-2</v>
      </c>
      <c r="O286" s="46"/>
      <c r="P286" s="40" t="str">
        <f t="shared" si="111"/>
        <v>Over Budget</v>
      </c>
      <c r="Q286" s="41">
        <f t="shared" si="112"/>
        <v>341178.60999999987</v>
      </c>
    </row>
    <row r="287" spans="1:17" outlineLevel="2" x14ac:dyDescent="0.25">
      <c r="A287" s="32" t="s">
        <v>296</v>
      </c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7" ht="24" outlineLevel="2" x14ac:dyDescent="0.25">
      <c r="A288" s="33" t="s">
        <v>297</v>
      </c>
      <c r="B288" s="30" t="s">
        <v>298</v>
      </c>
      <c r="C288" s="31">
        <v>0</v>
      </c>
      <c r="D288" s="31">
        <v>48000</v>
      </c>
      <c r="E288" s="20">
        <f t="shared" ref="E288:E297" si="113">C288 - D288</f>
        <v>-48000</v>
      </c>
      <c r="F288" s="21">
        <f t="shared" ref="F288:F297" si="114">IF(D288 &gt; 1, ( C288 - D288 ) / D288, IF(C288 &gt; 1, 1, IF(C288 &lt; -1, -1, 0)))</f>
        <v>-1</v>
      </c>
      <c r="G288" s="22" t="str">
        <f t="shared" ref="G288:G297" si="115">IF($E288 &gt; 1, "Over Budget", IF($E288 &lt; -1, "Under Budget", "On Budget"))</f>
        <v>Under Budget</v>
      </c>
      <c r="H288" s="23" t="str">
        <f t="shared" ref="H288:H296" si="116">IF(AND(OR(MONTH($A$3) = 3, MONTH($A$3) = 6, MONTH($A$3) = 9, MONTH($A$3) = 12), OR($F288 &gt;= 0.1, $E288 &gt;= 250000, $F288 &lt;= -0.1, $E288 &lt;= -250000), OR($E288 &gt;= 10000, $E288 &lt;= -10000)), "Yes", IF(OR($E288 &gt;= 250000, $E288 &lt;= -250000), "Yes", "No"))</f>
        <v>Yes</v>
      </c>
      <c r="I288" s="24" t="s">
        <v>519</v>
      </c>
      <c r="J288" s="25">
        <v>41480</v>
      </c>
      <c r="K288" s="31">
        <v>144000</v>
      </c>
      <c r="L288" s="31">
        <v>192000</v>
      </c>
      <c r="M288" s="20">
        <f t="shared" ref="M288:M297" si="117">J288 - L288</f>
        <v>-150520</v>
      </c>
      <c r="N288" s="21">
        <f t="shared" ref="N288:N297" si="118">IF(L288 &gt; 1, ( J288 - L288 ) / L288, IF(J288 &gt; 1, 1, IF(J288 &lt; 1, -1, 0)))</f>
        <v>-0.78395833333333331</v>
      </c>
      <c r="O288" s="26"/>
      <c r="P288" s="22" t="str">
        <f t="shared" ref="P288:P297" si="119">IF($M288 &gt; 1, "Over Budget", IF($M288 &lt; -1, "Under Budget", "On Budget"))</f>
        <v>Under Budget</v>
      </c>
      <c r="Q288" s="20">
        <f t="shared" ref="Q288:Q297" si="120">J288 - K288</f>
        <v>-102520</v>
      </c>
    </row>
    <row r="289" spans="1:23" outlineLevel="2" x14ac:dyDescent="0.25">
      <c r="A289" s="33" t="s">
        <v>299</v>
      </c>
      <c r="B289" s="30" t="s">
        <v>298</v>
      </c>
      <c r="C289" s="31">
        <v>59546.559999999998</v>
      </c>
      <c r="D289" s="31">
        <v>144000</v>
      </c>
      <c r="E289" s="20">
        <f t="shared" si="113"/>
        <v>-84453.440000000002</v>
      </c>
      <c r="F289" s="21">
        <f t="shared" si="114"/>
        <v>-0.58648222222222224</v>
      </c>
      <c r="G289" s="22" t="str">
        <f t="shared" si="115"/>
        <v>Under Budget</v>
      </c>
      <c r="H289" s="23" t="str">
        <f t="shared" si="116"/>
        <v>Yes</v>
      </c>
      <c r="I289" s="24" t="s">
        <v>518</v>
      </c>
      <c r="J289" s="25">
        <v>576000</v>
      </c>
      <c r="K289" s="31">
        <v>491546.56</v>
      </c>
      <c r="L289" s="31">
        <v>576000</v>
      </c>
      <c r="M289" s="20">
        <f t="shared" si="117"/>
        <v>0</v>
      </c>
      <c r="N289" s="21">
        <f t="shared" si="118"/>
        <v>0</v>
      </c>
      <c r="O289" s="26"/>
      <c r="P289" s="22" t="str">
        <f t="shared" si="119"/>
        <v>On Budget</v>
      </c>
      <c r="Q289" s="20">
        <f t="shared" si="120"/>
        <v>84453.440000000002</v>
      </c>
    </row>
    <row r="290" spans="1:23" outlineLevel="2" x14ac:dyDescent="0.25">
      <c r="A290" s="33" t="s">
        <v>300</v>
      </c>
      <c r="B290" s="30" t="s">
        <v>298</v>
      </c>
      <c r="C290" s="31">
        <v>19638.759999999998</v>
      </c>
      <c r="D290" s="31">
        <v>38400</v>
      </c>
      <c r="E290" s="20">
        <f t="shared" si="113"/>
        <v>-18761.240000000002</v>
      </c>
      <c r="F290" s="21">
        <f t="shared" si="114"/>
        <v>-0.48857395833333339</v>
      </c>
      <c r="G290" s="22" t="str">
        <f t="shared" si="115"/>
        <v>Under Budget</v>
      </c>
      <c r="H290" s="23" t="str">
        <f t="shared" si="116"/>
        <v>Yes</v>
      </c>
      <c r="I290" s="24" t="s">
        <v>517</v>
      </c>
      <c r="J290" s="25">
        <v>768000</v>
      </c>
      <c r="K290" s="31">
        <v>749238.76</v>
      </c>
      <c r="L290" s="31">
        <v>768000</v>
      </c>
      <c r="M290" s="20">
        <f t="shared" si="117"/>
        <v>0</v>
      </c>
      <c r="N290" s="21">
        <f t="shared" si="118"/>
        <v>0</v>
      </c>
      <c r="O290" s="26"/>
      <c r="P290" s="22" t="str">
        <f t="shared" si="119"/>
        <v>On Budget</v>
      </c>
      <c r="Q290" s="20">
        <f t="shared" si="120"/>
        <v>18761.239999999991</v>
      </c>
    </row>
    <row r="291" spans="1:23" ht="24" outlineLevel="2" x14ac:dyDescent="0.25">
      <c r="A291" s="33" t="s">
        <v>301</v>
      </c>
      <c r="B291" s="30" t="s">
        <v>298</v>
      </c>
      <c r="C291" s="31">
        <v>2017.98</v>
      </c>
      <c r="D291" s="31">
        <v>72240</v>
      </c>
      <c r="E291" s="20">
        <f t="shared" si="113"/>
        <v>-70222.02</v>
      </c>
      <c r="F291" s="21">
        <f t="shared" si="114"/>
        <v>-0.97206561461794028</v>
      </c>
      <c r="G291" s="22" t="str">
        <f t="shared" si="115"/>
        <v>Under Budget</v>
      </c>
      <c r="H291" s="23" t="str">
        <f t="shared" si="116"/>
        <v>Yes</v>
      </c>
      <c r="I291" s="24" t="s">
        <v>520</v>
      </c>
      <c r="J291" s="25">
        <v>295000</v>
      </c>
      <c r="K291" s="31">
        <v>74257.98000000001</v>
      </c>
      <c r="L291" s="31">
        <v>144480</v>
      </c>
      <c r="M291" s="20">
        <f t="shared" si="117"/>
        <v>150520</v>
      </c>
      <c r="N291" s="21">
        <f t="shared" si="118"/>
        <v>1.0418050941306756</v>
      </c>
      <c r="O291" s="26"/>
      <c r="P291" s="22" t="str">
        <f t="shared" si="119"/>
        <v>Over Budget</v>
      </c>
      <c r="Q291" s="20">
        <f t="shared" si="120"/>
        <v>220742.02</v>
      </c>
    </row>
    <row r="292" spans="1:23" outlineLevel="2" x14ac:dyDescent="0.25">
      <c r="A292" s="33" t="s">
        <v>302</v>
      </c>
      <c r="B292" s="30" t="s">
        <v>303</v>
      </c>
      <c r="C292" s="31">
        <v>37435.899999999994</v>
      </c>
      <c r="D292" s="31">
        <v>31849</v>
      </c>
      <c r="E292" s="20">
        <f t="shared" si="113"/>
        <v>5586.8999999999942</v>
      </c>
      <c r="F292" s="21">
        <f t="shared" si="114"/>
        <v>0.17541838048290351</v>
      </c>
      <c r="G292" s="22" t="str">
        <f t="shared" si="115"/>
        <v>Over Budget</v>
      </c>
      <c r="H292" s="23" t="str">
        <f t="shared" si="116"/>
        <v>No</v>
      </c>
      <c r="I292" s="24"/>
      <c r="J292" s="25">
        <f>L292</f>
        <v>127400</v>
      </c>
      <c r="K292" s="31">
        <v>132986.9</v>
      </c>
      <c r="L292" s="31">
        <v>127400</v>
      </c>
      <c r="M292" s="20">
        <f t="shared" si="117"/>
        <v>0</v>
      </c>
      <c r="N292" s="21">
        <f t="shared" si="118"/>
        <v>0</v>
      </c>
      <c r="O292" s="26"/>
      <c r="P292" s="22" t="str">
        <f t="shared" si="119"/>
        <v>On Budget</v>
      </c>
      <c r="Q292" s="20">
        <f t="shared" si="120"/>
        <v>-5586.8999999999942</v>
      </c>
    </row>
    <row r="293" spans="1:23" outlineLevel="2" x14ac:dyDescent="0.25">
      <c r="A293" s="33" t="s">
        <v>304</v>
      </c>
      <c r="B293" s="30" t="s">
        <v>205</v>
      </c>
      <c r="C293" s="31">
        <v>108495.74000000003</v>
      </c>
      <c r="D293" s="31">
        <v>378000</v>
      </c>
      <c r="E293" s="20">
        <f t="shared" si="113"/>
        <v>-269504.25999999995</v>
      </c>
      <c r="F293" s="21">
        <f t="shared" si="114"/>
        <v>-0.71297423280423267</v>
      </c>
      <c r="G293" s="22" t="str">
        <f t="shared" si="115"/>
        <v>Under Budget</v>
      </c>
      <c r="H293" s="23" t="str">
        <f t="shared" si="116"/>
        <v>Yes</v>
      </c>
      <c r="I293" s="24" t="s">
        <v>461</v>
      </c>
      <c r="J293" s="25">
        <v>1500000</v>
      </c>
      <c r="K293" s="31">
        <v>1458195.74</v>
      </c>
      <c r="L293" s="31">
        <v>1500000</v>
      </c>
      <c r="M293" s="20">
        <f t="shared" si="117"/>
        <v>0</v>
      </c>
      <c r="N293" s="21">
        <f t="shared" si="118"/>
        <v>0</v>
      </c>
      <c r="O293" s="26"/>
      <c r="P293" s="22" t="str">
        <f t="shared" si="119"/>
        <v>On Budget</v>
      </c>
      <c r="Q293" s="20">
        <f t="shared" si="120"/>
        <v>41804.260000000009</v>
      </c>
    </row>
    <row r="294" spans="1:23" ht="24" outlineLevel="2" x14ac:dyDescent="0.25">
      <c r="A294" s="33" t="s">
        <v>305</v>
      </c>
      <c r="B294" s="30" t="s">
        <v>298</v>
      </c>
      <c r="C294" s="31">
        <v>28010.49</v>
      </c>
      <c r="D294" s="31">
        <v>99999</v>
      </c>
      <c r="E294" s="20">
        <f t="shared" si="113"/>
        <v>-71988.509999999995</v>
      </c>
      <c r="F294" s="21">
        <f t="shared" si="114"/>
        <v>-0.71989229892298923</v>
      </c>
      <c r="G294" s="22" t="str">
        <f t="shared" si="115"/>
        <v>Under Budget</v>
      </c>
      <c r="H294" s="23" t="str">
        <f t="shared" si="116"/>
        <v>Yes</v>
      </c>
      <c r="I294" s="24" t="s">
        <v>521</v>
      </c>
      <c r="J294" s="25">
        <v>400000</v>
      </c>
      <c r="K294" s="31">
        <v>328011.49</v>
      </c>
      <c r="L294" s="31">
        <v>400000</v>
      </c>
      <c r="M294" s="20">
        <f t="shared" si="117"/>
        <v>0</v>
      </c>
      <c r="N294" s="21">
        <f t="shared" si="118"/>
        <v>0</v>
      </c>
      <c r="O294" s="26"/>
      <c r="P294" s="22" t="str">
        <f t="shared" si="119"/>
        <v>On Budget</v>
      </c>
      <c r="Q294" s="20">
        <f t="shared" si="120"/>
        <v>71988.510000000009</v>
      </c>
    </row>
    <row r="295" spans="1:23" outlineLevel="2" x14ac:dyDescent="0.25">
      <c r="A295" s="33" t="s">
        <v>306</v>
      </c>
      <c r="B295" s="30" t="s">
        <v>303</v>
      </c>
      <c r="C295" s="31">
        <v>139570.19</v>
      </c>
      <c r="D295" s="31">
        <v>99960</v>
      </c>
      <c r="E295" s="20">
        <f t="shared" si="113"/>
        <v>39610.19</v>
      </c>
      <c r="F295" s="21">
        <f t="shared" si="114"/>
        <v>0.39626040416166469</v>
      </c>
      <c r="G295" s="22" t="str">
        <f t="shared" si="115"/>
        <v>Over Budget</v>
      </c>
      <c r="H295" s="23" t="str">
        <f t="shared" si="116"/>
        <v>Yes</v>
      </c>
      <c r="I295" s="24" t="s">
        <v>424</v>
      </c>
      <c r="J295" s="25">
        <f>L295</f>
        <v>400000</v>
      </c>
      <c r="K295" s="31">
        <v>439610.19</v>
      </c>
      <c r="L295" s="31">
        <v>400000</v>
      </c>
      <c r="M295" s="20">
        <f t="shared" si="117"/>
        <v>0</v>
      </c>
      <c r="N295" s="21">
        <f t="shared" si="118"/>
        <v>0</v>
      </c>
      <c r="O295" s="26"/>
      <c r="P295" s="22" t="str">
        <f t="shared" si="119"/>
        <v>On Budget</v>
      </c>
      <c r="Q295" s="20">
        <f t="shared" si="120"/>
        <v>-39610.19</v>
      </c>
    </row>
    <row r="296" spans="1:23" ht="15.75" outlineLevel="2" thickBot="1" x14ac:dyDescent="0.3">
      <c r="A296" s="33" t="s">
        <v>307</v>
      </c>
      <c r="B296" s="30" t="s">
        <v>303</v>
      </c>
      <c r="C296" s="31">
        <v>0</v>
      </c>
      <c r="D296" s="31">
        <v>500000</v>
      </c>
      <c r="E296" s="20">
        <f t="shared" si="113"/>
        <v>-500000</v>
      </c>
      <c r="F296" s="21">
        <f t="shared" si="114"/>
        <v>-1</v>
      </c>
      <c r="G296" s="22" t="str">
        <f t="shared" si="115"/>
        <v>Under Budget</v>
      </c>
      <c r="H296" s="23" t="str">
        <f t="shared" si="116"/>
        <v>Yes</v>
      </c>
      <c r="I296" s="24" t="s">
        <v>419</v>
      </c>
      <c r="J296" s="25">
        <f>L296</f>
        <v>500000</v>
      </c>
      <c r="K296" s="31">
        <v>0</v>
      </c>
      <c r="L296" s="31">
        <v>500000</v>
      </c>
      <c r="M296" s="20">
        <f t="shared" si="117"/>
        <v>0</v>
      </c>
      <c r="N296" s="21">
        <f t="shared" si="118"/>
        <v>0</v>
      </c>
      <c r="O296" s="26"/>
      <c r="P296" s="22" t="str">
        <f t="shared" si="119"/>
        <v>On Budget</v>
      </c>
      <c r="Q296" s="20">
        <f t="shared" si="120"/>
        <v>500000</v>
      </c>
      <c r="R296" s="67">
        <v>500000</v>
      </c>
      <c r="S296" s="70">
        <v>55556</v>
      </c>
      <c r="T296" s="65">
        <f>+S296*9</f>
        <v>500004</v>
      </c>
      <c r="U296" s="65">
        <f>+S296*8</f>
        <v>444448</v>
      </c>
      <c r="V296" s="70">
        <v>55552</v>
      </c>
      <c r="W296" s="65">
        <f>SUM(U296:V296)</f>
        <v>500000</v>
      </c>
    </row>
    <row r="297" spans="1:23" outlineLevel="1" x14ac:dyDescent="0.25">
      <c r="A297" s="34" t="s">
        <v>308</v>
      </c>
      <c r="B297" s="35" t="s">
        <v>13</v>
      </c>
      <c r="C297" s="40">
        <f>SUBTOTAL(9,C288:C296)</f>
        <v>394715.62</v>
      </c>
      <c r="D297" s="40">
        <f>SUBTOTAL(9,D288:D296)</f>
        <v>1412448</v>
      </c>
      <c r="E297" s="41">
        <f t="shared" si="113"/>
        <v>-1017732.38</v>
      </c>
      <c r="F297" s="42">
        <f t="shared" si="114"/>
        <v>-0.72054502537438547</v>
      </c>
      <c r="G297" s="40" t="str">
        <f t="shared" si="115"/>
        <v>Under Budget</v>
      </c>
      <c r="H297" s="43"/>
      <c r="I297" s="44"/>
      <c r="J297" s="40">
        <f>SUBTOTAL(9,J288:J296)</f>
        <v>4607880</v>
      </c>
      <c r="K297" s="40">
        <f>SUBTOTAL(9,K288:K296)</f>
        <v>3817847.6199999996</v>
      </c>
      <c r="L297" s="40">
        <f>SUBTOTAL(9,L288:L296)</f>
        <v>4607880</v>
      </c>
      <c r="M297" s="41">
        <f t="shared" si="117"/>
        <v>0</v>
      </c>
      <c r="N297" s="42">
        <f t="shared" si="118"/>
        <v>0</v>
      </c>
      <c r="O297" s="46"/>
      <c r="P297" s="40" t="str">
        <f t="shared" si="119"/>
        <v>On Budget</v>
      </c>
      <c r="Q297" s="41">
        <f t="shared" si="120"/>
        <v>790032.38000000035</v>
      </c>
    </row>
    <row r="298" spans="1:23" outlineLevel="2" x14ac:dyDescent="0.25">
      <c r="A298" s="32" t="s">
        <v>309</v>
      </c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23" ht="15.75" outlineLevel="2" thickBot="1" x14ac:dyDescent="0.3">
      <c r="A299" s="33" t="s">
        <v>310</v>
      </c>
      <c r="B299" s="30" t="s">
        <v>311</v>
      </c>
      <c r="C299" s="31">
        <v>81.19</v>
      </c>
      <c r="D299" s="31">
        <v>29970</v>
      </c>
      <c r="E299" s="20">
        <f t="shared" ref="E299:E300" si="121">C299 - D299</f>
        <v>-29888.81</v>
      </c>
      <c r="F299" s="21">
        <f t="shared" ref="F299:F300" si="122">IF(D299 &gt; 1, ( C299 - D299 ) / D299, IF(C299 &gt; 1, 1, IF(C299 &lt; -1, -1, 0)))</f>
        <v>-0.99729095762429099</v>
      </c>
      <c r="G299" s="22" t="str">
        <f t="shared" ref="G299:G300" si="123">IF($E299 &gt; 1, "Over Budget", IF($E299 &lt; -1, "Under Budget", "On Budget"))</f>
        <v>Under Budget</v>
      </c>
      <c r="H299" s="23" t="str">
        <f t="shared" ref="H299" si="124">IF(AND(OR(MONTH($A$3) = 3, MONTH($A$3) = 6, MONTH($A$3) = 9, MONTH($A$3) = 12), OR($F299 &gt;= 0.1, $E299 &gt;= 250000, $F299 &lt;= -0.1, $E299 &lt;= -250000), OR($E299 &gt;= 10000, $E299 &lt;= -10000)), "Yes", IF(OR($E299 &gt;= 250000, $E299 &lt;= -250000), "Yes", "No"))</f>
        <v>Yes</v>
      </c>
      <c r="I299" s="24" t="s">
        <v>523</v>
      </c>
      <c r="J299" s="25">
        <v>119924</v>
      </c>
      <c r="K299" s="31">
        <v>90035.19</v>
      </c>
      <c r="L299" s="31">
        <v>119924</v>
      </c>
      <c r="M299" s="20">
        <f t="shared" ref="M299:M300" si="125">J299 - L299</f>
        <v>0</v>
      </c>
      <c r="N299" s="21">
        <f t="shared" ref="N299:N300" si="126">IF(L299 &gt; 1, ( J299 - L299 ) / L299, IF(J299 &gt; 1, 1, IF(J299 &lt; 1, -1, 0)))</f>
        <v>0</v>
      </c>
      <c r="O299" s="26"/>
      <c r="P299" s="22" t="str">
        <f t="shared" ref="P299:P300" si="127">IF($M299 &gt; 1, "Over Budget", IF($M299 &lt; -1, "Under Budget", "On Budget"))</f>
        <v>On Budget</v>
      </c>
      <c r="Q299" s="20">
        <f t="shared" ref="Q299:Q300" si="128">J299 - K299</f>
        <v>29888.809999999998</v>
      </c>
    </row>
    <row r="300" spans="1:23" outlineLevel="1" x14ac:dyDescent="0.25">
      <c r="A300" s="34" t="s">
        <v>312</v>
      </c>
      <c r="B300" s="35" t="s">
        <v>13</v>
      </c>
      <c r="C300" s="40">
        <f>SUBTOTAL(9,C299:C299)</f>
        <v>81.19</v>
      </c>
      <c r="D300" s="40">
        <f>SUBTOTAL(9,D299:D299)</f>
        <v>29970</v>
      </c>
      <c r="E300" s="41">
        <f t="shared" si="121"/>
        <v>-29888.81</v>
      </c>
      <c r="F300" s="42">
        <f t="shared" si="122"/>
        <v>-0.99729095762429099</v>
      </c>
      <c r="G300" s="40" t="str">
        <f t="shared" si="123"/>
        <v>Under Budget</v>
      </c>
      <c r="H300" s="43"/>
      <c r="I300" s="44"/>
      <c r="J300" s="40">
        <f>SUBTOTAL(9,J299:J299)</f>
        <v>119924</v>
      </c>
      <c r="K300" s="40">
        <f>SUBTOTAL(9,K299:K299)</f>
        <v>90035.19</v>
      </c>
      <c r="L300" s="40">
        <f>SUBTOTAL(9,L299:L299)</f>
        <v>119924</v>
      </c>
      <c r="M300" s="41">
        <f t="shared" si="125"/>
        <v>0</v>
      </c>
      <c r="N300" s="42">
        <f t="shared" si="126"/>
        <v>0</v>
      </c>
      <c r="O300" s="46"/>
      <c r="P300" s="40" t="str">
        <f t="shared" si="127"/>
        <v>On Budget</v>
      </c>
      <c r="Q300" s="41">
        <f t="shared" si="128"/>
        <v>29888.809999999998</v>
      </c>
    </row>
    <row r="301" spans="1:23" outlineLevel="2" x14ac:dyDescent="0.25">
      <c r="A301" s="32" t="s">
        <v>313</v>
      </c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23" outlineLevel="2" x14ac:dyDescent="0.25">
      <c r="A302" s="33" t="s">
        <v>314</v>
      </c>
      <c r="B302" s="30" t="s">
        <v>315</v>
      </c>
      <c r="C302" s="31">
        <v>191339.71000000002</v>
      </c>
      <c r="D302" s="31">
        <v>76500</v>
      </c>
      <c r="E302" s="20">
        <f t="shared" ref="E302:E313" si="129">C302 - D302</f>
        <v>114839.71000000002</v>
      </c>
      <c r="F302" s="21">
        <f t="shared" ref="F302:F313" si="130">IF(D302 &gt; 1, ( C302 - D302 ) / D302, IF(C302 &gt; 1, 1, IF(C302 &lt; -1, -1, 0)))</f>
        <v>1.5011726797385623</v>
      </c>
      <c r="G302" s="22" t="str">
        <f t="shared" ref="G302:G313" si="131">IF($E302 &gt; 1, "Over Budget", IF($E302 &lt; -1, "Under Budget", "On Budget"))</f>
        <v>Over Budget</v>
      </c>
      <c r="H302" s="23" t="str">
        <f t="shared" ref="H302:H312" si="132">IF(AND(OR(MONTH($A$3) = 3, MONTH($A$3) = 6, MONTH($A$3) = 9, MONTH($A$3) = 12), OR($F302 &gt;= 0.1, $E302 &gt;= 250000, $F302 &lt;= -0.1, $E302 &lt;= -250000), OR($E302 &gt;= 10000, $E302 &lt;= -10000)), "Yes", IF(OR($E302 &gt;= 250000, $E302 &lt;= -250000), "Yes", "No"))</f>
        <v>Yes</v>
      </c>
      <c r="I302" s="24" t="s">
        <v>423</v>
      </c>
      <c r="J302" s="25">
        <v>726143</v>
      </c>
      <c r="K302" s="31">
        <v>439679.71</v>
      </c>
      <c r="L302" s="31">
        <v>324840</v>
      </c>
      <c r="M302" s="20">
        <f t="shared" ref="M302:M313" si="133">J302 - L302</f>
        <v>401303</v>
      </c>
      <c r="N302" s="21">
        <f t="shared" ref="N302:N313" si="134">IF(L302 &gt; 1, ( J302 - L302 ) / L302, IF(J302 &gt; 1, 1, IF(J302 &lt; 1, -1, 0)))</f>
        <v>1.2353866518901613</v>
      </c>
      <c r="O302" s="26"/>
      <c r="P302" s="22" t="str">
        <f t="shared" ref="P302:P313" si="135">IF($M302 &gt; 1, "Over Budget", IF($M302 &lt; -1, "Under Budget", "On Budget"))</f>
        <v>Over Budget</v>
      </c>
      <c r="Q302" s="20">
        <f t="shared" ref="Q302:Q313" si="136">J302 - K302</f>
        <v>286463.28999999998</v>
      </c>
    </row>
    <row r="303" spans="1:23" outlineLevel="2" x14ac:dyDescent="0.25">
      <c r="A303" s="33" t="s">
        <v>316</v>
      </c>
      <c r="B303" s="30" t="s">
        <v>315</v>
      </c>
      <c r="C303" s="31">
        <v>14813.36</v>
      </c>
      <c r="D303" s="31">
        <v>120600</v>
      </c>
      <c r="E303" s="20">
        <f t="shared" si="129"/>
        <v>-105786.64</v>
      </c>
      <c r="F303" s="21">
        <f t="shared" si="130"/>
        <v>-0.87716948590381427</v>
      </c>
      <c r="G303" s="22" t="str">
        <f t="shared" si="131"/>
        <v>Under Budget</v>
      </c>
      <c r="H303" s="23" t="str">
        <f t="shared" si="132"/>
        <v>Yes</v>
      </c>
      <c r="I303" s="24" t="s">
        <v>410</v>
      </c>
      <c r="J303" s="25">
        <v>758203</v>
      </c>
      <c r="K303" s="31">
        <v>342043.36</v>
      </c>
      <c r="L303" s="31">
        <v>447000</v>
      </c>
      <c r="M303" s="20">
        <f t="shared" si="133"/>
        <v>311203</v>
      </c>
      <c r="N303" s="21">
        <f t="shared" si="134"/>
        <v>0.69620357941834454</v>
      </c>
      <c r="O303" s="26"/>
      <c r="P303" s="22" t="str">
        <f t="shared" si="135"/>
        <v>Over Budget</v>
      </c>
      <c r="Q303" s="20">
        <f t="shared" si="136"/>
        <v>416159.64</v>
      </c>
      <c r="R303" s="67">
        <v>400000</v>
      </c>
      <c r="S303" s="70">
        <v>44444</v>
      </c>
      <c r="T303" s="65">
        <f>+S303*9</f>
        <v>399996</v>
      </c>
      <c r="U303" s="65">
        <f>+S303*8</f>
        <v>355552</v>
      </c>
      <c r="V303" s="70">
        <v>44448</v>
      </c>
      <c r="W303" s="65">
        <f>SUM(U303:V303)</f>
        <v>400000</v>
      </c>
    </row>
    <row r="304" spans="1:23" outlineLevel="2" x14ac:dyDescent="0.25">
      <c r="A304" s="33" t="s">
        <v>317</v>
      </c>
      <c r="B304" s="30" t="s">
        <v>315</v>
      </c>
      <c r="C304" s="31">
        <v>25763.4</v>
      </c>
      <c r="D304" s="31">
        <v>11792</v>
      </c>
      <c r="E304" s="20">
        <f t="shared" si="129"/>
        <v>13971.400000000001</v>
      </c>
      <c r="F304" s="21">
        <f t="shared" si="130"/>
        <v>1.1848202170963367</v>
      </c>
      <c r="G304" s="22" t="str">
        <f t="shared" si="131"/>
        <v>Over Budget</v>
      </c>
      <c r="H304" s="23" t="str">
        <f t="shared" si="132"/>
        <v>Yes</v>
      </c>
      <c r="I304" s="24" t="s">
        <v>410</v>
      </c>
      <c r="J304" s="25">
        <f>11792+207800</f>
        <v>219592</v>
      </c>
      <c r="K304" s="31">
        <v>198563.4</v>
      </c>
      <c r="L304" s="31">
        <v>184592</v>
      </c>
      <c r="M304" s="20">
        <f t="shared" si="133"/>
        <v>35000</v>
      </c>
      <c r="N304" s="21">
        <f t="shared" si="134"/>
        <v>0.18960735026436681</v>
      </c>
      <c r="O304" s="26"/>
      <c r="P304" s="22" t="str">
        <f t="shared" si="135"/>
        <v>Over Budget</v>
      </c>
      <c r="Q304" s="20">
        <f t="shared" si="136"/>
        <v>21028.600000000006</v>
      </c>
      <c r="S304" s="71">
        <f>+S303+92</f>
        <v>44536</v>
      </c>
      <c r="V304" s="71">
        <f>+V303+94</f>
        <v>44542</v>
      </c>
    </row>
    <row r="305" spans="1:23" outlineLevel="2" x14ac:dyDescent="0.25">
      <c r="A305" s="33" t="s">
        <v>318</v>
      </c>
      <c r="B305" s="30" t="s">
        <v>315</v>
      </c>
      <c r="C305" s="31">
        <v>15053.01</v>
      </c>
      <c r="D305" s="31">
        <v>0</v>
      </c>
      <c r="E305" s="20">
        <f t="shared" si="129"/>
        <v>15053.01</v>
      </c>
      <c r="F305" s="21">
        <f t="shared" si="130"/>
        <v>1</v>
      </c>
      <c r="G305" s="22" t="str">
        <f t="shared" si="131"/>
        <v>Over Budget</v>
      </c>
      <c r="H305" s="23" t="str">
        <f t="shared" si="132"/>
        <v>Yes</v>
      </c>
      <c r="I305" s="24" t="s">
        <v>410</v>
      </c>
      <c r="J305" s="25">
        <v>49680</v>
      </c>
      <c r="K305" s="31">
        <v>64733.01</v>
      </c>
      <c r="L305" s="31">
        <v>49680</v>
      </c>
      <c r="M305" s="20">
        <f t="shared" si="133"/>
        <v>0</v>
      </c>
      <c r="N305" s="21">
        <f t="shared" si="134"/>
        <v>0</v>
      </c>
      <c r="O305" s="26"/>
      <c r="P305" s="22" t="str">
        <f t="shared" si="135"/>
        <v>On Budget</v>
      </c>
      <c r="Q305" s="20">
        <f t="shared" si="136"/>
        <v>-15053.010000000002</v>
      </c>
    </row>
    <row r="306" spans="1:23" outlineLevel="2" x14ac:dyDescent="0.25">
      <c r="A306" s="33" t="s">
        <v>319</v>
      </c>
      <c r="B306" s="30" t="s">
        <v>315</v>
      </c>
      <c r="C306" s="31">
        <v>0</v>
      </c>
      <c r="D306" s="31">
        <v>24840</v>
      </c>
      <c r="E306" s="20">
        <f t="shared" si="129"/>
        <v>-24840</v>
      </c>
      <c r="F306" s="21">
        <f t="shared" si="130"/>
        <v>-1</v>
      </c>
      <c r="G306" s="22" t="str">
        <f t="shared" si="131"/>
        <v>Under Budget</v>
      </c>
      <c r="H306" s="23" t="str">
        <f t="shared" si="132"/>
        <v>Yes</v>
      </c>
      <c r="I306" s="24" t="s">
        <v>410</v>
      </c>
      <c r="J306" s="25">
        <v>24840</v>
      </c>
      <c r="K306" s="31">
        <v>0</v>
      </c>
      <c r="L306" s="31">
        <v>24840</v>
      </c>
      <c r="M306" s="20">
        <f t="shared" si="133"/>
        <v>0</v>
      </c>
      <c r="N306" s="21">
        <f t="shared" si="134"/>
        <v>0</v>
      </c>
      <c r="O306" s="26"/>
      <c r="P306" s="22" t="str">
        <f t="shared" si="135"/>
        <v>On Budget</v>
      </c>
      <c r="Q306" s="20">
        <f t="shared" si="136"/>
        <v>24840</v>
      </c>
    </row>
    <row r="307" spans="1:23" outlineLevel="2" x14ac:dyDescent="0.25">
      <c r="A307" s="33" t="s">
        <v>320</v>
      </c>
      <c r="B307" s="30" t="s">
        <v>315</v>
      </c>
      <c r="C307" s="31">
        <v>54813.25</v>
      </c>
      <c r="D307" s="31">
        <v>100000</v>
      </c>
      <c r="E307" s="20">
        <f t="shared" si="129"/>
        <v>-45186.75</v>
      </c>
      <c r="F307" s="21">
        <f t="shared" si="130"/>
        <v>-0.45186749999999998</v>
      </c>
      <c r="G307" s="22" t="str">
        <f t="shared" si="131"/>
        <v>Under Budget</v>
      </c>
      <c r="H307" s="23" t="str">
        <f t="shared" si="132"/>
        <v>Yes</v>
      </c>
      <c r="I307" s="24" t="s">
        <v>422</v>
      </c>
      <c r="J307" s="25">
        <v>54813</v>
      </c>
      <c r="K307" s="31">
        <v>281813.25</v>
      </c>
      <c r="L307" s="31">
        <v>327000</v>
      </c>
      <c r="M307" s="20">
        <f t="shared" si="133"/>
        <v>-272187</v>
      </c>
      <c r="N307" s="21">
        <f t="shared" si="134"/>
        <v>-0.83237614678899086</v>
      </c>
      <c r="O307" s="26"/>
      <c r="P307" s="22" t="str">
        <f t="shared" si="135"/>
        <v>Under Budget</v>
      </c>
      <c r="Q307" s="20">
        <f t="shared" si="136"/>
        <v>-227000.25</v>
      </c>
      <c r="S307" s="71">
        <f>-310000+S308</f>
        <v>-311111</v>
      </c>
      <c r="V307" s="71">
        <f>-310000+V308</f>
        <v>-311112</v>
      </c>
    </row>
    <row r="308" spans="1:23" outlineLevel="2" x14ac:dyDescent="0.25">
      <c r="A308" s="33" t="s">
        <v>321</v>
      </c>
      <c r="B308" s="30" t="s">
        <v>315</v>
      </c>
      <c r="C308" s="31">
        <v>0</v>
      </c>
      <c r="D308" s="31">
        <v>700000</v>
      </c>
      <c r="E308" s="20">
        <f t="shared" si="129"/>
        <v>-700000</v>
      </c>
      <c r="F308" s="21">
        <f t="shared" si="130"/>
        <v>-1</v>
      </c>
      <c r="G308" s="22" t="str">
        <f t="shared" si="131"/>
        <v>Under Budget</v>
      </c>
      <c r="H308" s="23" t="str">
        <f t="shared" si="132"/>
        <v>Yes</v>
      </c>
      <c r="I308" s="24" t="s">
        <v>420</v>
      </c>
      <c r="J308" s="25">
        <v>0</v>
      </c>
      <c r="K308" s="31">
        <v>9999.9999999994761</v>
      </c>
      <c r="L308" s="31">
        <v>3500000</v>
      </c>
      <c r="M308" s="20">
        <f t="shared" si="133"/>
        <v>-3500000</v>
      </c>
      <c r="N308" s="21">
        <f t="shared" si="134"/>
        <v>-1</v>
      </c>
      <c r="O308" s="26"/>
      <c r="P308" s="22" t="str">
        <f t="shared" si="135"/>
        <v>Under Budget</v>
      </c>
      <c r="Q308" s="20">
        <f t="shared" si="136"/>
        <v>-9999.9999999994761</v>
      </c>
      <c r="R308" s="66">
        <v>-10000</v>
      </c>
      <c r="S308" s="70">
        <v>-1111</v>
      </c>
      <c r="T308" s="65">
        <f>+S308*9</f>
        <v>-9999</v>
      </c>
      <c r="U308" s="65">
        <f t="shared" ref="U308:U309" si="137">+S308*8</f>
        <v>-8888</v>
      </c>
      <c r="V308" s="70">
        <v>-1112</v>
      </c>
      <c r="W308" s="65">
        <f t="shared" ref="W308:W309" si="138">SUM(U308:V308)</f>
        <v>-10000</v>
      </c>
    </row>
    <row r="309" spans="1:23" outlineLevel="2" x14ac:dyDescent="0.25">
      <c r="A309" s="33" t="s">
        <v>322</v>
      </c>
      <c r="B309" s="30" t="s">
        <v>315</v>
      </c>
      <c r="C309" s="31">
        <v>0</v>
      </c>
      <c r="D309" s="31">
        <v>0</v>
      </c>
      <c r="E309" s="20">
        <f t="shared" si="129"/>
        <v>0</v>
      </c>
      <c r="F309" s="21">
        <f t="shared" si="130"/>
        <v>0</v>
      </c>
      <c r="G309" s="22" t="str">
        <f t="shared" si="131"/>
        <v>On Budget</v>
      </c>
      <c r="H309" s="23" t="str">
        <f t="shared" si="132"/>
        <v>No</v>
      </c>
      <c r="I309" s="24"/>
      <c r="J309" s="25">
        <v>0</v>
      </c>
      <c r="K309" s="31">
        <v>819991</v>
      </c>
      <c r="L309" s="31">
        <v>8200000</v>
      </c>
      <c r="M309" s="20">
        <f t="shared" si="133"/>
        <v>-8200000</v>
      </c>
      <c r="N309" s="21">
        <f t="shared" si="134"/>
        <v>-1</v>
      </c>
      <c r="O309" s="26"/>
      <c r="P309" s="22" t="str">
        <f t="shared" si="135"/>
        <v>Under Budget</v>
      </c>
      <c r="Q309" s="20">
        <f t="shared" si="136"/>
        <v>-819991</v>
      </c>
      <c r="R309" s="66">
        <v>-819991</v>
      </c>
      <c r="S309" s="70">
        <v>-91110</v>
      </c>
      <c r="T309" s="65">
        <f>+S309*9</f>
        <v>-819990</v>
      </c>
      <c r="U309" s="65">
        <f t="shared" si="137"/>
        <v>-728880</v>
      </c>
      <c r="V309" s="70">
        <v>-91111</v>
      </c>
      <c r="W309" s="65">
        <f t="shared" si="138"/>
        <v>-819991</v>
      </c>
    </row>
    <row r="310" spans="1:23" outlineLevel="2" x14ac:dyDescent="0.25">
      <c r="A310" s="33" t="s">
        <v>323</v>
      </c>
      <c r="B310" s="30" t="s">
        <v>315</v>
      </c>
      <c r="C310" s="31">
        <v>135149.1</v>
      </c>
      <c r="D310" s="31">
        <v>150000</v>
      </c>
      <c r="E310" s="20">
        <f t="shared" si="129"/>
        <v>-14850.899999999994</v>
      </c>
      <c r="F310" s="21">
        <f t="shared" si="130"/>
        <v>-9.9005999999999955E-2</v>
      </c>
      <c r="G310" s="22" t="str">
        <f t="shared" si="131"/>
        <v>Under Budget</v>
      </c>
      <c r="H310" s="23" t="str">
        <f t="shared" si="132"/>
        <v>No</v>
      </c>
      <c r="I310" s="24"/>
      <c r="J310" s="25">
        <v>135149</v>
      </c>
      <c r="K310" s="31">
        <v>135149.1</v>
      </c>
      <c r="L310" s="31">
        <v>150000</v>
      </c>
      <c r="M310" s="20">
        <f t="shared" si="133"/>
        <v>-14851</v>
      </c>
      <c r="N310" s="21">
        <f t="shared" si="134"/>
        <v>-9.9006666666666673E-2</v>
      </c>
      <c r="O310" s="26"/>
      <c r="P310" s="22" t="str">
        <f t="shared" si="135"/>
        <v>Under Budget</v>
      </c>
      <c r="Q310" s="20">
        <f t="shared" si="136"/>
        <v>-0.10000000000582077</v>
      </c>
      <c r="S310" s="71"/>
    </row>
    <row r="311" spans="1:23" outlineLevel="2" x14ac:dyDescent="0.25">
      <c r="A311" s="33" t="s">
        <v>324</v>
      </c>
      <c r="B311" s="30" t="s">
        <v>315</v>
      </c>
      <c r="C311" s="31">
        <v>0</v>
      </c>
      <c r="D311" s="31">
        <v>35000</v>
      </c>
      <c r="E311" s="20">
        <f t="shared" si="129"/>
        <v>-35000</v>
      </c>
      <c r="F311" s="21">
        <f t="shared" si="130"/>
        <v>-1</v>
      </c>
      <c r="G311" s="22" t="str">
        <f t="shared" si="131"/>
        <v>Under Budget</v>
      </c>
      <c r="H311" s="23" t="str">
        <f t="shared" si="132"/>
        <v>Yes</v>
      </c>
      <c r="I311" s="24" t="s">
        <v>421</v>
      </c>
      <c r="J311" s="25">
        <v>45000</v>
      </c>
      <c r="K311" s="31">
        <v>37000</v>
      </c>
      <c r="L311" s="31">
        <v>72000</v>
      </c>
      <c r="M311" s="20">
        <f t="shared" si="133"/>
        <v>-27000</v>
      </c>
      <c r="N311" s="21">
        <f t="shared" si="134"/>
        <v>-0.375</v>
      </c>
      <c r="O311" s="26"/>
      <c r="P311" s="22" t="str">
        <f t="shared" si="135"/>
        <v>Under Budget</v>
      </c>
      <c r="Q311" s="20">
        <f t="shared" si="136"/>
        <v>8000</v>
      </c>
    </row>
    <row r="312" spans="1:23" ht="15.75" outlineLevel="2" thickBot="1" x14ac:dyDescent="0.3">
      <c r="A312" s="33" t="s">
        <v>325</v>
      </c>
      <c r="B312" s="30" t="s">
        <v>315</v>
      </c>
      <c r="C312" s="31">
        <v>-665.46</v>
      </c>
      <c r="D312" s="31">
        <v>0</v>
      </c>
      <c r="E312" s="20">
        <f t="shared" si="129"/>
        <v>-665.46</v>
      </c>
      <c r="F312" s="21">
        <f t="shared" si="130"/>
        <v>-1</v>
      </c>
      <c r="G312" s="22" t="str">
        <f t="shared" si="131"/>
        <v>Under Budget</v>
      </c>
      <c r="H312" s="23" t="str">
        <f t="shared" si="132"/>
        <v>No</v>
      </c>
      <c r="I312" s="24"/>
      <c r="J312" s="25">
        <v>-665</v>
      </c>
      <c r="K312" s="31">
        <v>-665.46</v>
      </c>
      <c r="L312" s="31">
        <v>0</v>
      </c>
      <c r="M312" s="20">
        <f t="shared" si="133"/>
        <v>-665</v>
      </c>
      <c r="N312" s="21">
        <f t="shared" si="134"/>
        <v>-1</v>
      </c>
      <c r="O312" s="26"/>
      <c r="P312" s="22" t="str">
        <f t="shared" si="135"/>
        <v>Under Budget</v>
      </c>
      <c r="Q312" s="20">
        <f t="shared" si="136"/>
        <v>0.46000000000003638</v>
      </c>
    </row>
    <row r="313" spans="1:23" outlineLevel="1" x14ac:dyDescent="0.25">
      <c r="A313" s="34" t="s">
        <v>326</v>
      </c>
      <c r="B313" s="35" t="s">
        <v>13</v>
      </c>
      <c r="C313" s="40">
        <f>SUBTOTAL(9,C302:C312)</f>
        <v>436266.36999999994</v>
      </c>
      <c r="D313" s="40">
        <f>SUBTOTAL(9,D302:D312)</f>
        <v>1218732</v>
      </c>
      <c r="E313" s="41">
        <f t="shared" si="129"/>
        <v>-782465.63000000012</v>
      </c>
      <c r="F313" s="42">
        <f t="shared" si="130"/>
        <v>-0.64203256335273062</v>
      </c>
      <c r="G313" s="40" t="str">
        <f t="shared" si="131"/>
        <v>Under Budget</v>
      </c>
      <c r="H313" s="43"/>
      <c r="I313" s="44"/>
      <c r="J313" s="40">
        <f>SUBTOTAL(9,J302:J312)</f>
        <v>2012755</v>
      </c>
      <c r="K313" s="40">
        <f>SUBTOTAL(9,K302:K312)</f>
        <v>2328307.3699999996</v>
      </c>
      <c r="L313" s="40">
        <f>SUBTOTAL(9,L302:L312)</f>
        <v>13279952</v>
      </c>
      <c r="M313" s="41">
        <f t="shared" si="133"/>
        <v>-11267197</v>
      </c>
      <c r="N313" s="42">
        <f t="shared" si="134"/>
        <v>-0.84843657567436992</v>
      </c>
      <c r="O313" s="46"/>
      <c r="P313" s="40" t="str">
        <f t="shared" si="135"/>
        <v>Under Budget</v>
      </c>
      <c r="Q313" s="41">
        <f t="shared" si="136"/>
        <v>-315552.36999999965</v>
      </c>
    </row>
    <row r="314" spans="1:23" outlineLevel="2" x14ac:dyDescent="0.25">
      <c r="A314" s="32" t="s">
        <v>327</v>
      </c>
      <c r="B314" s="3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23" ht="24.75" outlineLevel="2" thickBot="1" x14ac:dyDescent="0.3">
      <c r="A315" s="33" t="s">
        <v>328</v>
      </c>
      <c r="B315" s="30" t="s">
        <v>329</v>
      </c>
      <c r="C315" s="31">
        <v>0</v>
      </c>
      <c r="D315" s="31">
        <v>73500</v>
      </c>
      <c r="E315" s="20">
        <f t="shared" ref="E315:E317" si="139">C315 - D315</f>
        <v>-73500</v>
      </c>
      <c r="F315" s="21">
        <f t="shared" ref="F315:F317" si="140">IF(D315 &gt; 1, ( C315 - D315 ) / D315, IF(C315 &gt; 1, 1, IF(C315 &lt; -1, -1, 0)))</f>
        <v>-1</v>
      </c>
      <c r="G315" s="22" t="str">
        <f t="shared" ref="G315:G317" si="141">IF($E315 &gt; 1, "Over Budget", IF($E315 &lt; -1, "Under Budget", "On Budget"))</f>
        <v>Under Budget</v>
      </c>
      <c r="H315" s="23" t="str">
        <f t="shared" ref="H315" si="142">IF(AND(OR(MONTH($A$3) = 3, MONTH($A$3) = 6, MONTH($A$3) = 9, MONTH($A$3) = 12), OR($F315 &gt;= 0.1, $E315 &gt;= 250000, $F315 &lt;= -0.1, $E315 &lt;= -250000), OR($E315 &gt;= 10000, $E315 &lt;= -10000)), "Yes", IF(OR($E315 &gt;= 250000, $E315 &lt;= -250000), "Yes", "No"))</f>
        <v>Yes</v>
      </c>
      <c r="I315" s="24" t="s">
        <v>522</v>
      </c>
      <c r="J315" s="25">
        <v>47000</v>
      </c>
      <c r="K315" s="31">
        <v>73500</v>
      </c>
      <c r="L315" s="31">
        <v>147000</v>
      </c>
      <c r="M315" s="20">
        <f t="shared" ref="M315:M317" si="143">J315 - L315</f>
        <v>-100000</v>
      </c>
      <c r="N315" s="21">
        <f t="shared" ref="N315:N317" si="144">IF(L315 &gt; 1, ( J315 - L315 ) / L315, IF(J315 &gt; 1, 1, IF(J315 &lt; 1, -1, 0)))</f>
        <v>-0.68027210884353739</v>
      </c>
      <c r="O315" s="26"/>
      <c r="P315" s="22" t="str">
        <f t="shared" ref="P315:P317" si="145">IF($M315 &gt; 1, "Over Budget", IF($M315 &lt; -1, "Under Budget", "On Budget"))</f>
        <v>Under Budget</v>
      </c>
      <c r="Q315" s="20">
        <f t="shared" ref="Q315:Q317" si="146">J315 - K315</f>
        <v>-26500</v>
      </c>
    </row>
    <row r="316" spans="1:23" ht="15.75" outlineLevel="1" thickBot="1" x14ac:dyDescent="0.3">
      <c r="A316" s="34" t="s">
        <v>330</v>
      </c>
      <c r="B316" s="35" t="s">
        <v>13</v>
      </c>
      <c r="C316" s="40">
        <f>SUBTOTAL(9,C315:C315)</f>
        <v>0</v>
      </c>
      <c r="D316" s="40">
        <f>SUBTOTAL(9,D315:D315)</f>
        <v>73500</v>
      </c>
      <c r="E316" s="41">
        <f t="shared" si="139"/>
        <v>-73500</v>
      </c>
      <c r="F316" s="42">
        <f t="shared" si="140"/>
        <v>-1</v>
      </c>
      <c r="G316" s="40" t="str">
        <f t="shared" si="141"/>
        <v>Under Budget</v>
      </c>
      <c r="H316" s="43"/>
      <c r="I316" s="44"/>
      <c r="J316" s="40">
        <f>SUBTOTAL(9,J315:J315)</f>
        <v>47000</v>
      </c>
      <c r="K316" s="40">
        <f>SUBTOTAL(9,K315:K315)</f>
        <v>73500</v>
      </c>
      <c r="L316" s="40">
        <f>SUBTOTAL(9,L315:L315)</f>
        <v>147000</v>
      </c>
      <c r="M316" s="41">
        <f t="shared" si="143"/>
        <v>-100000</v>
      </c>
      <c r="N316" s="42">
        <f t="shared" si="144"/>
        <v>-0.68027210884353739</v>
      </c>
      <c r="O316" s="46"/>
      <c r="P316" s="40" t="str">
        <f t="shared" si="145"/>
        <v>Under Budget</v>
      </c>
      <c r="Q316" s="41">
        <f t="shared" si="146"/>
        <v>-26500</v>
      </c>
    </row>
    <row r="317" spans="1:23" x14ac:dyDescent="0.25">
      <c r="A317" s="36" t="s">
        <v>331</v>
      </c>
      <c r="B317" s="37" t="s">
        <v>13</v>
      </c>
      <c r="C317" s="40">
        <f>SUBTOTAL(9,C284:C316)</f>
        <v>891974.57000000007</v>
      </c>
      <c r="D317" s="40">
        <f>SUBTOTAL(9,D284:D316)</f>
        <v>3197650</v>
      </c>
      <c r="E317" s="41">
        <f t="shared" si="139"/>
        <v>-2305675.4299999997</v>
      </c>
      <c r="F317" s="42">
        <f t="shared" si="140"/>
        <v>-0.72105309524181815</v>
      </c>
      <c r="G317" s="40" t="str">
        <f t="shared" si="141"/>
        <v>Under Budget</v>
      </c>
      <c r="H317" s="43"/>
      <c r="I317" s="44"/>
      <c r="J317" s="40">
        <f>SUBTOTAL(9,J284:J316)</f>
        <v>10346559</v>
      </c>
      <c r="K317" s="40">
        <f>SUBTOTAL(9,K284:K316)</f>
        <v>9527511.5700000022</v>
      </c>
      <c r="L317" s="40">
        <f>SUBTOTAL(9,L284:L316)</f>
        <v>21463756</v>
      </c>
      <c r="M317" s="41">
        <f t="shared" si="143"/>
        <v>-11117197</v>
      </c>
      <c r="N317" s="42">
        <f t="shared" si="144"/>
        <v>-0.51795207698037571</v>
      </c>
      <c r="O317" s="46"/>
      <c r="P317" s="40" t="str">
        <f t="shared" si="145"/>
        <v>Under Budget</v>
      </c>
      <c r="Q317" s="41">
        <f t="shared" si="146"/>
        <v>819047.42999999784</v>
      </c>
    </row>
    <row r="318" spans="1:23" outlineLevel="1" x14ac:dyDescent="0.25">
      <c r="A318" s="29" t="s">
        <v>332</v>
      </c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23" outlineLevel="2" x14ac:dyDescent="0.25">
      <c r="A319" s="32" t="s">
        <v>332</v>
      </c>
      <c r="B319" s="3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23" ht="15.75" outlineLevel="2" thickBot="1" x14ac:dyDescent="0.3">
      <c r="A320" s="33" t="s">
        <v>333</v>
      </c>
      <c r="B320" s="30" t="s">
        <v>209</v>
      </c>
      <c r="C320" s="31">
        <v>50805.96</v>
      </c>
      <c r="D320" s="31">
        <v>13301</v>
      </c>
      <c r="E320" s="20">
        <f t="shared" ref="E320:E322" si="147">C320 - D320</f>
        <v>37504.959999999999</v>
      </c>
      <c r="F320" s="21">
        <f t="shared" ref="F320:F322" si="148">IF(D320 &gt; 1, ( C320 - D320 ) / D320, IF(C320 &gt; 1, 1, IF(C320 &lt; -1, -1, 0)))</f>
        <v>2.8197097962559203</v>
      </c>
      <c r="G320" s="22" t="str">
        <f t="shared" ref="G320:G322" si="149">IF($E320 &gt; 1, "Over Budget", IF($E320 &lt; -1, "Under Budget", "On Budget"))</f>
        <v>Over Budget</v>
      </c>
      <c r="H320" s="23" t="str">
        <f t="shared" ref="H320" si="150">IF(AND(OR(MONTH($A$3) = 3, MONTH($A$3) = 6, MONTH($A$3) = 9, MONTH($A$3) = 12), OR($F320 &gt;= 0.1, $E320 &gt;= 250000, $F320 &lt;= -0.1, $E320 &lt;= -250000), OR($E320 &gt;= 10000, $E320 &lt;= -10000)), "Yes", IF(OR($E320 &gt;= 250000, $E320 &lt;= -250000), "Yes", "No"))</f>
        <v>Yes</v>
      </c>
      <c r="I320" s="24" t="s">
        <v>410</v>
      </c>
      <c r="J320" s="25">
        <v>494664</v>
      </c>
      <c r="K320" s="31">
        <v>532168.95999999996</v>
      </c>
      <c r="L320" s="31">
        <v>494664</v>
      </c>
      <c r="M320" s="20">
        <f t="shared" ref="M320:M322" si="151">J320 - L320</f>
        <v>0</v>
      </c>
      <c r="N320" s="21">
        <f t="shared" ref="N320:N322" si="152">IF(L320 &gt; 1, ( J320 - L320 ) / L320, IF(J320 &gt; 1, 1, IF(J320 &lt; 1, -1, 0)))</f>
        <v>0</v>
      </c>
      <c r="O320" s="26"/>
      <c r="P320" s="22" t="str">
        <f t="shared" ref="P320:P322" si="153">IF($M320 &gt; 1, "Over Budget", IF($M320 &lt; -1, "Under Budget", "On Budget"))</f>
        <v>On Budget</v>
      </c>
      <c r="Q320" s="20">
        <f t="shared" ref="Q320:Q322" si="154">J320 - K320</f>
        <v>-37504.959999999963</v>
      </c>
    </row>
    <row r="321" spans="1:18" ht="15.75" outlineLevel="1" thickBot="1" x14ac:dyDescent="0.3">
      <c r="A321" s="34" t="s">
        <v>334</v>
      </c>
      <c r="B321" s="35" t="s">
        <v>13</v>
      </c>
      <c r="C321" s="40">
        <f>SUBTOTAL(9,C320:C320)</f>
        <v>50805.96</v>
      </c>
      <c r="D321" s="40">
        <f>SUBTOTAL(9,D320:D320)</f>
        <v>13301</v>
      </c>
      <c r="E321" s="41">
        <f t="shared" si="147"/>
        <v>37504.959999999999</v>
      </c>
      <c r="F321" s="42">
        <f t="shared" si="148"/>
        <v>2.8197097962559203</v>
      </c>
      <c r="G321" s="40" t="str">
        <f t="shared" si="149"/>
        <v>Over Budget</v>
      </c>
      <c r="H321" s="43"/>
      <c r="I321" s="44"/>
      <c r="J321" s="40">
        <f>SUBTOTAL(9,J320:J320)</f>
        <v>494664</v>
      </c>
      <c r="K321" s="40">
        <f>SUBTOTAL(9,K320:K320)</f>
        <v>532168.95999999996</v>
      </c>
      <c r="L321" s="40">
        <f>SUBTOTAL(9,L320:L320)</f>
        <v>494664</v>
      </c>
      <c r="M321" s="41">
        <f t="shared" si="151"/>
        <v>0</v>
      </c>
      <c r="N321" s="42">
        <f t="shared" si="152"/>
        <v>0</v>
      </c>
      <c r="O321" s="46"/>
      <c r="P321" s="40" t="str">
        <f t="shared" si="153"/>
        <v>On Budget</v>
      </c>
      <c r="Q321" s="41">
        <f t="shared" si="154"/>
        <v>-37504.959999999963</v>
      </c>
    </row>
    <row r="322" spans="1:18" x14ac:dyDescent="0.25">
      <c r="A322" s="36" t="s">
        <v>334</v>
      </c>
      <c r="B322" s="37" t="s">
        <v>13</v>
      </c>
      <c r="C322" s="40">
        <f>SUBTOTAL(9,C319:C321)</f>
        <v>50805.96</v>
      </c>
      <c r="D322" s="40">
        <f>SUBTOTAL(9,D319:D321)</f>
        <v>13301</v>
      </c>
      <c r="E322" s="41">
        <f t="shared" si="147"/>
        <v>37504.959999999999</v>
      </c>
      <c r="F322" s="42">
        <f t="shared" si="148"/>
        <v>2.8197097962559203</v>
      </c>
      <c r="G322" s="40" t="str">
        <f t="shared" si="149"/>
        <v>Over Budget</v>
      </c>
      <c r="H322" s="43"/>
      <c r="I322" s="44"/>
      <c r="J322" s="40">
        <f>SUBTOTAL(9,J319:J321)</f>
        <v>494664</v>
      </c>
      <c r="K322" s="40">
        <f>SUBTOTAL(9,K319:K321)</f>
        <v>532168.95999999996</v>
      </c>
      <c r="L322" s="40">
        <f>SUBTOTAL(9,L319:L321)</f>
        <v>494664</v>
      </c>
      <c r="M322" s="41">
        <f t="shared" si="151"/>
        <v>0</v>
      </c>
      <c r="N322" s="42">
        <f t="shared" si="152"/>
        <v>0</v>
      </c>
      <c r="O322" s="46"/>
      <c r="P322" s="40" t="str">
        <f t="shared" si="153"/>
        <v>On Budget</v>
      </c>
      <c r="Q322" s="41">
        <f t="shared" si="154"/>
        <v>-37504.959999999963</v>
      </c>
    </row>
    <row r="323" spans="1:18" outlineLevel="1" x14ac:dyDescent="0.25">
      <c r="A323" s="29" t="s">
        <v>335</v>
      </c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8" outlineLevel="2" x14ac:dyDescent="0.25">
      <c r="A324" s="32" t="s">
        <v>335</v>
      </c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8" outlineLevel="2" x14ac:dyDescent="0.25">
      <c r="A325" s="33" t="s">
        <v>336</v>
      </c>
      <c r="B325" s="30" t="s">
        <v>303</v>
      </c>
      <c r="C325" s="31">
        <v>340519.08</v>
      </c>
      <c r="D325" s="31">
        <v>0</v>
      </c>
      <c r="E325" s="20">
        <f t="shared" ref="E325:E329" si="155">C325 - D325</f>
        <v>340519.08</v>
      </c>
      <c r="F325" s="21">
        <f t="shared" ref="F325:F329" si="156">IF(D325 &gt; 1, ( C325 - D325 ) / D325, IF(C325 &gt; 1, 1, IF(C325 &lt; -1, -1, 0)))</f>
        <v>1</v>
      </c>
      <c r="G325" s="22" t="str">
        <f t="shared" ref="G325:G329" si="157">IF($E325 &gt; 1, "Over Budget", IF($E325 &lt; -1, "Under Budget", "On Budget"))</f>
        <v>Over Budget</v>
      </c>
      <c r="H325" s="23"/>
      <c r="I325" s="24"/>
      <c r="J325" s="31">
        <v>340519.08</v>
      </c>
      <c r="K325" s="31">
        <v>340519.08</v>
      </c>
      <c r="L325" s="31">
        <v>0</v>
      </c>
      <c r="M325" s="20">
        <f t="shared" ref="M325:M329" si="158">J325 - L325</f>
        <v>340519.08</v>
      </c>
      <c r="N325" s="21">
        <f t="shared" ref="N325:N329" si="159">IF(L325 &gt; 1, ( J325 - L325 ) / L325, IF(J325 &gt; 1, 1, IF(J325 &lt; 1, -1, 0)))</f>
        <v>1</v>
      </c>
      <c r="O325" s="26"/>
      <c r="P325" s="22" t="str">
        <f t="shared" ref="P325:P329" si="160">IF($M325 &gt; 1, "Over Budget", IF($M325 &lt; -1, "Under Budget", "On Budget"))</f>
        <v>Over Budget</v>
      </c>
      <c r="Q325" s="20">
        <f t="shared" ref="Q325:Q329" si="161">J325 - K325</f>
        <v>0</v>
      </c>
    </row>
    <row r="326" spans="1:18" ht="15.75" outlineLevel="2" thickBot="1" x14ac:dyDescent="0.3">
      <c r="A326" s="33" t="s">
        <v>337</v>
      </c>
      <c r="B326" s="30" t="s">
        <v>303</v>
      </c>
      <c r="C326" s="31">
        <v>41034.950000000361</v>
      </c>
      <c r="D326" s="31">
        <v>0</v>
      </c>
      <c r="E326" s="20">
        <f t="shared" si="155"/>
        <v>41034.950000000361</v>
      </c>
      <c r="F326" s="21">
        <f t="shared" si="156"/>
        <v>1</v>
      </c>
      <c r="G326" s="22" t="str">
        <f t="shared" si="157"/>
        <v>Over Budget</v>
      </c>
      <c r="H326" s="23"/>
      <c r="I326" s="24"/>
      <c r="J326" s="31">
        <v>41034.950000000361</v>
      </c>
      <c r="K326" s="31">
        <v>41034.950000000361</v>
      </c>
      <c r="L326" s="31">
        <v>0</v>
      </c>
      <c r="M326" s="20">
        <f t="shared" si="158"/>
        <v>41034.950000000361</v>
      </c>
      <c r="N326" s="21">
        <f t="shared" si="159"/>
        <v>1</v>
      </c>
      <c r="O326" s="26"/>
      <c r="P326" s="22" t="str">
        <f t="shared" si="160"/>
        <v>Over Budget</v>
      </c>
      <c r="Q326" s="20">
        <f t="shared" si="161"/>
        <v>0</v>
      </c>
    </row>
    <row r="327" spans="1:18" ht="15.75" outlineLevel="1" thickBot="1" x14ac:dyDescent="0.3">
      <c r="A327" s="34" t="s">
        <v>338</v>
      </c>
      <c r="B327" s="35" t="s">
        <v>13</v>
      </c>
      <c r="C327" s="40">
        <f>SUBTOTAL(9,C325:C326)</f>
        <v>381554.03000000038</v>
      </c>
      <c r="D327" s="40">
        <f>SUBTOTAL(9,D325:D326)</f>
        <v>0</v>
      </c>
      <c r="E327" s="41">
        <f t="shared" si="155"/>
        <v>381554.03000000038</v>
      </c>
      <c r="F327" s="42">
        <f t="shared" si="156"/>
        <v>1</v>
      </c>
      <c r="G327" s="40" t="str">
        <f t="shared" si="157"/>
        <v>Over Budget</v>
      </c>
      <c r="H327" s="43"/>
      <c r="I327" s="44"/>
      <c r="J327" s="40">
        <f>SUBTOTAL(9,J325:J326)</f>
        <v>381554.03000000038</v>
      </c>
      <c r="K327" s="40">
        <f>SUBTOTAL(9,K325:K326)</f>
        <v>381554.03000000038</v>
      </c>
      <c r="L327" s="40">
        <f>SUBTOTAL(9,L325:L326)</f>
        <v>0</v>
      </c>
      <c r="M327" s="41">
        <f t="shared" si="158"/>
        <v>381554.03000000038</v>
      </c>
      <c r="N327" s="42">
        <f t="shared" si="159"/>
        <v>1</v>
      </c>
      <c r="O327" s="46"/>
      <c r="P327" s="40" t="str">
        <f t="shared" si="160"/>
        <v>Over Budget</v>
      </c>
      <c r="Q327" s="41">
        <f t="shared" si="161"/>
        <v>0</v>
      </c>
    </row>
    <row r="328" spans="1:18" ht="15.75" thickBot="1" x14ac:dyDescent="0.3">
      <c r="A328" s="36" t="s">
        <v>338</v>
      </c>
      <c r="B328" s="37" t="s">
        <v>13</v>
      </c>
      <c r="C328" s="40">
        <f>SUBTOTAL(9,C324:C327)</f>
        <v>381554.03000000038</v>
      </c>
      <c r="D328" s="40">
        <f>SUBTOTAL(9,D324:D327)</f>
        <v>0</v>
      </c>
      <c r="E328" s="41">
        <f t="shared" si="155"/>
        <v>381554.03000000038</v>
      </c>
      <c r="F328" s="42">
        <f t="shared" si="156"/>
        <v>1</v>
      </c>
      <c r="G328" s="40" t="str">
        <f t="shared" si="157"/>
        <v>Over Budget</v>
      </c>
      <c r="H328" s="43"/>
      <c r="I328" s="44"/>
      <c r="J328" s="40">
        <f>SUBTOTAL(9,J324:J327)</f>
        <v>381554.03000000038</v>
      </c>
      <c r="K328" s="40">
        <f>SUBTOTAL(9,K324:K327)</f>
        <v>381554.03000000038</v>
      </c>
      <c r="L328" s="40">
        <f>SUBTOTAL(9,L324:L327)</f>
        <v>0</v>
      </c>
      <c r="M328" s="41">
        <f t="shared" si="158"/>
        <v>381554.03000000038</v>
      </c>
      <c r="N328" s="42">
        <f t="shared" si="159"/>
        <v>1</v>
      </c>
      <c r="O328" s="46"/>
      <c r="P328" s="40" t="str">
        <f t="shared" si="160"/>
        <v>Over Budget</v>
      </c>
      <c r="Q328" s="41">
        <f t="shared" si="161"/>
        <v>0</v>
      </c>
    </row>
    <row r="329" spans="1:18" ht="15.75" thickBot="1" x14ac:dyDescent="0.3">
      <c r="A329" s="38" t="s">
        <v>339</v>
      </c>
      <c r="B329" s="39"/>
      <c r="C329" s="47">
        <f>SUBTOTAL(9,C4:C328)</f>
        <v>33533295.519999988</v>
      </c>
      <c r="D329" s="47">
        <f>SUBTOTAL(9,D4:D328)</f>
        <v>42631345</v>
      </c>
      <c r="E329" s="48">
        <f t="shared" si="155"/>
        <v>-9098049.4800000116</v>
      </c>
      <c r="F329" s="49">
        <f t="shared" si="156"/>
        <v>-0.2134122083176126</v>
      </c>
      <c r="G329" s="47" t="str">
        <f t="shared" si="157"/>
        <v>Under Budget</v>
      </c>
      <c r="H329" s="50"/>
      <c r="I329" s="51"/>
      <c r="J329" s="47">
        <f t="shared" ref="J329:K329" si="162">SUBTOTAL(9,J4:J328)</f>
        <v>199098675.03</v>
      </c>
      <c r="K329" s="47">
        <f t="shared" si="162"/>
        <v>192385223.70999995</v>
      </c>
      <c r="L329" s="47">
        <f>SUBTOTAL(9,L4:L328)</f>
        <v>215416458</v>
      </c>
      <c r="M329" s="48">
        <f t="shared" si="158"/>
        <v>-16317782.969999999</v>
      </c>
      <c r="N329" s="49">
        <f t="shared" si="159"/>
        <v>-7.5749936293168452E-2</v>
      </c>
      <c r="O329" s="52"/>
      <c r="P329" s="47" t="str">
        <f t="shared" si="160"/>
        <v>Under Budget</v>
      </c>
      <c r="Q329" s="48">
        <f t="shared" si="161"/>
        <v>6713451.3200000525</v>
      </c>
      <c r="R329" s="47">
        <f t="shared" ref="R329" si="163">SUBTOTAL(9,R4:R328)</f>
        <v>6713451</v>
      </c>
    </row>
    <row r="330" spans="1:18" ht="15.75" thickTop="1" x14ac:dyDescent="0.25"/>
    <row r="332" spans="1:18" x14ac:dyDescent="0.25">
      <c r="B332" s="53" t="s">
        <v>390</v>
      </c>
      <c r="C332" s="54">
        <v>33482489.559999999</v>
      </c>
      <c r="D332" s="55">
        <f>42631.345*1000</f>
        <v>42631345</v>
      </c>
      <c r="E332" s="56" t="s">
        <v>391</v>
      </c>
      <c r="J332" s="72"/>
    </row>
    <row r="333" spans="1:18" x14ac:dyDescent="0.25">
      <c r="B333" s="53" t="s">
        <v>392</v>
      </c>
      <c r="C333" s="57">
        <f>+C320</f>
        <v>50805.96</v>
      </c>
      <c r="D333" s="58">
        <v>0</v>
      </c>
    </row>
    <row r="334" spans="1:18" x14ac:dyDescent="0.25">
      <c r="B334" s="53" t="s">
        <v>393</v>
      </c>
      <c r="C334" s="59">
        <f>C332+C333</f>
        <v>33533295.52</v>
      </c>
      <c r="D334" s="59">
        <f>D332+D333</f>
        <v>42631345</v>
      </c>
    </row>
    <row r="335" spans="1:18" x14ac:dyDescent="0.25">
      <c r="B335" s="53"/>
      <c r="C335" s="60"/>
    </row>
    <row r="336" spans="1:18" x14ac:dyDescent="0.25">
      <c r="B336" s="53" t="s">
        <v>394</v>
      </c>
      <c r="C336" s="59">
        <f>C329</f>
        <v>33533295.519999988</v>
      </c>
      <c r="D336" s="59">
        <f>D329</f>
        <v>42631345</v>
      </c>
    </row>
    <row r="337" spans="2:4" x14ac:dyDescent="0.25">
      <c r="B337" s="53" t="s">
        <v>395</v>
      </c>
      <c r="C337" s="61">
        <f>C334-C336</f>
        <v>0</v>
      </c>
      <c r="D337" s="61">
        <f>D334-D336</f>
        <v>0</v>
      </c>
    </row>
    <row r="346" spans="2:4" collapsed="1" x14ac:dyDescent="0.25"/>
    <row r="372" collapsed="1" x14ac:dyDescent="0.25"/>
    <row r="397" collapsed="1" x14ac:dyDescent="0.25"/>
    <row r="409" collapsed="1" x14ac:dyDescent="0.25"/>
    <row r="452" collapsed="1" x14ac:dyDescent="0.25"/>
    <row r="473" collapsed="1" x14ac:dyDescent="0.25"/>
    <row r="523" collapsed="1" x14ac:dyDescent="0.25"/>
    <row r="563" collapsed="1" x14ac:dyDescent="0.25"/>
    <row r="576" collapsed="1" x14ac:dyDescent="0.25"/>
    <row r="589" collapsed="1" x14ac:dyDescent="0.25"/>
    <row r="594" collapsed="1" x14ac:dyDescent="0.25"/>
    <row r="604" collapsed="1" x14ac:dyDescent="0.25"/>
    <row r="619" collapsed="1" x14ac:dyDescent="0.25"/>
    <row r="632" collapsed="1" x14ac:dyDescent="0.25"/>
    <row r="633" collapsed="1" x14ac:dyDescent="0.25"/>
    <row r="642" collapsed="1" x14ac:dyDescent="0.25"/>
    <row r="643" collapsed="1" x14ac:dyDescent="0.25"/>
  </sheetData>
  <sheetProtection formatCells="0" autoFilter="0"/>
  <protectedRanges>
    <protectedRange sqref="I6:J205 I318:J320 I316:I317 I314:J315 I313 I301:J312 I300 I298:J299 I297 I287:J296 I286 I283:J285 I281:I282 I251:J280 I250 I210:J249 I209 I207:J208 I206" name="Range1"/>
  </protectedRanges>
  <autoFilter ref="A3:R328"/>
  <customSheetViews>
    <customSheetView guid="{1F4E9771-EEB0-4836-8B10-6B1E5C091A8C}" showGridLines="0" zeroValues="0" showAutoFilter="1" hiddenRows="1" hiddenColumns="1">
      <pane xSplit="1" ySplit="1" topLeftCell="B288" activePane="bottomRight" state="frozen"/>
      <selection pane="bottomRight" activeCell="I300" sqref="I300"/>
      <pageMargins left="0.7" right="0.7" top="0.75" bottom="0.75" header="0.3" footer="0.3"/>
      <pageSetup orientation="portrait" r:id="rId1"/>
      <autoFilter ref="A3:R328"/>
    </customSheetView>
    <customSheetView guid="{D165E54D-1642-4E92-AF7C-DD6DECEA1CFA}" showGridLines="0" zeroValues="0" showAutoFilter="1" hiddenRows="1" hiddenColumns="1">
      <pane xSplit="1" ySplit="1" topLeftCell="F312" activePane="bottomRight" state="frozen"/>
      <selection pane="bottomRight" activeCell="I295" sqref="I295"/>
      <pageMargins left="0.7" right="0.7" top="0.75" bottom="0.75" header="0.3" footer="0.3"/>
      <pageSetup orientation="portrait" r:id="rId2"/>
      <autoFilter ref="A3:R328"/>
    </customSheetView>
    <customSheetView guid="{A9659EB8-4055-4E3A-8EE5-0DDD5CBAA1EC}" showPageBreaks="1" showGridLines="0" zeroValues="0" showAutoFilter="1" hiddenRows="1" hiddenColumns="1">
      <pane xSplit="1" ySplit="1" topLeftCell="E261" activePane="bottomRight" state="frozen"/>
      <selection pane="bottomRight" activeCell="I274" sqref="I274"/>
      <pageMargins left="0.7" right="0.7" top="0.75" bottom="0.75" header="0.3" footer="0.3"/>
      <pageSetup orientation="portrait" r:id="rId3"/>
      <autoFilter ref="A3:R328"/>
    </customSheetView>
    <customSheetView guid="{04F009C5-77A3-47A5-8338-718BF6429944}" showGridLines="0" zeroValues="0" showAutoFilter="1" hiddenRows="1" hiddenColumns="1">
      <pane xSplit="1" ySplit="1" topLeftCell="B3" activePane="bottomRight" state="frozen"/>
      <selection pane="bottomRight" activeCell="I329" sqref="I329"/>
      <pageMargins left="0.7" right="0.7" top="0.75" bottom="0.75" header="0.3" footer="0.3"/>
      <pageSetup orientation="portrait" r:id="rId4"/>
      <autoFilter ref="A3:R328"/>
    </customSheetView>
    <customSheetView guid="{FDB03458-B04F-4B25-A160-DB0BF5856BA8}" showGridLines="0" zeroValues="0" showAutoFilter="1" hiddenRows="1" hiddenColumns="1">
      <pane xSplit="1" ySplit="1" topLeftCell="B3" activePane="bottomRight" state="frozen"/>
      <selection pane="bottomRight" activeCell="B3" sqref="B3"/>
      <pageMargins left="0.7" right="0.7" top="0.75" bottom="0.75" header="0.3" footer="0.3"/>
      <pageSetup orientation="portrait" r:id="rId5"/>
      <autoFilter ref="A3:R3"/>
    </customSheetView>
    <customSheetView guid="{E35C5F72-A026-4708-ABBD-8A8E9123043F}" showGridLines="0" zeroValues="0" filter="1" showAutoFilter="1" hiddenRows="1" hiddenColumns="1">
      <pane xSplit="1" ySplit="1" topLeftCell="B3" activePane="bottomRight" state="frozen"/>
      <selection pane="bottomRight" activeCell="I305" sqref="I305"/>
      <pageMargins left="0.7" right="0.7" top="0.75" bottom="0.75" header="0.3" footer="0.3"/>
      <pageSetup orientation="portrait" r:id="rId6"/>
      <autoFilter ref="A3:R328">
        <filterColumn colId="1">
          <filters>
            <filter val="FPC - Corporate Services: Shirley"/>
          </filters>
        </filterColumn>
      </autoFilter>
    </customSheetView>
    <customSheetView guid="{3F393190-599F-4B30-8EFD-4C6B23B8E9EC}" showGridLines="0" zeroValues="0" showAutoFilter="1" hiddenRows="1" hiddenColumns="1">
      <pane xSplit="1" ySplit="1" topLeftCell="B3" activePane="bottomRight" state="frozen"/>
      <selection pane="bottomRight" activeCell="J28" sqref="J28"/>
      <pageMargins left="0.7" right="0.7" top="0.75" bottom="0.75" header="0.3" footer="0.3"/>
      <pageSetup orientation="portrait" r:id="rId7"/>
      <autoFilter ref="A3:R328"/>
    </customSheetView>
    <customSheetView guid="{1A0AAC46-1ED8-42B1-90CE-EA4D065BF103}" showGridLines="0" zeroValues="0" showAutoFilter="1" hiddenRows="1" hiddenColumns="1">
      <pane xSplit="1" ySplit="1" topLeftCell="B3" activePane="bottomRight" state="frozen"/>
      <selection pane="bottomRight" activeCell="J332" sqref="J332"/>
      <pageMargins left="0.7" right="0.7" top="0.75" bottom="0.75" header="0.3" footer="0.3"/>
      <pageSetup orientation="portrait" r:id="rId8"/>
      <autoFilter ref="A3:R328"/>
    </customSheetView>
    <customSheetView guid="{51328C19-F596-472E-93FF-F629E3D35087}" showPageBreaks="1" showGridLines="0" zeroValues="0" showAutoFilter="1" hiddenRows="1" hiddenColumns="1">
      <pane xSplit="1" ySplit="1" topLeftCell="H3" activePane="bottomRight" state="frozen"/>
      <selection pane="bottomRight" activeCell="J1" sqref="J1:N1"/>
      <pageMargins left="0.7" right="0.7" top="0.75" bottom="0.75" header="0.3" footer="0.3"/>
      <pageSetup orientation="portrait" r:id="rId9"/>
      <autoFilter ref="A3:R328"/>
    </customSheetView>
  </customSheetViews>
  <mergeCells count="4">
    <mergeCell ref="A1:A2"/>
    <mergeCell ref="B1:B2"/>
    <mergeCell ref="C1:I1"/>
    <mergeCell ref="J1:N1"/>
  </mergeCells>
  <conditionalFormatting sqref="E6">
    <cfRule type="cellIs" dxfId="431" priority="242" operator="lessThanOrEqual">
      <formula>-1000000</formula>
    </cfRule>
    <cfRule type="cellIs" dxfId="430" priority="243" operator="greaterThanOrEqual">
      <formula>1000000</formula>
    </cfRule>
  </conditionalFormatting>
  <conditionalFormatting sqref="J6">
    <cfRule type="expression" dxfId="429" priority="239">
      <formula>ISBLANK($J6)</formula>
    </cfRule>
  </conditionalFormatting>
  <conditionalFormatting sqref="I6">
    <cfRule type="notContainsBlanks" dxfId="428" priority="240">
      <formula>LEN(TRIM(I6))&gt;0</formula>
    </cfRule>
    <cfRule type="expression" dxfId="427" priority="241">
      <formula>$H6 = "Yes"</formula>
    </cfRule>
  </conditionalFormatting>
  <conditionalFormatting sqref="E325:E326 E320 E315 E302:E312 E299 E288:E296 E285 E252:E280 E211:E249 E208 E198:E205 E192:E193 E169:E189 E133:E166 E130 E107:E127 E54:E104 E34:E51 E9:E32">
    <cfRule type="cellIs" dxfId="426" priority="237" operator="lessThanOrEqual">
      <formula>-1000000</formula>
    </cfRule>
    <cfRule type="cellIs" dxfId="425" priority="238" operator="greaterThanOrEqual">
      <formula>1000000</formula>
    </cfRule>
  </conditionalFormatting>
  <conditionalFormatting sqref="J320 J315 J302:J312 J299 J288:J296 J285 J252:J280 J211:J249 J208 J198:J205 J192:J193 J169:J189 J133:J166 J130 J107:J127 J54:J104 J34:J51 J9:J31">
    <cfRule type="expression" dxfId="424" priority="234">
      <formula>ISBLANK($J9)</formula>
    </cfRule>
  </conditionalFormatting>
  <conditionalFormatting sqref="I325:I326 I320 I315 I302:I312 I299 I288:I296 I285 I252:I280 I211:I249 I208 I198:I205 I192:I193 I169:I189 I133:I166 I130 I107:I127 I54:I104 I34:I51 I9:I32">
    <cfRule type="notContainsBlanks" dxfId="423" priority="235">
      <formula>LEN(TRIM(I9))&gt;0</formula>
    </cfRule>
    <cfRule type="expression" dxfId="422" priority="236">
      <formula>$H9 = "Yes"</formula>
    </cfRule>
  </conditionalFormatting>
  <conditionalFormatting sqref="M6">
    <cfRule type="cellIs" dxfId="421" priority="232" operator="lessThanOrEqual">
      <formula>-1000000</formula>
    </cfRule>
    <cfRule type="cellIs" dxfId="420" priority="233" operator="greaterThanOrEqual">
      <formula>1000000</formula>
    </cfRule>
  </conditionalFormatting>
  <conditionalFormatting sqref="Q6">
    <cfRule type="cellIs" dxfId="419" priority="230" operator="lessThanOrEqual">
      <formula>-1000000</formula>
    </cfRule>
    <cfRule type="cellIs" dxfId="418" priority="231" operator="greaterThanOrEqual">
      <formula>1000000</formula>
    </cfRule>
  </conditionalFormatting>
  <conditionalFormatting sqref="M325:M326 M320 M315 M302:M312 M299 M288:M296 M285 M252:M280 M211:M249 M208 M198:M205 M192:M193 M169:M189 M133:M166 M130 M107:M127 M54:M104 M34:M51 M9:M32">
    <cfRule type="cellIs" dxfId="417" priority="228" operator="lessThanOrEqual">
      <formula>-1000000</formula>
    </cfRule>
    <cfRule type="cellIs" dxfId="416" priority="229" operator="greaterThanOrEqual">
      <formula>1000000</formula>
    </cfRule>
  </conditionalFormatting>
  <conditionalFormatting sqref="Q325:Q326 Q320 Q315 Q302:Q312 Q299 Q288:Q296 Q285 Q252:Q280 Q211:Q249 Q208 Q198:Q205 Q192:Q193 Q169:Q189 Q133:Q166 Q130 Q107:Q127 Q54:Q104 Q34:Q51 Q9:Q32">
    <cfRule type="cellIs" dxfId="415" priority="226" operator="lessThanOrEqual">
      <formula>-1000000</formula>
    </cfRule>
    <cfRule type="cellIs" dxfId="414" priority="227" operator="greaterThanOrEqual">
      <formula>1000000</formula>
    </cfRule>
  </conditionalFormatting>
  <conditionalFormatting sqref="E7">
    <cfRule type="cellIs" dxfId="413" priority="224" operator="lessThanOrEqual">
      <formula>-1000000</formula>
    </cfRule>
    <cfRule type="cellIs" dxfId="412" priority="225" operator="greaterThanOrEqual">
      <formula>1000000</formula>
    </cfRule>
  </conditionalFormatting>
  <conditionalFormatting sqref="I7">
    <cfRule type="notContainsBlanks" dxfId="411" priority="222">
      <formula>LEN(TRIM(I7))&gt;0</formula>
    </cfRule>
    <cfRule type="expression" dxfId="410" priority="223">
      <formula>$H7 = "Yes"</formula>
    </cfRule>
  </conditionalFormatting>
  <conditionalFormatting sqref="M7">
    <cfRule type="cellIs" dxfId="409" priority="219" operator="lessThanOrEqual">
      <formula>-1000000</formula>
    </cfRule>
    <cfRule type="cellIs" dxfId="408" priority="220" operator="greaterThanOrEqual">
      <formula>1000000</formula>
    </cfRule>
  </conditionalFormatting>
  <conditionalFormatting sqref="Q7">
    <cfRule type="cellIs" dxfId="407" priority="217" operator="lessThanOrEqual">
      <formula>-1000000</formula>
    </cfRule>
    <cfRule type="cellIs" dxfId="406" priority="218" operator="greaterThanOrEqual">
      <formula>1000000</formula>
    </cfRule>
  </conditionalFormatting>
  <conditionalFormatting sqref="E52">
    <cfRule type="cellIs" dxfId="405" priority="215" operator="lessThanOrEqual">
      <formula>-1000000</formula>
    </cfRule>
    <cfRule type="cellIs" dxfId="404" priority="216" operator="greaterThanOrEqual">
      <formula>1000000</formula>
    </cfRule>
  </conditionalFormatting>
  <conditionalFormatting sqref="I52">
    <cfRule type="notContainsBlanks" dxfId="403" priority="213">
      <formula>LEN(TRIM(I52))&gt;0</formula>
    </cfRule>
    <cfRule type="expression" dxfId="402" priority="214">
      <formula>$H52 = "Yes"</formula>
    </cfRule>
  </conditionalFormatting>
  <conditionalFormatting sqref="M52">
    <cfRule type="cellIs" dxfId="401" priority="210" operator="lessThanOrEqual">
      <formula>-1000000</formula>
    </cfRule>
    <cfRule type="cellIs" dxfId="400" priority="211" operator="greaterThanOrEqual">
      <formula>1000000</formula>
    </cfRule>
  </conditionalFormatting>
  <conditionalFormatting sqref="Q52">
    <cfRule type="cellIs" dxfId="399" priority="208" operator="lessThanOrEqual">
      <formula>-1000000</formula>
    </cfRule>
    <cfRule type="cellIs" dxfId="398" priority="209" operator="greaterThanOrEqual">
      <formula>1000000</formula>
    </cfRule>
  </conditionalFormatting>
  <conditionalFormatting sqref="E105">
    <cfRule type="cellIs" dxfId="397" priority="206" operator="lessThanOrEqual">
      <formula>-1000000</formula>
    </cfRule>
    <cfRule type="cellIs" dxfId="396" priority="207" operator="greaterThanOrEqual">
      <formula>1000000</formula>
    </cfRule>
  </conditionalFormatting>
  <conditionalFormatting sqref="I105">
    <cfRule type="notContainsBlanks" dxfId="395" priority="204">
      <formula>LEN(TRIM(I105))&gt;0</formula>
    </cfRule>
    <cfRule type="expression" dxfId="394" priority="205">
      <formula>$H105 = "Yes"</formula>
    </cfRule>
  </conditionalFormatting>
  <conditionalFormatting sqref="M105">
    <cfRule type="cellIs" dxfId="393" priority="201" operator="lessThanOrEqual">
      <formula>-1000000</formula>
    </cfRule>
    <cfRule type="cellIs" dxfId="392" priority="202" operator="greaterThanOrEqual">
      <formula>1000000</formula>
    </cfRule>
  </conditionalFormatting>
  <conditionalFormatting sqref="Q105">
    <cfRule type="cellIs" dxfId="391" priority="199" operator="lessThanOrEqual">
      <formula>-1000000</formula>
    </cfRule>
    <cfRule type="cellIs" dxfId="390" priority="200" operator="greaterThanOrEqual">
      <formula>1000000</formula>
    </cfRule>
  </conditionalFormatting>
  <conditionalFormatting sqref="E128">
    <cfRule type="cellIs" dxfId="389" priority="197" operator="lessThanOrEqual">
      <formula>-1000000</formula>
    </cfRule>
    <cfRule type="cellIs" dxfId="388" priority="198" operator="greaterThanOrEqual">
      <formula>1000000</formula>
    </cfRule>
  </conditionalFormatting>
  <conditionalFormatting sqref="I128">
    <cfRule type="notContainsBlanks" dxfId="387" priority="195">
      <formula>LEN(TRIM(I128))&gt;0</formula>
    </cfRule>
    <cfRule type="expression" dxfId="386" priority="196">
      <formula>$H128 = "Yes"</formula>
    </cfRule>
  </conditionalFormatting>
  <conditionalFormatting sqref="M128">
    <cfRule type="cellIs" dxfId="385" priority="192" operator="lessThanOrEqual">
      <formula>-1000000</formula>
    </cfRule>
    <cfRule type="cellIs" dxfId="384" priority="193" operator="greaterThanOrEqual">
      <formula>1000000</formula>
    </cfRule>
  </conditionalFormatting>
  <conditionalFormatting sqref="Q128">
    <cfRule type="cellIs" dxfId="383" priority="190" operator="lessThanOrEqual">
      <formula>-1000000</formula>
    </cfRule>
    <cfRule type="cellIs" dxfId="382" priority="191" operator="greaterThanOrEqual">
      <formula>1000000</formula>
    </cfRule>
  </conditionalFormatting>
  <conditionalFormatting sqref="E131">
    <cfRule type="cellIs" dxfId="381" priority="188" operator="lessThanOrEqual">
      <formula>-1000000</formula>
    </cfRule>
    <cfRule type="cellIs" dxfId="380" priority="189" operator="greaterThanOrEqual">
      <formula>1000000</formula>
    </cfRule>
  </conditionalFormatting>
  <conditionalFormatting sqref="I131">
    <cfRule type="notContainsBlanks" dxfId="379" priority="186">
      <formula>LEN(TRIM(I131))&gt;0</formula>
    </cfRule>
    <cfRule type="expression" dxfId="378" priority="187">
      <formula>$H131 = "Yes"</formula>
    </cfRule>
  </conditionalFormatting>
  <conditionalFormatting sqref="M131">
    <cfRule type="cellIs" dxfId="377" priority="183" operator="lessThanOrEqual">
      <formula>-1000000</formula>
    </cfRule>
    <cfRule type="cellIs" dxfId="376" priority="184" operator="greaterThanOrEqual">
      <formula>1000000</formula>
    </cfRule>
  </conditionalFormatting>
  <conditionalFormatting sqref="Q131">
    <cfRule type="cellIs" dxfId="375" priority="181" operator="lessThanOrEqual">
      <formula>-1000000</formula>
    </cfRule>
    <cfRule type="cellIs" dxfId="374" priority="182" operator="greaterThanOrEqual">
      <formula>1000000</formula>
    </cfRule>
  </conditionalFormatting>
  <conditionalFormatting sqref="E167">
    <cfRule type="cellIs" dxfId="373" priority="179" operator="lessThanOrEqual">
      <formula>-1000000</formula>
    </cfRule>
    <cfRule type="cellIs" dxfId="372" priority="180" operator="greaterThanOrEqual">
      <formula>1000000</formula>
    </cfRule>
  </conditionalFormatting>
  <conditionalFormatting sqref="I167">
    <cfRule type="notContainsBlanks" dxfId="371" priority="177">
      <formula>LEN(TRIM(I167))&gt;0</formula>
    </cfRule>
    <cfRule type="expression" dxfId="370" priority="178">
      <formula>$H167 = "Yes"</formula>
    </cfRule>
  </conditionalFormatting>
  <conditionalFormatting sqref="M167">
    <cfRule type="cellIs" dxfId="369" priority="174" operator="lessThanOrEqual">
      <formula>-1000000</formula>
    </cfRule>
    <cfRule type="cellIs" dxfId="368" priority="175" operator="greaterThanOrEqual">
      <formula>1000000</formula>
    </cfRule>
  </conditionalFormatting>
  <conditionalFormatting sqref="Q167">
    <cfRule type="cellIs" dxfId="367" priority="172" operator="lessThanOrEqual">
      <formula>-1000000</formula>
    </cfRule>
    <cfRule type="cellIs" dxfId="366" priority="173" operator="greaterThanOrEqual">
      <formula>1000000</formula>
    </cfRule>
  </conditionalFormatting>
  <conditionalFormatting sqref="E190">
    <cfRule type="cellIs" dxfId="365" priority="170" operator="lessThanOrEqual">
      <formula>-1000000</formula>
    </cfRule>
    <cfRule type="cellIs" dxfId="364" priority="171" operator="greaterThanOrEqual">
      <formula>1000000</formula>
    </cfRule>
  </conditionalFormatting>
  <conditionalFormatting sqref="I190">
    <cfRule type="notContainsBlanks" dxfId="363" priority="168">
      <formula>LEN(TRIM(I190))&gt;0</formula>
    </cfRule>
    <cfRule type="expression" dxfId="362" priority="169">
      <formula>$H190 = "Yes"</formula>
    </cfRule>
  </conditionalFormatting>
  <conditionalFormatting sqref="M190">
    <cfRule type="cellIs" dxfId="361" priority="165" operator="lessThanOrEqual">
      <formula>-1000000</formula>
    </cfRule>
    <cfRule type="cellIs" dxfId="360" priority="166" operator="greaterThanOrEqual">
      <formula>1000000</formula>
    </cfRule>
  </conditionalFormatting>
  <conditionalFormatting sqref="Q190">
    <cfRule type="cellIs" dxfId="359" priority="163" operator="lessThanOrEqual">
      <formula>-1000000</formula>
    </cfRule>
    <cfRule type="cellIs" dxfId="358" priority="164" operator="greaterThanOrEqual">
      <formula>1000000</formula>
    </cfRule>
  </conditionalFormatting>
  <conditionalFormatting sqref="E194">
    <cfRule type="cellIs" dxfId="357" priority="161" operator="lessThanOrEqual">
      <formula>-1000000</formula>
    </cfRule>
    <cfRule type="cellIs" dxfId="356" priority="162" operator="greaterThanOrEqual">
      <formula>1000000</formula>
    </cfRule>
  </conditionalFormatting>
  <conditionalFormatting sqref="I194">
    <cfRule type="notContainsBlanks" dxfId="355" priority="159">
      <formula>LEN(TRIM(I194))&gt;0</formula>
    </cfRule>
    <cfRule type="expression" dxfId="354" priority="160">
      <formula>$H194 = "Yes"</formula>
    </cfRule>
  </conditionalFormatting>
  <conditionalFormatting sqref="M194">
    <cfRule type="cellIs" dxfId="353" priority="156" operator="lessThanOrEqual">
      <formula>-1000000</formula>
    </cfRule>
    <cfRule type="cellIs" dxfId="352" priority="157" operator="greaterThanOrEqual">
      <formula>1000000</formula>
    </cfRule>
  </conditionalFormatting>
  <conditionalFormatting sqref="Q194">
    <cfRule type="cellIs" dxfId="351" priority="154" operator="lessThanOrEqual">
      <formula>-1000000</formula>
    </cfRule>
    <cfRule type="cellIs" dxfId="350" priority="155" operator="greaterThanOrEqual">
      <formula>1000000</formula>
    </cfRule>
  </conditionalFormatting>
  <conditionalFormatting sqref="E195">
    <cfRule type="cellIs" dxfId="349" priority="152" operator="lessThanOrEqual">
      <formula>-1000000</formula>
    </cfRule>
    <cfRule type="cellIs" dxfId="348" priority="153" operator="greaterThanOrEqual">
      <formula>1000000</formula>
    </cfRule>
  </conditionalFormatting>
  <conditionalFormatting sqref="I195">
    <cfRule type="notContainsBlanks" dxfId="347" priority="150">
      <formula>LEN(TRIM(I195))&gt;0</formula>
    </cfRule>
    <cfRule type="expression" dxfId="346" priority="151">
      <formula>$H195 = "Yes"</formula>
    </cfRule>
  </conditionalFormatting>
  <conditionalFormatting sqref="M195">
    <cfRule type="cellIs" dxfId="345" priority="147" operator="lessThanOrEqual">
      <formula>-1000000</formula>
    </cfRule>
    <cfRule type="cellIs" dxfId="344" priority="148" operator="greaterThanOrEqual">
      <formula>1000000</formula>
    </cfRule>
  </conditionalFormatting>
  <conditionalFormatting sqref="Q195">
    <cfRule type="cellIs" dxfId="343" priority="145" operator="lessThanOrEqual">
      <formula>-1000000</formula>
    </cfRule>
    <cfRule type="cellIs" dxfId="342" priority="146" operator="greaterThanOrEqual">
      <formula>1000000</formula>
    </cfRule>
  </conditionalFormatting>
  <conditionalFormatting sqref="E206">
    <cfRule type="cellIs" dxfId="341" priority="143" operator="lessThanOrEqual">
      <formula>-1000000</formula>
    </cfRule>
    <cfRule type="cellIs" dxfId="340" priority="144" operator="greaterThanOrEqual">
      <formula>1000000</formula>
    </cfRule>
  </conditionalFormatting>
  <conditionalFormatting sqref="I206">
    <cfRule type="notContainsBlanks" dxfId="339" priority="141">
      <formula>LEN(TRIM(I206))&gt;0</formula>
    </cfRule>
    <cfRule type="expression" dxfId="338" priority="142">
      <formula>$H206 = "Yes"</formula>
    </cfRule>
  </conditionalFormatting>
  <conditionalFormatting sqref="M206">
    <cfRule type="cellIs" dxfId="337" priority="138" operator="lessThanOrEqual">
      <formula>-1000000</formula>
    </cfRule>
    <cfRule type="cellIs" dxfId="336" priority="139" operator="greaterThanOrEqual">
      <formula>1000000</formula>
    </cfRule>
  </conditionalFormatting>
  <conditionalFormatting sqref="Q206">
    <cfRule type="cellIs" dxfId="335" priority="136" operator="lessThanOrEqual">
      <formula>-1000000</formula>
    </cfRule>
    <cfRule type="cellIs" dxfId="334" priority="137" operator="greaterThanOrEqual">
      <formula>1000000</formula>
    </cfRule>
  </conditionalFormatting>
  <conditionalFormatting sqref="E209">
    <cfRule type="cellIs" dxfId="333" priority="134" operator="lessThanOrEqual">
      <formula>-1000000</formula>
    </cfRule>
    <cfRule type="cellIs" dxfId="332" priority="135" operator="greaterThanOrEqual">
      <formula>1000000</formula>
    </cfRule>
  </conditionalFormatting>
  <conditionalFormatting sqref="I209">
    <cfRule type="notContainsBlanks" dxfId="331" priority="132">
      <formula>LEN(TRIM(I209))&gt;0</formula>
    </cfRule>
    <cfRule type="expression" dxfId="330" priority="133">
      <formula>$H209 = "Yes"</formula>
    </cfRule>
  </conditionalFormatting>
  <conditionalFormatting sqref="M209">
    <cfRule type="cellIs" dxfId="329" priority="129" operator="lessThanOrEqual">
      <formula>-1000000</formula>
    </cfRule>
    <cfRule type="cellIs" dxfId="328" priority="130" operator="greaterThanOrEqual">
      <formula>1000000</formula>
    </cfRule>
  </conditionalFormatting>
  <conditionalFormatting sqref="Q209">
    <cfRule type="cellIs" dxfId="327" priority="127" operator="lessThanOrEqual">
      <formula>-1000000</formula>
    </cfRule>
    <cfRule type="cellIs" dxfId="326" priority="128" operator="greaterThanOrEqual">
      <formula>1000000</formula>
    </cfRule>
  </conditionalFormatting>
  <conditionalFormatting sqref="E250">
    <cfRule type="cellIs" dxfId="325" priority="125" operator="lessThanOrEqual">
      <formula>-1000000</formula>
    </cfRule>
    <cfRule type="cellIs" dxfId="324" priority="126" operator="greaterThanOrEqual">
      <formula>1000000</formula>
    </cfRule>
  </conditionalFormatting>
  <conditionalFormatting sqref="I250">
    <cfRule type="notContainsBlanks" dxfId="323" priority="123">
      <formula>LEN(TRIM(I250))&gt;0</formula>
    </cfRule>
    <cfRule type="expression" dxfId="322" priority="124">
      <formula>$H250 = "Yes"</formula>
    </cfRule>
  </conditionalFormatting>
  <conditionalFormatting sqref="M250">
    <cfRule type="cellIs" dxfId="321" priority="120" operator="lessThanOrEqual">
      <formula>-1000000</formula>
    </cfRule>
    <cfRule type="cellIs" dxfId="320" priority="121" operator="greaterThanOrEqual">
      <formula>1000000</formula>
    </cfRule>
  </conditionalFormatting>
  <conditionalFormatting sqref="Q250">
    <cfRule type="cellIs" dxfId="319" priority="118" operator="lessThanOrEqual">
      <formula>-1000000</formula>
    </cfRule>
    <cfRule type="cellIs" dxfId="318" priority="119" operator="greaterThanOrEqual">
      <formula>1000000</formula>
    </cfRule>
  </conditionalFormatting>
  <conditionalFormatting sqref="E281">
    <cfRule type="cellIs" dxfId="317" priority="116" operator="lessThanOrEqual">
      <formula>-1000000</formula>
    </cfRule>
    <cfRule type="cellIs" dxfId="316" priority="117" operator="greaterThanOrEqual">
      <formula>1000000</formula>
    </cfRule>
  </conditionalFormatting>
  <conditionalFormatting sqref="M281">
    <cfRule type="cellIs" dxfId="315" priority="111" operator="lessThanOrEqual">
      <formula>-1000000</formula>
    </cfRule>
    <cfRule type="cellIs" dxfId="314" priority="112" operator="greaterThanOrEqual">
      <formula>1000000</formula>
    </cfRule>
  </conditionalFormatting>
  <conditionalFormatting sqref="Q281">
    <cfRule type="cellIs" dxfId="313" priority="109" operator="lessThanOrEqual">
      <formula>-1000000</formula>
    </cfRule>
    <cfRule type="cellIs" dxfId="312" priority="110" operator="greaterThanOrEqual">
      <formula>1000000</formula>
    </cfRule>
  </conditionalFormatting>
  <conditionalFormatting sqref="E282">
    <cfRule type="cellIs" dxfId="311" priority="107" operator="lessThanOrEqual">
      <formula>-1000000</formula>
    </cfRule>
    <cfRule type="cellIs" dxfId="310" priority="108" operator="greaterThanOrEqual">
      <formula>1000000</formula>
    </cfRule>
  </conditionalFormatting>
  <conditionalFormatting sqref="I282">
    <cfRule type="notContainsBlanks" dxfId="309" priority="105">
      <formula>LEN(TRIM(I282))&gt;0</formula>
    </cfRule>
    <cfRule type="expression" dxfId="308" priority="106">
      <formula>$H282 = "Yes"</formula>
    </cfRule>
  </conditionalFormatting>
  <conditionalFormatting sqref="M282">
    <cfRule type="cellIs" dxfId="307" priority="102" operator="lessThanOrEqual">
      <formula>-1000000</formula>
    </cfRule>
    <cfRule type="cellIs" dxfId="306" priority="103" operator="greaterThanOrEqual">
      <formula>1000000</formula>
    </cfRule>
  </conditionalFormatting>
  <conditionalFormatting sqref="Q282">
    <cfRule type="cellIs" dxfId="305" priority="100" operator="lessThanOrEqual">
      <formula>-1000000</formula>
    </cfRule>
    <cfRule type="cellIs" dxfId="304" priority="101" operator="greaterThanOrEqual">
      <formula>1000000</formula>
    </cfRule>
  </conditionalFormatting>
  <conditionalFormatting sqref="E286">
    <cfRule type="cellIs" dxfId="303" priority="98" operator="lessThanOrEqual">
      <formula>-1000000</formula>
    </cfRule>
    <cfRule type="cellIs" dxfId="302" priority="99" operator="greaterThanOrEqual">
      <formula>1000000</formula>
    </cfRule>
  </conditionalFormatting>
  <conditionalFormatting sqref="I286">
    <cfRule type="notContainsBlanks" dxfId="301" priority="96">
      <formula>LEN(TRIM(I286))&gt;0</formula>
    </cfRule>
    <cfRule type="expression" dxfId="300" priority="97">
      <formula>$H286 = "Yes"</formula>
    </cfRule>
  </conditionalFormatting>
  <conditionalFormatting sqref="M286">
    <cfRule type="cellIs" dxfId="299" priority="93" operator="lessThanOrEqual">
      <formula>-1000000</formula>
    </cfRule>
    <cfRule type="cellIs" dxfId="298" priority="94" operator="greaterThanOrEqual">
      <formula>1000000</formula>
    </cfRule>
  </conditionalFormatting>
  <conditionalFormatting sqref="Q286">
    <cfRule type="cellIs" dxfId="297" priority="91" operator="lessThanOrEqual">
      <formula>-1000000</formula>
    </cfRule>
    <cfRule type="cellIs" dxfId="296" priority="92" operator="greaterThanOrEqual">
      <formula>1000000</formula>
    </cfRule>
  </conditionalFormatting>
  <conditionalFormatting sqref="E297">
    <cfRule type="cellIs" dxfId="295" priority="89" operator="lessThanOrEqual">
      <formula>-1000000</formula>
    </cfRule>
    <cfRule type="cellIs" dxfId="294" priority="90" operator="greaterThanOrEqual">
      <formula>1000000</formula>
    </cfRule>
  </conditionalFormatting>
  <conditionalFormatting sqref="I297">
    <cfRule type="notContainsBlanks" dxfId="293" priority="87">
      <formula>LEN(TRIM(I297))&gt;0</formula>
    </cfRule>
    <cfRule type="expression" dxfId="292" priority="88">
      <formula>$H297 = "Yes"</formula>
    </cfRule>
  </conditionalFormatting>
  <conditionalFormatting sqref="M297">
    <cfRule type="cellIs" dxfId="291" priority="84" operator="lessThanOrEqual">
      <formula>-1000000</formula>
    </cfRule>
    <cfRule type="cellIs" dxfId="290" priority="85" operator="greaterThanOrEqual">
      <formula>1000000</formula>
    </cfRule>
  </conditionalFormatting>
  <conditionalFormatting sqref="Q297">
    <cfRule type="cellIs" dxfId="289" priority="82" operator="lessThanOrEqual">
      <formula>-1000000</formula>
    </cfRule>
    <cfRule type="cellIs" dxfId="288" priority="83" operator="greaterThanOrEqual">
      <formula>1000000</formula>
    </cfRule>
  </conditionalFormatting>
  <conditionalFormatting sqref="E300">
    <cfRule type="cellIs" dxfId="287" priority="80" operator="lessThanOrEqual">
      <formula>-1000000</formula>
    </cfRule>
    <cfRule type="cellIs" dxfId="286" priority="81" operator="greaterThanOrEqual">
      <formula>1000000</formula>
    </cfRule>
  </conditionalFormatting>
  <conditionalFormatting sqref="I300">
    <cfRule type="notContainsBlanks" dxfId="285" priority="78">
      <formula>LEN(TRIM(I300))&gt;0</formula>
    </cfRule>
    <cfRule type="expression" dxfId="284" priority="79">
      <formula>$H300 = "Yes"</formula>
    </cfRule>
  </conditionalFormatting>
  <conditionalFormatting sqref="M300">
    <cfRule type="cellIs" dxfId="283" priority="75" operator="lessThanOrEqual">
      <formula>-1000000</formula>
    </cfRule>
    <cfRule type="cellIs" dxfId="282" priority="76" operator="greaterThanOrEqual">
      <formula>1000000</formula>
    </cfRule>
  </conditionalFormatting>
  <conditionalFormatting sqref="Q300">
    <cfRule type="cellIs" dxfId="281" priority="73" operator="lessThanOrEqual">
      <formula>-1000000</formula>
    </cfRule>
    <cfRule type="cellIs" dxfId="280" priority="74" operator="greaterThanOrEqual">
      <formula>1000000</formula>
    </cfRule>
  </conditionalFormatting>
  <conditionalFormatting sqref="E313">
    <cfRule type="cellIs" dxfId="279" priority="71" operator="lessThanOrEqual">
      <formula>-1000000</formula>
    </cfRule>
    <cfRule type="cellIs" dxfId="278" priority="72" operator="greaterThanOrEqual">
      <formula>1000000</formula>
    </cfRule>
  </conditionalFormatting>
  <conditionalFormatting sqref="I313">
    <cfRule type="notContainsBlanks" dxfId="277" priority="69">
      <formula>LEN(TRIM(I313))&gt;0</formula>
    </cfRule>
    <cfRule type="expression" dxfId="276" priority="70">
      <formula>$H313 = "Yes"</formula>
    </cfRule>
  </conditionalFormatting>
  <conditionalFormatting sqref="M313">
    <cfRule type="cellIs" dxfId="275" priority="66" operator="lessThanOrEqual">
      <formula>-1000000</formula>
    </cfRule>
    <cfRule type="cellIs" dxfId="274" priority="67" operator="greaterThanOrEqual">
      <formula>1000000</formula>
    </cfRule>
  </conditionalFormatting>
  <conditionalFormatting sqref="Q313">
    <cfRule type="cellIs" dxfId="273" priority="64" operator="lessThanOrEqual">
      <formula>-1000000</formula>
    </cfRule>
    <cfRule type="cellIs" dxfId="272" priority="65" operator="greaterThanOrEqual">
      <formula>1000000</formula>
    </cfRule>
  </conditionalFormatting>
  <conditionalFormatting sqref="E316">
    <cfRule type="cellIs" dxfId="271" priority="62" operator="lessThanOrEqual">
      <formula>-1000000</formula>
    </cfRule>
    <cfRule type="cellIs" dxfId="270" priority="63" operator="greaterThanOrEqual">
      <formula>1000000</formula>
    </cfRule>
  </conditionalFormatting>
  <conditionalFormatting sqref="I316">
    <cfRule type="notContainsBlanks" dxfId="269" priority="60">
      <formula>LEN(TRIM(I316))&gt;0</formula>
    </cfRule>
    <cfRule type="expression" dxfId="268" priority="61">
      <formula>$H316 = "Yes"</formula>
    </cfRule>
  </conditionalFormatting>
  <conditionalFormatting sqref="M316">
    <cfRule type="cellIs" dxfId="267" priority="57" operator="lessThanOrEqual">
      <formula>-1000000</formula>
    </cfRule>
    <cfRule type="cellIs" dxfId="266" priority="58" operator="greaterThanOrEqual">
      <formula>1000000</formula>
    </cfRule>
  </conditionalFormatting>
  <conditionalFormatting sqref="Q316">
    <cfRule type="cellIs" dxfId="265" priority="55" operator="lessThanOrEqual">
      <formula>-1000000</formula>
    </cfRule>
    <cfRule type="cellIs" dxfId="264" priority="56" operator="greaterThanOrEqual">
      <formula>1000000</formula>
    </cfRule>
  </conditionalFormatting>
  <conditionalFormatting sqref="E317">
    <cfRule type="cellIs" dxfId="263" priority="53" operator="lessThanOrEqual">
      <formula>-1000000</formula>
    </cfRule>
    <cfRule type="cellIs" dxfId="262" priority="54" operator="greaterThanOrEqual">
      <formula>1000000</formula>
    </cfRule>
  </conditionalFormatting>
  <conditionalFormatting sqref="I317">
    <cfRule type="notContainsBlanks" dxfId="261" priority="51">
      <formula>LEN(TRIM(I317))&gt;0</formula>
    </cfRule>
    <cfRule type="expression" dxfId="260" priority="52">
      <formula>$H317 = "Yes"</formula>
    </cfRule>
  </conditionalFormatting>
  <conditionalFormatting sqref="M317">
    <cfRule type="cellIs" dxfId="259" priority="48" operator="lessThanOrEqual">
      <formula>-1000000</formula>
    </cfRule>
    <cfRule type="cellIs" dxfId="258" priority="49" operator="greaterThanOrEqual">
      <formula>1000000</formula>
    </cfRule>
  </conditionalFormatting>
  <conditionalFormatting sqref="Q317">
    <cfRule type="cellIs" dxfId="257" priority="46" operator="lessThanOrEqual">
      <formula>-1000000</formula>
    </cfRule>
    <cfRule type="cellIs" dxfId="256" priority="47" operator="greaterThanOrEqual">
      <formula>1000000</formula>
    </cfRule>
  </conditionalFormatting>
  <conditionalFormatting sqref="E321">
    <cfRule type="cellIs" dxfId="255" priority="44" operator="lessThanOrEqual">
      <formula>-1000000</formula>
    </cfRule>
    <cfRule type="cellIs" dxfId="254" priority="45" operator="greaterThanOrEqual">
      <formula>1000000</formula>
    </cfRule>
  </conditionalFormatting>
  <conditionalFormatting sqref="I321">
    <cfRule type="notContainsBlanks" dxfId="253" priority="42">
      <formula>LEN(TRIM(I321))&gt;0</formula>
    </cfRule>
    <cfRule type="expression" dxfId="252" priority="43">
      <formula>$H321 = "Yes"</formula>
    </cfRule>
  </conditionalFormatting>
  <conditionalFormatting sqref="M321">
    <cfRule type="cellIs" dxfId="251" priority="39" operator="lessThanOrEqual">
      <formula>-1000000</formula>
    </cfRule>
    <cfRule type="cellIs" dxfId="250" priority="40" operator="greaterThanOrEqual">
      <formula>1000000</formula>
    </cfRule>
  </conditionalFormatting>
  <conditionalFormatting sqref="Q321">
    <cfRule type="cellIs" dxfId="249" priority="37" operator="lessThanOrEqual">
      <formula>-1000000</formula>
    </cfRule>
    <cfRule type="cellIs" dxfId="248" priority="38" operator="greaterThanOrEqual">
      <formula>1000000</formula>
    </cfRule>
  </conditionalFormatting>
  <conditionalFormatting sqref="E322">
    <cfRule type="cellIs" dxfId="247" priority="35" operator="lessThanOrEqual">
      <formula>-1000000</formula>
    </cfRule>
    <cfRule type="cellIs" dxfId="246" priority="36" operator="greaterThanOrEqual">
      <formula>1000000</formula>
    </cfRule>
  </conditionalFormatting>
  <conditionalFormatting sqref="I322">
    <cfRule type="notContainsBlanks" dxfId="245" priority="33">
      <formula>LEN(TRIM(I322))&gt;0</formula>
    </cfRule>
    <cfRule type="expression" dxfId="244" priority="34">
      <formula>$H322 = "Yes"</formula>
    </cfRule>
  </conditionalFormatting>
  <conditionalFormatting sqref="M322">
    <cfRule type="cellIs" dxfId="243" priority="30" operator="lessThanOrEqual">
      <formula>-1000000</formula>
    </cfRule>
    <cfRule type="cellIs" dxfId="242" priority="31" operator="greaterThanOrEqual">
      <formula>1000000</formula>
    </cfRule>
  </conditionalFormatting>
  <conditionalFormatting sqref="Q322">
    <cfRule type="cellIs" dxfId="241" priority="28" operator="lessThanOrEqual">
      <formula>-1000000</formula>
    </cfRule>
    <cfRule type="cellIs" dxfId="240" priority="29" operator="greaterThanOrEqual">
      <formula>1000000</formula>
    </cfRule>
  </conditionalFormatting>
  <conditionalFormatting sqref="E327">
    <cfRule type="cellIs" dxfId="239" priority="26" operator="lessThanOrEqual">
      <formula>-1000000</formula>
    </cfRule>
    <cfRule type="cellIs" dxfId="238" priority="27" operator="greaterThanOrEqual">
      <formula>1000000</formula>
    </cfRule>
  </conditionalFormatting>
  <conditionalFormatting sqref="I327">
    <cfRule type="notContainsBlanks" dxfId="237" priority="24">
      <formula>LEN(TRIM(I327))&gt;0</formula>
    </cfRule>
    <cfRule type="expression" dxfId="236" priority="25">
      <formula>$H327 = "Yes"</formula>
    </cfRule>
  </conditionalFormatting>
  <conditionalFormatting sqref="M327">
    <cfRule type="cellIs" dxfId="235" priority="21" operator="lessThanOrEqual">
      <formula>-1000000</formula>
    </cfRule>
    <cfRule type="cellIs" dxfId="234" priority="22" operator="greaterThanOrEqual">
      <formula>1000000</formula>
    </cfRule>
  </conditionalFormatting>
  <conditionalFormatting sqref="Q327">
    <cfRule type="cellIs" dxfId="233" priority="19" operator="lessThanOrEqual">
      <formula>-1000000</formula>
    </cfRule>
    <cfRule type="cellIs" dxfId="232" priority="20" operator="greaterThanOrEqual">
      <formula>1000000</formula>
    </cfRule>
  </conditionalFormatting>
  <conditionalFormatting sqref="E328">
    <cfRule type="cellIs" dxfId="231" priority="17" operator="lessThanOrEqual">
      <formula>-1000000</formula>
    </cfRule>
    <cfRule type="cellIs" dxfId="230" priority="18" operator="greaterThanOrEqual">
      <formula>1000000</formula>
    </cfRule>
  </conditionalFormatting>
  <conditionalFormatting sqref="I328">
    <cfRule type="notContainsBlanks" dxfId="229" priority="15">
      <formula>LEN(TRIM(I328))&gt;0</formula>
    </cfRule>
    <cfRule type="expression" dxfId="228" priority="16">
      <formula>$H328 = "Yes"</formula>
    </cfRule>
  </conditionalFormatting>
  <conditionalFormatting sqref="M328">
    <cfRule type="cellIs" dxfId="227" priority="12" operator="lessThanOrEqual">
      <formula>-1000000</formula>
    </cfRule>
    <cfRule type="cellIs" dxfId="226" priority="13" operator="greaterThanOrEqual">
      <formula>1000000</formula>
    </cfRule>
  </conditionalFormatting>
  <conditionalFormatting sqref="Q328">
    <cfRule type="cellIs" dxfId="225" priority="10" operator="lessThanOrEqual">
      <formula>-1000000</formula>
    </cfRule>
    <cfRule type="cellIs" dxfId="224" priority="11" operator="greaterThanOrEqual">
      <formula>1000000</formula>
    </cfRule>
  </conditionalFormatting>
  <conditionalFormatting sqref="E329">
    <cfRule type="cellIs" dxfId="223" priority="8" operator="lessThanOrEqual">
      <formula>-1000000</formula>
    </cfRule>
    <cfRule type="cellIs" dxfId="222" priority="9" operator="greaterThanOrEqual">
      <formula>1000000</formula>
    </cfRule>
  </conditionalFormatting>
  <conditionalFormatting sqref="I329">
    <cfRule type="notContainsBlanks" dxfId="221" priority="6">
      <formula>LEN(TRIM(I329))&gt;0</formula>
    </cfRule>
    <cfRule type="expression" dxfId="220" priority="7">
      <formula>$H329 = "Yes"</formula>
    </cfRule>
  </conditionalFormatting>
  <conditionalFormatting sqref="M329">
    <cfRule type="cellIs" dxfId="219" priority="3" operator="lessThanOrEqual">
      <formula>-1000000</formula>
    </cfRule>
    <cfRule type="cellIs" dxfId="218" priority="4" operator="greaterThanOrEqual">
      <formula>1000000</formula>
    </cfRule>
  </conditionalFormatting>
  <conditionalFormatting sqref="Q329">
    <cfRule type="cellIs" dxfId="217" priority="1" operator="lessThanOrEqual">
      <formula>-1000000</formula>
    </cfRule>
    <cfRule type="cellIs" dxfId="216" priority="2" operator="greaterThanOrEqual">
      <formula>1000000</formula>
    </cfRule>
  </conditionalFormatting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3"/>
  <sheetViews>
    <sheetView showGridLines="0" showZeros="0" workbookViewId="0">
      <pane xSplit="1" ySplit="2" topLeftCell="C25" activePane="bottomRight" state="frozen"/>
      <selection pane="topRight" activeCell="B1" sqref="B1"/>
      <selection pane="bottomLeft" activeCell="A3" sqref="A3"/>
      <selection pane="bottomRight" activeCell="E196" sqref="E196"/>
    </sheetView>
  </sheetViews>
  <sheetFormatPr defaultColWidth="9.140625" defaultRowHeight="15" outlineLevelRow="2" outlineLevelCol="1" x14ac:dyDescent="0.25"/>
  <cols>
    <col min="1" max="1" width="77.7109375" style="19" customWidth="1"/>
    <col min="2" max="2" width="23.42578125" style="19" customWidth="1"/>
    <col min="3" max="6" width="11.7109375" style="28" customWidth="1"/>
    <col min="7" max="7" width="11.7109375" style="28" customWidth="1" outlineLevel="1"/>
    <col min="8" max="8" width="8.28515625" style="28" customWidth="1"/>
    <col min="9" max="9" width="37.140625" style="28" customWidth="1"/>
    <col min="10" max="10" width="11.7109375" style="28" customWidth="1"/>
    <col min="11" max="11" width="10.42578125" style="28" customWidth="1" outlineLevel="1"/>
    <col min="12" max="12" width="10.140625" style="28" bestFit="1" customWidth="1"/>
    <col min="13" max="13" width="9.5703125" style="28" customWidth="1"/>
    <col min="14" max="14" width="4.28515625" style="28" customWidth="1"/>
    <col min="15" max="15" width="2" style="28" customWidth="1"/>
    <col min="16" max="16" width="9.140625" style="28" customWidth="1" outlineLevel="1"/>
    <col min="17" max="17" width="10.7109375" style="28" customWidth="1" outlineLevel="1"/>
    <col min="18" max="18" width="11.28515625" style="19" bestFit="1" customWidth="1"/>
    <col min="19" max="16384" width="9.140625" style="19"/>
  </cols>
  <sheetData>
    <row r="1" spans="1:18" ht="15.75" customHeight="1" thickBot="1" x14ac:dyDescent="0.3">
      <c r="A1" s="93" t="s">
        <v>2</v>
      </c>
      <c r="B1" s="93" t="s">
        <v>3</v>
      </c>
      <c r="C1" s="94" t="s">
        <v>0</v>
      </c>
      <c r="D1" s="95"/>
      <c r="E1" s="95"/>
      <c r="F1" s="95"/>
      <c r="G1" s="95"/>
      <c r="H1" s="95"/>
      <c r="I1" s="96"/>
      <c r="J1" s="94" t="s">
        <v>1</v>
      </c>
      <c r="K1" s="95"/>
      <c r="L1" s="95"/>
      <c r="M1" s="95"/>
      <c r="N1" s="96"/>
    </row>
    <row r="2" spans="1:18" ht="216.75" hidden="1" outlineLevel="1" thickBot="1" x14ac:dyDescent="0.3">
      <c r="A2" s="93"/>
      <c r="B2" s="93"/>
      <c r="C2" s="27" t="s">
        <v>4</v>
      </c>
      <c r="D2" s="27" t="s">
        <v>5</v>
      </c>
      <c r="E2" s="27" t="s">
        <v>6</v>
      </c>
      <c r="F2" s="27" t="s">
        <v>7</v>
      </c>
      <c r="G2" s="27"/>
      <c r="H2" s="27"/>
      <c r="I2" s="27"/>
      <c r="J2" s="27"/>
      <c r="K2" s="27" t="s">
        <v>4</v>
      </c>
      <c r="L2" s="27" t="s">
        <v>5</v>
      </c>
      <c r="M2" s="27" t="s">
        <v>6</v>
      </c>
      <c r="N2" s="27" t="s">
        <v>7</v>
      </c>
    </row>
    <row r="3" spans="1:18" ht="60.75" collapsed="1" thickBot="1" x14ac:dyDescent="0.3">
      <c r="A3" s="5">
        <v>42430</v>
      </c>
      <c r="B3" s="6" t="s">
        <v>375</v>
      </c>
      <c r="C3" s="7" t="s">
        <v>376</v>
      </c>
      <c r="D3" s="7" t="s">
        <v>377</v>
      </c>
      <c r="E3" s="8" t="s">
        <v>378</v>
      </c>
      <c r="F3" s="9" t="s">
        <v>379</v>
      </c>
      <c r="G3" s="10" t="s">
        <v>380</v>
      </c>
      <c r="H3" s="10" t="s">
        <v>381</v>
      </c>
      <c r="I3" s="11" t="s">
        <v>382</v>
      </c>
      <c r="J3" s="12" t="s">
        <v>383</v>
      </c>
      <c r="K3" s="7" t="s">
        <v>384</v>
      </c>
      <c r="L3" s="7" t="s">
        <v>385</v>
      </c>
      <c r="M3" s="13" t="s">
        <v>386</v>
      </c>
      <c r="N3" s="14" t="s">
        <v>387</v>
      </c>
      <c r="O3" s="15"/>
      <c r="P3" s="16" t="s">
        <v>388</v>
      </c>
      <c r="Q3" s="17" t="s">
        <v>389</v>
      </c>
      <c r="R3" s="18"/>
    </row>
    <row r="4" spans="1:18" hidden="1" outlineLevel="1" x14ac:dyDescent="0.25">
      <c r="A4" s="29" t="s">
        <v>8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8" hidden="1" outlineLevel="2" x14ac:dyDescent="0.25">
      <c r="A5" s="32" t="s">
        <v>9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8" hidden="1" outlineLevel="2" x14ac:dyDescent="0.25">
      <c r="A6" s="33" t="s">
        <v>10</v>
      </c>
      <c r="B6" s="30" t="s">
        <v>11</v>
      </c>
      <c r="C6" s="31">
        <v>0</v>
      </c>
      <c r="D6" s="31">
        <v>0</v>
      </c>
      <c r="E6" s="20">
        <f t="shared" ref="E6:E7" si="0">C6 - D6</f>
        <v>0</v>
      </c>
      <c r="F6" s="21">
        <f>IF(D6 &gt; 1, ( C6 - D6 ) / D6, IF(C6 &gt; 1, 1, IF(C6 &lt; -1, -1, 0)))</f>
        <v>0</v>
      </c>
      <c r="G6" s="22" t="str">
        <f>IF($E6 &gt; 1, "Over Budget", IF($E6 &lt; -1, "Under Budget", "On Budget"))</f>
        <v>On Budget</v>
      </c>
      <c r="H6" s="23" t="str">
        <f>IF(AND(OR(MONTH($A$3) = 3, MONTH($A$3) = 6, MONTH($A$3) = 9, MONTH($A$3) = 12), OR($F6 &gt;= 0.1, $E6 &gt;= 250000, $F6 &lt;= -0.1, $E6 &lt;= -250000), OR($E6 &gt;= 10000, $E6 &lt;= -10000)), "Yes", IF(OR($E6 &gt;= 250000, $E6 &lt;= -250000), "Yes", "No"))</f>
        <v>No</v>
      </c>
      <c r="I6" s="24"/>
      <c r="J6" s="25">
        <v>1500000</v>
      </c>
      <c r="K6" s="31">
        <v>1500000</v>
      </c>
      <c r="L6" s="31">
        <v>1500000</v>
      </c>
      <c r="M6" s="20">
        <f t="shared" ref="M6:M7" si="1">J6 - L6</f>
        <v>0</v>
      </c>
      <c r="N6" s="21">
        <f t="shared" ref="N6:N7" si="2">IF(L6 &gt; 1, ( J6 - L6 ) / L6, IF(J6 &gt; 1, 1, IF(J6 &lt; 1, -1, 0)))</f>
        <v>0</v>
      </c>
      <c r="O6" s="26"/>
      <c r="P6" s="22" t="str">
        <f t="shared" ref="P6:P69" si="3">IF($M6 &gt; 1, "Over Budget", IF($M6 &lt; -1, "Under Budget", "On Budget"))</f>
        <v>On Budget</v>
      </c>
      <c r="Q6" s="20">
        <f t="shared" ref="Q6:Q7" si="4">J6 - K6</f>
        <v>0</v>
      </c>
    </row>
    <row r="7" spans="1:18" hidden="1" outlineLevel="1" x14ac:dyDescent="0.25">
      <c r="A7" s="34" t="s">
        <v>12</v>
      </c>
      <c r="B7" s="35" t="s">
        <v>13</v>
      </c>
      <c r="C7" s="40">
        <f>SUBTOTAL(9,C6:C6)</f>
        <v>0</v>
      </c>
      <c r="D7" s="40">
        <f>SUBTOTAL(9,D6:D6)</f>
        <v>0</v>
      </c>
      <c r="E7" s="41">
        <f t="shared" si="0"/>
        <v>0</v>
      </c>
      <c r="F7" s="42">
        <f t="shared" ref="F7" si="5">IF(D7 &gt; 1, ( C7 - D7 ) / D7, IF(C7 &gt; 1, 1, IF(C7 &lt; -1, -1, 0)))</f>
        <v>0</v>
      </c>
      <c r="G7" s="40" t="str">
        <f t="shared" ref="G7" si="6">IF($E7 &gt; 1, "Over Budget", IF($E7 &lt; -1, "Under Budget", "On Budget"))</f>
        <v>On Budget</v>
      </c>
      <c r="H7" s="43"/>
      <c r="I7" s="44"/>
      <c r="J7" s="62">
        <f>SUBTOTAL(9,J6:J6)</f>
        <v>1500000</v>
      </c>
      <c r="K7" s="40">
        <f>SUBTOTAL(9,K6:K6)</f>
        <v>1500000</v>
      </c>
      <c r="L7" s="40">
        <f>SUBTOTAL(9,L6:L6)</f>
        <v>1500000</v>
      </c>
      <c r="M7" s="41">
        <f t="shared" si="1"/>
        <v>0</v>
      </c>
      <c r="N7" s="42">
        <f t="shared" si="2"/>
        <v>0</v>
      </c>
      <c r="O7" s="46"/>
      <c r="P7" s="40" t="str">
        <f t="shared" si="3"/>
        <v>On Budget</v>
      </c>
      <c r="Q7" s="41">
        <f t="shared" si="4"/>
        <v>0</v>
      </c>
    </row>
    <row r="8" spans="1:18" hidden="1" outlineLevel="2" x14ac:dyDescent="0.25">
      <c r="A8" s="32" t="s">
        <v>14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8" hidden="1" outlineLevel="2" x14ac:dyDescent="0.25">
      <c r="A9" s="33" t="s">
        <v>15</v>
      </c>
      <c r="B9" s="30" t="s">
        <v>11</v>
      </c>
      <c r="C9" s="31">
        <v>46599.56</v>
      </c>
      <c r="D9" s="31">
        <v>0</v>
      </c>
      <c r="E9" s="20">
        <f t="shared" ref="E9:E32" si="7">C9 - D9</f>
        <v>46599.56</v>
      </c>
      <c r="F9" s="21">
        <f t="shared" ref="F9:F32" si="8">IF(D9 &gt; 1, ( C9 - D9 ) / D9, IF(C9 &gt; 1, 1, IF(C9 &lt; -1, -1, 0)))</f>
        <v>1</v>
      </c>
      <c r="G9" s="22" t="str">
        <f t="shared" ref="G9:G32" si="9">IF($E9 &gt; 1, "Over Budget", IF($E9 &lt; -1, "Under Budget", "On Budget"))</f>
        <v>Over Budget</v>
      </c>
      <c r="H9" s="23" t="str">
        <f t="shared" ref="H9:H31" si="10">IF(AND(OR(MONTH($A$3) = 3, MONTH($A$3) = 6, MONTH($A$3) = 9, MONTH($A$3) = 12), OR($F9 &gt;= 0.1, $E9 &gt;= 250000, $F9 &lt;= -0.1, $E9 &lt;= -250000), OR($E9 &gt;= 10000, $E9 &lt;= -10000)), "Yes", IF(OR($E9 &gt;= 250000, $E9 &lt;= -250000), "Yes", "No"))</f>
        <v>Yes</v>
      </c>
      <c r="I9" s="24" t="s">
        <v>425</v>
      </c>
      <c r="J9" s="25">
        <v>346</v>
      </c>
      <c r="K9" s="31">
        <v>46599.56</v>
      </c>
      <c r="L9" s="31">
        <v>0</v>
      </c>
      <c r="M9" s="20">
        <f t="shared" ref="M9:M32" si="11">J9 - L9</f>
        <v>346</v>
      </c>
      <c r="N9" s="21">
        <f t="shared" ref="N9:N32" si="12">IF(L9 &gt; 1, ( J9 - L9 ) / L9, IF(J9 &gt; 1, 1, IF(J9 &lt; 1, -1, 0)))</f>
        <v>1</v>
      </c>
      <c r="O9" s="26"/>
      <c r="P9" s="22" t="str">
        <f t="shared" si="3"/>
        <v>Over Budget</v>
      </c>
      <c r="Q9" s="20">
        <f t="shared" ref="Q9:Q32" si="13">J9 - K9</f>
        <v>-46253.56</v>
      </c>
    </row>
    <row r="10" spans="1:18" outlineLevel="2" x14ac:dyDescent="0.25">
      <c r="A10" s="33" t="s">
        <v>16</v>
      </c>
      <c r="B10" s="30" t="s">
        <v>11</v>
      </c>
      <c r="C10" s="31">
        <v>0</v>
      </c>
      <c r="D10" s="31">
        <v>933750</v>
      </c>
      <c r="E10" s="20">
        <f t="shared" si="7"/>
        <v>-933750</v>
      </c>
      <c r="F10" s="21">
        <f t="shared" si="8"/>
        <v>-1</v>
      </c>
      <c r="G10" s="22" t="str">
        <f t="shared" si="9"/>
        <v>Under Budget</v>
      </c>
      <c r="H10" s="23" t="str">
        <f t="shared" si="10"/>
        <v>Yes</v>
      </c>
      <c r="I10" s="24" t="s">
        <v>426</v>
      </c>
      <c r="J10" s="25">
        <v>0</v>
      </c>
      <c r="K10" s="31">
        <v>2728</v>
      </c>
      <c r="L10" s="31">
        <v>3750000</v>
      </c>
      <c r="M10" s="20">
        <f t="shared" si="11"/>
        <v>-3750000</v>
      </c>
      <c r="N10" s="21">
        <f t="shared" si="12"/>
        <v>-1</v>
      </c>
      <c r="O10" s="26"/>
      <c r="P10" s="22" t="str">
        <f t="shared" si="3"/>
        <v>Under Budget</v>
      </c>
      <c r="Q10" s="20">
        <f t="shared" si="13"/>
        <v>-2728</v>
      </c>
    </row>
    <row r="11" spans="1:18" ht="24" hidden="1" outlineLevel="2" x14ac:dyDescent="0.25">
      <c r="A11" s="33" t="s">
        <v>17</v>
      </c>
      <c r="B11" s="30" t="s">
        <v>11</v>
      </c>
      <c r="C11" s="31">
        <v>148937.5</v>
      </c>
      <c r="D11" s="31">
        <v>100000</v>
      </c>
      <c r="E11" s="20">
        <f t="shared" si="7"/>
        <v>48937.5</v>
      </c>
      <c r="F11" s="21">
        <f t="shared" si="8"/>
        <v>0.489375</v>
      </c>
      <c r="G11" s="22" t="str">
        <f t="shared" si="9"/>
        <v>Over Budget</v>
      </c>
      <c r="H11" s="23" t="str">
        <f t="shared" si="10"/>
        <v>Yes</v>
      </c>
      <c r="I11" s="24" t="s">
        <v>427</v>
      </c>
      <c r="J11" s="25">
        <v>150000</v>
      </c>
      <c r="K11" s="31">
        <v>148937.5</v>
      </c>
      <c r="L11" s="31">
        <v>100000</v>
      </c>
      <c r="M11" s="20">
        <f t="shared" si="11"/>
        <v>50000</v>
      </c>
      <c r="N11" s="21">
        <f t="shared" si="12"/>
        <v>0.5</v>
      </c>
      <c r="O11" s="26"/>
      <c r="P11" s="22" t="str">
        <f t="shared" si="3"/>
        <v>Over Budget</v>
      </c>
      <c r="Q11" s="20">
        <f t="shared" si="13"/>
        <v>1062.5</v>
      </c>
    </row>
    <row r="12" spans="1:18" hidden="1" outlineLevel="2" x14ac:dyDescent="0.25">
      <c r="A12" s="33" t="s">
        <v>18</v>
      </c>
      <c r="B12" s="30" t="s">
        <v>11</v>
      </c>
      <c r="C12" s="31">
        <v>1454.53</v>
      </c>
      <c r="D12" s="31">
        <v>0</v>
      </c>
      <c r="E12" s="20">
        <f t="shared" si="7"/>
        <v>1454.53</v>
      </c>
      <c r="F12" s="21">
        <f t="shared" si="8"/>
        <v>1</v>
      </c>
      <c r="G12" s="22" t="str">
        <f t="shared" si="9"/>
        <v>Over Budget</v>
      </c>
      <c r="H12" s="23" t="str">
        <f t="shared" si="10"/>
        <v>No</v>
      </c>
      <c r="I12" s="24"/>
      <c r="J12" s="25">
        <v>1455</v>
      </c>
      <c r="K12" s="31">
        <v>1454.53</v>
      </c>
      <c r="L12" s="31">
        <v>0</v>
      </c>
      <c r="M12" s="20">
        <f t="shared" si="11"/>
        <v>1455</v>
      </c>
      <c r="N12" s="21">
        <f t="shared" si="12"/>
        <v>1</v>
      </c>
      <c r="O12" s="26"/>
      <c r="P12" s="22" t="str">
        <f t="shared" si="3"/>
        <v>Over Budget</v>
      </c>
      <c r="Q12" s="20">
        <f t="shared" si="13"/>
        <v>0.47000000000002728</v>
      </c>
    </row>
    <row r="13" spans="1:18" hidden="1" outlineLevel="2" x14ac:dyDescent="0.25">
      <c r="A13" s="33" t="s">
        <v>19</v>
      </c>
      <c r="B13" s="30" t="s">
        <v>11</v>
      </c>
      <c r="C13" s="31">
        <v>0</v>
      </c>
      <c r="D13" s="31">
        <v>0</v>
      </c>
      <c r="E13" s="20">
        <f t="shared" si="7"/>
        <v>0</v>
      </c>
      <c r="F13" s="21">
        <f t="shared" si="8"/>
        <v>0</v>
      </c>
      <c r="G13" s="22" t="str">
        <f t="shared" si="9"/>
        <v>On Budget</v>
      </c>
      <c r="H13" s="23" t="str">
        <f t="shared" si="10"/>
        <v>No</v>
      </c>
      <c r="I13" s="24"/>
      <c r="J13" s="25">
        <v>894961</v>
      </c>
      <c r="K13" s="31">
        <v>894961</v>
      </c>
      <c r="L13" s="31">
        <v>894961</v>
      </c>
      <c r="M13" s="20">
        <f t="shared" si="11"/>
        <v>0</v>
      </c>
      <c r="N13" s="21">
        <f t="shared" si="12"/>
        <v>0</v>
      </c>
      <c r="O13" s="26"/>
      <c r="P13" s="22" t="str">
        <f t="shared" si="3"/>
        <v>On Budget</v>
      </c>
      <c r="Q13" s="20">
        <f t="shared" si="13"/>
        <v>0</v>
      </c>
    </row>
    <row r="14" spans="1:18" hidden="1" outlineLevel="2" x14ac:dyDescent="0.25">
      <c r="A14" s="33" t="s">
        <v>20</v>
      </c>
      <c r="B14" s="30" t="s">
        <v>11</v>
      </c>
      <c r="C14" s="31">
        <v>0</v>
      </c>
      <c r="D14" s="31">
        <v>0</v>
      </c>
      <c r="E14" s="20">
        <f t="shared" si="7"/>
        <v>0</v>
      </c>
      <c r="F14" s="21">
        <f t="shared" si="8"/>
        <v>0</v>
      </c>
      <c r="G14" s="22" t="str">
        <f t="shared" si="9"/>
        <v>On Budget</v>
      </c>
      <c r="H14" s="23" t="str">
        <f t="shared" si="10"/>
        <v>No</v>
      </c>
      <c r="I14" s="24"/>
      <c r="J14" s="25">
        <v>46000</v>
      </c>
      <c r="K14" s="31">
        <v>46000</v>
      </c>
      <c r="L14" s="31">
        <v>46000</v>
      </c>
      <c r="M14" s="20">
        <f t="shared" si="11"/>
        <v>0</v>
      </c>
      <c r="N14" s="21">
        <f t="shared" si="12"/>
        <v>0</v>
      </c>
      <c r="O14" s="26"/>
      <c r="P14" s="22" t="str">
        <f t="shared" si="3"/>
        <v>On Budget</v>
      </c>
      <c r="Q14" s="20">
        <f t="shared" si="13"/>
        <v>0</v>
      </c>
    </row>
    <row r="15" spans="1:18" hidden="1" outlineLevel="2" x14ac:dyDescent="0.25">
      <c r="A15" s="33" t="s">
        <v>21</v>
      </c>
      <c r="B15" s="30" t="s">
        <v>11</v>
      </c>
      <c r="C15" s="31">
        <v>1071.8200000000002</v>
      </c>
      <c r="D15" s="31">
        <v>0</v>
      </c>
      <c r="E15" s="20">
        <f t="shared" si="7"/>
        <v>1071.8200000000002</v>
      </c>
      <c r="F15" s="21">
        <f t="shared" si="8"/>
        <v>1</v>
      </c>
      <c r="G15" s="22" t="str">
        <f t="shared" si="9"/>
        <v>Over Budget</v>
      </c>
      <c r="H15" s="23" t="str">
        <f t="shared" si="10"/>
        <v>No</v>
      </c>
      <c r="I15" s="24"/>
      <c r="J15" s="25">
        <v>1072</v>
      </c>
      <c r="K15" s="31">
        <v>1071.8200000000002</v>
      </c>
      <c r="L15" s="31">
        <v>0</v>
      </c>
      <c r="M15" s="20">
        <f t="shared" si="11"/>
        <v>1072</v>
      </c>
      <c r="N15" s="21">
        <f t="shared" si="12"/>
        <v>1</v>
      </c>
      <c r="O15" s="26"/>
      <c r="P15" s="22" t="str">
        <f t="shared" si="3"/>
        <v>Over Budget</v>
      </c>
      <c r="Q15" s="20">
        <f t="shared" si="13"/>
        <v>0.17999999999983629</v>
      </c>
    </row>
    <row r="16" spans="1:18" outlineLevel="2" x14ac:dyDescent="0.25">
      <c r="A16" s="33" t="s">
        <v>22</v>
      </c>
      <c r="B16" s="30" t="s">
        <v>11</v>
      </c>
      <c r="C16" s="31">
        <v>21894.51</v>
      </c>
      <c r="D16" s="31">
        <v>752400</v>
      </c>
      <c r="E16" s="20">
        <f t="shared" si="7"/>
        <v>-730505.49</v>
      </c>
      <c r="F16" s="21">
        <f t="shared" si="8"/>
        <v>-0.97090043859649122</v>
      </c>
      <c r="G16" s="22" t="str">
        <f t="shared" si="9"/>
        <v>Under Budget</v>
      </c>
      <c r="H16" s="23" t="str">
        <f t="shared" si="10"/>
        <v>Yes</v>
      </c>
      <c r="I16" s="24" t="s">
        <v>483</v>
      </c>
      <c r="J16" s="25">
        <v>3009600</v>
      </c>
      <c r="K16" s="31">
        <v>2279094.5099999998</v>
      </c>
      <c r="L16" s="31">
        <v>3009600</v>
      </c>
      <c r="M16" s="20">
        <f t="shared" si="11"/>
        <v>0</v>
      </c>
      <c r="N16" s="21">
        <f t="shared" si="12"/>
        <v>0</v>
      </c>
      <c r="O16" s="26"/>
      <c r="P16" s="22" t="str">
        <f t="shared" si="3"/>
        <v>On Budget</v>
      </c>
      <c r="Q16" s="20">
        <f t="shared" si="13"/>
        <v>730505.49000000022</v>
      </c>
      <c r="R16" s="65">
        <v>700000</v>
      </c>
    </row>
    <row r="17" spans="1:18" hidden="1" outlineLevel="2" x14ac:dyDescent="0.25">
      <c r="A17" s="33" t="s">
        <v>23</v>
      </c>
      <c r="B17" s="30" t="s">
        <v>11</v>
      </c>
      <c r="C17" s="31">
        <v>262.95999999999998</v>
      </c>
      <c r="D17" s="31">
        <v>6250</v>
      </c>
      <c r="E17" s="20">
        <f t="shared" si="7"/>
        <v>-5987.04</v>
      </c>
      <c r="F17" s="21">
        <f t="shared" si="8"/>
        <v>-0.95792639999999996</v>
      </c>
      <c r="G17" s="22" t="str">
        <f t="shared" si="9"/>
        <v>Under Budget</v>
      </c>
      <c r="H17" s="23" t="str">
        <f t="shared" si="10"/>
        <v>No</v>
      </c>
      <c r="I17" s="24"/>
      <c r="J17" s="25">
        <v>25000</v>
      </c>
      <c r="K17" s="31">
        <v>19012.96</v>
      </c>
      <c r="L17" s="31">
        <v>25000</v>
      </c>
      <c r="M17" s="20">
        <f t="shared" si="11"/>
        <v>0</v>
      </c>
      <c r="N17" s="21">
        <f t="shared" si="12"/>
        <v>0</v>
      </c>
      <c r="O17" s="26"/>
      <c r="P17" s="22" t="str">
        <f t="shared" si="3"/>
        <v>On Budget</v>
      </c>
      <c r="Q17" s="20">
        <f t="shared" si="13"/>
        <v>5987.0400000000009</v>
      </c>
    </row>
    <row r="18" spans="1:18" ht="36" outlineLevel="2" x14ac:dyDescent="0.25">
      <c r="A18" s="33" t="s">
        <v>24</v>
      </c>
      <c r="B18" s="30" t="s">
        <v>11</v>
      </c>
      <c r="C18" s="31">
        <v>773098.99</v>
      </c>
      <c r="D18" s="31">
        <v>125000</v>
      </c>
      <c r="E18" s="20">
        <f t="shared" si="7"/>
        <v>648098.99</v>
      </c>
      <c r="F18" s="21">
        <f t="shared" si="8"/>
        <v>5.1847919200000003</v>
      </c>
      <c r="G18" s="22" t="str">
        <f t="shared" si="9"/>
        <v>Over Budget</v>
      </c>
      <c r="H18" s="23" t="str">
        <f t="shared" si="10"/>
        <v>Yes</v>
      </c>
      <c r="I18" s="24" t="s">
        <v>484</v>
      </c>
      <c r="J18" s="25">
        <v>5573250</v>
      </c>
      <c r="K18" s="31">
        <v>6221348.9900000002</v>
      </c>
      <c r="L18" s="31">
        <v>5573250</v>
      </c>
      <c r="M18" s="20">
        <f t="shared" si="11"/>
        <v>0</v>
      </c>
      <c r="N18" s="21">
        <f t="shared" si="12"/>
        <v>0</v>
      </c>
      <c r="O18" s="26"/>
      <c r="P18" s="22" t="str">
        <f t="shared" si="3"/>
        <v>On Budget</v>
      </c>
      <c r="Q18" s="20">
        <f t="shared" si="13"/>
        <v>-648098.99000000022</v>
      </c>
      <c r="R18" s="66">
        <v>-650000</v>
      </c>
    </row>
    <row r="19" spans="1:18" hidden="1" outlineLevel="2" x14ac:dyDescent="0.25">
      <c r="A19" s="33" t="s">
        <v>25</v>
      </c>
      <c r="B19" s="30" t="s">
        <v>11</v>
      </c>
      <c r="C19" s="31">
        <v>387925.97</v>
      </c>
      <c r="D19" s="31">
        <v>0</v>
      </c>
      <c r="E19" s="20">
        <f t="shared" si="7"/>
        <v>387925.97</v>
      </c>
      <c r="F19" s="21">
        <f t="shared" si="8"/>
        <v>1</v>
      </c>
      <c r="G19" s="22" t="str">
        <f t="shared" si="9"/>
        <v>Over Budget</v>
      </c>
      <c r="H19" s="23" t="str">
        <f t="shared" si="10"/>
        <v>Yes</v>
      </c>
      <c r="I19" s="24" t="s">
        <v>485</v>
      </c>
      <c r="J19" s="25">
        <v>387926</v>
      </c>
      <c r="K19" s="31">
        <v>387925.97</v>
      </c>
      <c r="L19" s="31">
        <v>0</v>
      </c>
      <c r="M19" s="20">
        <f t="shared" si="11"/>
        <v>387926</v>
      </c>
      <c r="N19" s="21">
        <f t="shared" si="12"/>
        <v>1</v>
      </c>
      <c r="O19" s="26"/>
      <c r="P19" s="22" t="str">
        <f t="shared" si="3"/>
        <v>Over Budget</v>
      </c>
      <c r="Q19" s="20">
        <f t="shared" si="13"/>
        <v>3.0000000027939677E-2</v>
      </c>
    </row>
    <row r="20" spans="1:18" hidden="1" outlineLevel="2" x14ac:dyDescent="0.25">
      <c r="A20" s="33" t="s">
        <v>26</v>
      </c>
      <c r="B20" s="30" t="s">
        <v>11</v>
      </c>
      <c r="C20" s="31">
        <v>70968.55</v>
      </c>
      <c r="D20" s="31">
        <v>0</v>
      </c>
      <c r="E20" s="20">
        <f t="shared" si="7"/>
        <v>70968.55</v>
      </c>
      <c r="F20" s="21">
        <f t="shared" si="8"/>
        <v>1</v>
      </c>
      <c r="G20" s="22" t="str">
        <f t="shared" si="9"/>
        <v>Over Budget</v>
      </c>
      <c r="H20" s="23" t="str">
        <f t="shared" si="10"/>
        <v>Yes</v>
      </c>
      <c r="I20" s="24" t="s">
        <v>486</v>
      </c>
      <c r="J20" s="25">
        <v>70969</v>
      </c>
      <c r="K20" s="31">
        <v>70968.55</v>
      </c>
      <c r="L20" s="31">
        <v>0</v>
      </c>
      <c r="M20" s="20">
        <f t="shared" si="11"/>
        <v>70969</v>
      </c>
      <c r="N20" s="21">
        <f t="shared" si="12"/>
        <v>1</v>
      </c>
      <c r="O20" s="26"/>
      <c r="P20" s="22" t="str">
        <f t="shared" si="3"/>
        <v>Over Budget</v>
      </c>
      <c r="Q20" s="20">
        <f t="shared" si="13"/>
        <v>0.44999999999708962</v>
      </c>
    </row>
    <row r="21" spans="1:18" hidden="1" outlineLevel="2" x14ac:dyDescent="0.25">
      <c r="A21" s="33" t="s">
        <v>27</v>
      </c>
      <c r="B21" s="30" t="s">
        <v>11</v>
      </c>
      <c r="C21" s="31">
        <v>0</v>
      </c>
      <c r="D21" s="31">
        <v>2750</v>
      </c>
      <c r="E21" s="20">
        <f t="shared" si="7"/>
        <v>-2750</v>
      </c>
      <c r="F21" s="21">
        <f t="shared" si="8"/>
        <v>-1</v>
      </c>
      <c r="G21" s="22" t="str">
        <f t="shared" si="9"/>
        <v>Under Budget</v>
      </c>
      <c r="H21" s="23" t="str">
        <f t="shared" si="10"/>
        <v>No</v>
      </c>
      <c r="I21" s="24"/>
      <c r="J21" s="25">
        <v>11000</v>
      </c>
      <c r="K21" s="31">
        <v>8250</v>
      </c>
      <c r="L21" s="31">
        <v>11000</v>
      </c>
      <c r="M21" s="20">
        <f t="shared" si="11"/>
        <v>0</v>
      </c>
      <c r="N21" s="21">
        <f t="shared" si="12"/>
        <v>0</v>
      </c>
      <c r="O21" s="26"/>
      <c r="P21" s="22" t="str">
        <f t="shared" si="3"/>
        <v>On Budget</v>
      </c>
      <c r="Q21" s="20">
        <f t="shared" si="13"/>
        <v>2750</v>
      </c>
    </row>
    <row r="22" spans="1:18" outlineLevel="2" x14ac:dyDescent="0.25">
      <c r="A22" s="33" t="s">
        <v>28</v>
      </c>
      <c r="B22" s="30" t="s">
        <v>11</v>
      </c>
      <c r="C22" s="31">
        <v>196129.93</v>
      </c>
      <c r="D22" s="31">
        <v>646126</v>
      </c>
      <c r="E22" s="20">
        <f t="shared" si="7"/>
        <v>-449996.07</v>
      </c>
      <c r="F22" s="21">
        <f t="shared" si="8"/>
        <v>-0.69645250307215623</v>
      </c>
      <c r="G22" s="22" t="str">
        <f t="shared" si="9"/>
        <v>Under Budget</v>
      </c>
      <c r="H22" s="23" t="str">
        <f t="shared" si="10"/>
        <v>Yes</v>
      </c>
      <c r="I22" s="24" t="s">
        <v>488</v>
      </c>
      <c r="J22" s="25">
        <v>655500</v>
      </c>
      <c r="K22" s="31">
        <v>205503.93</v>
      </c>
      <c r="L22" s="31">
        <v>655500</v>
      </c>
      <c r="M22" s="20">
        <f t="shared" si="11"/>
        <v>0</v>
      </c>
      <c r="N22" s="21">
        <f t="shared" si="12"/>
        <v>0</v>
      </c>
      <c r="O22" s="26"/>
      <c r="P22" s="22" t="str">
        <f t="shared" si="3"/>
        <v>On Budget</v>
      </c>
      <c r="Q22" s="20">
        <f t="shared" si="13"/>
        <v>449996.07</v>
      </c>
      <c r="R22" s="65">
        <v>450000</v>
      </c>
    </row>
    <row r="23" spans="1:18" hidden="1" outlineLevel="2" x14ac:dyDescent="0.25">
      <c r="A23" s="33" t="s">
        <v>29</v>
      </c>
      <c r="B23" s="30" t="s">
        <v>11</v>
      </c>
      <c r="C23" s="31">
        <v>45812.780000000006</v>
      </c>
      <c r="D23" s="31">
        <v>151200</v>
      </c>
      <c r="E23" s="20">
        <f t="shared" si="7"/>
        <v>-105387.22</v>
      </c>
      <c r="F23" s="21">
        <f t="shared" si="8"/>
        <v>-0.69700542328042325</v>
      </c>
      <c r="G23" s="22" t="str">
        <f t="shared" si="9"/>
        <v>Under Budget</v>
      </c>
      <c r="H23" s="23" t="str">
        <f t="shared" si="10"/>
        <v>Yes</v>
      </c>
      <c r="I23" s="24" t="s">
        <v>487</v>
      </c>
      <c r="J23" s="25">
        <v>1681246</v>
      </c>
      <c r="K23" s="31">
        <v>1575858.7799999998</v>
      </c>
      <c r="L23" s="31">
        <v>1681246</v>
      </c>
      <c r="M23" s="20">
        <f t="shared" si="11"/>
        <v>0</v>
      </c>
      <c r="N23" s="21">
        <f t="shared" si="12"/>
        <v>0</v>
      </c>
      <c r="O23" s="26"/>
      <c r="P23" s="22" t="str">
        <f t="shared" si="3"/>
        <v>On Budget</v>
      </c>
      <c r="Q23" s="20">
        <f t="shared" si="13"/>
        <v>105387.2200000002</v>
      </c>
    </row>
    <row r="24" spans="1:18" hidden="1" outlineLevel="2" x14ac:dyDescent="0.25">
      <c r="A24" s="33" t="s">
        <v>30</v>
      </c>
      <c r="B24" s="30" t="s">
        <v>11</v>
      </c>
      <c r="C24" s="31">
        <v>-28962.619999999995</v>
      </c>
      <c r="D24" s="31">
        <v>0</v>
      </c>
      <c r="E24" s="20">
        <f t="shared" si="7"/>
        <v>-28962.619999999995</v>
      </c>
      <c r="F24" s="21">
        <f t="shared" si="8"/>
        <v>-1</v>
      </c>
      <c r="G24" s="22" t="str">
        <f t="shared" si="9"/>
        <v>Under Budget</v>
      </c>
      <c r="H24" s="23" t="str">
        <f t="shared" si="10"/>
        <v>Yes</v>
      </c>
      <c r="I24" s="24" t="s">
        <v>428</v>
      </c>
      <c r="J24" s="25">
        <v>-28963</v>
      </c>
      <c r="K24" s="31">
        <v>-28962.619999999995</v>
      </c>
      <c r="L24" s="31">
        <v>0</v>
      </c>
      <c r="M24" s="20">
        <f t="shared" si="11"/>
        <v>-28963</v>
      </c>
      <c r="N24" s="21">
        <f t="shared" si="12"/>
        <v>-1</v>
      </c>
      <c r="O24" s="26"/>
      <c r="P24" s="22" t="str">
        <f t="shared" si="3"/>
        <v>Under Budget</v>
      </c>
      <c r="Q24" s="20">
        <f t="shared" si="13"/>
        <v>-0.38000000000465661</v>
      </c>
    </row>
    <row r="25" spans="1:18" ht="24" outlineLevel="2" x14ac:dyDescent="0.25">
      <c r="A25" s="33" t="s">
        <v>31</v>
      </c>
      <c r="B25" s="30" t="s">
        <v>11</v>
      </c>
      <c r="C25" s="31">
        <v>1477529.48</v>
      </c>
      <c r="D25" s="31">
        <v>2400795</v>
      </c>
      <c r="E25" s="20">
        <f t="shared" si="7"/>
        <v>-923265.52</v>
      </c>
      <c r="F25" s="21">
        <f t="shared" si="8"/>
        <v>-0.38456657898737712</v>
      </c>
      <c r="G25" s="22" t="str">
        <f t="shared" si="9"/>
        <v>Under Budget</v>
      </c>
      <c r="H25" s="23" t="str">
        <f t="shared" si="10"/>
        <v>Yes</v>
      </c>
      <c r="I25" s="24" t="s">
        <v>429</v>
      </c>
      <c r="J25" s="25">
        <v>3095703</v>
      </c>
      <c r="K25" s="31">
        <v>2393357.48</v>
      </c>
      <c r="L25" s="31">
        <v>3095703</v>
      </c>
      <c r="M25" s="20">
        <f t="shared" si="11"/>
        <v>0</v>
      </c>
      <c r="N25" s="21">
        <f t="shared" si="12"/>
        <v>0</v>
      </c>
      <c r="O25" s="26"/>
      <c r="P25" s="22" t="str">
        <f t="shared" si="3"/>
        <v>On Budget</v>
      </c>
      <c r="Q25" s="20">
        <f t="shared" si="13"/>
        <v>702345.52</v>
      </c>
      <c r="R25" s="65">
        <v>700000</v>
      </c>
    </row>
    <row r="26" spans="1:18" ht="24" hidden="1" outlineLevel="2" x14ac:dyDescent="0.25">
      <c r="A26" s="33" t="s">
        <v>32</v>
      </c>
      <c r="B26" s="30" t="s">
        <v>11</v>
      </c>
      <c r="C26" s="31">
        <v>457961.86</v>
      </c>
      <c r="D26" s="31">
        <v>340807</v>
      </c>
      <c r="E26" s="20">
        <f t="shared" si="7"/>
        <v>117154.85999999999</v>
      </c>
      <c r="F26" s="21">
        <f t="shared" si="8"/>
        <v>0.34375719982277353</v>
      </c>
      <c r="G26" s="22" t="str">
        <f t="shared" si="9"/>
        <v>Over Budget</v>
      </c>
      <c r="H26" s="23" t="str">
        <f t="shared" si="10"/>
        <v>Yes</v>
      </c>
      <c r="I26" s="24" t="s">
        <v>430</v>
      </c>
      <c r="J26" s="25">
        <v>500000</v>
      </c>
      <c r="K26" s="31">
        <v>695233.86</v>
      </c>
      <c r="L26" s="31">
        <v>340807</v>
      </c>
      <c r="M26" s="20">
        <f t="shared" si="11"/>
        <v>159193</v>
      </c>
      <c r="N26" s="21">
        <f t="shared" si="12"/>
        <v>0.46710601601492929</v>
      </c>
      <c r="O26" s="26"/>
      <c r="P26" s="22" t="str">
        <f t="shared" si="3"/>
        <v>Over Budget</v>
      </c>
      <c r="Q26" s="20">
        <f t="shared" si="13"/>
        <v>-195233.86</v>
      </c>
    </row>
    <row r="27" spans="1:18" outlineLevel="2" x14ac:dyDescent="0.25">
      <c r="A27" s="33" t="s">
        <v>33</v>
      </c>
      <c r="B27" s="30" t="s">
        <v>11</v>
      </c>
      <c r="C27" s="31">
        <v>0</v>
      </c>
      <c r="D27" s="31">
        <v>933750</v>
      </c>
      <c r="E27" s="20">
        <f t="shared" si="7"/>
        <v>-933750</v>
      </c>
      <c r="F27" s="21">
        <f t="shared" si="8"/>
        <v>-1</v>
      </c>
      <c r="G27" s="22" t="str">
        <f t="shared" si="9"/>
        <v>Under Budget</v>
      </c>
      <c r="H27" s="23" t="str">
        <f t="shared" si="10"/>
        <v>Yes</v>
      </c>
      <c r="I27" s="24" t="s">
        <v>431</v>
      </c>
      <c r="J27" s="25">
        <v>3750000</v>
      </c>
      <c r="K27" s="31">
        <v>3069886</v>
      </c>
      <c r="L27" s="31">
        <v>3750000</v>
      </c>
      <c r="M27" s="20">
        <f t="shared" si="11"/>
        <v>0</v>
      </c>
      <c r="N27" s="21">
        <f t="shared" si="12"/>
        <v>0</v>
      </c>
      <c r="O27" s="26"/>
      <c r="P27" s="22" t="str">
        <f t="shared" si="3"/>
        <v>On Budget</v>
      </c>
      <c r="Q27" s="20">
        <f t="shared" si="13"/>
        <v>680114</v>
      </c>
      <c r="R27" s="65">
        <v>700000</v>
      </c>
    </row>
    <row r="28" spans="1:18" ht="24" outlineLevel="2" x14ac:dyDescent="0.25">
      <c r="A28" s="33" t="s">
        <v>34</v>
      </c>
      <c r="B28" s="30" t="s">
        <v>11</v>
      </c>
      <c r="C28" s="31">
        <v>-17507.72</v>
      </c>
      <c r="D28" s="31">
        <v>782117</v>
      </c>
      <c r="E28" s="20">
        <f t="shared" si="7"/>
        <v>-799624.72</v>
      </c>
      <c r="F28" s="21">
        <f t="shared" si="8"/>
        <v>-1.0223850395784773</v>
      </c>
      <c r="G28" s="22" t="str">
        <f t="shared" si="9"/>
        <v>Under Budget</v>
      </c>
      <c r="H28" s="23" t="str">
        <f t="shared" si="10"/>
        <v>Yes</v>
      </c>
      <c r="I28" s="24" t="s">
        <v>432</v>
      </c>
      <c r="J28" s="25">
        <v>782117</v>
      </c>
      <c r="K28" s="31">
        <v>350674.28</v>
      </c>
      <c r="L28" s="31">
        <v>782117</v>
      </c>
      <c r="M28" s="20">
        <f t="shared" si="11"/>
        <v>0</v>
      </c>
      <c r="N28" s="21">
        <f t="shared" si="12"/>
        <v>0</v>
      </c>
      <c r="O28" s="26"/>
      <c r="P28" s="22" t="str">
        <f t="shared" si="3"/>
        <v>On Budget</v>
      </c>
      <c r="Q28" s="20">
        <f t="shared" si="13"/>
        <v>431442.72</v>
      </c>
      <c r="R28" s="65">
        <v>450000</v>
      </c>
    </row>
    <row r="29" spans="1:18" hidden="1" outlineLevel="2" x14ac:dyDescent="0.25">
      <c r="A29" s="33" t="s">
        <v>35</v>
      </c>
      <c r="B29" s="30" t="s">
        <v>11</v>
      </c>
      <c r="C29" s="31">
        <v>30304.99</v>
      </c>
      <c r="D29" s="31">
        <v>12498</v>
      </c>
      <c r="E29" s="20">
        <f t="shared" si="7"/>
        <v>17806.990000000002</v>
      </c>
      <c r="F29" s="21">
        <f t="shared" si="8"/>
        <v>1.4247871659465516</v>
      </c>
      <c r="G29" s="22" t="str">
        <f t="shared" si="9"/>
        <v>Over Budget</v>
      </c>
      <c r="H29" s="23" t="str">
        <f t="shared" si="10"/>
        <v>Yes</v>
      </c>
      <c r="I29" s="24" t="s">
        <v>489</v>
      </c>
      <c r="J29" s="25">
        <v>50000</v>
      </c>
      <c r="K29" s="31">
        <v>67806.990000000005</v>
      </c>
      <c r="L29" s="31">
        <v>50000</v>
      </c>
      <c r="M29" s="20">
        <f t="shared" si="11"/>
        <v>0</v>
      </c>
      <c r="N29" s="21">
        <f t="shared" si="12"/>
        <v>0</v>
      </c>
      <c r="O29" s="26"/>
      <c r="P29" s="22" t="str">
        <f t="shared" si="3"/>
        <v>On Budget</v>
      </c>
      <c r="Q29" s="20">
        <f t="shared" si="13"/>
        <v>-17806.990000000005</v>
      </c>
    </row>
    <row r="30" spans="1:18" s="28" customFormat="1" ht="24" outlineLevel="2" x14ac:dyDescent="0.25">
      <c r="A30" s="88" t="s">
        <v>36</v>
      </c>
      <c r="B30" s="31" t="s">
        <v>11</v>
      </c>
      <c r="C30" s="31">
        <v>0</v>
      </c>
      <c r="D30" s="31">
        <v>625002</v>
      </c>
      <c r="E30" s="20">
        <f t="shared" si="7"/>
        <v>-625002</v>
      </c>
      <c r="F30" s="21">
        <f t="shared" si="8"/>
        <v>-1</v>
      </c>
      <c r="G30" s="22" t="str">
        <f t="shared" si="9"/>
        <v>Under Budget</v>
      </c>
      <c r="H30" s="23" t="str">
        <f t="shared" si="10"/>
        <v>Yes</v>
      </c>
      <c r="I30" s="24" t="s">
        <v>490</v>
      </c>
      <c r="J30" s="25">
        <v>2500000</v>
      </c>
      <c r="K30" s="31">
        <v>-1</v>
      </c>
      <c r="L30" s="31">
        <v>2500000</v>
      </c>
      <c r="M30" s="20">
        <f t="shared" si="11"/>
        <v>0</v>
      </c>
      <c r="N30" s="21">
        <f t="shared" si="12"/>
        <v>0</v>
      </c>
      <c r="O30" s="26"/>
      <c r="P30" s="22" t="str">
        <f t="shared" si="3"/>
        <v>On Budget</v>
      </c>
      <c r="Q30" s="20">
        <f t="shared" si="13"/>
        <v>2500001</v>
      </c>
      <c r="R30" s="89">
        <v>2500000</v>
      </c>
    </row>
    <row r="31" spans="1:18" ht="15.75" hidden="1" outlineLevel="2" thickBot="1" x14ac:dyDescent="0.3">
      <c r="A31" s="33" t="s">
        <v>37</v>
      </c>
      <c r="B31" s="30" t="s">
        <v>11</v>
      </c>
      <c r="C31" s="31">
        <v>68897.94</v>
      </c>
      <c r="D31" s="31">
        <v>0</v>
      </c>
      <c r="E31" s="20">
        <f t="shared" si="7"/>
        <v>68897.94</v>
      </c>
      <c r="F31" s="21">
        <f t="shared" si="8"/>
        <v>1</v>
      </c>
      <c r="G31" s="22" t="str">
        <f t="shared" si="9"/>
        <v>Over Budget</v>
      </c>
      <c r="H31" s="23" t="str">
        <f t="shared" si="10"/>
        <v>Yes</v>
      </c>
      <c r="I31" s="24" t="s">
        <v>486</v>
      </c>
      <c r="J31" s="25">
        <v>68898</v>
      </c>
      <c r="K31" s="31">
        <v>68897.94</v>
      </c>
      <c r="L31" s="31">
        <v>0</v>
      </c>
      <c r="M31" s="20">
        <f t="shared" si="11"/>
        <v>68898</v>
      </c>
      <c r="N31" s="21">
        <f t="shared" si="12"/>
        <v>1</v>
      </c>
      <c r="O31" s="26"/>
      <c r="P31" s="22" t="str">
        <f t="shared" si="3"/>
        <v>Over Budget</v>
      </c>
      <c r="Q31" s="20">
        <f t="shared" si="13"/>
        <v>5.9999999997671694E-2</v>
      </c>
    </row>
    <row r="32" spans="1:18" hidden="1" outlineLevel="1" collapsed="1" x14ac:dyDescent="0.25">
      <c r="A32" s="34" t="s">
        <v>38</v>
      </c>
      <c r="B32" s="35" t="s">
        <v>13</v>
      </c>
      <c r="C32" s="40">
        <f>SUBTOTAL(9,C9:C31)</f>
        <v>3682381.03</v>
      </c>
      <c r="D32" s="40">
        <f>SUBTOTAL(9,D9:D31)</f>
        <v>7812445</v>
      </c>
      <c r="E32" s="41">
        <f t="shared" si="7"/>
        <v>-4130063.97</v>
      </c>
      <c r="F32" s="42">
        <f t="shared" si="8"/>
        <v>-0.52865190986944555</v>
      </c>
      <c r="G32" s="40" t="str">
        <f t="shared" si="9"/>
        <v>Under Budget</v>
      </c>
      <c r="H32" s="43"/>
      <c r="I32" s="44"/>
      <c r="J32" s="62">
        <f>SUBTOTAL(9,J9:J31)</f>
        <v>23226080</v>
      </c>
      <c r="K32" s="40">
        <f>SUBTOTAL(9,K9:K31)</f>
        <v>18526609.030000001</v>
      </c>
      <c r="L32" s="40">
        <f>SUBTOTAL(9,L9:L31)</f>
        <v>26265184</v>
      </c>
      <c r="M32" s="41">
        <f t="shared" si="11"/>
        <v>-3039104</v>
      </c>
      <c r="N32" s="42">
        <f t="shared" si="12"/>
        <v>-0.11570846029481462</v>
      </c>
      <c r="O32" s="46"/>
      <c r="P32" s="40" t="str">
        <f t="shared" si="3"/>
        <v>Under Budget</v>
      </c>
      <c r="Q32" s="41">
        <f t="shared" si="13"/>
        <v>4699470.9699999988</v>
      </c>
      <c r="R32" s="68"/>
    </row>
    <row r="33" spans="1:18" outlineLevel="2" x14ac:dyDescent="0.25">
      <c r="A33" s="32" t="s">
        <v>39</v>
      </c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8" hidden="1" outlineLevel="2" x14ac:dyDescent="0.25">
      <c r="A34" s="33" t="s">
        <v>40</v>
      </c>
      <c r="B34" s="30" t="s">
        <v>11</v>
      </c>
      <c r="C34" s="31">
        <v>-876.41</v>
      </c>
      <c r="D34" s="31">
        <v>0</v>
      </c>
      <c r="E34" s="20">
        <f t="shared" ref="E34:E52" si="14">C34 - D34</f>
        <v>-876.41</v>
      </c>
      <c r="F34" s="21">
        <f t="shared" ref="F34:F52" si="15">IF(D34 &gt; 1, ( C34 - D34 ) / D34, IF(C34 &gt; 1, 1, IF(C34 &lt; -1, -1, 0)))</f>
        <v>-1</v>
      </c>
      <c r="G34" s="22" t="str">
        <f t="shared" ref="G34:G52" si="16">IF($E34 &gt; 1, "Over Budget", IF($E34 &lt; -1, "Under Budget", "On Budget"))</f>
        <v>Under Budget</v>
      </c>
      <c r="H34" s="23" t="str">
        <f t="shared" ref="H34:H51" si="17">IF(AND(OR(MONTH($A$3) = 3, MONTH($A$3) = 6, MONTH($A$3) = 9, MONTH($A$3) = 12), OR($F34 &gt;= 0.1, $E34 &gt;= 250000, $F34 &lt;= -0.1, $E34 &lt;= -250000), OR($E34 &gt;= 10000, $E34 &lt;= -10000)), "Yes", IF(OR($E34 &gt;= 250000, $E34 &lt;= -250000), "Yes", "No"))</f>
        <v>No</v>
      </c>
      <c r="I34" s="24"/>
      <c r="J34" s="25">
        <v>-1078</v>
      </c>
      <c r="K34" s="31">
        <v>-876.41</v>
      </c>
      <c r="L34" s="31">
        <v>0</v>
      </c>
      <c r="M34" s="20">
        <f t="shared" ref="M34:M52" si="18">J34 - L34</f>
        <v>-1078</v>
      </c>
      <c r="N34" s="21">
        <f t="shared" ref="N34:N52" si="19">IF(L34 &gt; 1, ( J34 - L34 ) / L34, IF(J34 &gt; 1, 1, IF(J34 &lt; 1, -1, 0)))</f>
        <v>-1</v>
      </c>
      <c r="O34" s="26"/>
      <c r="P34" s="22" t="str">
        <f t="shared" si="3"/>
        <v>Under Budget</v>
      </c>
      <c r="Q34" s="20">
        <f t="shared" ref="Q34:Q52" si="20">J34 - K34</f>
        <v>-201.59000000000003</v>
      </c>
    </row>
    <row r="35" spans="1:18" ht="24" outlineLevel="2" x14ac:dyDescent="0.25">
      <c r="A35" s="33" t="s">
        <v>41</v>
      </c>
      <c r="B35" s="30" t="s">
        <v>11</v>
      </c>
      <c r="C35" s="31">
        <v>0</v>
      </c>
      <c r="D35" s="31">
        <v>131196</v>
      </c>
      <c r="E35" s="20">
        <f t="shared" si="14"/>
        <v>-131196</v>
      </c>
      <c r="F35" s="21">
        <f t="shared" si="15"/>
        <v>-1</v>
      </c>
      <c r="G35" s="22" t="str">
        <f t="shared" si="16"/>
        <v>Under Budget</v>
      </c>
      <c r="H35" s="23" t="str">
        <f t="shared" si="17"/>
        <v>Yes</v>
      </c>
      <c r="I35" s="24" t="s">
        <v>491</v>
      </c>
      <c r="J35" s="25">
        <v>0</v>
      </c>
      <c r="K35" s="31">
        <v>393804</v>
      </c>
      <c r="L35" s="31">
        <v>525000</v>
      </c>
      <c r="M35" s="20">
        <f t="shared" si="18"/>
        <v>-525000</v>
      </c>
      <c r="N35" s="21">
        <f t="shared" si="19"/>
        <v>-1</v>
      </c>
      <c r="O35" s="26"/>
      <c r="P35" s="22" t="str">
        <f t="shared" si="3"/>
        <v>Under Budget</v>
      </c>
      <c r="Q35" s="20">
        <f t="shared" si="20"/>
        <v>-393804</v>
      </c>
    </row>
    <row r="36" spans="1:18" s="28" customFormat="1" outlineLevel="2" x14ac:dyDescent="0.25">
      <c r="A36" s="88" t="s">
        <v>42</v>
      </c>
      <c r="B36" s="31" t="s">
        <v>11</v>
      </c>
      <c r="C36" s="31">
        <v>2113971.5299999998</v>
      </c>
      <c r="D36" s="31">
        <v>0</v>
      </c>
      <c r="E36" s="20">
        <f t="shared" si="14"/>
        <v>2113971.5299999998</v>
      </c>
      <c r="F36" s="21">
        <f t="shared" si="15"/>
        <v>1</v>
      </c>
      <c r="G36" s="22" t="str">
        <f t="shared" si="16"/>
        <v>Over Budget</v>
      </c>
      <c r="H36" s="23" t="str">
        <f t="shared" si="17"/>
        <v>Yes</v>
      </c>
      <c r="I36" s="24" t="s">
        <v>492</v>
      </c>
      <c r="J36" s="25">
        <v>3255000</v>
      </c>
      <c r="K36" s="31">
        <v>2113971.5299999998</v>
      </c>
      <c r="L36" s="31">
        <v>0</v>
      </c>
      <c r="M36" s="20">
        <f t="shared" si="18"/>
        <v>3255000</v>
      </c>
      <c r="N36" s="21">
        <f t="shared" si="19"/>
        <v>1</v>
      </c>
      <c r="O36" s="26"/>
      <c r="P36" s="22" t="str">
        <f t="shared" si="3"/>
        <v>Over Budget</v>
      </c>
      <c r="Q36" s="20">
        <f t="shared" si="20"/>
        <v>1141028.4700000002</v>
      </c>
      <c r="R36" s="89">
        <v>1150000</v>
      </c>
    </row>
    <row r="37" spans="1:18" s="28" customFormat="1" ht="24" outlineLevel="2" x14ac:dyDescent="0.25">
      <c r="A37" s="88" t="s">
        <v>43</v>
      </c>
      <c r="B37" s="31" t="s">
        <v>11</v>
      </c>
      <c r="C37" s="31">
        <v>42669.2</v>
      </c>
      <c r="D37" s="31">
        <v>249900</v>
      </c>
      <c r="E37" s="20">
        <f t="shared" si="14"/>
        <v>-207230.8</v>
      </c>
      <c r="F37" s="21">
        <f t="shared" si="15"/>
        <v>-0.82925490196078422</v>
      </c>
      <c r="G37" s="22" t="str">
        <f t="shared" si="16"/>
        <v>Under Budget</v>
      </c>
      <c r="H37" s="23" t="str">
        <f t="shared" si="17"/>
        <v>Yes</v>
      </c>
      <c r="I37" s="24" t="s">
        <v>493</v>
      </c>
      <c r="J37" s="25">
        <v>42669</v>
      </c>
      <c r="K37" s="31">
        <v>2142769.2000000002</v>
      </c>
      <c r="L37" s="31">
        <v>1000000</v>
      </c>
      <c r="M37" s="20">
        <f t="shared" si="18"/>
        <v>-957331</v>
      </c>
      <c r="N37" s="21">
        <f t="shared" si="19"/>
        <v>-0.95733100000000004</v>
      </c>
      <c r="O37" s="26"/>
      <c r="P37" s="22" t="str">
        <f t="shared" si="3"/>
        <v>Under Budget</v>
      </c>
      <c r="Q37" s="20">
        <f t="shared" si="20"/>
        <v>-2100100.2000000002</v>
      </c>
      <c r="R37" s="90">
        <v>-2100000</v>
      </c>
    </row>
    <row r="38" spans="1:18" hidden="1" outlineLevel="2" x14ac:dyDescent="0.25">
      <c r="A38" s="33" t="s">
        <v>44</v>
      </c>
      <c r="B38" s="30" t="s">
        <v>11</v>
      </c>
      <c r="C38" s="31">
        <v>114.37</v>
      </c>
      <c r="D38" s="31">
        <v>0</v>
      </c>
      <c r="E38" s="20">
        <f t="shared" si="14"/>
        <v>114.37</v>
      </c>
      <c r="F38" s="21">
        <f t="shared" si="15"/>
        <v>1</v>
      </c>
      <c r="G38" s="22" t="str">
        <f t="shared" si="16"/>
        <v>Over Budget</v>
      </c>
      <c r="H38" s="23" t="str">
        <f t="shared" si="17"/>
        <v>No</v>
      </c>
      <c r="I38" s="24"/>
      <c r="J38" s="25">
        <v>114</v>
      </c>
      <c r="K38" s="31">
        <v>114.37</v>
      </c>
      <c r="L38" s="31">
        <v>0</v>
      </c>
      <c r="M38" s="20">
        <f t="shared" si="18"/>
        <v>114</v>
      </c>
      <c r="N38" s="21">
        <f t="shared" si="19"/>
        <v>1</v>
      </c>
      <c r="O38" s="26"/>
      <c r="P38" s="22" t="str">
        <f t="shared" si="3"/>
        <v>Over Budget</v>
      </c>
      <c r="Q38" s="20">
        <f t="shared" si="20"/>
        <v>-0.37000000000000455</v>
      </c>
    </row>
    <row r="39" spans="1:18" ht="24" hidden="1" outlineLevel="2" x14ac:dyDescent="0.25">
      <c r="A39" s="33" t="s">
        <v>45</v>
      </c>
      <c r="B39" s="30" t="s">
        <v>11</v>
      </c>
      <c r="C39" s="31">
        <v>9714.6</v>
      </c>
      <c r="D39" s="31">
        <v>25923</v>
      </c>
      <c r="E39" s="20">
        <f t="shared" si="14"/>
        <v>-16208.4</v>
      </c>
      <c r="F39" s="21">
        <f t="shared" si="15"/>
        <v>-0.62525170697835897</v>
      </c>
      <c r="G39" s="22" t="str">
        <f t="shared" si="16"/>
        <v>Under Budget</v>
      </c>
      <c r="H39" s="23" t="str">
        <f t="shared" si="17"/>
        <v>Yes</v>
      </c>
      <c r="I39" s="24" t="s">
        <v>512</v>
      </c>
      <c r="J39" s="25">
        <v>116935</v>
      </c>
      <c r="K39" s="31">
        <v>87521.600000000006</v>
      </c>
      <c r="L39" s="31">
        <v>103730</v>
      </c>
      <c r="M39" s="20">
        <f t="shared" si="18"/>
        <v>13205</v>
      </c>
      <c r="N39" s="21">
        <f t="shared" si="19"/>
        <v>0.12730164851055625</v>
      </c>
      <c r="O39" s="26"/>
      <c r="P39" s="22" t="str">
        <f t="shared" si="3"/>
        <v>Over Budget</v>
      </c>
      <c r="Q39" s="20">
        <f t="shared" si="20"/>
        <v>29413.399999999994</v>
      </c>
    </row>
    <row r="40" spans="1:18" hidden="1" outlineLevel="2" x14ac:dyDescent="0.25">
      <c r="A40" s="33" t="s">
        <v>46</v>
      </c>
      <c r="B40" s="30" t="s">
        <v>11</v>
      </c>
      <c r="C40" s="31">
        <v>-26609.78</v>
      </c>
      <c r="D40" s="31">
        <v>0</v>
      </c>
      <c r="E40" s="20">
        <f t="shared" si="14"/>
        <v>-26609.78</v>
      </c>
      <c r="F40" s="21">
        <f t="shared" si="15"/>
        <v>-1</v>
      </c>
      <c r="G40" s="22" t="str">
        <f t="shared" si="16"/>
        <v>Under Budget</v>
      </c>
      <c r="H40" s="23" t="str">
        <f t="shared" si="17"/>
        <v>Yes</v>
      </c>
      <c r="I40" s="24" t="s">
        <v>507</v>
      </c>
      <c r="J40" s="25">
        <v>22531</v>
      </c>
      <c r="K40" s="31">
        <v>-26609.78</v>
      </c>
      <c r="L40" s="31">
        <v>0</v>
      </c>
      <c r="M40" s="20">
        <f t="shared" si="18"/>
        <v>22531</v>
      </c>
      <c r="N40" s="21">
        <f t="shared" si="19"/>
        <v>1</v>
      </c>
      <c r="O40" s="26"/>
      <c r="P40" s="22" t="str">
        <f t="shared" si="3"/>
        <v>Over Budget</v>
      </c>
      <c r="Q40" s="20">
        <f t="shared" si="20"/>
        <v>49140.78</v>
      </c>
    </row>
    <row r="41" spans="1:18" hidden="1" outlineLevel="2" x14ac:dyDescent="0.25">
      <c r="A41" s="33" t="s">
        <v>47</v>
      </c>
      <c r="B41" s="30" t="s">
        <v>11</v>
      </c>
      <c r="C41" s="31">
        <v>-262488.50000000006</v>
      </c>
      <c r="D41" s="31">
        <v>0</v>
      </c>
      <c r="E41" s="20">
        <f t="shared" si="14"/>
        <v>-262488.50000000006</v>
      </c>
      <c r="F41" s="21">
        <f t="shared" si="15"/>
        <v>-1</v>
      </c>
      <c r="G41" s="22" t="str">
        <f t="shared" si="16"/>
        <v>Under Budget</v>
      </c>
      <c r="H41" s="23" t="str">
        <f t="shared" si="17"/>
        <v>Yes</v>
      </c>
      <c r="I41" s="24" t="s">
        <v>486</v>
      </c>
      <c r="J41" s="25">
        <v>-190251</v>
      </c>
      <c r="K41" s="31">
        <v>-262488.50000000006</v>
      </c>
      <c r="L41" s="31">
        <v>0</v>
      </c>
      <c r="M41" s="20">
        <f t="shared" si="18"/>
        <v>-190251</v>
      </c>
      <c r="N41" s="21">
        <f t="shared" si="19"/>
        <v>-1</v>
      </c>
      <c r="O41" s="26"/>
      <c r="P41" s="22" t="str">
        <f t="shared" si="3"/>
        <v>Under Budget</v>
      </c>
      <c r="Q41" s="20">
        <f t="shared" si="20"/>
        <v>72237.500000000058</v>
      </c>
    </row>
    <row r="42" spans="1:18" hidden="1" outlineLevel="2" x14ac:dyDescent="0.25">
      <c r="A42" s="33" t="s">
        <v>48</v>
      </c>
      <c r="B42" s="30" t="s">
        <v>11</v>
      </c>
      <c r="C42" s="31">
        <v>37218.009999999987</v>
      </c>
      <c r="D42" s="31">
        <v>0</v>
      </c>
      <c r="E42" s="20">
        <f t="shared" si="14"/>
        <v>37218.009999999987</v>
      </c>
      <c r="F42" s="21">
        <f t="shared" si="15"/>
        <v>1</v>
      </c>
      <c r="G42" s="22" t="str">
        <f t="shared" si="16"/>
        <v>Over Budget</v>
      </c>
      <c r="H42" s="23" t="str">
        <f t="shared" si="17"/>
        <v>Yes</v>
      </c>
      <c r="I42" s="24" t="s">
        <v>513</v>
      </c>
      <c r="J42" s="25">
        <v>-190251</v>
      </c>
      <c r="K42" s="31">
        <v>37218.009999999987</v>
      </c>
      <c r="L42" s="31">
        <v>0</v>
      </c>
      <c r="M42" s="20">
        <f t="shared" si="18"/>
        <v>-190251</v>
      </c>
      <c r="N42" s="21">
        <f t="shared" si="19"/>
        <v>-1</v>
      </c>
      <c r="O42" s="26"/>
      <c r="P42" s="22" t="str">
        <f t="shared" si="3"/>
        <v>Under Budget</v>
      </c>
      <c r="Q42" s="20">
        <f t="shared" si="20"/>
        <v>-227469.00999999998</v>
      </c>
    </row>
    <row r="43" spans="1:18" hidden="1" outlineLevel="2" x14ac:dyDescent="0.25">
      <c r="A43" s="33" t="s">
        <v>49</v>
      </c>
      <c r="B43" s="30" t="s">
        <v>11</v>
      </c>
      <c r="C43" s="31">
        <v>674.75</v>
      </c>
      <c r="D43" s="31">
        <v>0</v>
      </c>
      <c r="E43" s="20">
        <f t="shared" si="14"/>
        <v>674.75</v>
      </c>
      <c r="F43" s="21">
        <f t="shared" si="15"/>
        <v>1</v>
      </c>
      <c r="G43" s="22" t="str">
        <f t="shared" si="16"/>
        <v>Over Budget</v>
      </c>
      <c r="H43" s="23" t="str">
        <f t="shared" si="17"/>
        <v>No</v>
      </c>
      <c r="I43" s="24"/>
      <c r="J43" s="25">
        <v>675</v>
      </c>
      <c r="K43" s="31">
        <v>674.75</v>
      </c>
      <c r="L43" s="31">
        <v>0</v>
      </c>
      <c r="M43" s="20">
        <f t="shared" si="18"/>
        <v>675</v>
      </c>
      <c r="N43" s="21">
        <f t="shared" si="19"/>
        <v>1</v>
      </c>
      <c r="O43" s="26"/>
      <c r="P43" s="22" t="str">
        <f t="shared" si="3"/>
        <v>Over Budget</v>
      </c>
      <c r="Q43" s="20">
        <f t="shared" si="20"/>
        <v>0.25</v>
      </c>
    </row>
    <row r="44" spans="1:18" hidden="1" outlineLevel="2" x14ac:dyDescent="0.25">
      <c r="A44" s="33" t="s">
        <v>50</v>
      </c>
      <c r="B44" s="30" t="s">
        <v>11</v>
      </c>
      <c r="C44" s="31">
        <v>0</v>
      </c>
      <c r="D44" s="31">
        <v>279000</v>
      </c>
      <c r="E44" s="20">
        <f t="shared" si="14"/>
        <v>-279000</v>
      </c>
      <c r="F44" s="21">
        <f t="shared" si="15"/>
        <v>-1</v>
      </c>
      <c r="G44" s="22" t="str">
        <f t="shared" si="16"/>
        <v>Under Budget</v>
      </c>
      <c r="H44" s="23" t="str">
        <f t="shared" si="17"/>
        <v>Yes</v>
      </c>
      <c r="I44" s="24" t="s">
        <v>514</v>
      </c>
      <c r="J44" s="25">
        <v>1116000</v>
      </c>
      <c r="K44" s="31">
        <v>837000</v>
      </c>
      <c r="L44" s="31">
        <v>1116000</v>
      </c>
      <c r="M44" s="20">
        <f t="shared" si="18"/>
        <v>0</v>
      </c>
      <c r="N44" s="21">
        <f t="shared" si="19"/>
        <v>0</v>
      </c>
      <c r="O44" s="26"/>
      <c r="P44" s="22" t="str">
        <f t="shared" si="3"/>
        <v>On Budget</v>
      </c>
      <c r="Q44" s="20">
        <f t="shared" si="20"/>
        <v>279000</v>
      </c>
    </row>
    <row r="45" spans="1:18" hidden="1" outlineLevel="2" x14ac:dyDescent="0.25">
      <c r="A45" s="33" t="s">
        <v>51</v>
      </c>
      <c r="B45" s="30" t="s">
        <v>11</v>
      </c>
      <c r="C45" s="31">
        <v>-48965.78</v>
      </c>
      <c r="D45" s="31">
        <v>0</v>
      </c>
      <c r="E45" s="20">
        <f t="shared" si="14"/>
        <v>-48965.78</v>
      </c>
      <c r="F45" s="21">
        <f t="shared" si="15"/>
        <v>-1</v>
      </c>
      <c r="G45" s="22" t="str">
        <f t="shared" si="16"/>
        <v>Under Budget</v>
      </c>
      <c r="H45" s="23" t="str">
        <f t="shared" si="17"/>
        <v>Yes</v>
      </c>
      <c r="I45" s="24" t="s">
        <v>515</v>
      </c>
      <c r="J45" s="25">
        <v>-168070</v>
      </c>
      <c r="K45" s="31">
        <v>-48965.78</v>
      </c>
      <c r="L45" s="31">
        <v>0</v>
      </c>
      <c r="M45" s="20">
        <f t="shared" si="18"/>
        <v>-168070</v>
      </c>
      <c r="N45" s="21">
        <f t="shared" si="19"/>
        <v>-1</v>
      </c>
      <c r="O45" s="26"/>
      <c r="P45" s="22" t="str">
        <f t="shared" si="3"/>
        <v>Under Budget</v>
      </c>
      <c r="Q45" s="20">
        <f t="shared" si="20"/>
        <v>-119104.22</v>
      </c>
    </row>
    <row r="46" spans="1:18" hidden="1" outlineLevel="2" x14ac:dyDescent="0.25">
      <c r="A46" s="33" t="s">
        <v>52</v>
      </c>
      <c r="B46" s="30" t="s">
        <v>11</v>
      </c>
      <c r="C46" s="31">
        <v>-20664.900000000001</v>
      </c>
      <c r="D46" s="31">
        <v>0</v>
      </c>
      <c r="E46" s="20">
        <f t="shared" si="14"/>
        <v>-20664.900000000001</v>
      </c>
      <c r="F46" s="21">
        <f t="shared" si="15"/>
        <v>-1</v>
      </c>
      <c r="G46" s="22" t="str">
        <f t="shared" si="16"/>
        <v>Under Budget</v>
      </c>
      <c r="H46" s="23" t="str">
        <f t="shared" si="17"/>
        <v>Yes</v>
      </c>
      <c r="I46" s="24" t="s">
        <v>515</v>
      </c>
      <c r="J46" s="25">
        <v>-20665</v>
      </c>
      <c r="K46" s="31">
        <v>-20664.900000000001</v>
      </c>
      <c r="L46" s="31">
        <v>0</v>
      </c>
      <c r="M46" s="20">
        <f t="shared" si="18"/>
        <v>-20665</v>
      </c>
      <c r="N46" s="21">
        <f t="shared" si="19"/>
        <v>-1</v>
      </c>
      <c r="O46" s="26"/>
      <c r="P46" s="22" t="str">
        <f t="shared" si="3"/>
        <v>Under Budget</v>
      </c>
      <c r="Q46" s="20">
        <f t="shared" si="20"/>
        <v>-9.9999999998544808E-2</v>
      </c>
    </row>
    <row r="47" spans="1:18" hidden="1" outlineLevel="2" x14ac:dyDescent="0.25">
      <c r="A47" s="33" t="s">
        <v>53</v>
      </c>
      <c r="B47" s="30" t="s">
        <v>11</v>
      </c>
      <c r="C47" s="31">
        <v>0</v>
      </c>
      <c r="D47" s="31">
        <v>170890</v>
      </c>
      <c r="E47" s="20">
        <f t="shared" si="14"/>
        <v>-170890</v>
      </c>
      <c r="F47" s="21">
        <f t="shared" si="15"/>
        <v>-1</v>
      </c>
      <c r="G47" s="22" t="str">
        <f t="shared" si="16"/>
        <v>Under Budget</v>
      </c>
      <c r="H47" s="23" t="str">
        <f t="shared" si="17"/>
        <v>Yes</v>
      </c>
      <c r="I47" s="24" t="s">
        <v>514</v>
      </c>
      <c r="J47" s="25">
        <v>341780</v>
      </c>
      <c r="K47" s="31">
        <v>170890</v>
      </c>
      <c r="L47" s="31">
        <v>341780</v>
      </c>
      <c r="M47" s="20">
        <f t="shared" si="18"/>
        <v>0</v>
      </c>
      <c r="N47" s="21">
        <f t="shared" si="19"/>
        <v>0</v>
      </c>
      <c r="O47" s="26"/>
      <c r="P47" s="22" t="str">
        <f t="shared" si="3"/>
        <v>On Budget</v>
      </c>
      <c r="Q47" s="20">
        <f t="shared" si="20"/>
        <v>170890</v>
      </c>
    </row>
    <row r="48" spans="1:18" ht="36" hidden="1" outlineLevel="2" x14ac:dyDescent="0.25">
      <c r="A48" s="33" t="s">
        <v>54</v>
      </c>
      <c r="B48" s="30" t="s">
        <v>11</v>
      </c>
      <c r="C48" s="31">
        <v>25162.52</v>
      </c>
      <c r="D48" s="31">
        <v>0</v>
      </c>
      <c r="E48" s="20">
        <f t="shared" si="14"/>
        <v>25162.52</v>
      </c>
      <c r="F48" s="21">
        <f t="shared" si="15"/>
        <v>1</v>
      </c>
      <c r="G48" s="22" t="str">
        <f t="shared" si="16"/>
        <v>Over Budget</v>
      </c>
      <c r="H48" s="23" t="str">
        <f t="shared" si="17"/>
        <v>Yes</v>
      </c>
      <c r="I48" s="24" t="s">
        <v>444</v>
      </c>
      <c r="J48" s="25">
        <v>32577</v>
      </c>
      <c r="K48" s="31">
        <v>25162.52</v>
      </c>
      <c r="L48" s="31">
        <v>0</v>
      </c>
      <c r="M48" s="20">
        <f t="shared" si="18"/>
        <v>32577</v>
      </c>
      <c r="N48" s="21">
        <f t="shared" si="19"/>
        <v>1</v>
      </c>
      <c r="O48" s="26"/>
      <c r="P48" s="22" t="str">
        <f t="shared" si="3"/>
        <v>Over Budget</v>
      </c>
      <c r="Q48" s="20">
        <f t="shared" si="20"/>
        <v>7414.48</v>
      </c>
    </row>
    <row r="49" spans="1:18" hidden="1" outlineLevel="2" x14ac:dyDescent="0.25">
      <c r="A49" s="33" t="s">
        <v>55</v>
      </c>
      <c r="B49" s="30" t="s">
        <v>11</v>
      </c>
      <c r="C49" s="31">
        <v>0</v>
      </c>
      <c r="D49" s="31">
        <v>79395</v>
      </c>
      <c r="E49" s="20">
        <f t="shared" si="14"/>
        <v>-79395</v>
      </c>
      <c r="F49" s="21">
        <f t="shared" si="15"/>
        <v>-1</v>
      </c>
      <c r="G49" s="22" t="str">
        <f t="shared" si="16"/>
        <v>Under Budget</v>
      </c>
      <c r="H49" s="23" t="str">
        <f t="shared" si="17"/>
        <v>Yes</v>
      </c>
      <c r="I49" s="24" t="s">
        <v>514</v>
      </c>
      <c r="J49" s="25">
        <v>317500</v>
      </c>
      <c r="K49" s="31">
        <v>260271</v>
      </c>
      <c r="L49" s="31">
        <v>317576</v>
      </c>
      <c r="M49" s="20">
        <f t="shared" si="18"/>
        <v>-76</v>
      </c>
      <c r="N49" s="21">
        <f t="shared" si="19"/>
        <v>-2.3931279441771419E-4</v>
      </c>
      <c r="O49" s="26"/>
      <c r="P49" s="22" t="str">
        <f t="shared" si="3"/>
        <v>Under Budget</v>
      </c>
      <c r="Q49" s="20">
        <f t="shared" si="20"/>
        <v>57229</v>
      </c>
    </row>
    <row r="50" spans="1:18" hidden="1" outlineLevel="2" x14ac:dyDescent="0.25">
      <c r="A50" s="33" t="s">
        <v>56</v>
      </c>
      <c r="B50" s="30" t="s">
        <v>11</v>
      </c>
      <c r="C50" s="31">
        <v>0</v>
      </c>
      <c r="D50" s="31">
        <v>50007</v>
      </c>
      <c r="E50" s="20">
        <f t="shared" si="14"/>
        <v>-50007</v>
      </c>
      <c r="F50" s="21">
        <f t="shared" si="15"/>
        <v>-1</v>
      </c>
      <c r="G50" s="22" t="str">
        <f t="shared" si="16"/>
        <v>Under Budget</v>
      </c>
      <c r="H50" s="23" t="str">
        <f t="shared" si="17"/>
        <v>Yes</v>
      </c>
      <c r="I50" s="24" t="s">
        <v>514</v>
      </c>
      <c r="J50" s="25">
        <v>200000</v>
      </c>
      <c r="K50" s="31">
        <v>150021</v>
      </c>
      <c r="L50" s="31">
        <v>200028</v>
      </c>
      <c r="M50" s="20">
        <f t="shared" si="18"/>
        <v>-28</v>
      </c>
      <c r="N50" s="21">
        <f t="shared" si="19"/>
        <v>-1.3998040274361588E-4</v>
      </c>
      <c r="O50" s="26"/>
      <c r="P50" s="22" t="str">
        <f t="shared" si="3"/>
        <v>Under Budget</v>
      </c>
      <c r="Q50" s="20">
        <f t="shared" si="20"/>
        <v>49979</v>
      </c>
    </row>
    <row r="51" spans="1:18" ht="15.75" hidden="1" outlineLevel="2" thickBot="1" x14ac:dyDescent="0.3">
      <c r="A51" s="33" t="s">
        <v>57</v>
      </c>
      <c r="B51" s="30" t="s">
        <v>11</v>
      </c>
      <c r="C51" s="31">
        <v>0</v>
      </c>
      <c r="D51" s="31">
        <v>39189</v>
      </c>
      <c r="E51" s="20">
        <f t="shared" si="14"/>
        <v>-39189</v>
      </c>
      <c r="F51" s="21">
        <f t="shared" si="15"/>
        <v>-1</v>
      </c>
      <c r="G51" s="22" t="str">
        <f t="shared" si="16"/>
        <v>Under Budget</v>
      </c>
      <c r="H51" s="23" t="str">
        <f t="shared" si="17"/>
        <v>Yes</v>
      </c>
      <c r="I51" s="24" t="s">
        <v>514</v>
      </c>
      <c r="J51" s="25">
        <v>156875</v>
      </c>
      <c r="K51" s="31">
        <v>117567</v>
      </c>
      <c r="L51" s="31">
        <v>156756</v>
      </c>
      <c r="M51" s="20">
        <f t="shared" si="18"/>
        <v>119</v>
      </c>
      <c r="N51" s="21">
        <f t="shared" si="19"/>
        <v>7.5914159585597997E-4</v>
      </c>
      <c r="O51" s="26"/>
      <c r="P51" s="22" t="str">
        <f t="shared" si="3"/>
        <v>Over Budget</v>
      </c>
      <c r="Q51" s="20">
        <f t="shared" si="20"/>
        <v>39308</v>
      </c>
    </row>
    <row r="52" spans="1:18" hidden="1" outlineLevel="1" collapsed="1" x14ac:dyDescent="0.25">
      <c r="A52" s="34" t="s">
        <v>58</v>
      </c>
      <c r="B52" s="35" t="s">
        <v>13</v>
      </c>
      <c r="C52" s="40">
        <f>SUBTOTAL(9,C34:C51)</f>
        <v>1869919.6100000003</v>
      </c>
      <c r="D52" s="40">
        <f>SUBTOTAL(9,D34:D51)</f>
        <v>1025500</v>
      </c>
      <c r="E52" s="41">
        <f t="shared" si="14"/>
        <v>844419.61000000034</v>
      </c>
      <c r="F52" s="42">
        <f t="shared" si="15"/>
        <v>0.82342234032179462</v>
      </c>
      <c r="G52" s="40" t="str">
        <f t="shared" si="16"/>
        <v>Over Budget</v>
      </c>
      <c r="H52" s="43"/>
      <c r="I52" s="44"/>
      <c r="J52" s="62">
        <f>SUBTOTAL(9,J34:J51)</f>
        <v>5032341</v>
      </c>
      <c r="K52" s="40">
        <f>SUBTOTAL(9,K34:K51)</f>
        <v>5977379.6099999985</v>
      </c>
      <c r="L52" s="40">
        <f>SUBTOTAL(9,L34:L51)</f>
        <v>3760870</v>
      </c>
      <c r="M52" s="41">
        <f t="shared" si="18"/>
        <v>1271471</v>
      </c>
      <c r="N52" s="42">
        <f t="shared" si="19"/>
        <v>0.33807895513538089</v>
      </c>
      <c r="O52" s="46"/>
      <c r="P52" s="40" t="str">
        <f t="shared" si="3"/>
        <v>Over Budget</v>
      </c>
      <c r="Q52" s="41">
        <f t="shared" si="20"/>
        <v>-945038.60999999847</v>
      </c>
    </row>
    <row r="53" spans="1:18" outlineLevel="2" x14ac:dyDescent="0.25">
      <c r="A53" s="32" t="s">
        <v>59</v>
      </c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8" hidden="1" outlineLevel="2" x14ac:dyDescent="0.25">
      <c r="A54" s="33" t="s">
        <v>60</v>
      </c>
      <c r="B54" s="30" t="s">
        <v>11</v>
      </c>
      <c r="C54" s="31">
        <v>103533.35</v>
      </c>
      <c r="D54" s="31">
        <v>0</v>
      </c>
      <c r="E54" s="20">
        <f t="shared" ref="E54:E105" si="21">C54 - D54</f>
        <v>103533.35</v>
      </c>
      <c r="F54" s="21">
        <f t="shared" ref="F54:F105" si="22">IF(D54 &gt; 1, ( C54 - D54 ) / D54, IF(C54 &gt; 1, 1, IF(C54 &lt; -1, -1, 0)))</f>
        <v>1</v>
      </c>
      <c r="G54" s="22" t="str">
        <f t="shared" ref="G54:G105" si="23">IF($E54 &gt; 1, "Over Budget", IF($E54 &lt; -1, "Under Budget", "On Budget"))</f>
        <v>Over Budget</v>
      </c>
      <c r="H54" s="23" t="str">
        <f t="shared" ref="H54:H104" si="24">IF(AND(OR(MONTH($A$3) = 3, MONTH($A$3) = 6, MONTH($A$3) = 9, MONTH($A$3) = 12), OR($F54 &gt;= 0.1, $E54 &gt;= 250000, $F54 &lt;= -0.1, $E54 &lt;= -250000), OR($E54 &gt;= 10000, $E54 &lt;= -10000)), "Yes", IF(OR($E54 &gt;= 250000, $E54 &lt;= -250000), "Yes", "No"))</f>
        <v>Yes</v>
      </c>
      <c r="I54" s="24" t="s">
        <v>494</v>
      </c>
      <c r="J54" s="25">
        <v>866250</v>
      </c>
      <c r="K54" s="31">
        <v>969783.35</v>
      </c>
      <c r="L54" s="31">
        <v>866250</v>
      </c>
      <c r="M54" s="20">
        <f t="shared" ref="M54:M105" si="25">J54 - L54</f>
        <v>0</v>
      </c>
      <c r="N54" s="21">
        <f t="shared" ref="N54:N105" si="26">IF(L54 &gt; 1, ( J54 - L54 ) / L54, IF(J54 &gt; 1, 1, IF(J54 &lt; 1, -1, 0)))</f>
        <v>0</v>
      </c>
      <c r="O54" s="26"/>
      <c r="P54" s="22" t="str">
        <f t="shared" si="3"/>
        <v>On Budget</v>
      </c>
      <c r="Q54" s="20">
        <f t="shared" ref="Q54:Q105" si="27">J54 - K54</f>
        <v>-103533.34999999998</v>
      </c>
    </row>
    <row r="55" spans="1:18" hidden="1" outlineLevel="2" x14ac:dyDescent="0.25">
      <c r="A55" s="33" t="s">
        <v>61</v>
      </c>
      <c r="B55" s="30" t="s">
        <v>11</v>
      </c>
      <c r="C55" s="31">
        <v>0</v>
      </c>
      <c r="D55" s="31">
        <v>0</v>
      </c>
      <c r="E55" s="20">
        <f t="shared" si="21"/>
        <v>0</v>
      </c>
      <c r="F55" s="21">
        <f t="shared" si="22"/>
        <v>0</v>
      </c>
      <c r="G55" s="22" t="str">
        <f t="shared" si="23"/>
        <v>On Budget</v>
      </c>
      <c r="H55" s="23" t="str">
        <f t="shared" si="24"/>
        <v>No</v>
      </c>
      <c r="I55" s="24"/>
      <c r="J55" s="25">
        <v>0</v>
      </c>
      <c r="K55" s="31">
        <v>890925</v>
      </c>
      <c r="L55" s="31">
        <v>890925</v>
      </c>
      <c r="M55" s="20">
        <f t="shared" si="25"/>
        <v>-890925</v>
      </c>
      <c r="N55" s="21">
        <f t="shared" si="26"/>
        <v>-1</v>
      </c>
      <c r="O55" s="26"/>
      <c r="P55" s="22" t="str">
        <f t="shared" si="3"/>
        <v>Under Budget</v>
      </c>
      <c r="Q55" s="20">
        <f t="shared" si="27"/>
        <v>-890925</v>
      </c>
    </row>
    <row r="56" spans="1:18" ht="24" hidden="1" outlineLevel="2" x14ac:dyDescent="0.25">
      <c r="A56" s="33" t="s">
        <v>62</v>
      </c>
      <c r="B56" s="30" t="s">
        <v>11</v>
      </c>
      <c r="C56" s="31">
        <v>45530.239999999998</v>
      </c>
      <c r="D56" s="31">
        <v>0</v>
      </c>
      <c r="E56" s="20">
        <f t="shared" si="21"/>
        <v>45530.239999999998</v>
      </c>
      <c r="F56" s="21">
        <f t="shared" si="22"/>
        <v>1</v>
      </c>
      <c r="G56" s="22" t="str">
        <f t="shared" si="23"/>
        <v>Over Budget</v>
      </c>
      <c r="H56" s="23" t="str">
        <f t="shared" si="24"/>
        <v>Yes</v>
      </c>
      <c r="I56" s="24" t="s">
        <v>495</v>
      </c>
      <c r="J56" s="25">
        <v>1683675</v>
      </c>
      <c r="K56" s="31">
        <v>838280.24</v>
      </c>
      <c r="L56" s="31">
        <v>792750</v>
      </c>
      <c r="M56" s="20">
        <f t="shared" si="25"/>
        <v>890925</v>
      </c>
      <c r="N56" s="21">
        <f t="shared" si="26"/>
        <v>1.1238410596026489</v>
      </c>
      <c r="O56" s="26"/>
      <c r="P56" s="22" t="str">
        <f t="shared" si="3"/>
        <v>Over Budget</v>
      </c>
      <c r="Q56" s="20">
        <f t="shared" si="27"/>
        <v>845394.76</v>
      </c>
      <c r="R56" s="65">
        <v>850000</v>
      </c>
    </row>
    <row r="57" spans="1:18" hidden="1" outlineLevel="2" x14ac:dyDescent="0.25">
      <c r="A57" s="33" t="s">
        <v>63</v>
      </c>
      <c r="B57" s="30" t="s">
        <v>11</v>
      </c>
      <c r="C57" s="31">
        <v>45381.57</v>
      </c>
      <c r="D57" s="31">
        <v>0</v>
      </c>
      <c r="E57" s="20">
        <f t="shared" si="21"/>
        <v>45381.57</v>
      </c>
      <c r="F57" s="21">
        <f t="shared" si="22"/>
        <v>1</v>
      </c>
      <c r="G57" s="22" t="str">
        <f t="shared" si="23"/>
        <v>Over Budget</v>
      </c>
      <c r="H57" s="23" t="str">
        <f t="shared" si="24"/>
        <v>Yes</v>
      </c>
      <c r="I57" s="24" t="s">
        <v>496</v>
      </c>
      <c r="J57" s="25">
        <v>280403</v>
      </c>
      <c r="K57" s="31">
        <v>325784.57</v>
      </c>
      <c r="L57" s="31">
        <v>280403</v>
      </c>
      <c r="M57" s="20">
        <f t="shared" si="25"/>
        <v>0</v>
      </c>
      <c r="N57" s="21">
        <f t="shared" si="26"/>
        <v>0</v>
      </c>
      <c r="O57" s="26"/>
      <c r="P57" s="22" t="str">
        <f t="shared" si="3"/>
        <v>On Budget</v>
      </c>
      <c r="Q57" s="20">
        <f t="shared" si="27"/>
        <v>-45381.570000000007</v>
      </c>
    </row>
    <row r="58" spans="1:18" hidden="1" outlineLevel="2" x14ac:dyDescent="0.25">
      <c r="A58" s="33" t="s">
        <v>64</v>
      </c>
      <c r="B58" s="30" t="s">
        <v>11</v>
      </c>
      <c r="C58" s="31">
        <v>0</v>
      </c>
      <c r="D58" s="31">
        <v>0</v>
      </c>
      <c r="E58" s="20">
        <f t="shared" si="21"/>
        <v>0</v>
      </c>
      <c r="F58" s="21">
        <f t="shared" si="22"/>
        <v>0</v>
      </c>
      <c r="G58" s="22" t="str">
        <f t="shared" si="23"/>
        <v>On Budget</v>
      </c>
      <c r="H58" s="23" t="str">
        <f t="shared" si="24"/>
        <v>No</v>
      </c>
      <c r="I58" s="24"/>
      <c r="J58" s="25">
        <v>334031</v>
      </c>
      <c r="K58" s="31">
        <v>334031</v>
      </c>
      <c r="L58" s="31">
        <v>334031</v>
      </c>
      <c r="M58" s="20">
        <f t="shared" si="25"/>
        <v>0</v>
      </c>
      <c r="N58" s="21">
        <f t="shared" si="26"/>
        <v>0</v>
      </c>
      <c r="O58" s="26"/>
      <c r="P58" s="22" t="str">
        <f t="shared" si="3"/>
        <v>On Budget</v>
      </c>
      <c r="Q58" s="20">
        <f t="shared" si="27"/>
        <v>0</v>
      </c>
    </row>
    <row r="59" spans="1:18" hidden="1" outlineLevel="2" x14ac:dyDescent="0.25">
      <c r="A59" s="33" t="s">
        <v>65</v>
      </c>
      <c r="B59" s="30" t="s">
        <v>11</v>
      </c>
      <c r="C59" s="31">
        <v>5678.32</v>
      </c>
      <c r="D59" s="31">
        <v>187500</v>
      </c>
      <c r="E59" s="20">
        <f t="shared" si="21"/>
        <v>-181821.68</v>
      </c>
      <c r="F59" s="21">
        <f t="shared" si="22"/>
        <v>-0.96971562666666666</v>
      </c>
      <c r="G59" s="22" t="str">
        <f t="shared" si="23"/>
        <v>Under Budget</v>
      </c>
      <c r="H59" s="23" t="str">
        <f t="shared" si="24"/>
        <v>Yes</v>
      </c>
      <c r="I59" s="24" t="s">
        <v>497</v>
      </c>
      <c r="J59" s="25">
        <v>399000</v>
      </c>
      <c r="K59" s="31">
        <v>217178.32</v>
      </c>
      <c r="L59" s="31">
        <v>399000</v>
      </c>
      <c r="M59" s="20">
        <f t="shared" si="25"/>
        <v>0</v>
      </c>
      <c r="N59" s="21">
        <f t="shared" si="26"/>
        <v>0</v>
      </c>
      <c r="O59" s="26"/>
      <c r="P59" s="22" t="str">
        <f t="shared" si="3"/>
        <v>On Budget</v>
      </c>
      <c r="Q59" s="20">
        <f t="shared" si="27"/>
        <v>181821.68</v>
      </c>
    </row>
    <row r="60" spans="1:18" hidden="1" outlineLevel="2" x14ac:dyDescent="0.25">
      <c r="A60" s="33" t="s">
        <v>66</v>
      </c>
      <c r="B60" s="30" t="s">
        <v>11</v>
      </c>
      <c r="C60" s="31">
        <v>0</v>
      </c>
      <c r="D60" s="31">
        <v>68880</v>
      </c>
      <c r="E60" s="20">
        <f t="shared" si="21"/>
        <v>-68880</v>
      </c>
      <c r="F60" s="21">
        <f t="shared" si="22"/>
        <v>-1</v>
      </c>
      <c r="G60" s="22" t="str">
        <f t="shared" si="23"/>
        <v>Under Budget</v>
      </c>
      <c r="H60" s="23" t="str">
        <f t="shared" si="24"/>
        <v>Yes</v>
      </c>
      <c r="I60" s="24" t="s">
        <v>498</v>
      </c>
      <c r="J60" s="25">
        <v>68880</v>
      </c>
      <c r="K60" s="31">
        <v>0</v>
      </c>
      <c r="L60" s="31">
        <v>68880</v>
      </c>
      <c r="M60" s="20">
        <f t="shared" si="25"/>
        <v>0</v>
      </c>
      <c r="N60" s="21">
        <f t="shared" si="26"/>
        <v>0</v>
      </c>
      <c r="O60" s="26"/>
      <c r="P60" s="22" t="str">
        <f t="shared" si="3"/>
        <v>On Budget</v>
      </c>
      <c r="Q60" s="20">
        <f t="shared" si="27"/>
        <v>68880</v>
      </c>
    </row>
    <row r="61" spans="1:18" hidden="1" outlineLevel="2" x14ac:dyDescent="0.25">
      <c r="A61" s="33" t="s">
        <v>67</v>
      </c>
      <c r="B61" s="30" t="s">
        <v>11</v>
      </c>
      <c r="C61" s="31">
        <v>0</v>
      </c>
      <c r="D61" s="31">
        <v>68880</v>
      </c>
      <c r="E61" s="20">
        <f t="shared" si="21"/>
        <v>-68880</v>
      </c>
      <c r="F61" s="21">
        <f t="shared" si="22"/>
        <v>-1</v>
      </c>
      <c r="G61" s="22" t="str">
        <f t="shared" si="23"/>
        <v>Under Budget</v>
      </c>
      <c r="H61" s="23" t="str">
        <f t="shared" si="24"/>
        <v>Yes</v>
      </c>
      <c r="I61" s="24" t="s">
        <v>498</v>
      </c>
      <c r="J61" s="25">
        <v>68880</v>
      </c>
      <c r="K61" s="31">
        <v>0</v>
      </c>
      <c r="L61" s="31">
        <v>68880</v>
      </c>
      <c r="M61" s="20">
        <f t="shared" si="25"/>
        <v>0</v>
      </c>
      <c r="N61" s="21">
        <f t="shared" si="26"/>
        <v>0</v>
      </c>
      <c r="O61" s="26"/>
      <c r="P61" s="22" t="str">
        <f t="shared" si="3"/>
        <v>On Budget</v>
      </c>
      <c r="Q61" s="20">
        <f t="shared" si="27"/>
        <v>68880</v>
      </c>
    </row>
    <row r="62" spans="1:18" hidden="1" outlineLevel="2" x14ac:dyDescent="0.25">
      <c r="A62" s="33" t="s">
        <v>68</v>
      </c>
      <c r="B62" s="30" t="s">
        <v>11</v>
      </c>
      <c r="C62" s="31">
        <v>0</v>
      </c>
      <c r="D62" s="31">
        <v>0</v>
      </c>
      <c r="E62" s="20">
        <f t="shared" si="21"/>
        <v>0</v>
      </c>
      <c r="F62" s="21">
        <f t="shared" si="22"/>
        <v>0</v>
      </c>
      <c r="G62" s="22" t="str">
        <f t="shared" si="23"/>
        <v>On Budget</v>
      </c>
      <c r="H62" s="23" t="str">
        <f t="shared" si="24"/>
        <v>No</v>
      </c>
      <c r="I62" s="24"/>
      <c r="J62" s="25">
        <v>0</v>
      </c>
      <c r="K62" s="31">
        <v>196925</v>
      </c>
      <c r="L62" s="31">
        <v>1969250</v>
      </c>
      <c r="M62" s="20">
        <f t="shared" si="25"/>
        <v>-1969250</v>
      </c>
      <c r="N62" s="21">
        <f t="shared" si="26"/>
        <v>-1</v>
      </c>
      <c r="O62" s="26"/>
      <c r="P62" s="22" t="str">
        <f t="shared" si="3"/>
        <v>Under Budget</v>
      </c>
      <c r="Q62" s="20">
        <f t="shared" si="27"/>
        <v>-196925</v>
      </c>
    </row>
    <row r="63" spans="1:18" hidden="1" outlineLevel="2" x14ac:dyDescent="0.25">
      <c r="A63" s="33" t="s">
        <v>69</v>
      </c>
      <c r="B63" s="30" t="s">
        <v>11</v>
      </c>
      <c r="C63" s="31">
        <v>0</v>
      </c>
      <c r="D63" s="31">
        <v>0</v>
      </c>
      <c r="E63" s="20">
        <f t="shared" si="21"/>
        <v>0</v>
      </c>
      <c r="F63" s="21">
        <f t="shared" si="22"/>
        <v>0</v>
      </c>
      <c r="G63" s="22" t="str">
        <f t="shared" si="23"/>
        <v>On Budget</v>
      </c>
      <c r="H63" s="23" t="str">
        <f t="shared" si="24"/>
        <v>No</v>
      </c>
      <c r="I63" s="24"/>
      <c r="J63" s="25">
        <v>0</v>
      </c>
      <c r="K63" s="31">
        <v>196925</v>
      </c>
      <c r="L63" s="31">
        <v>1969250</v>
      </c>
      <c r="M63" s="20">
        <f t="shared" si="25"/>
        <v>-1969250</v>
      </c>
      <c r="N63" s="21">
        <f t="shared" si="26"/>
        <v>-1</v>
      </c>
      <c r="O63" s="26"/>
      <c r="P63" s="22" t="str">
        <f t="shared" si="3"/>
        <v>Under Budget</v>
      </c>
      <c r="Q63" s="20">
        <f t="shared" si="27"/>
        <v>-196925</v>
      </c>
    </row>
    <row r="64" spans="1:18" hidden="1" outlineLevel="2" x14ac:dyDescent="0.25">
      <c r="A64" s="33" t="s">
        <v>70</v>
      </c>
      <c r="B64" s="30" t="s">
        <v>11</v>
      </c>
      <c r="C64" s="31">
        <v>0</v>
      </c>
      <c r="D64" s="31">
        <v>137000</v>
      </c>
      <c r="E64" s="20">
        <f t="shared" si="21"/>
        <v>-137000</v>
      </c>
      <c r="F64" s="21">
        <f t="shared" si="22"/>
        <v>-1</v>
      </c>
      <c r="G64" s="22" t="str">
        <f t="shared" si="23"/>
        <v>Under Budget</v>
      </c>
      <c r="H64" s="23" t="str">
        <f t="shared" si="24"/>
        <v>Yes</v>
      </c>
      <c r="I64" s="24" t="s">
        <v>499</v>
      </c>
      <c r="J64" s="25">
        <v>550000</v>
      </c>
      <c r="K64" s="31">
        <v>413000</v>
      </c>
      <c r="L64" s="31">
        <v>550000</v>
      </c>
      <c r="M64" s="20">
        <f t="shared" si="25"/>
        <v>0</v>
      </c>
      <c r="N64" s="21">
        <f t="shared" si="26"/>
        <v>0</v>
      </c>
      <c r="O64" s="26"/>
      <c r="P64" s="22" t="str">
        <f t="shared" si="3"/>
        <v>On Budget</v>
      </c>
      <c r="Q64" s="20">
        <f t="shared" si="27"/>
        <v>137000</v>
      </c>
    </row>
    <row r="65" spans="1:18" hidden="1" outlineLevel="2" x14ac:dyDescent="0.25">
      <c r="A65" s="33" t="s">
        <v>71</v>
      </c>
      <c r="B65" s="30" t="s">
        <v>11</v>
      </c>
      <c r="C65" s="31">
        <v>0</v>
      </c>
      <c r="D65" s="31">
        <v>450000</v>
      </c>
      <c r="E65" s="20">
        <f t="shared" si="21"/>
        <v>-450000</v>
      </c>
      <c r="F65" s="21">
        <f t="shared" si="22"/>
        <v>-1</v>
      </c>
      <c r="G65" s="22" t="str">
        <f t="shared" si="23"/>
        <v>Under Budget</v>
      </c>
      <c r="H65" s="23" t="str">
        <f t="shared" si="24"/>
        <v>Yes</v>
      </c>
      <c r="I65" s="24" t="s">
        <v>499</v>
      </c>
      <c r="J65" s="25">
        <v>1500000</v>
      </c>
      <c r="K65" s="31">
        <v>1050000</v>
      </c>
      <c r="L65" s="31">
        <v>1500000</v>
      </c>
      <c r="M65" s="20">
        <f t="shared" si="25"/>
        <v>0</v>
      </c>
      <c r="N65" s="21">
        <f t="shared" si="26"/>
        <v>0</v>
      </c>
      <c r="O65" s="26"/>
      <c r="P65" s="22" t="str">
        <f t="shared" si="3"/>
        <v>On Budget</v>
      </c>
      <c r="Q65" s="20">
        <f t="shared" si="27"/>
        <v>450000</v>
      </c>
      <c r="R65" s="65"/>
    </row>
    <row r="66" spans="1:18" hidden="1" outlineLevel="2" x14ac:dyDescent="0.25">
      <c r="A66" s="33" t="s">
        <v>72</v>
      </c>
      <c r="B66" s="30" t="s">
        <v>11</v>
      </c>
      <c r="C66" s="31">
        <v>0</v>
      </c>
      <c r="D66" s="31">
        <v>7350</v>
      </c>
      <c r="E66" s="20">
        <f t="shared" si="21"/>
        <v>-7350</v>
      </c>
      <c r="F66" s="21">
        <f t="shared" si="22"/>
        <v>-1</v>
      </c>
      <c r="G66" s="22" t="str">
        <f t="shared" si="23"/>
        <v>Under Budget</v>
      </c>
      <c r="H66" s="23" t="str">
        <f t="shared" si="24"/>
        <v>No</v>
      </c>
      <c r="I66" s="24"/>
      <c r="J66" s="25">
        <v>157500</v>
      </c>
      <c r="K66" s="31">
        <v>150150</v>
      </c>
      <c r="L66" s="31">
        <v>157500</v>
      </c>
      <c r="M66" s="20">
        <f t="shared" si="25"/>
        <v>0</v>
      </c>
      <c r="N66" s="21">
        <f t="shared" si="26"/>
        <v>0</v>
      </c>
      <c r="O66" s="26"/>
      <c r="P66" s="22" t="str">
        <f t="shared" si="3"/>
        <v>On Budget</v>
      </c>
      <c r="Q66" s="20">
        <f t="shared" si="27"/>
        <v>7350</v>
      </c>
    </row>
    <row r="67" spans="1:18" hidden="1" outlineLevel="2" x14ac:dyDescent="0.25">
      <c r="A67" s="33" t="s">
        <v>73</v>
      </c>
      <c r="B67" s="30" t="s">
        <v>11</v>
      </c>
      <c r="C67" s="31">
        <v>321.68</v>
      </c>
      <c r="D67" s="31">
        <v>0</v>
      </c>
      <c r="E67" s="20">
        <f t="shared" si="21"/>
        <v>321.68</v>
      </c>
      <c r="F67" s="21">
        <f t="shared" si="22"/>
        <v>1</v>
      </c>
      <c r="G67" s="22" t="str">
        <f t="shared" si="23"/>
        <v>Over Budget</v>
      </c>
      <c r="H67" s="23" t="str">
        <f t="shared" si="24"/>
        <v>No</v>
      </c>
      <c r="I67" s="24"/>
      <c r="J67" s="25">
        <v>322</v>
      </c>
      <c r="K67" s="31">
        <v>321.68</v>
      </c>
      <c r="L67" s="31">
        <v>0</v>
      </c>
      <c r="M67" s="20">
        <f t="shared" si="25"/>
        <v>322</v>
      </c>
      <c r="N67" s="21">
        <f t="shared" si="26"/>
        <v>1</v>
      </c>
      <c r="O67" s="26"/>
      <c r="P67" s="22" t="str">
        <f t="shared" si="3"/>
        <v>Over Budget</v>
      </c>
      <c r="Q67" s="20">
        <f t="shared" si="27"/>
        <v>0.31999999999999318</v>
      </c>
    </row>
    <row r="68" spans="1:18" ht="24" hidden="1" outlineLevel="2" x14ac:dyDescent="0.25">
      <c r="A68" s="33" t="s">
        <v>74</v>
      </c>
      <c r="B68" s="30" t="s">
        <v>11</v>
      </c>
      <c r="C68" s="31">
        <v>120401.9</v>
      </c>
      <c r="D68" s="31">
        <v>40000</v>
      </c>
      <c r="E68" s="20">
        <f t="shared" si="21"/>
        <v>80401.899999999994</v>
      </c>
      <c r="F68" s="21">
        <f t="shared" si="22"/>
        <v>2.0100474999999998</v>
      </c>
      <c r="G68" s="22" t="str">
        <f t="shared" si="23"/>
        <v>Over Budget</v>
      </c>
      <c r="H68" s="23" t="str">
        <f t="shared" si="24"/>
        <v>Yes</v>
      </c>
      <c r="I68" s="24" t="s">
        <v>500</v>
      </c>
      <c r="J68" s="25">
        <v>160000</v>
      </c>
      <c r="K68" s="31">
        <v>120401.9</v>
      </c>
      <c r="L68" s="31">
        <v>40000</v>
      </c>
      <c r="M68" s="20">
        <f t="shared" si="25"/>
        <v>120000</v>
      </c>
      <c r="N68" s="21">
        <f t="shared" si="26"/>
        <v>3</v>
      </c>
      <c r="O68" s="26"/>
      <c r="P68" s="22" t="str">
        <f t="shared" si="3"/>
        <v>Over Budget</v>
      </c>
      <c r="Q68" s="20">
        <f t="shared" si="27"/>
        <v>39598.100000000006</v>
      </c>
    </row>
    <row r="69" spans="1:18" hidden="1" outlineLevel="2" x14ac:dyDescent="0.25">
      <c r="A69" s="33" t="s">
        <v>75</v>
      </c>
      <c r="B69" s="30" t="s">
        <v>11</v>
      </c>
      <c r="C69" s="31">
        <v>71433.83</v>
      </c>
      <c r="D69" s="31">
        <v>30000</v>
      </c>
      <c r="E69" s="20">
        <f t="shared" si="21"/>
        <v>41433.83</v>
      </c>
      <c r="F69" s="21">
        <f t="shared" si="22"/>
        <v>1.3811276666666668</v>
      </c>
      <c r="G69" s="22" t="str">
        <f t="shared" si="23"/>
        <v>Over Budget</v>
      </c>
      <c r="H69" s="23" t="str">
        <f t="shared" si="24"/>
        <v>Yes</v>
      </c>
      <c r="I69" s="24" t="s">
        <v>501</v>
      </c>
      <c r="J69" s="25">
        <v>107000</v>
      </c>
      <c r="K69" s="31">
        <v>81433.83</v>
      </c>
      <c r="L69" s="31">
        <v>40000</v>
      </c>
      <c r="M69" s="20">
        <f t="shared" si="25"/>
        <v>67000</v>
      </c>
      <c r="N69" s="21">
        <f t="shared" si="26"/>
        <v>1.675</v>
      </c>
      <c r="O69" s="26"/>
      <c r="P69" s="22" t="str">
        <f t="shared" si="3"/>
        <v>Over Budget</v>
      </c>
      <c r="Q69" s="20">
        <f t="shared" si="27"/>
        <v>25566.17</v>
      </c>
    </row>
    <row r="70" spans="1:18" hidden="1" outlineLevel="2" x14ac:dyDescent="0.25">
      <c r="A70" s="33" t="s">
        <v>76</v>
      </c>
      <c r="B70" s="30" t="s">
        <v>11</v>
      </c>
      <c r="C70" s="31">
        <v>35903.379999999997</v>
      </c>
      <c r="D70" s="31">
        <v>3165</v>
      </c>
      <c r="E70" s="20">
        <f t="shared" si="21"/>
        <v>32738.379999999997</v>
      </c>
      <c r="F70" s="21">
        <f t="shared" si="22"/>
        <v>10.343879936808847</v>
      </c>
      <c r="G70" s="22" t="str">
        <f t="shared" si="23"/>
        <v>Over Budget</v>
      </c>
      <c r="H70" s="23" t="str">
        <f t="shared" si="24"/>
        <v>Yes</v>
      </c>
      <c r="I70" s="24" t="s">
        <v>502</v>
      </c>
      <c r="J70" s="25">
        <v>265650</v>
      </c>
      <c r="K70" s="31">
        <v>298388.38</v>
      </c>
      <c r="L70" s="31">
        <v>265650</v>
      </c>
      <c r="M70" s="20">
        <f t="shared" si="25"/>
        <v>0</v>
      </c>
      <c r="N70" s="21">
        <f t="shared" si="26"/>
        <v>0</v>
      </c>
      <c r="O70" s="26"/>
      <c r="P70" s="22" t="str">
        <f t="shared" ref="P70:P105" si="28">IF($M70 &gt; 1, "Over Budget", IF($M70 &lt; -1, "Under Budget", "On Budget"))</f>
        <v>On Budget</v>
      </c>
      <c r="Q70" s="20">
        <f t="shared" si="27"/>
        <v>-32738.380000000005</v>
      </c>
    </row>
    <row r="71" spans="1:18" hidden="1" outlineLevel="2" x14ac:dyDescent="0.25">
      <c r="A71" s="33" t="s">
        <v>77</v>
      </c>
      <c r="B71" s="30" t="s">
        <v>11</v>
      </c>
      <c r="C71" s="31">
        <v>0</v>
      </c>
      <c r="D71" s="31">
        <v>0</v>
      </c>
      <c r="E71" s="20">
        <f t="shared" si="21"/>
        <v>0</v>
      </c>
      <c r="F71" s="21">
        <f t="shared" si="22"/>
        <v>0</v>
      </c>
      <c r="G71" s="22" t="str">
        <f t="shared" si="23"/>
        <v>On Budget</v>
      </c>
      <c r="H71" s="23" t="str">
        <f t="shared" si="24"/>
        <v>No</v>
      </c>
      <c r="I71" s="24"/>
      <c r="J71" s="25">
        <v>15750</v>
      </c>
      <c r="K71" s="31">
        <v>15750</v>
      </c>
      <c r="L71" s="31">
        <v>15750</v>
      </c>
      <c r="M71" s="20">
        <f t="shared" si="25"/>
        <v>0</v>
      </c>
      <c r="N71" s="21">
        <f t="shared" si="26"/>
        <v>0</v>
      </c>
      <c r="O71" s="26"/>
      <c r="P71" s="22" t="str">
        <f t="shared" si="28"/>
        <v>On Budget</v>
      </c>
      <c r="Q71" s="20">
        <f t="shared" si="27"/>
        <v>0</v>
      </c>
    </row>
    <row r="72" spans="1:18" hidden="1" outlineLevel="2" x14ac:dyDescent="0.25">
      <c r="A72" s="33" t="s">
        <v>78</v>
      </c>
      <c r="B72" s="30" t="s">
        <v>11</v>
      </c>
      <c r="C72" s="31">
        <v>20770.379999999997</v>
      </c>
      <c r="D72" s="31">
        <v>0</v>
      </c>
      <c r="E72" s="20">
        <f t="shared" si="21"/>
        <v>20770.379999999997</v>
      </c>
      <c r="F72" s="21">
        <f t="shared" si="22"/>
        <v>1</v>
      </c>
      <c r="G72" s="22" t="str">
        <f t="shared" si="23"/>
        <v>Over Budget</v>
      </c>
      <c r="H72" s="23" t="str">
        <f t="shared" si="24"/>
        <v>Yes</v>
      </c>
      <c r="I72" s="24" t="s">
        <v>486</v>
      </c>
      <c r="J72" s="25">
        <v>20770</v>
      </c>
      <c r="K72" s="31">
        <v>20770.379999999997</v>
      </c>
      <c r="L72" s="31">
        <v>0</v>
      </c>
      <c r="M72" s="20">
        <f t="shared" si="25"/>
        <v>20770</v>
      </c>
      <c r="N72" s="21">
        <f t="shared" si="26"/>
        <v>1</v>
      </c>
      <c r="O72" s="26"/>
      <c r="P72" s="22" t="str">
        <f t="shared" si="28"/>
        <v>Over Budget</v>
      </c>
      <c r="Q72" s="20">
        <f t="shared" si="27"/>
        <v>-0.37999999999738066</v>
      </c>
    </row>
    <row r="73" spans="1:18" hidden="1" outlineLevel="2" x14ac:dyDescent="0.25">
      <c r="A73" s="33" t="s">
        <v>79</v>
      </c>
      <c r="B73" s="30" t="s">
        <v>11</v>
      </c>
      <c r="C73" s="31">
        <v>140470.13</v>
      </c>
      <c r="D73" s="31">
        <v>0</v>
      </c>
      <c r="E73" s="20">
        <f t="shared" si="21"/>
        <v>140470.13</v>
      </c>
      <c r="F73" s="21">
        <f t="shared" si="22"/>
        <v>1</v>
      </c>
      <c r="G73" s="22" t="str">
        <f t="shared" si="23"/>
        <v>Over Budget</v>
      </c>
      <c r="H73" s="23" t="str">
        <f t="shared" si="24"/>
        <v>Yes</v>
      </c>
      <c r="I73" s="24" t="s">
        <v>503</v>
      </c>
      <c r="J73" s="25">
        <v>2019250</v>
      </c>
      <c r="K73" s="31">
        <v>1891470.13</v>
      </c>
      <c r="L73" s="31">
        <v>50000</v>
      </c>
      <c r="M73" s="20">
        <f t="shared" si="25"/>
        <v>1969250</v>
      </c>
      <c r="N73" s="21">
        <f t="shared" si="26"/>
        <v>39.384999999999998</v>
      </c>
      <c r="O73" s="26"/>
      <c r="P73" s="22" t="str">
        <f t="shared" si="28"/>
        <v>Over Budget</v>
      </c>
      <c r="Q73" s="20">
        <f t="shared" si="27"/>
        <v>127779.87000000011</v>
      </c>
    </row>
    <row r="74" spans="1:18" hidden="1" outlineLevel="2" x14ac:dyDescent="0.25">
      <c r="A74" s="33" t="s">
        <v>80</v>
      </c>
      <c r="B74" s="30" t="s">
        <v>11</v>
      </c>
      <c r="C74" s="31">
        <v>40.840000000000003</v>
      </c>
      <c r="D74" s="31">
        <v>0</v>
      </c>
      <c r="E74" s="20">
        <f t="shared" si="21"/>
        <v>40.840000000000003</v>
      </c>
      <c r="F74" s="21">
        <f t="shared" si="22"/>
        <v>1</v>
      </c>
      <c r="G74" s="22" t="str">
        <f t="shared" si="23"/>
        <v>Over Budget</v>
      </c>
      <c r="H74" s="23" t="str">
        <f t="shared" si="24"/>
        <v>No</v>
      </c>
      <c r="I74" s="24"/>
      <c r="J74" s="25">
        <v>41</v>
      </c>
      <c r="K74" s="31">
        <v>40.840000000000003</v>
      </c>
      <c r="L74" s="31">
        <v>0</v>
      </c>
      <c r="M74" s="20">
        <f t="shared" si="25"/>
        <v>41</v>
      </c>
      <c r="N74" s="21">
        <f t="shared" si="26"/>
        <v>1</v>
      </c>
      <c r="O74" s="26"/>
      <c r="P74" s="22" t="str">
        <f t="shared" si="28"/>
        <v>Over Budget</v>
      </c>
      <c r="Q74" s="20">
        <f t="shared" si="27"/>
        <v>0.15999999999999659</v>
      </c>
    </row>
    <row r="75" spans="1:18" s="28" customFormat="1" outlineLevel="2" x14ac:dyDescent="0.25">
      <c r="A75" s="88" t="s">
        <v>81</v>
      </c>
      <c r="B75" s="31" t="s">
        <v>11</v>
      </c>
      <c r="C75" s="31">
        <v>1148796.25</v>
      </c>
      <c r="D75" s="31">
        <v>0</v>
      </c>
      <c r="E75" s="20">
        <f t="shared" si="21"/>
        <v>1148796.25</v>
      </c>
      <c r="F75" s="21">
        <f t="shared" si="22"/>
        <v>1</v>
      </c>
      <c r="G75" s="22" t="str">
        <f t="shared" si="23"/>
        <v>Over Budget</v>
      </c>
      <c r="H75" s="23" t="str">
        <f t="shared" si="24"/>
        <v>Yes</v>
      </c>
      <c r="I75" s="24" t="s">
        <v>503</v>
      </c>
      <c r="J75" s="25">
        <v>2000000</v>
      </c>
      <c r="K75" s="31">
        <v>3148796.25</v>
      </c>
      <c r="L75" s="31">
        <v>2000000</v>
      </c>
      <c r="M75" s="20">
        <f t="shared" si="25"/>
        <v>0</v>
      </c>
      <c r="N75" s="21">
        <f t="shared" si="26"/>
        <v>0</v>
      </c>
      <c r="O75" s="26"/>
      <c r="P75" s="22" t="str">
        <f t="shared" si="28"/>
        <v>On Budget</v>
      </c>
      <c r="Q75" s="20">
        <f t="shared" si="27"/>
        <v>-1148796.25</v>
      </c>
      <c r="R75" s="90">
        <v>-1150000</v>
      </c>
    </row>
    <row r="76" spans="1:18" hidden="1" outlineLevel="2" x14ac:dyDescent="0.25">
      <c r="A76" s="33" t="s">
        <v>82</v>
      </c>
      <c r="B76" s="30" t="s">
        <v>11</v>
      </c>
      <c r="C76" s="31">
        <v>146306.39000000001</v>
      </c>
      <c r="D76" s="31">
        <v>0</v>
      </c>
      <c r="E76" s="20">
        <f t="shared" si="21"/>
        <v>146306.39000000001</v>
      </c>
      <c r="F76" s="21">
        <f t="shared" si="22"/>
        <v>1</v>
      </c>
      <c r="G76" s="22" t="str">
        <f t="shared" si="23"/>
        <v>Over Budget</v>
      </c>
      <c r="H76" s="23" t="str">
        <f t="shared" si="24"/>
        <v>Yes</v>
      </c>
      <c r="I76" s="24" t="s">
        <v>503</v>
      </c>
      <c r="J76" s="25">
        <v>2019250</v>
      </c>
      <c r="K76" s="31">
        <v>1906306.3900000001</v>
      </c>
      <c r="L76" s="31">
        <v>50000</v>
      </c>
      <c r="M76" s="20">
        <f t="shared" si="25"/>
        <v>1969250</v>
      </c>
      <c r="N76" s="21">
        <f t="shared" si="26"/>
        <v>39.384999999999998</v>
      </c>
      <c r="O76" s="26"/>
      <c r="P76" s="22" t="str">
        <f t="shared" si="28"/>
        <v>Over Budget</v>
      </c>
      <c r="Q76" s="20">
        <f t="shared" si="27"/>
        <v>112943.60999999987</v>
      </c>
    </row>
    <row r="77" spans="1:18" hidden="1" outlineLevel="2" x14ac:dyDescent="0.25">
      <c r="A77" s="33" t="s">
        <v>83</v>
      </c>
      <c r="B77" s="30" t="s">
        <v>11</v>
      </c>
      <c r="C77" s="31">
        <v>35780.14</v>
      </c>
      <c r="D77" s="31">
        <v>0</v>
      </c>
      <c r="E77" s="20">
        <f t="shared" si="21"/>
        <v>35780.14</v>
      </c>
      <c r="F77" s="21">
        <f t="shared" si="22"/>
        <v>1</v>
      </c>
      <c r="G77" s="22" t="str">
        <f t="shared" si="23"/>
        <v>Over Budget</v>
      </c>
      <c r="H77" s="23" t="str">
        <f t="shared" si="24"/>
        <v>Yes</v>
      </c>
      <c r="I77" s="24" t="s">
        <v>503</v>
      </c>
      <c r="J77" s="25">
        <v>140000</v>
      </c>
      <c r="K77" s="31">
        <v>85780.14</v>
      </c>
      <c r="L77" s="31">
        <v>50000</v>
      </c>
      <c r="M77" s="20">
        <f t="shared" si="25"/>
        <v>90000</v>
      </c>
      <c r="N77" s="21">
        <f t="shared" si="26"/>
        <v>1.8</v>
      </c>
      <c r="O77" s="26"/>
      <c r="P77" s="22" t="str">
        <f t="shared" si="28"/>
        <v>Over Budget</v>
      </c>
      <c r="Q77" s="20">
        <f t="shared" si="27"/>
        <v>54219.86</v>
      </c>
    </row>
    <row r="78" spans="1:18" hidden="1" outlineLevel="2" x14ac:dyDescent="0.25">
      <c r="A78" s="33" t="s">
        <v>84</v>
      </c>
      <c r="B78" s="30" t="s">
        <v>11</v>
      </c>
      <c r="C78" s="31">
        <v>0</v>
      </c>
      <c r="D78" s="31">
        <v>0</v>
      </c>
      <c r="E78" s="20">
        <f t="shared" si="21"/>
        <v>0</v>
      </c>
      <c r="F78" s="21">
        <f t="shared" si="22"/>
        <v>0</v>
      </c>
      <c r="G78" s="22" t="str">
        <f t="shared" si="23"/>
        <v>On Budget</v>
      </c>
      <c r="H78" s="23" t="str">
        <f t="shared" si="24"/>
        <v>No</v>
      </c>
      <c r="I78" s="24"/>
      <c r="J78" s="25">
        <v>50000</v>
      </c>
      <c r="K78" s="31">
        <v>50000</v>
      </c>
      <c r="L78" s="31">
        <v>50000</v>
      </c>
      <c r="M78" s="20">
        <f t="shared" si="25"/>
        <v>0</v>
      </c>
      <c r="N78" s="21">
        <f t="shared" si="26"/>
        <v>0</v>
      </c>
      <c r="O78" s="26"/>
      <c r="P78" s="22" t="str">
        <f t="shared" si="28"/>
        <v>On Budget</v>
      </c>
      <c r="Q78" s="20">
        <f t="shared" si="27"/>
        <v>0</v>
      </c>
    </row>
    <row r="79" spans="1:18" ht="24" hidden="1" outlineLevel="2" x14ac:dyDescent="0.25">
      <c r="A79" s="33" t="s">
        <v>85</v>
      </c>
      <c r="B79" s="30" t="s">
        <v>11</v>
      </c>
      <c r="C79" s="31">
        <v>248489.63</v>
      </c>
      <c r="D79" s="31">
        <v>187425</v>
      </c>
      <c r="E79" s="20">
        <f t="shared" si="21"/>
        <v>61064.630000000005</v>
      </c>
      <c r="F79" s="21">
        <f t="shared" si="22"/>
        <v>0.32580835000666936</v>
      </c>
      <c r="G79" s="22" t="str">
        <f t="shared" si="23"/>
        <v>Over Budget</v>
      </c>
      <c r="H79" s="23" t="str">
        <f t="shared" si="24"/>
        <v>Yes</v>
      </c>
      <c r="I79" s="24" t="s">
        <v>504</v>
      </c>
      <c r="J79" s="25">
        <v>1753393</v>
      </c>
      <c r="K79" s="31">
        <v>1711064.63</v>
      </c>
      <c r="L79" s="31">
        <v>750000</v>
      </c>
      <c r="M79" s="20">
        <f t="shared" si="25"/>
        <v>1003393</v>
      </c>
      <c r="N79" s="21">
        <f t="shared" si="26"/>
        <v>1.3378573333333332</v>
      </c>
      <c r="O79" s="26"/>
      <c r="P79" s="22" t="str">
        <f t="shared" si="28"/>
        <v>Over Budget</v>
      </c>
      <c r="Q79" s="20">
        <f t="shared" si="27"/>
        <v>42328.370000000112</v>
      </c>
    </row>
    <row r="80" spans="1:18" hidden="1" outlineLevel="2" x14ac:dyDescent="0.25">
      <c r="A80" s="33" t="s">
        <v>86</v>
      </c>
      <c r="B80" s="30" t="s">
        <v>11</v>
      </c>
      <c r="C80" s="31">
        <v>293.76</v>
      </c>
      <c r="D80" s="31">
        <v>26250</v>
      </c>
      <c r="E80" s="20">
        <f t="shared" si="21"/>
        <v>-25956.240000000002</v>
      </c>
      <c r="F80" s="21">
        <f t="shared" si="22"/>
        <v>-0.98880914285714294</v>
      </c>
      <c r="G80" s="22" t="str">
        <f t="shared" si="23"/>
        <v>Under Budget</v>
      </c>
      <c r="H80" s="23" t="str">
        <f t="shared" si="24"/>
        <v>Yes</v>
      </c>
      <c r="I80" s="24" t="s">
        <v>497</v>
      </c>
      <c r="J80" s="25">
        <v>315000</v>
      </c>
      <c r="K80" s="31">
        <v>289043.76</v>
      </c>
      <c r="L80" s="31">
        <v>315000</v>
      </c>
      <c r="M80" s="20">
        <f t="shared" si="25"/>
        <v>0</v>
      </c>
      <c r="N80" s="21">
        <f t="shared" si="26"/>
        <v>0</v>
      </c>
      <c r="O80" s="26"/>
      <c r="P80" s="22" t="str">
        <f t="shared" si="28"/>
        <v>On Budget</v>
      </c>
      <c r="Q80" s="20">
        <f t="shared" si="27"/>
        <v>25956.239999999991</v>
      </c>
    </row>
    <row r="81" spans="1:17" hidden="1" outlineLevel="2" x14ac:dyDescent="0.25">
      <c r="A81" s="33" t="s">
        <v>87</v>
      </c>
      <c r="B81" s="30" t="s">
        <v>11</v>
      </c>
      <c r="C81" s="31">
        <v>-1607.47</v>
      </c>
      <c r="D81" s="31">
        <v>0</v>
      </c>
      <c r="E81" s="20">
        <f t="shared" si="21"/>
        <v>-1607.47</v>
      </c>
      <c r="F81" s="21">
        <f t="shared" si="22"/>
        <v>-1</v>
      </c>
      <c r="G81" s="22" t="str">
        <f t="shared" si="23"/>
        <v>Under Budget</v>
      </c>
      <c r="H81" s="23" t="str">
        <f t="shared" si="24"/>
        <v>No</v>
      </c>
      <c r="I81" s="24"/>
      <c r="J81" s="25">
        <v>-1607</v>
      </c>
      <c r="K81" s="31">
        <v>-1607.47</v>
      </c>
      <c r="L81" s="31">
        <v>0</v>
      </c>
      <c r="M81" s="20">
        <f t="shared" si="25"/>
        <v>-1607</v>
      </c>
      <c r="N81" s="21">
        <f t="shared" si="26"/>
        <v>-1</v>
      </c>
      <c r="O81" s="26"/>
      <c r="P81" s="22" t="str">
        <f t="shared" si="28"/>
        <v>Under Budget</v>
      </c>
      <c r="Q81" s="20">
        <f t="shared" si="27"/>
        <v>0.47000000000002728</v>
      </c>
    </row>
    <row r="82" spans="1:17" hidden="1" outlineLevel="2" x14ac:dyDescent="0.25">
      <c r="A82" s="33" t="s">
        <v>88</v>
      </c>
      <c r="B82" s="30" t="s">
        <v>11</v>
      </c>
      <c r="C82" s="31">
        <v>33554.579999999994</v>
      </c>
      <c r="D82" s="31">
        <v>0</v>
      </c>
      <c r="E82" s="20">
        <f t="shared" si="21"/>
        <v>33554.579999999994</v>
      </c>
      <c r="F82" s="21">
        <f t="shared" si="22"/>
        <v>1</v>
      </c>
      <c r="G82" s="22" t="str">
        <f t="shared" si="23"/>
        <v>Over Budget</v>
      </c>
      <c r="H82" s="23" t="str">
        <f t="shared" si="24"/>
        <v>Yes</v>
      </c>
      <c r="I82" s="24" t="s">
        <v>505</v>
      </c>
      <c r="J82" s="25">
        <v>33555</v>
      </c>
      <c r="K82" s="31">
        <v>33554.579999999994</v>
      </c>
      <c r="L82" s="31">
        <v>0</v>
      </c>
      <c r="M82" s="20">
        <f t="shared" si="25"/>
        <v>33555</v>
      </c>
      <c r="N82" s="21">
        <f t="shared" si="26"/>
        <v>1</v>
      </c>
      <c r="O82" s="26"/>
      <c r="P82" s="22" t="str">
        <f t="shared" si="28"/>
        <v>Over Budget</v>
      </c>
      <c r="Q82" s="20">
        <f t="shared" si="27"/>
        <v>0.42000000000552973</v>
      </c>
    </row>
    <row r="83" spans="1:17" ht="24" hidden="1" outlineLevel="2" x14ac:dyDescent="0.25">
      <c r="A83" s="33" t="s">
        <v>89</v>
      </c>
      <c r="B83" s="30" t="s">
        <v>11</v>
      </c>
      <c r="C83" s="31">
        <v>474671.2</v>
      </c>
      <c r="D83" s="31">
        <v>249900</v>
      </c>
      <c r="E83" s="20">
        <f t="shared" si="21"/>
        <v>224771.20000000001</v>
      </c>
      <c r="F83" s="21">
        <f t="shared" si="22"/>
        <v>0.89944457783113252</v>
      </c>
      <c r="G83" s="22" t="str">
        <f t="shared" si="23"/>
        <v>Over Budget</v>
      </c>
      <c r="H83" s="23" t="str">
        <f t="shared" si="24"/>
        <v>Yes</v>
      </c>
      <c r="I83" s="24" t="s">
        <v>506</v>
      </c>
      <c r="J83" s="25">
        <v>2003394</v>
      </c>
      <c r="K83" s="31">
        <v>2034771.2</v>
      </c>
      <c r="L83" s="31">
        <v>1000000</v>
      </c>
      <c r="M83" s="20">
        <f t="shared" si="25"/>
        <v>1003394</v>
      </c>
      <c r="N83" s="21">
        <f t="shared" si="26"/>
        <v>1.0033939999999999</v>
      </c>
      <c r="O83" s="26"/>
      <c r="P83" s="22" t="str">
        <f t="shared" si="28"/>
        <v>Over Budget</v>
      </c>
      <c r="Q83" s="20">
        <f t="shared" si="27"/>
        <v>-31377.199999999953</v>
      </c>
    </row>
    <row r="84" spans="1:17" hidden="1" outlineLevel="2" x14ac:dyDescent="0.25">
      <c r="A84" s="33" t="s">
        <v>90</v>
      </c>
      <c r="B84" s="30" t="s">
        <v>11</v>
      </c>
      <c r="C84" s="31">
        <v>0</v>
      </c>
      <c r="D84" s="31">
        <v>0</v>
      </c>
      <c r="E84" s="20">
        <f t="shared" si="21"/>
        <v>0</v>
      </c>
      <c r="F84" s="21">
        <f t="shared" si="22"/>
        <v>0</v>
      </c>
      <c r="G84" s="22" t="str">
        <f t="shared" si="23"/>
        <v>On Budget</v>
      </c>
      <c r="H84" s="23" t="str">
        <f t="shared" si="24"/>
        <v>No</v>
      </c>
      <c r="I84" s="24"/>
      <c r="J84" s="25">
        <v>300300</v>
      </c>
      <c r="K84" s="31">
        <v>300300</v>
      </c>
      <c r="L84" s="31">
        <v>300300</v>
      </c>
      <c r="M84" s="20">
        <f t="shared" si="25"/>
        <v>0</v>
      </c>
      <c r="N84" s="21">
        <f t="shared" si="26"/>
        <v>0</v>
      </c>
      <c r="O84" s="26"/>
      <c r="P84" s="22" t="str">
        <f t="shared" si="28"/>
        <v>On Budget</v>
      </c>
      <c r="Q84" s="20">
        <f t="shared" si="27"/>
        <v>0</v>
      </c>
    </row>
    <row r="85" spans="1:17" hidden="1" outlineLevel="2" x14ac:dyDescent="0.25">
      <c r="A85" s="33" t="s">
        <v>91</v>
      </c>
      <c r="B85" s="30" t="s">
        <v>11</v>
      </c>
      <c r="C85" s="31">
        <v>-10716.51</v>
      </c>
      <c r="D85" s="31">
        <v>0</v>
      </c>
      <c r="E85" s="20">
        <f t="shared" si="21"/>
        <v>-10716.51</v>
      </c>
      <c r="F85" s="21">
        <f t="shared" si="22"/>
        <v>-1</v>
      </c>
      <c r="G85" s="22" t="str">
        <f t="shared" si="23"/>
        <v>Under Budget</v>
      </c>
      <c r="H85" s="23" t="str">
        <f t="shared" si="24"/>
        <v>Yes</v>
      </c>
      <c r="I85" s="24" t="s">
        <v>507</v>
      </c>
      <c r="J85" s="25">
        <v>-10717</v>
      </c>
      <c r="K85" s="31">
        <v>-10716.51</v>
      </c>
      <c r="L85" s="31">
        <v>0</v>
      </c>
      <c r="M85" s="20">
        <f t="shared" si="25"/>
        <v>-10717</v>
      </c>
      <c r="N85" s="21">
        <f t="shared" si="26"/>
        <v>-1</v>
      </c>
      <c r="O85" s="26"/>
      <c r="P85" s="22" t="str">
        <f t="shared" si="28"/>
        <v>Under Budget</v>
      </c>
      <c r="Q85" s="20">
        <f t="shared" si="27"/>
        <v>-0.48999999999978172</v>
      </c>
    </row>
    <row r="86" spans="1:17" hidden="1" outlineLevel="2" x14ac:dyDescent="0.25">
      <c r="A86" s="33" t="s">
        <v>92</v>
      </c>
      <c r="B86" s="30" t="s">
        <v>11</v>
      </c>
      <c r="C86" s="31">
        <v>0</v>
      </c>
      <c r="D86" s="31">
        <v>36291</v>
      </c>
      <c r="E86" s="20">
        <f t="shared" si="21"/>
        <v>-36291</v>
      </c>
      <c r="F86" s="21">
        <f t="shared" si="22"/>
        <v>-1</v>
      </c>
      <c r="G86" s="22" t="str">
        <f t="shared" si="23"/>
        <v>Under Budget</v>
      </c>
      <c r="H86" s="23" t="str">
        <f t="shared" si="24"/>
        <v>Yes</v>
      </c>
      <c r="I86" s="24" t="s">
        <v>498</v>
      </c>
      <c r="J86" s="25">
        <v>145217</v>
      </c>
      <c r="K86" s="31">
        <v>108926</v>
      </c>
      <c r="L86" s="31">
        <v>145217</v>
      </c>
      <c r="M86" s="20">
        <f t="shared" si="25"/>
        <v>0</v>
      </c>
      <c r="N86" s="21">
        <f t="shared" si="26"/>
        <v>0</v>
      </c>
      <c r="O86" s="26"/>
      <c r="P86" s="22" t="str">
        <f t="shared" si="28"/>
        <v>On Budget</v>
      </c>
      <c r="Q86" s="20">
        <f t="shared" si="27"/>
        <v>36291</v>
      </c>
    </row>
    <row r="87" spans="1:17" ht="36" outlineLevel="2" x14ac:dyDescent="0.25">
      <c r="A87" s="33" t="s">
        <v>93</v>
      </c>
      <c r="B87" s="30" t="s">
        <v>11</v>
      </c>
      <c r="C87" s="31">
        <v>103736.78</v>
      </c>
      <c r="D87" s="31">
        <v>2004193</v>
      </c>
      <c r="E87" s="20">
        <f t="shared" si="21"/>
        <v>-1900456.22</v>
      </c>
      <c r="F87" s="21">
        <f t="shared" si="22"/>
        <v>-0.94824012457882045</v>
      </c>
      <c r="G87" s="22" t="str">
        <f t="shared" si="23"/>
        <v>Under Budget</v>
      </c>
      <c r="H87" s="23" t="str">
        <f t="shared" si="24"/>
        <v>Yes</v>
      </c>
      <c r="I87" s="24" t="s">
        <v>508</v>
      </c>
      <c r="J87" s="25">
        <v>5087295</v>
      </c>
      <c r="K87" s="31">
        <v>5187890.78</v>
      </c>
      <c r="L87" s="31">
        <v>8446528</v>
      </c>
      <c r="M87" s="20">
        <f t="shared" si="25"/>
        <v>-3359233</v>
      </c>
      <c r="N87" s="21">
        <f t="shared" si="26"/>
        <v>-0.39770577922668343</v>
      </c>
      <c r="O87" s="26"/>
      <c r="P87" s="22" t="str">
        <f t="shared" si="28"/>
        <v>Under Budget</v>
      </c>
      <c r="Q87" s="20">
        <f t="shared" si="27"/>
        <v>-100595.78000000026</v>
      </c>
    </row>
    <row r="88" spans="1:17" hidden="1" outlineLevel="2" x14ac:dyDescent="0.25">
      <c r="A88" s="33" t="s">
        <v>94</v>
      </c>
      <c r="B88" s="30" t="s">
        <v>11</v>
      </c>
      <c r="C88" s="31">
        <v>921.02</v>
      </c>
      <c r="D88" s="31">
        <v>0</v>
      </c>
      <c r="E88" s="20">
        <f t="shared" si="21"/>
        <v>921.02</v>
      </c>
      <c r="F88" s="21">
        <f t="shared" si="22"/>
        <v>1</v>
      </c>
      <c r="G88" s="22" t="str">
        <f t="shared" si="23"/>
        <v>Over Budget</v>
      </c>
      <c r="H88" s="23" t="str">
        <f t="shared" si="24"/>
        <v>No</v>
      </c>
      <c r="I88" s="24"/>
      <c r="J88" s="25">
        <v>105000</v>
      </c>
      <c r="K88" s="31">
        <v>105921.02</v>
      </c>
      <c r="L88" s="31">
        <v>105000</v>
      </c>
      <c r="M88" s="20">
        <f t="shared" si="25"/>
        <v>0</v>
      </c>
      <c r="N88" s="21">
        <f t="shared" si="26"/>
        <v>0</v>
      </c>
      <c r="O88" s="26"/>
      <c r="P88" s="22" t="str">
        <f t="shared" si="28"/>
        <v>On Budget</v>
      </c>
      <c r="Q88" s="20">
        <f t="shared" si="27"/>
        <v>-921.02000000000407</v>
      </c>
    </row>
    <row r="89" spans="1:17" hidden="1" outlineLevel="2" x14ac:dyDescent="0.25">
      <c r="A89" s="33" t="s">
        <v>95</v>
      </c>
      <c r="B89" s="30" t="s">
        <v>11</v>
      </c>
      <c r="C89" s="31">
        <v>14070.369999999999</v>
      </c>
      <c r="D89" s="31">
        <v>0</v>
      </c>
      <c r="E89" s="20">
        <f t="shared" si="21"/>
        <v>14070.369999999999</v>
      </c>
      <c r="F89" s="21">
        <f t="shared" si="22"/>
        <v>1</v>
      </c>
      <c r="G89" s="22" t="str">
        <f t="shared" si="23"/>
        <v>Over Budget</v>
      </c>
      <c r="H89" s="23" t="str">
        <f t="shared" si="24"/>
        <v>Yes</v>
      </c>
      <c r="I89" s="24" t="s">
        <v>507</v>
      </c>
      <c r="J89" s="25">
        <v>14070</v>
      </c>
      <c r="K89" s="31">
        <v>14070.369999999999</v>
      </c>
      <c r="L89" s="31">
        <v>0</v>
      </c>
      <c r="M89" s="20">
        <f t="shared" si="25"/>
        <v>14070</v>
      </c>
      <c r="N89" s="21">
        <f t="shared" si="26"/>
        <v>1</v>
      </c>
      <c r="O89" s="26"/>
      <c r="P89" s="22" t="str">
        <f t="shared" si="28"/>
        <v>Over Budget</v>
      </c>
      <c r="Q89" s="20">
        <f t="shared" si="27"/>
        <v>-0.36999999999898137</v>
      </c>
    </row>
    <row r="90" spans="1:17" hidden="1" outlineLevel="2" x14ac:dyDescent="0.25">
      <c r="A90" s="33" t="s">
        <v>96</v>
      </c>
      <c r="B90" s="30" t="s">
        <v>11</v>
      </c>
      <c r="C90" s="31">
        <v>3463.3399999999997</v>
      </c>
      <c r="D90" s="31">
        <v>0</v>
      </c>
      <c r="E90" s="20">
        <f t="shared" si="21"/>
        <v>3463.3399999999997</v>
      </c>
      <c r="F90" s="21">
        <f t="shared" si="22"/>
        <v>1</v>
      </c>
      <c r="G90" s="22" t="str">
        <f t="shared" si="23"/>
        <v>Over Budget</v>
      </c>
      <c r="H90" s="23" t="str">
        <f t="shared" si="24"/>
        <v>No</v>
      </c>
      <c r="I90" s="24"/>
      <c r="J90" s="25">
        <v>3463</v>
      </c>
      <c r="K90" s="31">
        <v>3463.3399999999997</v>
      </c>
      <c r="L90" s="31">
        <v>0</v>
      </c>
      <c r="M90" s="20">
        <f t="shared" si="25"/>
        <v>3463</v>
      </c>
      <c r="N90" s="21">
        <f t="shared" si="26"/>
        <v>1</v>
      </c>
      <c r="O90" s="26"/>
      <c r="P90" s="22" t="str">
        <f t="shared" si="28"/>
        <v>Over Budget</v>
      </c>
      <c r="Q90" s="20">
        <f t="shared" si="27"/>
        <v>-0.33999999999969077</v>
      </c>
    </row>
    <row r="91" spans="1:17" hidden="1" outlineLevel="2" x14ac:dyDescent="0.25">
      <c r="A91" s="33" t="s">
        <v>97</v>
      </c>
      <c r="B91" s="30" t="s">
        <v>11</v>
      </c>
      <c r="C91" s="31">
        <v>5239.78</v>
      </c>
      <c r="D91" s="31">
        <v>0</v>
      </c>
      <c r="E91" s="20">
        <f t="shared" si="21"/>
        <v>5239.78</v>
      </c>
      <c r="F91" s="21">
        <f t="shared" si="22"/>
        <v>1</v>
      </c>
      <c r="G91" s="22" t="str">
        <f t="shared" si="23"/>
        <v>Over Budget</v>
      </c>
      <c r="H91" s="23" t="str">
        <f t="shared" si="24"/>
        <v>No</v>
      </c>
      <c r="I91" s="24"/>
      <c r="J91" s="25">
        <v>5240</v>
      </c>
      <c r="K91" s="31">
        <v>372739.78</v>
      </c>
      <c r="L91" s="31">
        <v>367500</v>
      </c>
      <c r="M91" s="20">
        <f t="shared" si="25"/>
        <v>-362260</v>
      </c>
      <c r="N91" s="21">
        <f t="shared" si="26"/>
        <v>-0.98574149659863941</v>
      </c>
      <c r="O91" s="26"/>
      <c r="P91" s="22" t="str">
        <f t="shared" si="28"/>
        <v>Under Budget</v>
      </c>
      <c r="Q91" s="20">
        <f t="shared" si="27"/>
        <v>-367499.78</v>
      </c>
    </row>
    <row r="92" spans="1:17" hidden="1" outlineLevel="2" x14ac:dyDescent="0.25">
      <c r="A92" s="33" t="s">
        <v>98</v>
      </c>
      <c r="B92" s="30" t="s">
        <v>11</v>
      </c>
      <c r="C92" s="31">
        <v>0</v>
      </c>
      <c r="D92" s="31">
        <v>76581</v>
      </c>
      <c r="E92" s="20">
        <f t="shared" si="21"/>
        <v>-76581</v>
      </c>
      <c r="F92" s="21">
        <f t="shared" si="22"/>
        <v>-1</v>
      </c>
      <c r="G92" s="22" t="str">
        <f t="shared" si="23"/>
        <v>Under Budget</v>
      </c>
      <c r="H92" s="23" t="str">
        <f t="shared" si="24"/>
        <v>Yes</v>
      </c>
      <c r="I92" s="24" t="s">
        <v>509</v>
      </c>
      <c r="J92" s="25">
        <v>127636</v>
      </c>
      <c r="K92" s="31">
        <v>51055</v>
      </c>
      <c r="L92" s="31">
        <v>127636</v>
      </c>
      <c r="M92" s="20">
        <f t="shared" si="25"/>
        <v>0</v>
      </c>
      <c r="N92" s="21">
        <f t="shared" si="26"/>
        <v>0</v>
      </c>
      <c r="O92" s="26"/>
      <c r="P92" s="22" t="str">
        <f t="shared" si="28"/>
        <v>On Budget</v>
      </c>
      <c r="Q92" s="20">
        <f t="shared" si="27"/>
        <v>76581</v>
      </c>
    </row>
    <row r="93" spans="1:17" hidden="1" outlineLevel="2" x14ac:dyDescent="0.25">
      <c r="A93" s="33" t="s">
        <v>99</v>
      </c>
      <c r="B93" s="30" t="s">
        <v>11</v>
      </c>
      <c r="C93" s="31">
        <v>0</v>
      </c>
      <c r="D93" s="31">
        <v>0</v>
      </c>
      <c r="E93" s="20">
        <f t="shared" si="21"/>
        <v>0</v>
      </c>
      <c r="F93" s="21">
        <f t="shared" si="22"/>
        <v>0</v>
      </c>
      <c r="G93" s="22" t="str">
        <f t="shared" si="23"/>
        <v>On Budget</v>
      </c>
      <c r="H93" s="23" t="str">
        <f t="shared" si="24"/>
        <v>No</v>
      </c>
      <c r="I93" s="24"/>
      <c r="J93" s="25">
        <v>127636</v>
      </c>
      <c r="K93" s="31">
        <v>127636</v>
      </c>
      <c r="L93" s="31">
        <v>127636</v>
      </c>
      <c r="M93" s="20">
        <f t="shared" si="25"/>
        <v>0</v>
      </c>
      <c r="N93" s="21">
        <f t="shared" si="26"/>
        <v>0</v>
      </c>
      <c r="O93" s="26"/>
      <c r="P93" s="22" t="str">
        <f t="shared" si="28"/>
        <v>On Budget</v>
      </c>
      <c r="Q93" s="20">
        <f t="shared" si="27"/>
        <v>0</v>
      </c>
    </row>
    <row r="94" spans="1:17" hidden="1" outlineLevel="2" x14ac:dyDescent="0.25">
      <c r="A94" s="33" t="s">
        <v>100</v>
      </c>
      <c r="B94" s="30" t="s">
        <v>11</v>
      </c>
      <c r="C94" s="31">
        <v>14572.739999999998</v>
      </c>
      <c r="D94" s="31">
        <v>0</v>
      </c>
      <c r="E94" s="20">
        <f t="shared" si="21"/>
        <v>14572.739999999998</v>
      </c>
      <c r="F94" s="21">
        <f t="shared" si="22"/>
        <v>1</v>
      </c>
      <c r="G94" s="22" t="str">
        <f t="shared" si="23"/>
        <v>Over Budget</v>
      </c>
      <c r="H94" s="23" t="str">
        <f t="shared" si="24"/>
        <v>Yes</v>
      </c>
      <c r="I94" s="24" t="s">
        <v>486</v>
      </c>
      <c r="J94" s="25">
        <v>14573</v>
      </c>
      <c r="K94" s="31">
        <v>14572.739999999998</v>
      </c>
      <c r="L94" s="31">
        <v>0</v>
      </c>
      <c r="M94" s="20">
        <f t="shared" si="25"/>
        <v>14573</v>
      </c>
      <c r="N94" s="21">
        <f t="shared" si="26"/>
        <v>1</v>
      </c>
      <c r="O94" s="26"/>
      <c r="P94" s="22" t="str">
        <f t="shared" si="28"/>
        <v>Over Budget</v>
      </c>
      <c r="Q94" s="20">
        <f t="shared" si="27"/>
        <v>0.26000000000203727</v>
      </c>
    </row>
    <row r="95" spans="1:17" hidden="1" outlineLevel="2" x14ac:dyDescent="0.25">
      <c r="A95" s="33" t="s">
        <v>101</v>
      </c>
      <c r="B95" s="30" t="s">
        <v>11</v>
      </c>
      <c r="C95" s="31">
        <v>3968.19</v>
      </c>
      <c r="D95" s="31">
        <v>0</v>
      </c>
      <c r="E95" s="20">
        <f t="shared" si="21"/>
        <v>3968.19</v>
      </c>
      <c r="F95" s="21">
        <f t="shared" si="22"/>
        <v>1</v>
      </c>
      <c r="G95" s="22" t="str">
        <f t="shared" si="23"/>
        <v>Over Budget</v>
      </c>
      <c r="H95" s="23" t="str">
        <f t="shared" si="24"/>
        <v>No</v>
      </c>
      <c r="I95" s="24"/>
      <c r="J95" s="25">
        <v>3968</v>
      </c>
      <c r="K95" s="31">
        <v>3968.19</v>
      </c>
      <c r="L95" s="31">
        <v>0</v>
      </c>
      <c r="M95" s="20">
        <f t="shared" si="25"/>
        <v>3968</v>
      </c>
      <c r="N95" s="21">
        <f t="shared" si="26"/>
        <v>1</v>
      </c>
      <c r="O95" s="26"/>
      <c r="P95" s="22" t="str">
        <f t="shared" si="28"/>
        <v>Over Budget</v>
      </c>
      <c r="Q95" s="20">
        <f t="shared" si="27"/>
        <v>-0.19000000000005457</v>
      </c>
    </row>
    <row r="96" spans="1:17" hidden="1" outlineLevel="2" x14ac:dyDescent="0.25">
      <c r="A96" s="33" t="s">
        <v>102</v>
      </c>
      <c r="B96" s="30" t="s">
        <v>11</v>
      </c>
      <c r="C96" s="31">
        <v>21129.559999999998</v>
      </c>
      <c r="D96" s="31">
        <v>0</v>
      </c>
      <c r="E96" s="20">
        <f t="shared" si="21"/>
        <v>21129.559999999998</v>
      </c>
      <c r="F96" s="21">
        <f t="shared" si="22"/>
        <v>1</v>
      </c>
      <c r="G96" s="22" t="str">
        <f t="shared" si="23"/>
        <v>Over Budget</v>
      </c>
      <c r="H96" s="23" t="str">
        <f t="shared" si="24"/>
        <v>Yes</v>
      </c>
      <c r="I96" s="24" t="s">
        <v>507</v>
      </c>
      <c r="J96" s="25">
        <v>21130</v>
      </c>
      <c r="K96" s="31">
        <v>21129.559999999998</v>
      </c>
      <c r="L96" s="31">
        <v>0</v>
      </c>
      <c r="M96" s="20">
        <f t="shared" si="25"/>
        <v>21130</v>
      </c>
      <c r="N96" s="21">
        <f t="shared" si="26"/>
        <v>1</v>
      </c>
      <c r="O96" s="26"/>
      <c r="P96" s="22" t="str">
        <f t="shared" si="28"/>
        <v>Over Budget</v>
      </c>
      <c r="Q96" s="20">
        <f t="shared" si="27"/>
        <v>0.44000000000232831</v>
      </c>
    </row>
    <row r="97" spans="1:17" hidden="1" outlineLevel="2" x14ac:dyDescent="0.25">
      <c r="A97" s="33" t="s">
        <v>103</v>
      </c>
      <c r="B97" s="30" t="s">
        <v>11</v>
      </c>
      <c r="C97" s="31">
        <v>0</v>
      </c>
      <c r="D97" s="31">
        <v>157500</v>
      </c>
      <c r="E97" s="20">
        <f t="shared" si="21"/>
        <v>-157500</v>
      </c>
      <c r="F97" s="21">
        <f t="shared" si="22"/>
        <v>-1</v>
      </c>
      <c r="G97" s="22" t="str">
        <f t="shared" si="23"/>
        <v>Under Budget</v>
      </c>
      <c r="H97" s="23" t="str">
        <f t="shared" si="24"/>
        <v>Yes</v>
      </c>
      <c r="I97" s="24" t="s">
        <v>499</v>
      </c>
      <c r="J97" s="25">
        <v>703500</v>
      </c>
      <c r="K97" s="31">
        <v>546000</v>
      </c>
      <c r="L97" s="31">
        <v>703500</v>
      </c>
      <c r="M97" s="20">
        <f t="shared" si="25"/>
        <v>0</v>
      </c>
      <c r="N97" s="21">
        <f t="shared" si="26"/>
        <v>0</v>
      </c>
      <c r="O97" s="26"/>
      <c r="P97" s="22" t="str">
        <f t="shared" si="28"/>
        <v>On Budget</v>
      </c>
      <c r="Q97" s="20">
        <f t="shared" si="27"/>
        <v>157500</v>
      </c>
    </row>
    <row r="98" spans="1:17" hidden="1" outlineLevel="2" x14ac:dyDescent="0.25">
      <c r="A98" s="33" t="s">
        <v>104</v>
      </c>
      <c r="B98" s="30" t="s">
        <v>11</v>
      </c>
      <c r="C98" s="31">
        <v>-15629.16</v>
      </c>
      <c r="D98" s="31">
        <v>102375</v>
      </c>
      <c r="E98" s="20">
        <f t="shared" si="21"/>
        <v>-118004.16</v>
      </c>
      <c r="F98" s="21">
        <f t="shared" si="22"/>
        <v>-1.1526657875457875</v>
      </c>
      <c r="G98" s="22" t="str">
        <f t="shared" si="23"/>
        <v>Under Budget</v>
      </c>
      <c r="H98" s="23" t="str">
        <f t="shared" si="24"/>
        <v>Yes</v>
      </c>
      <c r="I98" s="24" t="s">
        <v>510</v>
      </c>
      <c r="J98" s="25">
        <v>-15629</v>
      </c>
      <c r="K98" s="31">
        <v>86745.84</v>
      </c>
      <c r="L98" s="31">
        <v>204750</v>
      </c>
      <c r="M98" s="20">
        <f t="shared" si="25"/>
        <v>-220379</v>
      </c>
      <c r="N98" s="21">
        <f t="shared" si="26"/>
        <v>-1.0763321123321123</v>
      </c>
      <c r="O98" s="26"/>
      <c r="P98" s="22" t="str">
        <f t="shared" si="28"/>
        <v>Under Budget</v>
      </c>
      <c r="Q98" s="20">
        <f t="shared" si="27"/>
        <v>-102374.84</v>
      </c>
    </row>
    <row r="99" spans="1:17" hidden="1" outlineLevel="2" x14ac:dyDescent="0.25">
      <c r="A99" s="33" t="s">
        <v>105</v>
      </c>
      <c r="B99" s="30" t="s">
        <v>11</v>
      </c>
      <c r="C99" s="31">
        <v>120294.73999999999</v>
      </c>
      <c r="D99" s="31">
        <v>0</v>
      </c>
      <c r="E99" s="20">
        <f t="shared" si="21"/>
        <v>120294.73999999999</v>
      </c>
      <c r="F99" s="21">
        <f t="shared" si="22"/>
        <v>1</v>
      </c>
      <c r="G99" s="22" t="str">
        <f t="shared" si="23"/>
        <v>Over Budget</v>
      </c>
      <c r="H99" s="23" t="str">
        <f t="shared" si="24"/>
        <v>Yes</v>
      </c>
      <c r="I99" s="24" t="s">
        <v>507</v>
      </c>
      <c r="J99" s="25">
        <v>120295</v>
      </c>
      <c r="K99" s="31">
        <v>120294.73999999999</v>
      </c>
      <c r="L99" s="31">
        <v>0</v>
      </c>
      <c r="M99" s="20">
        <f t="shared" si="25"/>
        <v>120295</v>
      </c>
      <c r="N99" s="21">
        <f t="shared" si="26"/>
        <v>1</v>
      </c>
      <c r="O99" s="26"/>
      <c r="P99" s="22" t="str">
        <f t="shared" si="28"/>
        <v>Over Budget</v>
      </c>
      <c r="Q99" s="20">
        <f t="shared" si="27"/>
        <v>0.26000000000931323</v>
      </c>
    </row>
    <row r="100" spans="1:17" ht="15.75" hidden="1" outlineLevel="2" thickBot="1" x14ac:dyDescent="0.3">
      <c r="A100" s="33" t="s">
        <v>106</v>
      </c>
      <c r="B100" s="30" t="s">
        <v>11</v>
      </c>
      <c r="C100" s="31">
        <v>12590.300000000001</v>
      </c>
      <c r="D100" s="31">
        <v>0</v>
      </c>
      <c r="E100" s="20">
        <f t="shared" si="21"/>
        <v>12590.300000000001</v>
      </c>
      <c r="F100" s="21">
        <f t="shared" si="22"/>
        <v>1</v>
      </c>
      <c r="G100" s="22" t="str">
        <f t="shared" si="23"/>
        <v>Over Budget</v>
      </c>
      <c r="H100" s="23" t="str">
        <f t="shared" si="24"/>
        <v>Yes</v>
      </c>
      <c r="I100" s="24" t="s">
        <v>511</v>
      </c>
      <c r="J100" s="25">
        <v>194250</v>
      </c>
      <c r="K100" s="31">
        <v>12590.300000000001</v>
      </c>
      <c r="L100" s="31">
        <v>0</v>
      </c>
      <c r="M100" s="20">
        <f t="shared" si="25"/>
        <v>194250</v>
      </c>
      <c r="N100" s="21">
        <f t="shared" si="26"/>
        <v>1</v>
      </c>
      <c r="O100" s="26"/>
      <c r="P100" s="22" t="str">
        <f t="shared" si="28"/>
        <v>Over Budget</v>
      </c>
      <c r="Q100" s="20">
        <f t="shared" si="27"/>
        <v>181659.7</v>
      </c>
    </row>
    <row r="101" spans="1:17" hidden="1" outlineLevel="2" x14ac:dyDescent="0.25">
      <c r="A101" s="33" t="s">
        <v>107</v>
      </c>
      <c r="B101" s="30" t="s">
        <v>11</v>
      </c>
      <c r="C101" s="31">
        <v>0</v>
      </c>
      <c r="D101" s="31">
        <v>0</v>
      </c>
      <c r="E101" s="20">
        <f t="shared" si="21"/>
        <v>0</v>
      </c>
      <c r="F101" s="21">
        <f t="shared" si="22"/>
        <v>0</v>
      </c>
      <c r="G101" s="22" t="str">
        <f t="shared" si="23"/>
        <v>On Budget</v>
      </c>
      <c r="H101" s="23" t="str">
        <f t="shared" si="24"/>
        <v>No</v>
      </c>
      <c r="I101" s="24"/>
      <c r="J101" s="25">
        <v>571165</v>
      </c>
      <c r="K101" s="31">
        <v>571165</v>
      </c>
      <c r="L101" s="31">
        <v>571165</v>
      </c>
      <c r="M101" s="20">
        <f t="shared" si="25"/>
        <v>0</v>
      </c>
      <c r="N101" s="21">
        <f t="shared" si="26"/>
        <v>0</v>
      </c>
      <c r="O101" s="26"/>
      <c r="P101" s="22" t="str">
        <f t="shared" si="28"/>
        <v>On Budget</v>
      </c>
      <c r="Q101" s="20">
        <f t="shared" si="27"/>
        <v>0</v>
      </c>
    </row>
    <row r="102" spans="1:17" hidden="1" outlineLevel="2" x14ac:dyDescent="0.25">
      <c r="A102" s="33" t="s">
        <v>108</v>
      </c>
      <c r="B102" s="30" t="s">
        <v>11</v>
      </c>
      <c r="C102" s="31">
        <v>0</v>
      </c>
      <c r="D102" s="31">
        <v>0</v>
      </c>
      <c r="E102" s="20">
        <f t="shared" si="21"/>
        <v>0</v>
      </c>
      <c r="F102" s="21">
        <f t="shared" si="22"/>
        <v>0</v>
      </c>
      <c r="G102" s="22" t="str">
        <f t="shared" si="23"/>
        <v>On Budget</v>
      </c>
      <c r="H102" s="23" t="str">
        <f t="shared" si="24"/>
        <v>No</v>
      </c>
      <c r="I102" s="24"/>
      <c r="J102" s="25">
        <v>330750</v>
      </c>
      <c r="K102" s="31">
        <v>330750</v>
      </c>
      <c r="L102" s="31">
        <v>330750</v>
      </c>
      <c r="M102" s="20">
        <f t="shared" si="25"/>
        <v>0</v>
      </c>
      <c r="N102" s="21">
        <f t="shared" si="26"/>
        <v>0</v>
      </c>
      <c r="O102" s="26"/>
      <c r="P102" s="22" t="str">
        <f t="shared" si="28"/>
        <v>On Budget</v>
      </c>
      <c r="Q102" s="20">
        <f t="shared" si="27"/>
        <v>0</v>
      </c>
    </row>
    <row r="103" spans="1:17" hidden="1" outlineLevel="2" x14ac:dyDescent="0.25">
      <c r="A103" s="33" t="s">
        <v>109</v>
      </c>
      <c r="B103" s="30" t="s">
        <v>11</v>
      </c>
      <c r="C103" s="31">
        <v>0</v>
      </c>
      <c r="D103" s="31">
        <v>0</v>
      </c>
      <c r="E103" s="20">
        <f t="shared" si="21"/>
        <v>0</v>
      </c>
      <c r="F103" s="21">
        <f t="shared" si="22"/>
        <v>0</v>
      </c>
      <c r="G103" s="22" t="str">
        <f t="shared" si="23"/>
        <v>On Budget</v>
      </c>
      <c r="H103" s="23" t="str">
        <f t="shared" si="24"/>
        <v>No</v>
      </c>
      <c r="I103" s="24"/>
      <c r="J103" s="25">
        <v>400523</v>
      </c>
      <c r="K103" s="31">
        <v>400523</v>
      </c>
      <c r="L103" s="31">
        <v>400523</v>
      </c>
      <c r="M103" s="20">
        <f t="shared" si="25"/>
        <v>0</v>
      </c>
      <c r="N103" s="21">
        <f t="shared" si="26"/>
        <v>0</v>
      </c>
      <c r="O103" s="26"/>
      <c r="P103" s="22" t="str">
        <f t="shared" si="28"/>
        <v>On Budget</v>
      </c>
      <c r="Q103" s="20">
        <f t="shared" si="27"/>
        <v>0</v>
      </c>
    </row>
    <row r="104" spans="1:17" ht="15.75" hidden="1" outlineLevel="2" thickBot="1" x14ac:dyDescent="0.3">
      <c r="A104" s="33" t="s">
        <v>110</v>
      </c>
      <c r="B104" s="30" t="s">
        <v>11</v>
      </c>
      <c r="C104" s="31">
        <v>1794.02</v>
      </c>
      <c r="D104" s="31">
        <v>0</v>
      </c>
      <c r="E104" s="20">
        <f t="shared" si="21"/>
        <v>1794.02</v>
      </c>
      <c r="F104" s="21">
        <f t="shared" si="22"/>
        <v>1</v>
      </c>
      <c r="G104" s="22" t="str">
        <f t="shared" si="23"/>
        <v>Over Budget</v>
      </c>
      <c r="H104" s="23" t="str">
        <f t="shared" si="24"/>
        <v>No</v>
      </c>
      <c r="I104" s="24"/>
      <c r="J104" s="25">
        <v>1794</v>
      </c>
      <c r="K104" s="31">
        <v>540444.02</v>
      </c>
      <c r="L104" s="31">
        <v>538650</v>
      </c>
      <c r="M104" s="20">
        <f t="shared" si="25"/>
        <v>-536856</v>
      </c>
      <c r="N104" s="21">
        <f t="shared" si="26"/>
        <v>-0.99666945140629348</v>
      </c>
      <c r="O104" s="26"/>
      <c r="P104" s="22" t="str">
        <f t="shared" si="28"/>
        <v>Under Budget</v>
      </c>
      <c r="Q104" s="20">
        <f t="shared" si="27"/>
        <v>-538650.02</v>
      </c>
    </row>
    <row r="105" spans="1:17" hidden="1" outlineLevel="1" collapsed="1" x14ac:dyDescent="0.25">
      <c r="A105" s="34" t="s">
        <v>111</v>
      </c>
      <c r="B105" s="35" t="s">
        <v>13</v>
      </c>
      <c r="C105" s="40">
        <f>SUBTOTAL(9,C54:C104)</f>
        <v>2951185.27</v>
      </c>
      <c r="D105" s="40">
        <f>SUBTOTAL(9,D54:D104)</f>
        <v>3833290</v>
      </c>
      <c r="E105" s="41">
        <f t="shared" si="21"/>
        <v>-882104.73</v>
      </c>
      <c r="F105" s="42">
        <f t="shared" si="22"/>
        <v>-0.23011687871254197</v>
      </c>
      <c r="G105" s="40" t="str">
        <f t="shared" si="23"/>
        <v>Under Budget</v>
      </c>
      <c r="H105" s="43"/>
      <c r="I105" s="44"/>
      <c r="J105" s="62">
        <f>SUBTOTAL(9,J54:J104)</f>
        <v>25061846</v>
      </c>
      <c r="K105" s="40">
        <f>SUBTOTAL(9,K54:K104)</f>
        <v>26178738.27</v>
      </c>
      <c r="L105" s="40">
        <f>SUBTOTAL(9,L54:L104)</f>
        <v>26842674</v>
      </c>
      <c r="M105" s="41">
        <f t="shared" si="25"/>
        <v>-1780828</v>
      </c>
      <c r="N105" s="42">
        <f t="shared" si="26"/>
        <v>-6.6343166854390137E-2</v>
      </c>
      <c r="O105" s="46"/>
      <c r="P105" s="40" t="str">
        <f t="shared" si="28"/>
        <v>Under Budget</v>
      </c>
      <c r="Q105" s="41">
        <f t="shared" si="27"/>
        <v>-1116892.2699999996</v>
      </c>
    </row>
    <row r="106" spans="1:17" hidden="1" outlineLevel="2" x14ac:dyDescent="0.25">
      <c r="A106" s="32" t="s">
        <v>112</v>
      </c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7" hidden="1" outlineLevel="2" x14ac:dyDescent="0.25">
      <c r="A107" s="33" t="s">
        <v>113</v>
      </c>
      <c r="B107" s="30" t="s">
        <v>11</v>
      </c>
      <c r="C107" s="31">
        <v>195.54999999999998</v>
      </c>
      <c r="D107" s="31">
        <v>0</v>
      </c>
      <c r="E107" s="20">
        <f t="shared" ref="E107:E128" si="29">C107 - D107</f>
        <v>195.54999999999998</v>
      </c>
      <c r="F107" s="21">
        <f t="shared" ref="F107:F128" si="30">IF(D107 &gt; 1, ( C107 - D107 ) / D107, IF(C107 &gt; 1, 1, IF(C107 &lt; -1, -1, 0)))</f>
        <v>1</v>
      </c>
      <c r="G107" s="22" t="str">
        <f t="shared" ref="G107:G128" si="31">IF($E107 &gt; 1, "Over Budget", IF($E107 &lt; -1, "Under Budget", "On Budget"))</f>
        <v>Over Budget</v>
      </c>
      <c r="H107" s="23" t="str">
        <f t="shared" ref="H107:H127" si="32">IF(AND(OR(MONTH($A$3) = 3, MONTH($A$3) = 6, MONTH($A$3) = 9, MONTH($A$3) = 12), OR($F107 &gt;= 0.1, $E107 &gt;= 250000, $F107 &lt;= -0.1, $E107 &lt;= -250000), OR($E107 &gt;= 10000, $E107 &lt;= -10000)), "Yes", IF(OR($E107 &gt;= 250000, $E107 &lt;= -250000), "Yes", "No"))</f>
        <v>No</v>
      </c>
      <c r="I107" s="24"/>
      <c r="J107" s="25">
        <v>196</v>
      </c>
      <c r="K107" s="31">
        <v>195.54999999999998</v>
      </c>
      <c r="L107" s="31">
        <v>0</v>
      </c>
      <c r="M107" s="20">
        <f t="shared" ref="M107:M128" si="33">J107 - L107</f>
        <v>196</v>
      </c>
      <c r="N107" s="21">
        <f t="shared" ref="N107:N128" si="34">IF(L107 &gt; 1, ( J107 - L107 ) / L107, IF(J107 &gt; 1, 1, IF(J107 &lt; 1, -1, 0)))</f>
        <v>1</v>
      </c>
      <c r="O107" s="26"/>
      <c r="P107" s="22" t="str">
        <f t="shared" ref="P107:P128" si="35">IF($M107 &gt; 1, "Over Budget", IF($M107 &lt; -1, "Under Budget", "On Budget"))</f>
        <v>Over Budget</v>
      </c>
      <c r="Q107" s="20">
        <f t="shared" ref="Q107:Q128" si="36">J107 - K107</f>
        <v>0.45000000000001705</v>
      </c>
    </row>
    <row r="108" spans="1:17" hidden="1" outlineLevel="2" x14ac:dyDescent="0.25">
      <c r="A108" s="33" t="s">
        <v>114</v>
      </c>
      <c r="B108" s="30" t="s">
        <v>11</v>
      </c>
      <c r="C108" s="31">
        <v>345.74</v>
      </c>
      <c r="D108" s="31">
        <v>0</v>
      </c>
      <c r="E108" s="20">
        <f t="shared" si="29"/>
        <v>345.74</v>
      </c>
      <c r="F108" s="21">
        <f t="shared" si="30"/>
        <v>1</v>
      </c>
      <c r="G108" s="22" t="str">
        <f t="shared" si="31"/>
        <v>Over Budget</v>
      </c>
      <c r="H108" s="23" t="str">
        <f t="shared" si="32"/>
        <v>No</v>
      </c>
      <c r="I108" s="24"/>
      <c r="J108" s="25">
        <v>346</v>
      </c>
      <c r="K108" s="31">
        <v>345.74</v>
      </c>
      <c r="L108" s="31">
        <v>0</v>
      </c>
      <c r="M108" s="20">
        <f t="shared" si="33"/>
        <v>346</v>
      </c>
      <c r="N108" s="21">
        <f t="shared" si="34"/>
        <v>1</v>
      </c>
      <c r="O108" s="26"/>
      <c r="P108" s="22" t="str">
        <f t="shared" si="35"/>
        <v>Over Budget</v>
      </c>
      <c r="Q108" s="20">
        <f t="shared" si="36"/>
        <v>0.25999999999999091</v>
      </c>
    </row>
    <row r="109" spans="1:17" hidden="1" outlineLevel="2" x14ac:dyDescent="0.25">
      <c r="A109" s="33" t="s">
        <v>115</v>
      </c>
      <c r="B109" s="30" t="s">
        <v>11</v>
      </c>
      <c r="C109" s="31">
        <v>0</v>
      </c>
      <c r="D109" s="31">
        <v>0</v>
      </c>
      <c r="E109" s="20">
        <f t="shared" si="29"/>
        <v>0</v>
      </c>
      <c r="F109" s="21">
        <f t="shared" si="30"/>
        <v>0</v>
      </c>
      <c r="G109" s="22" t="str">
        <f t="shared" si="31"/>
        <v>On Budget</v>
      </c>
      <c r="H109" s="23" t="str">
        <f t="shared" si="32"/>
        <v>No</v>
      </c>
      <c r="I109" s="24"/>
      <c r="J109" s="25">
        <v>0</v>
      </c>
      <c r="K109" s="31">
        <v>181818</v>
      </c>
      <c r="L109" s="31">
        <v>1000000</v>
      </c>
      <c r="M109" s="20">
        <f t="shared" si="33"/>
        <v>-1000000</v>
      </c>
      <c r="N109" s="21">
        <f t="shared" si="34"/>
        <v>-1</v>
      </c>
      <c r="O109" s="26"/>
      <c r="P109" s="22" t="str">
        <f t="shared" si="35"/>
        <v>Under Budget</v>
      </c>
      <c r="Q109" s="20">
        <f t="shared" si="36"/>
        <v>-181818</v>
      </c>
    </row>
    <row r="110" spans="1:17" hidden="1" outlineLevel="2" x14ac:dyDescent="0.25">
      <c r="A110" s="33" t="s">
        <v>116</v>
      </c>
      <c r="B110" s="30" t="s">
        <v>11</v>
      </c>
      <c r="C110" s="31">
        <v>0</v>
      </c>
      <c r="D110" s="31">
        <v>0</v>
      </c>
      <c r="E110" s="20">
        <f t="shared" si="29"/>
        <v>0</v>
      </c>
      <c r="F110" s="21">
        <f t="shared" si="30"/>
        <v>0</v>
      </c>
      <c r="G110" s="22" t="str">
        <f t="shared" si="31"/>
        <v>On Budget</v>
      </c>
      <c r="H110" s="23" t="str">
        <f t="shared" si="32"/>
        <v>No</v>
      </c>
      <c r="I110" s="24"/>
      <c r="J110" s="25">
        <v>125000</v>
      </c>
      <c r="K110" s="31">
        <v>125000</v>
      </c>
      <c r="L110" s="31">
        <v>125000</v>
      </c>
      <c r="M110" s="20">
        <f t="shared" si="33"/>
        <v>0</v>
      </c>
      <c r="N110" s="21">
        <f t="shared" si="34"/>
        <v>0</v>
      </c>
      <c r="O110" s="26"/>
      <c r="P110" s="22" t="str">
        <f t="shared" si="35"/>
        <v>On Budget</v>
      </c>
      <c r="Q110" s="20">
        <f t="shared" si="36"/>
        <v>0</v>
      </c>
    </row>
    <row r="111" spans="1:17" hidden="1" outlineLevel="2" x14ac:dyDescent="0.25">
      <c r="A111" s="33" t="s">
        <v>117</v>
      </c>
      <c r="B111" s="30" t="s">
        <v>11</v>
      </c>
      <c r="C111" s="31">
        <v>0</v>
      </c>
      <c r="D111" s="31">
        <v>0</v>
      </c>
      <c r="E111" s="20">
        <f t="shared" si="29"/>
        <v>0</v>
      </c>
      <c r="F111" s="21">
        <f t="shared" si="30"/>
        <v>0</v>
      </c>
      <c r="G111" s="22" t="str">
        <f t="shared" si="31"/>
        <v>On Budget</v>
      </c>
      <c r="H111" s="23" t="str">
        <f t="shared" si="32"/>
        <v>No</v>
      </c>
      <c r="I111" s="24"/>
      <c r="J111" s="25">
        <v>150000</v>
      </c>
      <c r="K111" s="31">
        <v>150000</v>
      </c>
      <c r="L111" s="31">
        <v>150000</v>
      </c>
      <c r="M111" s="20">
        <f t="shared" si="33"/>
        <v>0</v>
      </c>
      <c r="N111" s="21">
        <f t="shared" si="34"/>
        <v>0</v>
      </c>
      <c r="O111" s="26"/>
      <c r="P111" s="22" t="str">
        <f t="shared" si="35"/>
        <v>On Budget</v>
      </c>
      <c r="Q111" s="20">
        <f t="shared" si="36"/>
        <v>0</v>
      </c>
    </row>
    <row r="112" spans="1:17" hidden="1" outlineLevel="2" x14ac:dyDescent="0.25">
      <c r="A112" s="33" t="s">
        <v>118</v>
      </c>
      <c r="B112" s="30" t="s">
        <v>11</v>
      </c>
      <c r="C112" s="31">
        <v>0</v>
      </c>
      <c r="D112" s="31">
        <v>0</v>
      </c>
      <c r="E112" s="20">
        <f t="shared" si="29"/>
        <v>0</v>
      </c>
      <c r="F112" s="21">
        <f t="shared" si="30"/>
        <v>0</v>
      </c>
      <c r="G112" s="22" t="str">
        <f t="shared" si="31"/>
        <v>On Budget</v>
      </c>
      <c r="H112" s="23" t="str">
        <f t="shared" si="32"/>
        <v>No</v>
      </c>
      <c r="I112" s="24"/>
      <c r="J112" s="25">
        <v>80000</v>
      </c>
      <c r="K112" s="31">
        <v>80000</v>
      </c>
      <c r="L112" s="31">
        <v>80000</v>
      </c>
      <c r="M112" s="20">
        <f t="shared" si="33"/>
        <v>0</v>
      </c>
      <c r="N112" s="21">
        <f t="shared" si="34"/>
        <v>0</v>
      </c>
      <c r="O112" s="26"/>
      <c r="P112" s="22" t="str">
        <f t="shared" si="35"/>
        <v>On Budget</v>
      </c>
      <c r="Q112" s="20">
        <f t="shared" si="36"/>
        <v>0</v>
      </c>
    </row>
    <row r="113" spans="1:18" hidden="1" outlineLevel="2" x14ac:dyDescent="0.25">
      <c r="A113" s="33" t="s">
        <v>119</v>
      </c>
      <c r="B113" s="30" t="s">
        <v>11</v>
      </c>
      <c r="C113" s="31">
        <v>0</v>
      </c>
      <c r="D113" s="31">
        <v>0</v>
      </c>
      <c r="E113" s="20">
        <f t="shared" si="29"/>
        <v>0</v>
      </c>
      <c r="F113" s="21">
        <f t="shared" si="30"/>
        <v>0</v>
      </c>
      <c r="G113" s="22" t="str">
        <f t="shared" si="31"/>
        <v>On Budget</v>
      </c>
      <c r="H113" s="23" t="str">
        <f t="shared" si="32"/>
        <v>No</v>
      </c>
      <c r="I113" s="24"/>
      <c r="J113" s="25">
        <v>685000</v>
      </c>
      <c r="K113" s="31">
        <v>685000</v>
      </c>
      <c r="L113" s="31">
        <v>685000</v>
      </c>
      <c r="M113" s="20">
        <f t="shared" si="33"/>
        <v>0</v>
      </c>
      <c r="N113" s="21">
        <f t="shared" si="34"/>
        <v>0</v>
      </c>
      <c r="O113" s="26"/>
      <c r="P113" s="22" t="str">
        <f t="shared" si="35"/>
        <v>On Budget</v>
      </c>
      <c r="Q113" s="20">
        <f t="shared" si="36"/>
        <v>0</v>
      </c>
    </row>
    <row r="114" spans="1:18" hidden="1" outlineLevel="2" x14ac:dyDescent="0.25">
      <c r="A114" s="33" t="s">
        <v>120</v>
      </c>
      <c r="B114" s="30" t="s">
        <v>11</v>
      </c>
      <c r="C114" s="31">
        <v>0.87</v>
      </c>
      <c r="D114" s="31">
        <v>0</v>
      </c>
      <c r="E114" s="20">
        <f t="shared" si="29"/>
        <v>0.87</v>
      </c>
      <c r="F114" s="21">
        <f t="shared" si="30"/>
        <v>0</v>
      </c>
      <c r="G114" s="22" t="str">
        <f t="shared" si="31"/>
        <v>On Budget</v>
      </c>
      <c r="H114" s="23" t="str">
        <f t="shared" si="32"/>
        <v>No</v>
      </c>
      <c r="I114" s="24"/>
      <c r="J114" s="25">
        <v>1</v>
      </c>
      <c r="K114" s="31">
        <v>0.87</v>
      </c>
      <c r="L114" s="31">
        <v>0</v>
      </c>
      <c r="M114" s="20">
        <f t="shared" si="33"/>
        <v>1</v>
      </c>
      <c r="N114" s="21">
        <f t="shared" si="34"/>
        <v>0</v>
      </c>
      <c r="O114" s="26"/>
      <c r="P114" s="22" t="str">
        <f t="shared" si="35"/>
        <v>On Budget</v>
      </c>
      <c r="Q114" s="20">
        <f t="shared" si="36"/>
        <v>0.13</v>
      </c>
    </row>
    <row r="115" spans="1:18" hidden="1" outlineLevel="2" x14ac:dyDescent="0.25">
      <c r="A115" s="33" t="s">
        <v>121</v>
      </c>
      <c r="B115" s="30" t="s">
        <v>11</v>
      </c>
      <c r="C115" s="31">
        <v>3960.1699999999992</v>
      </c>
      <c r="D115" s="31">
        <v>131199</v>
      </c>
      <c r="E115" s="20">
        <f t="shared" si="29"/>
        <v>-127238.83</v>
      </c>
      <c r="F115" s="21">
        <f t="shared" si="30"/>
        <v>-0.96981554737459885</v>
      </c>
      <c r="G115" s="22" t="str">
        <f t="shared" si="31"/>
        <v>Under Budget</v>
      </c>
      <c r="H115" s="23" t="str">
        <f t="shared" si="32"/>
        <v>Yes</v>
      </c>
      <c r="I115" s="24" t="s">
        <v>433</v>
      </c>
      <c r="J115" s="25">
        <v>524885</v>
      </c>
      <c r="K115" s="31">
        <v>397761.17</v>
      </c>
      <c r="L115" s="31">
        <v>525000</v>
      </c>
      <c r="M115" s="20">
        <f t="shared" si="33"/>
        <v>-115</v>
      </c>
      <c r="N115" s="21">
        <f t="shared" si="34"/>
        <v>-2.1904761904761904E-4</v>
      </c>
      <c r="O115" s="26"/>
      <c r="P115" s="22" t="str">
        <f t="shared" si="35"/>
        <v>Under Budget</v>
      </c>
      <c r="Q115" s="20">
        <f t="shared" si="36"/>
        <v>127123.83000000002</v>
      </c>
    </row>
    <row r="116" spans="1:18" hidden="1" outlineLevel="2" x14ac:dyDescent="0.25">
      <c r="A116" s="33" t="s">
        <v>122</v>
      </c>
      <c r="B116" s="30" t="s">
        <v>11</v>
      </c>
      <c r="C116" s="31">
        <v>0</v>
      </c>
      <c r="D116" s="31">
        <v>75000</v>
      </c>
      <c r="E116" s="20">
        <f t="shared" si="29"/>
        <v>-75000</v>
      </c>
      <c r="F116" s="21">
        <f t="shared" si="30"/>
        <v>-1</v>
      </c>
      <c r="G116" s="22" t="str">
        <f t="shared" si="31"/>
        <v>Under Budget</v>
      </c>
      <c r="H116" s="23" t="str">
        <f t="shared" si="32"/>
        <v>Yes</v>
      </c>
      <c r="I116" s="24" t="s">
        <v>431</v>
      </c>
      <c r="J116" s="25">
        <v>100000</v>
      </c>
      <c r="K116" s="31">
        <v>25000</v>
      </c>
      <c r="L116" s="31">
        <v>100000</v>
      </c>
      <c r="M116" s="20">
        <f t="shared" si="33"/>
        <v>0</v>
      </c>
      <c r="N116" s="21">
        <f t="shared" si="34"/>
        <v>0</v>
      </c>
      <c r="O116" s="26"/>
      <c r="P116" s="22" t="str">
        <f t="shared" si="35"/>
        <v>On Budget</v>
      </c>
      <c r="Q116" s="20">
        <f t="shared" si="36"/>
        <v>75000</v>
      </c>
    </row>
    <row r="117" spans="1:18" hidden="1" outlineLevel="2" x14ac:dyDescent="0.25">
      <c r="A117" s="33" t="s">
        <v>123</v>
      </c>
      <c r="B117" s="30" t="s">
        <v>11</v>
      </c>
      <c r="C117" s="31">
        <v>1.25</v>
      </c>
      <c r="D117" s="31">
        <v>0</v>
      </c>
      <c r="E117" s="20">
        <f t="shared" si="29"/>
        <v>1.25</v>
      </c>
      <c r="F117" s="21">
        <f t="shared" si="30"/>
        <v>1</v>
      </c>
      <c r="G117" s="22" t="str">
        <f t="shared" si="31"/>
        <v>Over Budget</v>
      </c>
      <c r="H117" s="23" t="str">
        <f t="shared" si="32"/>
        <v>No</v>
      </c>
      <c r="I117" s="24"/>
      <c r="J117" s="25">
        <v>1</v>
      </c>
      <c r="K117" s="31">
        <v>1.25</v>
      </c>
      <c r="L117" s="31">
        <v>0</v>
      </c>
      <c r="M117" s="20">
        <f t="shared" si="33"/>
        <v>1</v>
      </c>
      <c r="N117" s="21">
        <f t="shared" si="34"/>
        <v>0</v>
      </c>
      <c r="O117" s="26"/>
      <c r="P117" s="22" t="str">
        <f t="shared" si="35"/>
        <v>On Budget</v>
      </c>
      <c r="Q117" s="20">
        <f t="shared" si="36"/>
        <v>-0.25</v>
      </c>
    </row>
    <row r="118" spans="1:18" hidden="1" outlineLevel="2" x14ac:dyDescent="0.25">
      <c r="A118" s="33" t="s">
        <v>124</v>
      </c>
      <c r="B118" s="30" t="s">
        <v>11</v>
      </c>
      <c r="C118" s="31">
        <v>601349.98</v>
      </c>
      <c r="D118" s="31">
        <v>871500</v>
      </c>
      <c r="E118" s="20">
        <f t="shared" si="29"/>
        <v>-270150.02</v>
      </c>
      <c r="F118" s="21">
        <f t="shared" si="30"/>
        <v>-0.30998281124497995</v>
      </c>
      <c r="G118" s="22" t="str">
        <f t="shared" si="31"/>
        <v>Under Budget</v>
      </c>
      <c r="H118" s="23" t="str">
        <f t="shared" si="32"/>
        <v>Yes</v>
      </c>
      <c r="I118" s="24" t="s">
        <v>431</v>
      </c>
      <c r="J118" s="25">
        <v>4100000</v>
      </c>
      <c r="K118" s="31">
        <v>4111849.98</v>
      </c>
      <c r="L118" s="31">
        <v>3500000</v>
      </c>
      <c r="M118" s="20">
        <f t="shared" si="33"/>
        <v>600000</v>
      </c>
      <c r="N118" s="21">
        <f t="shared" si="34"/>
        <v>0.17142857142857143</v>
      </c>
      <c r="O118" s="26"/>
      <c r="P118" s="22" t="str">
        <f t="shared" si="35"/>
        <v>Over Budget</v>
      </c>
      <c r="Q118" s="20">
        <f t="shared" si="36"/>
        <v>-11849.979999999981</v>
      </c>
    </row>
    <row r="119" spans="1:18" hidden="1" outlineLevel="2" x14ac:dyDescent="0.25">
      <c r="A119" s="33" t="s">
        <v>125</v>
      </c>
      <c r="B119" s="30" t="s">
        <v>11</v>
      </c>
      <c r="C119" s="31">
        <v>0</v>
      </c>
      <c r="D119" s="31">
        <v>400000</v>
      </c>
      <c r="E119" s="20">
        <f t="shared" si="29"/>
        <v>-400000</v>
      </c>
      <c r="F119" s="21">
        <f t="shared" si="30"/>
        <v>-1</v>
      </c>
      <c r="G119" s="22" t="str">
        <f t="shared" si="31"/>
        <v>Under Budget</v>
      </c>
      <c r="H119" s="23" t="str">
        <f t="shared" si="32"/>
        <v>Yes</v>
      </c>
      <c r="I119" s="24" t="s">
        <v>431</v>
      </c>
      <c r="J119" s="25">
        <v>400000</v>
      </c>
      <c r="K119" s="31">
        <v>0</v>
      </c>
      <c r="L119" s="31">
        <v>400000</v>
      </c>
      <c r="M119" s="20">
        <f t="shared" si="33"/>
        <v>0</v>
      </c>
      <c r="N119" s="21">
        <f t="shared" si="34"/>
        <v>0</v>
      </c>
      <c r="O119" s="26"/>
      <c r="P119" s="22" t="str">
        <f t="shared" si="35"/>
        <v>On Budget</v>
      </c>
      <c r="Q119" s="20">
        <f t="shared" si="36"/>
        <v>400000</v>
      </c>
      <c r="R119" s="65">
        <v>400000</v>
      </c>
    </row>
    <row r="120" spans="1:18" hidden="1" outlineLevel="2" x14ac:dyDescent="0.25">
      <c r="A120" s="33" t="s">
        <v>126</v>
      </c>
      <c r="B120" s="30" t="s">
        <v>11</v>
      </c>
      <c r="C120" s="31">
        <v>872.7199999999998</v>
      </c>
      <c r="D120" s="31">
        <v>0</v>
      </c>
      <c r="E120" s="20">
        <f t="shared" si="29"/>
        <v>872.7199999999998</v>
      </c>
      <c r="F120" s="21">
        <f t="shared" si="30"/>
        <v>1</v>
      </c>
      <c r="G120" s="22" t="str">
        <f t="shared" si="31"/>
        <v>Over Budget</v>
      </c>
      <c r="H120" s="23" t="str">
        <f t="shared" si="32"/>
        <v>No</v>
      </c>
      <c r="I120" s="24"/>
      <c r="J120" s="25">
        <v>27000</v>
      </c>
      <c r="K120" s="31">
        <v>872.7199999999998</v>
      </c>
      <c r="L120" s="31">
        <v>0</v>
      </c>
      <c r="M120" s="20">
        <f t="shared" si="33"/>
        <v>27000</v>
      </c>
      <c r="N120" s="21">
        <f t="shared" si="34"/>
        <v>1</v>
      </c>
      <c r="O120" s="26"/>
      <c r="P120" s="22" t="str">
        <f t="shared" si="35"/>
        <v>Over Budget</v>
      </c>
      <c r="Q120" s="20">
        <f t="shared" si="36"/>
        <v>26127.279999999999</v>
      </c>
    </row>
    <row r="121" spans="1:18" hidden="1" outlineLevel="2" x14ac:dyDescent="0.25">
      <c r="A121" s="33" t="s">
        <v>127</v>
      </c>
      <c r="B121" s="30" t="s">
        <v>11</v>
      </c>
      <c r="C121" s="31">
        <v>60064.58</v>
      </c>
      <c r="D121" s="31">
        <v>249911</v>
      </c>
      <c r="E121" s="20">
        <f t="shared" si="29"/>
        <v>-189846.41999999998</v>
      </c>
      <c r="F121" s="21">
        <f t="shared" si="30"/>
        <v>-0.75965611757785767</v>
      </c>
      <c r="G121" s="22" t="str">
        <f t="shared" si="31"/>
        <v>Under Budget</v>
      </c>
      <c r="H121" s="23" t="str">
        <f t="shared" si="32"/>
        <v>Yes</v>
      </c>
      <c r="I121" s="24" t="s">
        <v>434</v>
      </c>
      <c r="J121" s="25">
        <v>912254</v>
      </c>
      <c r="K121" s="31">
        <v>810153.58000000007</v>
      </c>
      <c r="L121" s="31">
        <v>1000000</v>
      </c>
      <c r="M121" s="20">
        <f t="shared" si="33"/>
        <v>-87746</v>
      </c>
      <c r="N121" s="21">
        <f t="shared" si="34"/>
        <v>-8.7746000000000005E-2</v>
      </c>
      <c r="O121" s="26"/>
      <c r="P121" s="22" t="str">
        <f t="shared" si="35"/>
        <v>Under Budget</v>
      </c>
      <c r="Q121" s="20">
        <f t="shared" si="36"/>
        <v>102100.41999999993</v>
      </c>
    </row>
    <row r="122" spans="1:18" hidden="1" outlineLevel="2" x14ac:dyDescent="0.25">
      <c r="A122" s="33" t="s">
        <v>128</v>
      </c>
      <c r="B122" s="30" t="s">
        <v>11</v>
      </c>
      <c r="C122" s="31">
        <v>0</v>
      </c>
      <c r="D122" s="31">
        <v>0</v>
      </c>
      <c r="E122" s="20">
        <f t="shared" si="29"/>
        <v>0</v>
      </c>
      <c r="F122" s="21">
        <f t="shared" si="30"/>
        <v>0</v>
      </c>
      <c r="G122" s="22" t="str">
        <f t="shared" si="31"/>
        <v>On Budget</v>
      </c>
      <c r="H122" s="23" t="str">
        <f t="shared" si="32"/>
        <v>No</v>
      </c>
      <c r="I122" s="24"/>
      <c r="J122" s="25">
        <v>39600</v>
      </c>
      <c r="K122" s="31">
        <v>28634</v>
      </c>
      <c r="L122" s="31">
        <v>28634</v>
      </c>
      <c r="M122" s="20">
        <f t="shared" si="33"/>
        <v>10966</v>
      </c>
      <c r="N122" s="21">
        <f t="shared" si="34"/>
        <v>0.38297129286861775</v>
      </c>
      <c r="O122" s="26"/>
      <c r="P122" s="22" t="str">
        <f t="shared" si="35"/>
        <v>Over Budget</v>
      </c>
      <c r="Q122" s="20">
        <f t="shared" si="36"/>
        <v>10966</v>
      </c>
    </row>
    <row r="123" spans="1:18" ht="24" hidden="1" outlineLevel="2" x14ac:dyDescent="0.25">
      <c r="A123" s="33" t="s">
        <v>129</v>
      </c>
      <c r="B123" s="30" t="s">
        <v>11</v>
      </c>
      <c r="C123" s="31">
        <v>0</v>
      </c>
      <c r="D123" s="31">
        <v>38725</v>
      </c>
      <c r="E123" s="20">
        <f t="shared" si="29"/>
        <v>-38725</v>
      </c>
      <c r="F123" s="21">
        <f t="shared" si="30"/>
        <v>-1</v>
      </c>
      <c r="G123" s="22" t="str">
        <f t="shared" si="31"/>
        <v>Under Budget</v>
      </c>
      <c r="H123" s="23" t="str">
        <f t="shared" si="32"/>
        <v>Yes</v>
      </c>
      <c r="I123" s="24" t="s">
        <v>435</v>
      </c>
      <c r="J123" s="25">
        <v>154900</v>
      </c>
      <c r="K123" s="31">
        <v>116175</v>
      </c>
      <c r="L123" s="31">
        <v>154900</v>
      </c>
      <c r="M123" s="20">
        <f t="shared" si="33"/>
        <v>0</v>
      </c>
      <c r="N123" s="21">
        <f t="shared" si="34"/>
        <v>0</v>
      </c>
      <c r="O123" s="26"/>
      <c r="P123" s="22" t="str">
        <f t="shared" si="35"/>
        <v>On Budget</v>
      </c>
      <c r="Q123" s="20">
        <f t="shared" si="36"/>
        <v>38725</v>
      </c>
    </row>
    <row r="124" spans="1:18" hidden="1" outlineLevel="2" x14ac:dyDescent="0.25">
      <c r="A124" s="33" t="s">
        <v>130</v>
      </c>
      <c r="B124" s="30" t="s">
        <v>11</v>
      </c>
      <c r="C124" s="31">
        <v>0</v>
      </c>
      <c r="D124" s="31">
        <v>0</v>
      </c>
      <c r="E124" s="20">
        <f t="shared" si="29"/>
        <v>0</v>
      </c>
      <c r="F124" s="21">
        <f t="shared" si="30"/>
        <v>0</v>
      </c>
      <c r="G124" s="22" t="str">
        <f t="shared" si="31"/>
        <v>On Budget</v>
      </c>
      <c r="H124" s="23" t="str">
        <f t="shared" si="32"/>
        <v>No</v>
      </c>
      <c r="I124" s="24"/>
      <c r="J124" s="25">
        <v>150000</v>
      </c>
      <c r="K124" s="31">
        <v>100000</v>
      </c>
      <c r="L124" s="31">
        <v>100000</v>
      </c>
      <c r="M124" s="20">
        <f t="shared" si="33"/>
        <v>50000</v>
      </c>
      <c r="N124" s="21">
        <f t="shared" si="34"/>
        <v>0.5</v>
      </c>
      <c r="O124" s="26"/>
      <c r="P124" s="22" t="str">
        <f t="shared" si="35"/>
        <v>Over Budget</v>
      </c>
      <c r="Q124" s="20">
        <f t="shared" si="36"/>
        <v>50000</v>
      </c>
    </row>
    <row r="125" spans="1:18" hidden="1" outlineLevel="2" x14ac:dyDescent="0.25">
      <c r="A125" s="33" t="s">
        <v>131</v>
      </c>
      <c r="B125" s="30" t="s">
        <v>11</v>
      </c>
      <c r="C125" s="31">
        <v>-762.57</v>
      </c>
      <c r="D125" s="31">
        <v>0</v>
      </c>
      <c r="E125" s="20">
        <f t="shared" si="29"/>
        <v>-762.57</v>
      </c>
      <c r="F125" s="21">
        <f t="shared" si="30"/>
        <v>-1</v>
      </c>
      <c r="G125" s="22" t="str">
        <f t="shared" si="31"/>
        <v>Under Budget</v>
      </c>
      <c r="H125" s="23" t="str">
        <f t="shared" si="32"/>
        <v>No</v>
      </c>
      <c r="I125" s="24"/>
      <c r="J125" s="25">
        <v>-763</v>
      </c>
      <c r="K125" s="31">
        <v>-762.57</v>
      </c>
      <c r="L125" s="31">
        <v>0</v>
      </c>
      <c r="M125" s="20">
        <f t="shared" si="33"/>
        <v>-763</v>
      </c>
      <c r="N125" s="21">
        <f t="shared" si="34"/>
        <v>-1</v>
      </c>
      <c r="O125" s="26"/>
      <c r="P125" s="22" t="str">
        <f t="shared" si="35"/>
        <v>Under Budget</v>
      </c>
      <c r="Q125" s="20">
        <f t="shared" si="36"/>
        <v>-0.42999999999994998</v>
      </c>
    </row>
    <row r="126" spans="1:18" ht="15.75" hidden="1" outlineLevel="2" thickBot="1" x14ac:dyDescent="0.3">
      <c r="A126" s="33" t="s">
        <v>132</v>
      </c>
      <c r="B126" s="30" t="s">
        <v>11</v>
      </c>
      <c r="C126" s="31">
        <v>0</v>
      </c>
      <c r="D126" s="31">
        <v>373500</v>
      </c>
      <c r="E126" s="20">
        <f t="shared" si="29"/>
        <v>-373500</v>
      </c>
      <c r="F126" s="21">
        <f t="shared" si="30"/>
        <v>-1</v>
      </c>
      <c r="G126" s="22" t="str">
        <f t="shared" si="31"/>
        <v>Under Budget</v>
      </c>
      <c r="H126" s="23" t="str">
        <f t="shared" si="32"/>
        <v>Yes</v>
      </c>
      <c r="I126" s="24" t="s">
        <v>431</v>
      </c>
      <c r="J126" s="25">
        <v>1500000</v>
      </c>
      <c r="K126" s="31">
        <v>1126500</v>
      </c>
      <c r="L126" s="31">
        <v>1500000</v>
      </c>
      <c r="M126" s="20">
        <f t="shared" si="33"/>
        <v>0</v>
      </c>
      <c r="N126" s="21">
        <f t="shared" si="34"/>
        <v>0</v>
      </c>
      <c r="O126" s="26"/>
      <c r="P126" s="22" t="str">
        <f t="shared" si="35"/>
        <v>On Budget</v>
      </c>
      <c r="Q126" s="20">
        <f t="shared" si="36"/>
        <v>373500</v>
      </c>
      <c r="R126" s="65">
        <v>375000</v>
      </c>
    </row>
    <row r="127" spans="1:18" ht="24.75" hidden="1" outlineLevel="2" thickBot="1" x14ac:dyDescent="0.3">
      <c r="A127" s="33" t="s">
        <v>133</v>
      </c>
      <c r="B127" s="30" t="s">
        <v>11</v>
      </c>
      <c r="C127" s="31">
        <v>326006.01</v>
      </c>
      <c r="D127" s="31">
        <v>249000</v>
      </c>
      <c r="E127" s="20">
        <f t="shared" si="29"/>
        <v>77006.010000000009</v>
      </c>
      <c r="F127" s="21">
        <f t="shared" si="30"/>
        <v>0.30926108433734945</v>
      </c>
      <c r="G127" s="22" t="str">
        <f t="shared" si="31"/>
        <v>Over Budget</v>
      </c>
      <c r="H127" s="23" t="str">
        <f t="shared" si="32"/>
        <v>Yes</v>
      </c>
      <c r="I127" s="24" t="s">
        <v>445</v>
      </c>
      <c r="J127" s="25">
        <v>400000</v>
      </c>
      <c r="K127" s="31">
        <v>1077006.01</v>
      </c>
      <c r="L127" s="31">
        <v>1000000</v>
      </c>
      <c r="M127" s="20">
        <f t="shared" si="33"/>
        <v>-600000</v>
      </c>
      <c r="N127" s="21">
        <f t="shared" si="34"/>
        <v>-0.6</v>
      </c>
      <c r="O127" s="26"/>
      <c r="P127" s="22" t="str">
        <f t="shared" si="35"/>
        <v>Under Budget</v>
      </c>
      <c r="Q127" s="20">
        <f t="shared" si="36"/>
        <v>-677006.01</v>
      </c>
    </row>
    <row r="128" spans="1:18" hidden="1" outlineLevel="1" collapsed="1" x14ac:dyDescent="0.25">
      <c r="A128" s="34" t="s">
        <v>134</v>
      </c>
      <c r="B128" s="35" t="s">
        <v>13</v>
      </c>
      <c r="C128" s="40">
        <f>SUBTOTAL(9,C107:C127)</f>
        <v>992034.29999999993</v>
      </c>
      <c r="D128" s="40">
        <f>SUBTOTAL(9,D107:D127)</f>
        <v>2388835</v>
      </c>
      <c r="E128" s="41">
        <f t="shared" si="29"/>
        <v>-1396800.7000000002</v>
      </c>
      <c r="F128" s="42">
        <f t="shared" si="30"/>
        <v>-0.58472045997316691</v>
      </c>
      <c r="G128" s="40" t="str">
        <f t="shared" si="31"/>
        <v>Under Budget</v>
      </c>
      <c r="H128" s="43"/>
      <c r="I128" s="44"/>
      <c r="J128" s="62">
        <f>SUBTOTAL(9,J107:J127)</f>
        <v>9348420</v>
      </c>
      <c r="K128" s="40">
        <f>SUBTOTAL(9,K107:K127)</f>
        <v>9015551.3000000007</v>
      </c>
      <c r="L128" s="40">
        <f>SUBTOTAL(9,L107:L127)</f>
        <v>10348534</v>
      </c>
      <c r="M128" s="41">
        <f t="shared" si="33"/>
        <v>-1000114</v>
      </c>
      <c r="N128" s="42">
        <f t="shared" si="34"/>
        <v>-9.6643060746575318E-2</v>
      </c>
      <c r="O128" s="46"/>
      <c r="P128" s="40" t="str">
        <f t="shared" si="35"/>
        <v>Under Budget</v>
      </c>
      <c r="Q128" s="41">
        <f t="shared" si="36"/>
        <v>332868.69999999925</v>
      </c>
    </row>
    <row r="129" spans="1:17" hidden="1" outlineLevel="2" x14ac:dyDescent="0.25">
      <c r="A129" s="32" t="s">
        <v>135</v>
      </c>
      <c r="B129" s="30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7" ht="15.75" hidden="1" outlineLevel="2" thickBot="1" x14ac:dyDescent="0.3">
      <c r="A130" s="33" t="s">
        <v>136</v>
      </c>
      <c r="B130" s="30" t="s">
        <v>11</v>
      </c>
      <c r="C130" s="31">
        <v>0</v>
      </c>
      <c r="D130" s="31">
        <v>0</v>
      </c>
      <c r="E130" s="20">
        <f t="shared" ref="E130:E131" si="37">C130 - D130</f>
        <v>0</v>
      </c>
      <c r="F130" s="21">
        <f t="shared" ref="F130:F131" si="38">IF(D130 &gt; 1, ( C130 - D130 ) / D130, IF(C130 &gt; 1, 1, IF(C130 &lt; -1, -1, 0)))</f>
        <v>0</v>
      </c>
      <c r="G130" s="22" t="str">
        <f t="shared" ref="G130:G131" si="39">IF($E130 &gt; 1, "Over Budget", IF($E130 &lt; -1, "Under Budget", "On Budget"))</f>
        <v>On Budget</v>
      </c>
      <c r="H130" s="23" t="str">
        <f t="shared" ref="H130" si="40">IF(AND(OR(MONTH($A$3) = 3, MONTH($A$3) = 6, MONTH($A$3) = 9, MONTH($A$3) = 12), OR($F130 &gt;= 0.1, $E130 &gt;= 250000, $F130 &lt;= -0.1, $E130 &lt;= -250000), OR($E130 &gt;= 10000, $E130 &lt;= -10000)), "Yes", IF(OR($E130 &gt;= 250000, $E130 &lt;= -250000), "Yes", "No"))</f>
        <v>No</v>
      </c>
      <c r="I130" s="24"/>
      <c r="J130" s="63">
        <v>27491875</v>
      </c>
      <c r="K130" s="31">
        <v>27491875</v>
      </c>
      <c r="L130" s="31">
        <v>27491875</v>
      </c>
      <c r="M130" s="20">
        <f t="shared" ref="M130:M131" si="41">J130 - L130</f>
        <v>0</v>
      </c>
      <c r="N130" s="21">
        <f t="shared" ref="N130:N131" si="42">IF(L130 &gt; 1, ( J130 - L130 ) / L130, IF(J130 &gt; 1, 1, IF(J130 &lt; 1, -1, 0)))</f>
        <v>0</v>
      </c>
      <c r="O130" s="26"/>
      <c r="P130" s="22" t="str">
        <f t="shared" ref="P130:P131" si="43">IF($M130 &gt; 1, "Over Budget", IF($M130 &lt; -1, "Under Budget", "On Budget"))</f>
        <v>On Budget</v>
      </c>
      <c r="Q130" s="20">
        <f t="shared" ref="Q130:Q131" si="44">J130 - K130</f>
        <v>0</v>
      </c>
    </row>
    <row r="131" spans="1:17" hidden="1" outlineLevel="1" x14ac:dyDescent="0.25">
      <c r="A131" s="34" t="s">
        <v>137</v>
      </c>
      <c r="B131" s="35" t="s">
        <v>13</v>
      </c>
      <c r="C131" s="40">
        <f>SUBTOTAL(9,C130:C130)</f>
        <v>0</v>
      </c>
      <c r="D131" s="40">
        <f>SUBTOTAL(9,D130:D130)</f>
        <v>0</v>
      </c>
      <c r="E131" s="41">
        <f t="shared" si="37"/>
        <v>0</v>
      </c>
      <c r="F131" s="42">
        <f t="shared" si="38"/>
        <v>0</v>
      </c>
      <c r="G131" s="40" t="str">
        <f t="shared" si="39"/>
        <v>On Budget</v>
      </c>
      <c r="H131" s="43"/>
      <c r="I131" s="44"/>
      <c r="J131" s="62">
        <f>SUBTOTAL(9,J130:J130)</f>
        <v>27491875</v>
      </c>
      <c r="K131" s="40">
        <f>SUBTOTAL(9,K130:K130)</f>
        <v>27491875</v>
      </c>
      <c r="L131" s="40">
        <f>SUBTOTAL(9,L130:L130)</f>
        <v>27491875</v>
      </c>
      <c r="M131" s="41">
        <f t="shared" si="41"/>
        <v>0</v>
      </c>
      <c r="N131" s="42">
        <f t="shared" si="42"/>
        <v>0</v>
      </c>
      <c r="O131" s="46"/>
      <c r="P131" s="40" t="str">
        <f t="shared" si="43"/>
        <v>On Budget</v>
      </c>
      <c r="Q131" s="41">
        <f t="shared" si="44"/>
        <v>0</v>
      </c>
    </row>
    <row r="132" spans="1:17" hidden="1" outlineLevel="2" x14ac:dyDescent="0.25">
      <c r="A132" s="32" t="s">
        <v>138</v>
      </c>
      <c r="B132" s="30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7" hidden="1" outlineLevel="2" x14ac:dyDescent="0.25">
      <c r="A133" s="33" t="s">
        <v>139</v>
      </c>
      <c r="B133" s="30" t="s">
        <v>11</v>
      </c>
      <c r="C133" s="31">
        <v>182.56</v>
      </c>
      <c r="D133" s="31">
        <v>0</v>
      </c>
      <c r="E133" s="20">
        <f t="shared" ref="E133:E167" si="45">C133 - D133</f>
        <v>182.56</v>
      </c>
      <c r="F133" s="21">
        <f t="shared" ref="F133:F167" si="46">IF(D133 &gt; 1, ( C133 - D133 ) / D133, IF(C133 &gt; 1, 1, IF(C133 &lt; -1, -1, 0)))</f>
        <v>1</v>
      </c>
      <c r="G133" s="22" t="str">
        <f t="shared" ref="G133:G167" si="47">IF($E133 &gt; 1, "Over Budget", IF($E133 &lt; -1, "Under Budget", "On Budget"))</f>
        <v>Over Budget</v>
      </c>
      <c r="H133" s="23" t="str">
        <f t="shared" ref="H133:H166" si="48">IF(AND(OR(MONTH($A$3) = 3, MONTH($A$3) = 6, MONTH($A$3) = 9, MONTH($A$3) = 12), OR($F133 &gt;= 0.1, $E133 &gt;= 250000, $F133 &lt;= -0.1, $E133 &lt;= -250000), OR($E133 &gt;= 10000, $E133 &lt;= -10000)), "Yes", IF(OR($E133 &gt;= 250000, $E133 &lt;= -250000), "Yes", "No"))</f>
        <v>No</v>
      </c>
      <c r="I133" s="24"/>
      <c r="J133" s="25">
        <v>183</v>
      </c>
      <c r="K133" s="31">
        <v>182.56</v>
      </c>
      <c r="L133" s="31">
        <v>0</v>
      </c>
      <c r="M133" s="20">
        <f t="shared" ref="M133:M167" si="49">J133 - L133</f>
        <v>183</v>
      </c>
      <c r="N133" s="21">
        <f t="shared" ref="N133:N167" si="50">IF(L133 &gt; 1, ( J133 - L133 ) / L133, IF(J133 &gt; 1, 1, IF(J133 &lt; 1, -1, 0)))</f>
        <v>1</v>
      </c>
      <c r="O133" s="26"/>
      <c r="P133" s="22" t="str">
        <f t="shared" ref="P133:P167" si="51">IF($M133 &gt; 1, "Over Budget", IF($M133 &lt; -1, "Under Budget", "On Budget"))</f>
        <v>Over Budget</v>
      </c>
      <c r="Q133" s="20">
        <f t="shared" ref="Q133:Q167" si="52">J133 - K133</f>
        <v>0.43999999999999773</v>
      </c>
    </row>
    <row r="134" spans="1:17" hidden="1" outlineLevel="2" x14ac:dyDescent="0.25">
      <c r="A134" s="33" t="s">
        <v>140</v>
      </c>
      <c r="B134" s="30" t="s">
        <v>11</v>
      </c>
      <c r="C134" s="31">
        <v>28389.11</v>
      </c>
      <c r="D134" s="31">
        <v>0</v>
      </c>
      <c r="E134" s="20">
        <f t="shared" si="45"/>
        <v>28389.11</v>
      </c>
      <c r="F134" s="21">
        <f t="shared" si="46"/>
        <v>1</v>
      </c>
      <c r="G134" s="22" t="str">
        <f t="shared" si="47"/>
        <v>Over Budget</v>
      </c>
      <c r="H134" s="23" t="str">
        <f t="shared" si="48"/>
        <v>Yes</v>
      </c>
      <c r="I134" s="24" t="s">
        <v>436</v>
      </c>
      <c r="J134" s="25">
        <v>127620</v>
      </c>
      <c r="K134" s="31">
        <v>28389.11</v>
      </c>
      <c r="L134" s="31">
        <v>0</v>
      </c>
      <c r="M134" s="20">
        <f t="shared" si="49"/>
        <v>127620</v>
      </c>
      <c r="N134" s="21">
        <f t="shared" si="50"/>
        <v>1</v>
      </c>
      <c r="O134" s="26"/>
      <c r="P134" s="22" t="str">
        <f t="shared" si="51"/>
        <v>Over Budget</v>
      </c>
      <c r="Q134" s="20">
        <f t="shared" si="52"/>
        <v>99230.89</v>
      </c>
    </row>
    <row r="135" spans="1:17" hidden="1" outlineLevel="2" x14ac:dyDescent="0.25">
      <c r="A135" s="33" t="s">
        <v>141</v>
      </c>
      <c r="B135" s="30" t="s">
        <v>11</v>
      </c>
      <c r="C135" s="31">
        <v>37470.310000000005</v>
      </c>
      <c r="D135" s="31">
        <v>68724</v>
      </c>
      <c r="E135" s="20">
        <f t="shared" si="45"/>
        <v>-31253.689999999995</v>
      </c>
      <c r="F135" s="21">
        <f t="shared" si="46"/>
        <v>-0.45477111343926424</v>
      </c>
      <c r="G135" s="22" t="str">
        <f t="shared" si="47"/>
        <v>Under Budget</v>
      </c>
      <c r="H135" s="23" t="str">
        <f t="shared" si="48"/>
        <v>Yes</v>
      </c>
      <c r="I135" s="24" t="s">
        <v>446</v>
      </c>
      <c r="J135" s="25">
        <v>132212</v>
      </c>
      <c r="K135" s="31">
        <v>443746.31</v>
      </c>
      <c r="L135" s="31">
        <v>475000</v>
      </c>
      <c r="M135" s="20">
        <f t="shared" si="49"/>
        <v>-342788</v>
      </c>
      <c r="N135" s="21">
        <f t="shared" si="50"/>
        <v>-0.72165894736842107</v>
      </c>
      <c r="O135" s="26"/>
      <c r="P135" s="22" t="str">
        <f t="shared" si="51"/>
        <v>Under Budget</v>
      </c>
      <c r="Q135" s="20">
        <f t="shared" si="52"/>
        <v>-311534.31</v>
      </c>
    </row>
    <row r="136" spans="1:17" hidden="1" outlineLevel="2" x14ac:dyDescent="0.25">
      <c r="A136" s="33" t="s">
        <v>142</v>
      </c>
      <c r="B136" s="30" t="s">
        <v>11</v>
      </c>
      <c r="C136" s="31">
        <v>4249.7700000000004</v>
      </c>
      <c r="D136" s="31">
        <v>0</v>
      </c>
      <c r="E136" s="20">
        <f t="shared" si="45"/>
        <v>4249.7700000000004</v>
      </c>
      <c r="F136" s="21">
        <f t="shared" si="46"/>
        <v>1</v>
      </c>
      <c r="G136" s="22" t="str">
        <f t="shared" si="47"/>
        <v>Over Budget</v>
      </c>
      <c r="H136" s="23" t="str">
        <f t="shared" si="48"/>
        <v>No</v>
      </c>
      <c r="I136" s="24"/>
      <c r="J136" s="25">
        <v>0</v>
      </c>
      <c r="K136" s="31">
        <v>284249.77</v>
      </c>
      <c r="L136" s="31">
        <v>280000</v>
      </c>
      <c r="M136" s="20">
        <f t="shared" si="49"/>
        <v>-280000</v>
      </c>
      <c r="N136" s="21">
        <f t="shared" si="50"/>
        <v>-1</v>
      </c>
      <c r="O136" s="26"/>
      <c r="P136" s="22" t="str">
        <f t="shared" si="51"/>
        <v>Under Budget</v>
      </c>
      <c r="Q136" s="20">
        <f t="shared" si="52"/>
        <v>-284249.77</v>
      </c>
    </row>
    <row r="137" spans="1:17" hidden="1" outlineLevel="2" x14ac:dyDescent="0.25">
      <c r="A137" s="33" t="s">
        <v>143</v>
      </c>
      <c r="B137" s="30" t="s">
        <v>11</v>
      </c>
      <c r="C137" s="31">
        <v>0</v>
      </c>
      <c r="D137" s="31">
        <v>74970</v>
      </c>
      <c r="E137" s="20">
        <f t="shared" si="45"/>
        <v>-74970</v>
      </c>
      <c r="F137" s="21">
        <f t="shared" si="46"/>
        <v>-1</v>
      </c>
      <c r="G137" s="22" t="str">
        <f t="shared" si="47"/>
        <v>Under Budget</v>
      </c>
      <c r="H137" s="23" t="str">
        <f t="shared" si="48"/>
        <v>Yes</v>
      </c>
      <c r="I137" s="24" t="s">
        <v>437</v>
      </c>
      <c r="J137" s="25">
        <v>59885</v>
      </c>
      <c r="K137" s="31">
        <v>75030</v>
      </c>
      <c r="L137" s="31">
        <v>150000</v>
      </c>
      <c r="M137" s="20">
        <f t="shared" si="49"/>
        <v>-90115</v>
      </c>
      <c r="N137" s="21">
        <f t="shared" si="50"/>
        <v>-0.60076666666666667</v>
      </c>
      <c r="O137" s="26"/>
      <c r="P137" s="22" t="str">
        <f t="shared" si="51"/>
        <v>Under Budget</v>
      </c>
      <c r="Q137" s="20">
        <f t="shared" si="52"/>
        <v>-15145</v>
      </c>
    </row>
    <row r="138" spans="1:17" hidden="1" outlineLevel="2" x14ac:dyDescent="0.25">
      <c r="A138" s="33" t="s">
        <v>144</v>
      </c>
      <c r="B138" s="30" t="s">
        <v>11</v>
      </c>
      <c r="C138" s="31">
        <v>0</v>
      </c>
      <c r="D138" s="31">
        <v>0</v>
      </c>
      <c r="E138" s="20">
        <f t="shared" si="45"/>
        <v>0</v>
      </c>
      <c r="F138" s="21">
        <f t="shared" si="46"/>
        <v>0</v>
      </c>
      <c r="G138" s="22" t="str">
        <f t="shared" si="47"/>
        <v>On Budget</v>
      </c>
      <c r="H138" s="23" t="str">
        <f t="shared" si="48"/>
        <v>No</v>
      </c>
      <c r="I138" s="24"/>
      <c r="J138" s="25">
        <v>0</v>
      </c>
      <c r="K138" s="31">
        <v>195000</v>
      </c>
      <c r="L138" s="31">
        <v>195000</v>
      </c>
      <c r="M138" s="20">
        <f t="shared" si="49"/>
        <v>-195000</v>
      </c>
      <c r="N138" s="21">
        <f t="shared" si="50"/>
        <v>-1</v>
      </c>
      <c r="O138" s="26"/>
      <c r="P138" s="22" t="str">
        <f t="shared" si="51"/>
        <v>Under Budget</v>
      </c>
      <c r="Q138" s="20">
        <f t="shared" si="52"/>
        <v>-195000</v>
      </c>
    </row>
    <row r="139" spans="1:17" hidden="1" outlineLevel="2" x14ac:dyDescent="0.25">
      <c r="A139" s="33" t="s">
        <v>145</v>
      </c>
      <c r="B139" s="30" t="s">
        <v>11</v>
      </c>
      <c r="C139" s="31">
        <v>0</v>
      </c>
      <c r="D139" s="31">
        <v>0</v>
      </c>
      <c r="E139" s="20">
        <f t="shared" si="45"/>
        <v>0</v>
      </c>
      <c r="F139" s="21">
        <f t="shared" si="46"/>
        <v>0</v>
      </c>
      <c r="G139" s="22" t="str">
        <f t="shared" si="47"/>
        <v>On Budget</v>
      </c>
      <c r="H139" s="23" t="str">
        <f t="shared" si="48"/>
        <v>No</v>
      </c>
      <c r="I139" s="24"/>
      <c r="J139" s="25">
        <v>0</v>
      </c>
      <c r="K139" s="31">
        <v>95000</v>
      </c>
      <c r="L139" s="31">
        <v>95000</v>
      </c>
      <c r="M139" s="20">
        <f t="shared" si="49"/>
        <v>-95000</v>
      </c>
      <c r="N139" s="21">
        <f t="shared" si="50"/>
        <v>-1</v>
      </c>
      <c r="O139" s="26"/>
      <c r="P139" s="22" t="str">
        <f t="shared" si="51"/>
        <v>Under Budget</v>
      </c>
      <c r="Q139" s="20">
        <f t="shared" si="52"/>
        <v>-95000</v>
      </c>
    </row>
    <row r="140" spans="1:17" hidden="1" outlineLevel="2" x14ac:dyDescent="0.25">
      <c r="A140" s="33" t="s">
        <v>146</v>
      </c>
      <c r="B140" s="30" t="s">
        <v>11</v>
      </c>
      <c r="C140" s="31">
        <v>0</v>
      </c>
      <c r="D140" s="31">
        <v>0</v>
      </c>
      <c r="E140" s="20">
        <f t="shared" si="45"/>
        <v>0</v>
      </c>
      <c r="F140" s="21">
        <f t="shared" si="46"/>
        <v>0</v>
      </c>
      <c r="G140" s="22" t="str">
        <f t="shared" si="47"/>
        <v>On Budget</v>
      </c>
      <c r="H140" s="23" t="str">
        <f t="shared" si="48"/>
        <v>No</v>
      </c>
      <c r="I140" s="24"/>
      <c r="J140" s="25">
        <v>42867</v>
      </c>
      <c r="K140" s="31">
        <v>32500</v>
      </c>
      <c r="L140" s="31">
        <v>32500</v>
      </c>
      <c r="M140" s="20">
        <f t="shared" si="49"/>
        <v>10367</v>
      </c>
      <c r="N140" s="21">
        <f t="shared" si="50"/>
        <v>0.31898461538461537</v>
      </c>
      <c r="O140" s="26"/>
      <c r="P140" s="22" t="str">
        <f t="shared" si="51"/>
        <v>Over Budget</v>
      </c>
      <c r="Q140" s="20">
        <f t="shared" si="52"/>
        <v>10367</v>
      </c>
    </row>
    <row r="141" spans="1:17" hidden="1" outlineLevel="2" x14ac:dyDescent="0.25">
      <c r="A141" s="33" t="s">
        <v>147</v>
      </c>
      <c r="B141" s="30" t="s">
        <v>11</v>
      </c>
      <c r="C141" s="31">
        <v>0</v>
      </c>
      <c r="D141" s="31">
        <v>0</v>
      </c>
      <c r="E141" s="20">
        <f t="shared" si="45"/>
        <v>0</v>
      </c>
      <c r="F141" s="21">
        <f t="shared" si="46"/>
        <v>0</v>
      </c>
      <c r="G141" s="22" t="str">
        <f t="shared" si="47"/>
        <v>On Budget</v>
      </c>
      <c r="H141" s="23" t="str">
        <f t="shared" si="48"/>
        <v>No</v>
      </c>
      <c r="I141" s="24"/>
      <c r="J141" s="25">
        <v>384302</v>
      </c>
      <c r="K141" s="31">
        <v>302698</v>
      </c>
      <c r="L141" s="31">
        <v>302698</v>
      </c>
      <c r="M141" s="20">
        <f t="shared" si="49"/>
        <v>81604</v>
      </c>
      <c r="N141" s="21">
        <f t="shared" si="50"/>
        <v>0.26958883111219761</v>
      </c>
      <c r="O141" s="26"/>
      <c r="P141" s="22" t="str">
        <f t="shared" si="51"/>
        <v>Over Budget</v>
      </c>
      <c r="Q141" s="20">
        <f t="shared" si="52"/>
        <v>81604</v>
      </c>
    </row>
    <row r="142" spans="1:17" ht="24" hidden="1" outlineLevel="2" x14ac:dyDescent="0.25">
      <c r="A142" s="33" t="s">
        <v>148</v>
      </c>
      <c r="B142" s="30" t="s">
        <v>11</v>
      </c>
      <c r="C142" s="31">
        <v>0</v>
      </c>
      <c r="D142" s="31">
        <v>45000</v>
      </c>
      <c r="E142" s="20">
        <f t="shared" si="45"/>
        <v>-45000</v>
      </c>
      <c r="F142" s="21">
        <f t="shared" si="46"/>
        <v>-1</v>
      </c>
      <c r="G142" s="22" t="str">
        <f t="shared" si="47"/>
        <v>Under Budget</v>
      </c>
      <c r="H142" s="23" t="str">
        <f t="shared" si="48"/>
        <v>Yes</v>
      </c>
      <c r="I142" s="24" t="s">
        <v>438</v>
      </c>
      <c r="J142" s="25">
        <v>17516</v>
      </c>
      <c r="K142" s="31">
        <v>30000</v>
      </c>
      <c r="L142" s="31">
        <v>75000</v>
      </c>
      <c r="M142" s="20">
        <f t="shared" si="49"/>
        <v>-57484</v>
      </c>
      <c r="N142" s="21">
        <f t="shared" si="50"/>
        <v>-0.76645333333333332</v>
      </c>
      <c r="O142" s="26"/>
      <c r="P142" s="22" t="str">
        <f t="shared" si="51"/>
        <v>Under Budget</v>
      </c>
      <c r="Q142" s="20">
        <f t="shared" si="52"/>
        <v>-12484</v>
      </c>
    </row>
    <row r="143" spans="1:17" hidden="1" outlineLevel="2" x14ac:dyDescent="0.25">
      <c r="A143" s="33" t="s">
        <v>149</v>
      </c>
      <c r="B143" s="30" t="s">
        <v>11</v>
      </c>
      <c r="C143" s="31">
        <v>0</v>
      </c>
      <c r="D143" s="31">
        <v>0</v>
      </c>
      <c r="E143" s="20">
        <f t="shared" si="45"/>
        <v>0</v>
      </c>
      <c r="F143" s="21">
        <f t="shared" si="46"/>
        <v>0</v>
      </c>
      <c r="G143" s="22" t="str">
        <f t="shared" si="47"/>
        <v>On Budget</v>
      </c>
      <c r="H143" s="23" t="str">
        <f t="shared" si="48"/>
        <v>No</v>
      </c>
      <c r="I143" s="24"/>
      <c r="J143" s="25">
        <v>5000</v>
      </c>
      <c r="K143" s="31">
        <v>5000</v>
      </c>
      <c r="L143" s="31">
        <v>5000</v>
      </c>
      <c r="M143" s="20">
        <f t="shared" si="49"/>
        <v>0</v>
      </c>
      <c r="N143" s="21">
        <f t="shared" si="50"/>
        <v>0</v>
      </c>
      <c r="O143" s="26"/>
      <c r="P143" s="22" t="str">
        <f t="shared" si="51"/>
        <v>On Budget</v>
      </c>
      <c r="Q143" s="20">
        <f t="shared" si="52"/>
        <v>0</v>
      </c>
    </row>
    <row r="144" spans="1:17" hidden="1" outlineLevel="2" x14ac:dyDescent="0.25">
      <c r="A144" s="33" t="s">
        <v>150</v>
      </c>
      <c r="B144" s="30" t="s">
        <v>11</v>
      </c>
      <c r="C144" s="31">
        <v>22852.639999999999</v>
      </c>
      <c r="D144" s="31">
        <v>0</v>
      </c>
      <c r="E144" s="20">
        <f t="shared" si="45"/>
        <v>22852.639999999999</v>
      </c>
      <c r="F144" s="21">
        <f t="shared" si="46"/>
        <v>1</v>
      </c>
      <c r="G144" s="22" t="str">
        <f t="shared" si="47"/>
        <v>Over Budget</v>
      </c>
      <c r="H144" s="23" t="str">
        <f t="shared" si="48"/>
        <v>Yes</v>
      </c>
      <c r="I144" s="24" t="s">
        <v>425</v>
      </c>
      <c r="J144" s="25">
        <v>22853</v>
      </c>
      <c r="K144" s="31">
        <v>22852.639999999999</v>
      </c>
      <c r="L144" s="31">
        <v>0</v>
      </c>
      <c r="M144" s="20">
        <f t="shared" si="49"/>
        <v>22853</v>
      </c>
      <c r="N144" s="21">
        <f t="shared" si="50"/>
        <v>1</v>
      </c>
      <c r="O144" s="26"/>
      <c r="P144" s="22" t="str">
        <f t="shared" si="51"/>
        <v>Over Budget</v>
      </c>
      <c r="Q144" s="20">
        <f t="shared" si="52"/>
        <v>0.36000000000058208</v>
      </c>
    </row>
    <row r="145" spans="1:17" hidden="1" outlineLevel="2" x14ac:dyDescent="0.25">
      <c r="A145" s="33" t="s">
        <v>151</v>
      </c>
      <c r="B145" s="30" t="s">
        <v>11</v>
      </c>
      <c r="C145" s="31">
        <v>0</v>
      </c>
      <c r="D145" s="31">
        <v>0</v>
      </c>
      <c r="E145" s="20">
        <f t="shared" si="45"/>
        <v>0</v>
      </c>
      <c r="F145" s="21">
        <f t="shared" si="46"/>
        <v>0</v>
      </c>
      <c r="G145" s="22" t="str">
        <f t="shared" si="47"/>
        <v>On Budget</v>
      </c>
      <c r="H145" s="23" t="str">
        <f t="shared" si="48"/>
        <v>No</v>
      </c>
      <c r="I145" s="24"/>
      <c r="J145" s="25">
        <v>100000</v>
      </c>
      <c r="K145" s="31">
        <v>100000</v>
      </c>
      <c r="L145" s="31">
        <v>100000</v>
      </c>
      <c r="M145" s="20">
        <f t="shared" si="49"/>
        <v>0</v>
      </c>
      <c r="N145" s="21">
        <f t="shared" si="50"/>
        <v>0</v>
      </c>
      <c r="O145" s="26"/>
      <c r="P145" s="22" t="str">
        <f t="shared" si="51"/>
        <v>On Budget</v>
      </c>
      <c r="Q145" s="20">
        <f t="shared" si="52"/>
        <v>0</v>
      </c>
    </row>
    <row r="146" spans="1:17" hidden="1" outlineLevel="2" x14ac:dyDescent="0.25">
      <c r="A146" s="33" t="s">
        <v>152</v>
      </c>
      <c r="B146" s="30" t="s">
        <v>11</v>
      </c>
      <c r="C146" s="31">
        <v>0</v>
      </c>
      <c r="D146" s="31">
        <v>93714</v>
      </c>
      <c r="E146" s="20">
        <f t="shared" si="45"/>
        <v>-93714</v>
      </c>
      <c r="F146" s="21">
        <f t="shared" si="46"/>
        <v>-1</v>
      </c>
      <c r="G146" s="22" t="str">
        <f t="shared" si="47"/>
        <v>Under Budget</v>
      </c>
      <c r="H146" s="23" t="str">
        <f t="shared" si="48"/>
        <v>Yes</v>
      </c>
      <c r="I146" s="24" t="s">
        <v>439</v>
      </c>
      <c r="J146" s="25">
        <v>0</v>
      </c>
      <c r="K146" s="31">
        <v>93786</v>
      </c>
      <c r="L146" s="31">
        <v>187500</v>
      </c>
      <c r="M146" s="20">
        <f t="shared" si="49"/>
        <v>-187500</v>
      </c>
      <c r="N146" s="21">
        <f t="shared" si="50"/>
        <v>-1</v>
      </c>
      <c r="O146" s="26"/>
      <c r="P146" s="22" t="str">
        <f t="shared" si="51"/>
        <v>Under Budget</v>
      </c>
      <c r="Q146" s="20">
        <f t="shared" si="52"/>
        <v>-93786</v>
      </c>
    </row>
    <row r="147" spans="1:17" hidden="1" outlineLevel="2" x14ac:dyDescent="0.25">
      <c r="A147" s="33" t="s">
        <v>153</v>
      </c>
      <c r="B147" s="30" t="s">
        <v>11</v>
      </c>
      <c r="C147" s="31">
        <v>136124.06</v>
      </c>
      <c r="D147" s="31">
        <v>76515</v>
      </c>
      <c r="E147" s="20">
        <f t="shared" si="45"/>
        <v>59609.06</v>
      </c>
      <c r="F147" s="21">
        <f t="shared" si="46"/>
        <v>0.77905064366464094</v>
      </c>
      <c r="G147" s="22" t="str">
        <f t="shared" si="47"/>
        <v>Over Budget</v>
      </c>
      <c r="H147" s="23" t="str">
        <f t="shared" si="48"/>
        <v>Yes</v>
      </c>
      <c r="I147" s="24" t="s">
        <v>440</v>
      </c>
      <c r="J147" s="25">
        <v>653623</v>
      </c>
      <c r="K147" s="31">
        <v>365792.06</v>
      </c>
      <c r="L147" s="31">
        <v>306183</v>
      </c>
      <c r="M147" s="20">
        <f t="shared" si="49"/>
        <v>347440</v>
      </c>
      <c r="N147" s="21">
        <f t="shared" si="50"/>
        <v>1.134746213865564</v>
      </c>
      <c r="O147" s="26"/>
      <c r="P147" s="22" t="str">
        <f t="shared" si="51"/>
        <v>Over Budget</v>
      </c>
      <c r="Q147" s="20">
        <f t="shared" si="52"/>
        <v>287830.94</v>
      </c>
    </row>
    <row r="148" spans="1:17" ht="24" hidden="1" outlineLevel="2" x14ac:dyDescent="0.25">
      <c r="A148" s="33" t="s">
        <v>154</v>
      </c>
      <c r="B148" s="30" t="s">
        <v>11</v>
      </c>
      <c r="C148" s="31">
        <v>29908.689999999995</v>
      </c>
      <c r="D148" s="31">
        <v>0</v>
      </c>
      <c r="E148" s="20">
        <f t="shared" si="45"/>
        <v>29908.689999999995</v>
      </c>
      <c r="F148" s="21">
        <f t="shared" si="46"/>
        <v>1</v>
      </c>
      <c r="G148" s="22" t="str">
        <f t="shared" si="47"/>
        <v>Over Budget</v>
      </c>
      <c r="H148" s="23" t="str">
        <f t="shared" si="48"/>
        <v>Yes</v>
      </c>
      <c r="I148" s="24" t="s">
        <v>441</v>
      </c>
      <c r="J148" s="25">
        <v>340000</v>
      </c>
      <c r="K148" s="31">
        <v>369908.69</v>
      </c>
      <c r="L148" s="31">
        <v>340000</v>
      </c>
      <c r="M148" s="20">
        <f t="shared" si="49"/>
        <v>0</v>
      </c>
      <c r="N148" s="21">
        <f t="shared" si="50"/>
        <v>0</v>
      </c>
      <c r="O148" s="26"/>
      <c r="P148" s="22" t="str">
        <f t="shared" si="51"/>
        <v>On Budget</v>
      </c>
      <c r="Q148" s="20">
        <f t="shared" si="52"/>
        <v>-29908.690000000002</v>
      </c>
    </row>
    <row r="149" spans="1:17" ht="24" hidden="1" outlineLevel="2" x14ac:dyDescent="0.25">
      <c r="A149" s="33" t="s">
        <v>155</v>
      </c>
      <c r="B149" s="30" t="s">
        <v>11</v>
      </c>
      <c r="C149" s="31">
        <v>77467.33</v>
      </c>
      <c r="D149" s="31">
        <v>249480</v>
      </c>
      <c r="E149" s="20">
        <f t="shared" si="45"/>
        <v>-172012.66999999998</v>
      </c>
      <c r="F149" s="21">
        <f t="shared" si="46"/>
        <v>-0.68948480840147497</v>
      </c>
      <c r="G149" s="22" t="str">
        <f t="shared" si="47"/>
        <v>Under Budget</v>
      </c>
      <c r="H149" s="23" t="str">
        <f t="shared" si="48"/>
        <v>Yes</v>
      </c>
      <c r="I149" s="24" t="s">
        <v>442</v>
      </c>
      <c r="J149" s="25">
        <v>455306</v>
      </c>
      <c r="K149" s="31">
        <v>205987.33000000002</v>
      </c>
      <c r="L149" s="31">
        <v>378000</v>
      </c>
      <c r="M149" s="20">
        <f t="shared" si="49"/>
        <v>77306</v>
      </c>
      <c r="N149" s="21">
        <f t="shared" si="50"/>
        <v>0.20451322751322751</v>
      </c>
      <c r="O149" s="26"/>
      <c r="P149" s="22" t="str">
        <f t="shared" si="51"/>
        <v>Over Budget</v>
      </c>
      <c r="Q149" s="20">
        <f t="shared" si="52"/>
        <v>249318.66999999998</v>
      </c>
    </row>
    <row r="150" spans="1:17" hidden="1" outlineLevel="2" x14ac:dyDescent="0.25">
      <c r="A150" s="33" t="s">
        <v>156</v>
      </c>
      <c r="B150" s="30" t="s">
        <v>11</v>
      </c>
      <c r="C150" s="31">
        <v>0</v>
      </c>
      <c r="D150" s="31">
        <v>24750</v>
      </c>
      <c r="E150" s="20">
        <f t="shared" si="45"/>
        <v>-24750</v>
      </c>
      <c r="F150" s="21">
        <f t="shared" si="46"/>
        <v>-1</v>
      </c>
      <c r="G150" s="22" t="str">
        <f t="shared" si="47"/>
        <v>Under Budget</v>
      </c>
      <c r="H150" s="23" t="str">
        <f t="shared" si="48"/>
        <v>Yes</v>
      </c>
      <c r="I150" s="24" t="s">
        <v>439</v>
      </c>
      <c r="J150" s="25">
        <v>0</v>
      </c>
      <c r="K150" s="31">
        <v>12750</v>
      </c>
      <c r="L150" s="31">
        <v>37500</v>
      </c>
      <c r="M150" s="20">
        <f t="shared" si="49"/>
        <v>-37500</v>
      </c>
      <c r="N150" s="21">
        <f t="shared" si="50"/>
        <v>-1</v>
      </c>
      <c r="O150" s="26"/>
      <c r="P150" s="22" t="str">
        <f t="shared" si="51"/>
        <v>Under Budget</v>
      </c>
      <c r="Q150" s="20">
        <f t="shared" si="52"/>
        <v>-12750</v>
      </c>
    </row>
    <row r="151" spans="1:17" hidden="1" outlineLevel="2" x14ac:dyDescent="0.25">
      <c r="A151" s="33" t="s">
        <v>157</v>
      </c>
      <c r="B151" s="30" t="s">
        <v>11</v>
      </c>
      <c r="C151" s="31">
        <v>9700.5600000000013</v>
      </c>
      <c r="D151" s="31">
        <v>0</v>
      </c>
      <c r="E151" s="20">
        <f t="shared" si="45"/>
        <v>9700.5600000000013</v>
      </c>
      <c r="F151" s="21">
        <f t="shared" si="46"/>
        <v>1</v>
      </c>
      <c r="G151" s="22" t="str">
        <f t="shared" si="47"/>
        <v>Over Budget</v>
      </c>
      <c r="H151" s="23" t="str">
        <f t="shared" si="48"/>
        <v>No</v>
      </c>
      <c r="I151" s="24"/>
      <c r="J151" s="25">
        <v>18098</v>
      </c>
      <c r="K151" s="31">
        <v>9700.5600000000013</v>
      </c>
      <c r="L151" s="31">
        <v>0</v>
      </c>
      <c r="M151" s="20">
        <f t="shared" si="49"/>
        <v>18098</v>
      </c>
      <c r="N151" s="21">
        <f t="shared" si="50"/>
        <v>1</v>
      </c>
      <c r="O151" s="26"/>
      <c r="P151" s="22" t="str">
        <f t="shared" si="51"/>
        <v>Over Budget</v>
      </c>
      <c r="Q151" s="20">
        <f t="shared" si="52"/>
        <v>8397.4399999999987</v>
      </c>
    </row>
    <row r="152" spans="1:17" ht="24" hidden="1" outlineLevel="2" x14ac:dyDescent="0.25">
      <c r="A152" s="33" t="s">
        <v>158</v>
      </c>
      <c r="B152" s="30" t="s">
        <v>11</v>
      </c>
      <c r="C152" s="31">
        <v>105754.40999999999</v>
      </c>
      <c r="D152" s="31">
        <v>74970</v>
      </c>
      <c r="E152" s="20">
        <f t="shared" si="45"/>
        <v>30784.409999999989</v>
      </c>
      <c r="F152" s="21">
        <f t="shared" si="46"/>
        <v>0.41062304921968773</v>
      </c>
      <c r="G152" s="22" t="str">
        <f t="shared" si="47"/>
        <v>Over Budget</v>
      </c>
      <c r="H152" s="23" t="str">
        <f t="shared" si="48"/>
        <v>Yes</v>
      </c>
      <c r="I152" s="24" t="s">
        <v>443</v>
      </c>
      <c r="J152" s="25">
        <v>150000</v>
      </c>
      <c r="K152" s="31">
        <v>180784.40999999997</v>
      </c>
      <c r="L152" s="31">
        <v>150000</v>
      </c>
      <c r="M152" s="20">
        <f t="shared" si="49"/>
        <v>0</v>
      </c>
      <c r="N152" s="21">
        <f t="shared" si="50"/>
        <v>0</v>
      </c>
      <c r="O152" s="26"/>
      <c r="P152" s="22" t="str">
        <f t="shared" si="51"/>
        <v>On Budget</v>
      </c>
      <c r="Q152" s="20">
        <f t="shared" si="52"/>
        <v>-30784.409999999974</v>
      </c>
    </row>
    <row r="153" spans="1:17" hidden="1" outlineLevel="2" x14ac:dyDescent="0.25">
      <c r="A153" s="33" t="s">
        <v>159</v>
      </c>
      <c r="B153" s="30" t="s">
        <v>11</v>
      </c>
      <c r="C153" s="31">
        <v>38477.78</v>
      </c>
      <c r="D153" s="31">
        <v>0</v>
      </c>
      <c r="E153" s="20">
        <f t="shared" si="45"/>
        <v>38477.78</v>
      </c>
      <c r="F153" s="21">
        <f t="shared" si="46"/>
        <v>1</v>
      </c>
      <c r="G153" s="22" t="str">
        <f t="shared" si="47"/>
        <v>Over Budget</v>
      </c>
      <c r="H153" s="23" t="str">
        <f t="shared" si="48"/>
        <v>Yes</v>
      </c>
      <c r="I153" s="24" t="s">
        <v>425</v>
      </c>
      <c r="J153" s="25">
        <v>38478</v>
      </c>
      <c r="K153" s="31">
        <v>38477.78</v>
      </c>
      <c r="L153" s="31">
        <v>0</v>
      </c>
      <c r="M153" s="20">
        <f t="shared" si="49"/>
        <v>38478</v>
      </c>
      <c r="N153" s="21">
        <f t="shared" si="50"/>
        <v>1</v>
      </c>
      <c r="O153" s="26"/>
      <c r="P153" s="22" t="str">
        <f t="shared" si="51"/>
        <v>Over Budget</v>
      </c>
      <c r="Q153" s="20">
        <f t="shared" si="52"/>
        <v>0.22000000000116415</v>
      </c>
    </row>
    <row r="154" spans="1:17" hidden="1" outlineLevel="2" x14ac:dyDescent="0.25">
      <c r="A154" s="33" t="s">
        <v>160</v>
      </c>
      <c r="B154" s="30" t="s">
        <v>11</v>
      </c>
      <c r="C154" s="31">
        <v>-839.81</v>
      </c>
      <c r="D154" s="31">
        <v>0</v>
      </c>
      <c r="E154" s="20">
        <f t="shared" si="45"/>
        <v>-839.81</v>
      </c>
      <c r="F154" s="21">
        <f t="shared" si="46"/>
        <v>-1</v>
      </c>
      <c r="G154" s="22" t="str">
        <f t="shared" si="47"/>
        <v>Under Budget</v>
      </c>
      <c r="H154" s="23" t="str">
        <f t="shared" si="48"/>
        <v>No</v>
      </c>
      <c r="I154" s="24"/>
      <c r="J154" s="25">
        <v>-1033</v>
      </c>
      <c r="K154" s="31">
        <v>-839.81</v>
      </c>
      <c r="L154" s="31">
        <v>0</v>
      </c>
      <c r="M154" s="20">
        <f t="shared" si="49"/>
        <v>-1033</v>
      </c>
      <c r="N154" s="21">
        <f t="shared" si="50"/>
        <v>-1</v>
      </c>
      <c r="O154" s="26"/>
      <c r="P154" s="22" t="str">
        <f t="shared" si="51"/>
        <v>Under Budget</v>
      </c>
      <c r="Q154" s="20">
        <f t="shared" si="52"/>
        <v>-193.19000000000005</v>
      </c>
    </row>
    <row r="155" spans="1:17" hidden="1" outlineLevel="2" x14ac:dyDescent="0.25">
      <c r="A155" s="33" t="s">
        <v>161</v>
      </c>
      <c r="B155" s="30" t="s">
        <v>11</v>
      </c>
      <c r="C155" s="31">
        <v>-0.01</v>
      </c>
      <c r="D155" s="31">
        <v>0</v>
      </c>
      <c r="E155" s="20">
        <f t="shared" si="45"/>
        <v>-0.01</v>
      </c>
      <c r="F155" s="21">
        <f t="shared" si="46"/>
        <v>0</v>
      </c>
      <c r="G155" s="22" t="str">
        <f t="shared" si="47"/>
        <v>On Budget</v>
      </c>
      <c r="H155" s="23" t="str">
        <f t="shared" si="48"/>
        <v>No</v>
      </c>
      <c r="I155" s="24"/>
      <c r="J155" s="25">
        <v>0</v>
      </c>
      <c r="K155" s="31">
        <v>-0.01</v>
      </c>
      <c r="L155" s="31">
        <v>0</v>
      </c>
      <c r="M155" s="20">
        <f t="shared" si="49"/>
        <v>0</v>
      </c>
      <c r="N155" s="21">
        <f t="shared" si="50"/>
        <v>-1</v>
      </c>
      <c r="O155" s="26"/>
      <c r="P155" s="22" t="str">
        <f t="shared" si="51"/>
        <v>On Budget</v>
      </c>
      <c r="Q155" s="20">
        <f t="shared" si="52"/>
        <v>0.01</v>
      </c>
    </row>
    <row r="156" spans="1:17" hidden="1" outlineLevel="2" x14ac:dyDescent="0.25">
      <c r="A156" s="33" t="s">
        <v>162</v>
      </c>
      <c r="B156" s="30" t="s">
        <v>11</v>
      </c>
      <c r="C156" s="31">
        <v>0</v>
      </c>
      <c r="D156" s="31">
        <v>29988</v>
      </c>
      <c r="E156" s="20">
        <f t="shared" si="45"/>
        <v>-29988</v>
      </c>
      <c r="F156" s="21">
        <f t="shared" si="46"/>
        <v>-1</v>
      </c>
      <c r="G156" s="22" t="str">
        <f t="shared" si="47"/>
        <v>Under Budget</v>
      </c>
      <c r="H156" s="23" t="str">
        <f t="shared" si="48"/>
        <v>Yes</v>
      </c>
      <c r="I156" s="24" t="s">
        <v>439</v>
      </c>
      <c r="J156" s="25">
        <v>0</v>
      </c>
      <c r="K156" s="31">
        <v>90012</v>
      </c>
      <c r="L156" s="31">
        <v>120000</v>
      </c>
      <c r="M156" s="20">
        <f t="shared" si="49"/>
        <v>-120000</v>
      </c>
      <c r="N156" s="21">
        <f t="shared" si="50"/>
        <v>-1</v>
      </c>
      <c r="O156" s="26"/>
      <c r="P156" s="22" t="str">
        <f t="shared" si="51"/>
        <v>Under Budget</v>
      </c>
      <c r="Q156" s="20">
        <f t="shared" si="52"/>
        <v>-90012</v>
      </c>
    </row>
    <row r="157" spans="1:17" hidden="1" outlineLevel="2" x14ac:dyDescent="0.25">
      <c r="A157" s="33" t="s">
        <v>163</v>
      </c>
      <c r="B157" s="30" t="s">
        <v>11</v>
      </c>
      <c r="C157" s="31">
        <v>-548.46000000000026</v>
      </c>
      <c r="D157" s="31">
        <v>0</v>
      </c>
      <c r="E157" s="20">
        <f t="shared" si="45"/>
        <v>-548.46000000000026</v>
      </c>
      <c r="F157" s="21">
        <f t="shared" si="46"/>
        <v>-1</v>
      </c>
      <c r="G157" s="22" t="str">
        <f t="shared" si="47"/>
        <v>Under Budget</v>
      </c>
      <c r="H157" s="23" t="str">
        <f t="shared" si="48"/>
        <v>No</v>
      </c>
      <c r="I157" s="24"/>
      <c r="J157" s="25">
        <v>-548</v>
      </c>
      <c r="K157" s="31">
        <v>-548.46000000000026</v>
      </c>
      <c r="L157" s="31">
        <v>0</v>
      </c>
      <c r="M157" s="20">
        <f t="shared" si="49"/>
        <v>-548</v>
      </c>
      <c r="N157" s="21">
        <f t="shared" si="50"/>
        <v>-1</v>
      </c>
      <c r="O157" s="26"/>
      <c r="P157" s="22" t="str">
        <f t="shared" si="51"/>
        <v>Under Budget</v>
      </c>
      <c r="Q157" s="20">
        <f t="shared" si="52"/>
        <v>0.46000000000026375</v>
      </c>
    </row>
    <row r="158" spans="1:17" hidden="1" outlineLevel="2" x14ac:dyDescent="0.25">
      <c r="A158" s="33" t="s">
        <v>164</v>
      </c>
      <c r="B158" s="30" t="s">
        <v>11</v>
      </c>
      <c r="C158" s="31">
        <v>-1551.26</v>
      </c>
      <c r="D158" s="31">
        <v>0</v>
      </c>
      <c r="E158" s="20">
        <f t="shared" si="45"/>
        <v>-1551.26</v>
      </c>
      <c r="F158" s="21">
        <f t="shared" si="46"/>
        <v>-1</v>
      </c>
      <c r="G158" s="22" t="str">
        <f t="shared" si="47"/>
        <v>Under Budget</v>
      </c>
      <c r="H158" s="23" t="str">
        <f t="shared" si="48"/>
        <v>No</v>
      </c>
      <c r="I158" s="24"/>
      <c r="J158" s="25">
        <v>-1551</v>
      </c>
      <c r="K158" s="31">
        <v>-1551.26</v>
      </c>
      <c r="L158" s="31">
        <v>0</v>
      </c>
      <c r="M158" s="20">
        <f t="shared" si="49"/>
        <v>-1551</v>
      </c>
      <c r="N158" s="21">
        <f t="shared" si="50"/>
        <v>-1</v>
      </c>
      <c r="O158" s="26"/>
      <c r="P158" s="22" t="str">
        <f t="shared" si="51"/>
        <v>Under Budget</v>
      </c>
      <c r="Q158" s="20">
        <f t="shared" si="52"/>
        <v>0.25999999999999091</v>
      </c>
    </row>
    <row r="159" spans="1:17" hidden="1" outlineLevel="2" x14ac:dyDescent="0.25">
      <c r="A159" s="33" t="s">
        <v>165</v>
      </c>
      <c r="B159" s="30" t="s">
        <v>11</v>
      </c>
      <c r="C159" s="31">
        <v>1729.49</v>
      </c>
      <c r="D159" s="31">
        <v>0</v>
      </c>
      <c r="E159" s="20">
        <f t="shared" si="45"/>
        <v>1729.49</v>
      </c>
      <c r="F159" s="21">
        <f t="shared" si="46"/>
        <v>1</v>
      </c>
      <c r="G159" s="22" t="str">
        <f t="shared" si="47"/>
        <v>Over Budget</v>
      </c>
      <c r="H159" s="23" t="str">
        <f t="shared" si="48"/>
        <v>No</v>
      </c>
      <c r="I159" s="24"/>
      <c r="J159" s="25">
        <v>1729</v>
      </c>
      <c r="K159" s="31">
        <v>1729.49</v>
      </c>
      <c r="L159" s="31">
        <v>0</v>
      </c>
      <c r="M159" s="20">
        <f t="shared" si="49"/>
        <v>1729</v>
      </c>
      <c r="N159" s="21">
        <f t="shared" si="50"/>
        <v>1</v>
      </c>
      <c r="O159" s="26"/>
      <c r="P159" s="22" t="str">
        <f t="shared" si="51"/>
        <v>Over Budget</v>
      </c>
      <c r="Q159" s="20">
        <f t="shared" si="52"/>
        <v>-0.49000000000000909</v>
      </c>
    </row>
    <row r="160" spans="1:17" hidden="1" outlineLevel="2" x14ac:dyDescent="0.25">
      <c r="A160" s="33" t="s">
        <v>166</v>
      </c>
      <c r="B160" s="30" t="s">
        <v>11</v>
      </c>
      <c r="C160" s="31">
        <v>-503.89</v>
      </c>
      <c r="D160" s="31">
        <v>0</v>
      </c>
      <c r="E160" s="20">
        <f t="shared" si="45"/>
        <v>-503.89</v>
      </c>
      <c r="F160" s="21">
        <f t="shared" si="46"/>
        <v>-1</v>
      </c>
      <c r="G160" s="22" t="str">
        <f t="shared" si="47"/>
        <v>Under Budget</v>
      </c>
      <c r="H160" s="23" t="str">
        <f t="shared" si="48"/>
        <v>No</v>
      </c>
      <c r="I160" s="24"/>
      <c r="J160" s="25">
        <v>-504</v>
      </c>
      <c r="K160" s="31">
        <v>-503.89</v>
      </c>
      <c r="L160" s="31">
        <v>0</v>
      </c>
      <c r="M160" s="20">
        <f t="shared" si="49"/>
        <v>-504</v>
      </c>
      <c r="N160" s="21">
        <f t="shared" si="50"/>
        <v>-1</v>
      </c>
      <c r="O160" s="26"/>
      <c r="P160" s="22" t="str">
        <f t="shared" si="51"/>
        <v>Under Budget</v>
      </c>
      <c r="Q160" s="20">
        <f t="shared" si="52"/>
        <v>-0.11000000000001364</v>
      </c>
    </row>
    <row r="161" spans="1:17" hidden="1" outlineLevel="2" x14ac:dyDescent="0.25">
      <c r="A161" s="33" t="s">
        <v>167</v>
      </c>
      <c r="B161" s="30" t="s">
        <v>11</v>
      </c>
      <c r="C161" s="31">
        <v>12062.309999999998</v>
      </c>
      <c r="D161" s="31">
        <v>0</v>
      </c>
      <c r="E161" s="20">
        <f t="shared" si="45"/>
        <v>12062.309999999998</v>
      </c>
      <c r="F161" s="21">
        <f t="shared" si="46"/>
        <v>1</v>
      </c>
      <c r="G161" s="22" t="str">
        <f t="shared" si="47"/>
        <v>Over Budget</v>
      </c>
      <c r="H161" s="23" t="str">
        <f t="shared" si="48"/>
        <v>Yes</v>
      </c>
      <c r="I161" s="24" t="s">
        <v>425</v>
      </c>
      <c r="J161" s="25">
        <v>13000</v>
      </c>
      <c r="K161" s="31">
        <v>49562.31</v>
      </c>
      <c r="L161" s="31">
        <v>37500</v>
      </c>
      <c r="M161" s="20">
        <f t="shared" si="49"/>
        <v>-24500</v>
      </c>
      <c r="N161" s="21">
        <f t="shared" si="50"/>
        <v>-0.65333333333333332</v>
      </c>
      <c r="O161" s="26"/>
      <c r="P161" s="22" t="str">
        <f t="shared" si="51"/>
        <v>Under Budget</v>
      </c>
      <c r="Q161" s="20">
        <f t="shared" si="52"/>
        <v>-36562.31</v>
      </c>
    </row>
    <row r="162" spans="1:17" hidden="1" outlineLevel="2" x14ac:dyDescent="0.25">
      <c r="A162" s="33" t="s">
        <v>168</v>
      </c>
      <c r="B162" s="30" t="s">
        <v>11</v>
      </c>
      <c r="C162" s="31">
        <v>3289.43</v>
      </c>
      <c r="D162" s="31">
        <v>0</v>
      </c>
      <c r="E162" s="20">
        <f t="shared" si="45"/>
        <v>3289.43</v>
      </c>
      <c r="F162" s="21">
        <f t="shared" si="46"/>
        <v>1</v>
      </c>
      <c r="G162" s="22" t="str">
        <f t="shared" si="47"/>
        <v>Over Budget</v>
      </c>
      <c r="H162" s="23" t="str">
        <f t="shared" si="48"/>
        <v>No</v>
      </c>
      <c r="I162" s="24"/>
      <c r="J162" s="25">
        <v>85000</v>
      </c>
      <c r="K162" s="31">
        <v>88289.43</v>
      </c>
      <c r="L162" s="31">
        <v>85000</v>
      </c>
      <c r="M162" s="20">
        <f t="shared" si="49"/>
        <v>0</v>
      </c>
      <c r="N162" s="21">
        <f t="shared" si="50"/>
        <v>0</v>
      </c>
      <c r="O162" s="26"/>
      <c r="P162" s="22" t="str">
        <f t="shared" si="51"/>
        <v>On Budget</v>
      </c>
      <c r="Q162" s="20">
        <f t="shared" si="52"/>
        <v>-3289.429999999993</v>
      </c>
    </row>
    <row r="163" spans="1:17" hidden="1" outlineLevel="2" x14ac:dyDescent="0.25">
      <c r="A163" s="33" t="s">
        <v>169</v>
      </c>
      <c r="B163" s="30" t="s">
        <v>11</v>
      </c>
      <c r="C163" s="31">
        <v>0</v>
      </c>
      <c r="D163" s="31">
        <v>0</v>
      </c>
      <c r="E163" s="20">
        <f t="shared" si="45"/>
        <v>0</v>
      </c>
      <c r="F163" s="21">
        <f t="shared" si="46"/>
        <v>0</v>
      </c>
      <c r="G163" s="22" t="str">
        <f t="shared" si="47"/>
        <v>On Budget</v>
      </c>
      <c r="H163" s="23" t="str">
        <f t="shared" si="48"/>
        <v>No</v>
      </c>
      <c r="I163" s="24"/>
      <c r="J163" s="25">
        <v>54488</v>
      </c>
      <c r="K163" s="31">
        <v>54488</v>
      </c>
      <c r="L163" s="31">
        <v>54488</v>
      </c>
      <c r="M163" s="20">
        <f t="shared" si="49"/>
        <v>0</v>
      </c>
      <c r="N163" s="21">
        <f t="shared" si="50"/>
        <v>0</v>
      </c>
      <c r="O163" s="26"/>
      <c r="P163" s="22" t="str">
        <f t="shared" si="51"/>
        <v>On Budget</v>
      </c>
      <c r="Q163" s="20">
        <f t="shared" si="52"/>
        <v>0</v>
      </c>
    </row>
    <row r="164" spans="1:17" hidden="1" outlineLevel="2" x14ac:dyDescent="0.25">
      <c r="A164" s="33" t="s">
        <v>170</v>
      </c>
      <c r="B164" s="30" t="s">
        <v>11</v>
      </c>
      <c r="C164" s="31">
        <v>226373.73</v>
      </c>
      <c r="D164" s="31">
        <v>0</v>
      </c>
      <c r="E164" s="20">
        <f t="shared" si="45"/>
        <v>226373.73</v>
      </c>
      <c r="F164" s="21">
        <f t="shared" si="46"/>
        <v>1</v>
      </c>
      <c r="G164" s="22" t="str">
        <f t="shared" si="47"/>
        <v>Over Budget</v>
      </c>
      <c r="H164" s="23" t="str">
        <f t="shared" si="48"/>
        <v>Yes</v>
      </c>
      <c r="I164" s="24" t="s">
        <v>436</v>
      </c>
      <c r="J164" s="25">
        <v>226374</v>
      </c>
      <c r="K164" s="31">
        <v>226373.73</v>
      </c>
      <c r="L164" s="31">
        <v>0</v>
      </c>
      <c r="M164" s="20">
        <f t="shared" si="49"/>
        <v>226374</v>
      </c>
      <c r="N164" s="21">
        <f t="shared" si="50"/>
        <v>1</v>
      </c>
      <c r="O164" s="26"/>
      <c r="P164" s="22" t="str">
        <f t="shared" si="51"/>
        <v>Over Budget</v>
      </c>
      <c r="Q164" s="20">
        <f t="shared" si="52"/>
        <v>0.26999999998952262</v>
      </c>
    </row>
    <row r="165" spans="1:17" hidden="1" outlineLevel="2" x14ac:dyDescent="0.25">
      <c r="A165" s="33" t="s">
        <v>171</v>
      </c>
      <c r="B165" s="30" t="s">
        <v>11</v>
      </c>
      <c r="C165" s="31">
        <v>99328.38</v>
      </c>
      <c r="D165" s="31">
        <v>0</v>
      </c>
      <c r="E165" s="20">
        <f t="shared" si="45"/>
        <v>99328.38</v>
      </c>
      <c r="F165" s="21">
        <f t="shared" si="46"/>
        <v>1</v>
      </c>
      <c r="G165" s="22" t="str">
        <f t="shared" si="47"/>
        <v>Over Budget</v>
      </c>
      <c r="H165" s="23" t="str">
        <f t="shared" si="48"/>
        <v>Yes</v>
      </c>
      <c r="I165" s="24" t="s">
        <v>436</v>
      </c>
      <c r="J165" s="25">
        <v>124680</v>
      </c>
      <c r="K165" s="31">
        <v>99328.38</v>
      </c>
      <c r="L165" s="31">
        <v>0</v>
      </c>
      <c r="M165" s="20">
        <f t="shared" si="49"/>
        <v>124680</v>
      </c>
      <c r="N165" s="21">
        <f t="shared" si="50"/>
        <v>1</v>
      </c>
      <c r="O165" s="26"/>
      <c r="P165" s="22" t="str">
        <f t="shared" si="51"/>
        <v>Over Budget</v>
      </c>
      <c r="Q165" s="20">
        <f t="shared" si="52"/>
        <v>25351.619999999995</v>
      </c>
    </row>
    <row r="166" spans="1:17" ht="15.75" hidden="1" outlineLevel="2" thickBot="1" x14ac:dyDescent="0.3">
      <c r="A166" s="33" t="s">
        <v>172</v>
      </c>
      <c r="B166" s="30" t="s">
        <v>11</v>
      </c>
      <c r="C166" s="31">
        <v>-8083.5000000000009</v>
      </c>
      <c r="D166" s="31">
        <v>0</v>
      </c>
      <c r="E166" s="20">
        <f t="shared" si="45"/>
        <v>-8083.5000000000009</v>
      </c>
      <c r="F166" s="21">
        <f t="shared" si="46"/>
        <v>-1</v>
      </c>
      <c r="G166" s="22" t="str">
        <f t="shared" si="47"/>
        <v>Under Budget</v>
      </c>
      <c r="H166" s="23" t="str">
        <f t="shared" si="48"/>
        <v>No</v>
      </c>
      <c r="I166" s="24"/>
      <c r="J166" s="25">
        <v>-8084</v>
      </c>
      <c r="K166" s="31">
        <v>-8083.5000000000009</v>
      </c>
      <c r="L166" s="31">
        <v>0</v>
      </c>
      <c r="M166" s="20">
        <f t="shared" si="49"/>
        <v>-8084</v>
      </c>
      <c r="N166" s="21">
        <f t="shared" si="50"/>
        <v>-1</v>
      </c>
      <c r="O166" s="26"/>
      <c r="P166" s="22" t="str">
        <f t="shared" si="51"/>
        <v>Under Budget</v>
      </c>
      <c r="Q166" s="20">
        <f t="shared" si="52"/>
        <v>-0.49999999999909051</v>
      </c>
    </row>
    <row r="167" spans="1:17" hidden="1" outlineLevel="1" x14ac:dyDescent="0.25">
      <c r="A167" s="34" t="s">
        <v>173</v>
      </c>
      <c r="B167" s="35" t="s">
        <v>13</v>
      </c>
      <c r="C167" s="40">
        <f>SUBTOTAL(9,C133:C166)</f>
        <v>821833.62999999989</v>
      </c>
      <c r="D167" s="40">
        <f>SUBTOTAL(9,D133:D166)</f>
        <v>738111</v>
      </c>
      <c r="E167" s="41">
        <f t="shared" si="45"/>
        <v>83722.629999999888</v>
      </c>
      <c r="F167" s="42">
        <f t="shared" si="46"/>
        <v>0.1134282377582774</v>
      </c>
      <c r="G167" s="40" t="str">
        <f t="shared" si="47"/>
        <v>Over Budget</v>
      </c>
      <c r="H167" s="43"/>
      <c r="I167" s="44"/>
      <c r="J167" s="62">
        <f>SUBTOTAL(9,J133:J166)</f>
        <v>3041494</v>
      </c>
      <c r="K167" s="40">
        <f>SUBTOTAL(9,K133:K166)</f>
        <v>3490091.6300000008</v>
      </c>
      <c r="L167" s="40">
        <f>SUBTOTAL(9,L133:L166)</f>
        <v>3406369</v>
      </c>
      <c r="M167" s="41">
        <f t="shared" si="49"/>
        <v>-364875</v>
      </c>
      <c r="N167" s="42">
        <f t="shared" si="50"/>
        <v>-0.10711552389068829</v>
      </c>
      <c r="O167" s="46"/>
      <c r="P167" s="40" t="str">
        <f t="shared" si="51"/>
        <v>Under Budget</v>
      </c>
      <c r="Q167" s="41">
        <f t="shared" si="52"/>
        <v>-448597.63000000082</v>
      </c>
    </row>
    <row r="168" spans="1:17" outlineLevel="2" x14ac:dyDescent="0.25">
      <c r="A168" s="32" t="s">
        <v>174</v>
      </c>
      <c r="B168" s="30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7" ht="24" outlineLevel="2" x14ac:dyDescent="0.25">
      <c r="A169" s="33" t="s">
        <v>175</v>
      </c>
      <c r="B169" s="30" t="s">
        <v>11</v>
      </c>
      <c r="C169" s="31">
        <v>1933168.28</v>
      </c>
      <c r="D169" s="31">
        <v>0</v>
      </c>
      <c r="E169" s="20">
        <f t="shared" ref="E169:E190" si="53">C169 - D169</f>
        <v>1933168.28</v>
      </c>
      <c r="F169" s="21">
        <f t="shared" ref="F169:F190" si="54">IF(D169 &gt; 1, ( C169 - D169 ) / D169, IF(C169 &gt; 1, 1, IF(C169 &lt; -1, -1, 0)))</f>
        <v>1</v>
      </c>
      <c r="G169" s="22" t="str">
        <f t="shared" ref="G169:G190" si="55">IF($E169 &gt; 1, "Over Budget", IF($E169 &lt; -1, "Under Budget", "On Budget"))</f>
        <v>Over Budget</v>
      </c>
      <c r="H169" s="23" t="str">
        <f t="shared" ref="H169:H189" si="56">IF(AND(OR(MONTH($A$3) = 3, MONTH($A$3) = 6, MONTH($A$3) = 9, MONTH($A$3) = 12), OR($F169 &gt;= 0.1, $E169 &gt;= 250000, $F169 &lt;= -0.1, $E169 &lt;= -250000), OR($E169 &gt;= 10000, $E169 &lt;= -10000)), "Yes", IF(OR($E169 &gt;= 250000, $E169 &lt;= -250000), "Yes", "No"))</f>
        <v>Yes</v>
      </c>
      <c r="I169" s="24" t="s">
        <v>449</v>
      </c>
      <c r="J169" s="25">
        <v>0</v>
      </c>
      <c r="K169" s="31">
        <v>-676831.72</v>
      </c>
      <c r="L169" s="31">
        <v>0</v>
      </c>
      <c r="M169" s="20">
        <f t="shared" ref="M169:M190" si="57">J169 - L169</f>
        <v>0</v>
      </c>
      <c r="N169" s="21">
        <f t="shared" ref="N169:N190" si="58">IF(L169 &gt; 1, ( J169 - L169 ) / L169, IF(J169 &gt; 1, 1, IF(J169 &lt; 1, -1, 0)))</f>
        <v>-1</v>
      </c>
      <c r="O169" s="26"/>
      <c r="P169" s="22" t="str">
        <f t="shared" ref="P169:P190" si="59">IF($M169 &gt; 1, "Over Budget", IF($M169 &lt; -1, "Under Budget", "On Budget"))</f>
        <v>On Budget</v>
      </c>
      <c r="Q169" s="20">
        <f t="shared" ref="Q169:Q190" si="60">J169 - K169</f>
        <v>676831.72</v>
      </c>
    </row>
    <row r="170" spans="1:17" hidden="1" outlineLevel="2" x14ac:dyDescent="0.25">
      <c r="A170" s="33" t="s">
        <v>176</v>
      </c>
      <c r="B170" s="30" t="s">
        <v>11</v>
      </c>
      <c r="C170" s="31">
        <v>252.76</v>
      </c>
      <c r="D170" s="31">
        <v>0</v>
      </c>
      <c r="E170" s="20">
        <f t="shared" si="53"/>
        <v>252.76</v>
      </c>
      <c r="F170" s="21">
        <f t="shared" si="54"/>
        <v>1</v>
      </c>
      <c r="G170" s="22" t="str">
        <f t="shared" si="55"/>
        <v>Over Budget</v>
      </c>
      <c r="H170" s="23" t="str">
        <f t="shared" si="56"/>
        <v>No</v>
      </c>
      <c r="I170" s="24"/>
      <c r="J170" s="25">
        <v>253</v>
      </c>
      <c r="K170" s="31">
        <v>252.76</v>
      </c>
      <c r="L170" s="31">
        <v>0</v>
      </c>
      <c r="M170" s="20">
        <f t="shared" si="57"/>
        <v>253</v>
      </c>
      <c r="N170" s="21">
        <f t="shared" si="58"/>
        <v>1</v>
      </c>
      <c r="O170" s="26"/>
      <c r="P170" s="22" t="str">
        <f t="shared" si="59"/>
        <v>Over Budget</v>
      </c>
      <c r="Q170" s="20">
        <f t="shared" si="60"/>
        <v>0.24000000000000909</v>
      </c>
    </row>
    <row r="171" spans="1:17" hidden="1" outlineLevel="2" x14ac:dyDescent="0.25">
      <c r="A171" s="33" t="s">
        <v>177</v>
      </c>
      <c r="B171" s="30" t="s">
        <v>11</v>
      </c>
      <c r="C171" s="31">
        <v>0</v>
      </c>
      <c r="D171" s="31">
        <v>2466</v>
      </c>
      <c r="E171" s="20">
        <f t="shared" si="53"/>
        <v>-2466</v>
      </c>
      <c r="F171" s="21">
        <f t="shared" si="54"/>
        <v>-1</v>
      </c>
      <c r="G171" s="22" t="str">
        <f t="shared" si="55"/>
        <v>Under Budget</v>
      </c>
      <c r="H171" s="23" t="str">
        <f t="shared" si="56"/>
        <v>No</v>
      </c>
      <c r="I171" s="24"/>
      <c r="J171" s="25">
        <v>9871</v>
      </c>
      <c r="K171" s="31">
        <v>7405</v>
      </c>
      <c r="L171" s="31">
        <v>9871</v>
      </c>
      <c r="M171" s="20">
        <f t="shared" si="57"/>
        <v>0</v>
      </c>
      <c r="N171" s="21">
        <f t="shared" si="58"/>
        <v>0</v>
      </c>
      <c r="O171" s="26"/>
      <c r="P171" s="22" t="str">
        <f t="shared" si="59"/>
        <v>On Budget</v>
      </c>
      <c r="Q171" s="20">
        <f t="shared" si="60"/>
        <v>2466</v>
      </c>
    </row>
    <row r="172" spans="1:17" ht="24" hidden="1" outlineLevel="2" x14ac:dyDescent="0.25">
      <c r="A172" s="33" t="s">
        <v>178</v>
      </c>
      <c r="B172" s="30" t="s">
        <v>11</v>
      </c>
      <c r="C172" s="31">
        <v>239969.73</v>
      </c>
      <c r="D172" s="31">
        <v>121900</v>
      </c>
      <c r="E172" s="20">
        <f t="shared" si="53"/>
        <v>118069.73000000001</v>
      </c>
      <c r="F172" s="21">
        <f t="shared" si="54"/>
        <v>0.96857858900738314</v>
      </c>
      <c r="G172" s="22" t="str">
        <f t="shared" si="55"/>
        <v>Over Budget</v>
      </c>
      <c r="H172" s="23" t="str">
        <f t="shared" si="56"/>
        <v>Yes</v>
      </c>
      <c r="I172" s="24" t="s">
        <v>450</v>
      </c>
      <c r="J172" s="25">
        <v>252462</v>
      </c>
      <c r="K172" s="31">
        <v>361869.73</v>
      </c>
      <c r="L172" s="31">
        <v>243800</v>
      </c>
      <c r="M172" s="20">
        <f t="shared" si="57"/>
        <v>8662</v>
      </c>
      <c r="N172" s="21">
        <f t="shared" si="58"/>
        <v>3.5529122231337161E-2</v>
      </c>
      <c r="O172" s="26"/>
      <c r="P172" s="22" t="str">
        <f t="shared" si="59"/>
        <v>Over Budget</v>
      </c>
      <c r="Q172" s="20">
        <f t="shared" si="60"/>
        <v>-109407.72999999998</v>
      </c>
    </row>
    <row r="173" spans="1:17" hidden="1" outlineLevel="2" x14ac:dyDescent="0.25">
      <c r="A173" s="33" t="s">
        <v>179</v>
      </c>
      <c r="B173" s="30" t="s">
        <v>11</v>
      </c>
      <c r="C173" s="31">
        <v>2187.42</v>
      </c>
      <c r="D173" s="31">
        <v>0</v>
      </c>
      <c r="E173" s="20">
        <f t="shared" si="53"/>
        <v>2187.42</v>
      </c>
      <c r="F173" s="21">
        <f t="shared" si="54"/>
        <v>1</v>
      </c>
      <c r="G173" s="22" t="str">
        <f t="shared" si="55"/>
        <v>Over Budget</v>
      </c>
      <c r="H173" s="23" t="str">
        <f t="shared" si="56"/>
        <v>No</v>
      </c>
      <c r="I173" s="24"/>
      <c r="J173" s="25">
        <v>218</v>
      </c>
      <c r="K173" s="31">
        <v>2187.42</v>
      </c>
      <c r="L173" s="31">
        <v>0</v>
      </c>
      <c r="M173" s="20">
        <f t="shared" si="57"/>
        <v>218</v>
      </c>
      <c r="N173" s="21">
        <f t="shared" si="58"/>
        <v>1</v>
      </c>
      <c r="O173" s="26"/>
      <c r="P173" s="22" t="str">
        <f t="shared" si="59"/>
        <v>Over Budget</v>
      </c>
      <c r="Q173" s="20">
        <f t="shared" si="60"/>
        <v>-1969.42</v>
      </c>
    </row>
    <row r="174" spans="1:17" hidden="1" outlineLevel="2" x14ac:dyDescent="0.25">
      <c r="A174" s="33" t="s">
        <v>180</v>
      </c>
      <c r="B174" s="30" t="s">
        <v>11</v>
      </c>
      <c r="C174" s="31">
        <v>433.88</v>
      </c>
      <c r="D174" s="31">
        <v>6210</v>
      </c>
      <c r="E174" s="20">
        <f t="shared" si="53"/>
        <v>-5776.12</v>
      </c>
      <c r="F174" s="21">
        <f t="shared" si="54"/>
        <v>-0.93013204508856684</v>
      </c>
      <c r="G174" s="22" t="str">
        <f t="shared" si="55"/>
        <v>Under Budget</v>
      </c>
      <c r="H174" s="23" t="str">
        <f t="shared" si="56"/>
        <v>No</v>
      </c>
      <c r="I174" s="24"/>
      <c r="J174" s="25">
        <v>12420</v>
      </c>
      <c r="K174" s="31">
        <v>6643.88</v>
      </c>
      <c r="L174" s="31">
        <v>12420</v>
      </c>
      <c r="M174" s="20">
        <f t="shared" si="57"/>
        <v>0</v>
      </c>
      <c r="N174" s="21">
        <f t="shared" si="58"/>
        <v>0</v>
      </c>
      <c r="O174" s="26"/>
      <c r="P174" s="22" t="str">
        <f t="shared" si="59"/>
        <v>On Budget</v>
      </c>
      <c r="Q174" s="20">
        <f t="shared" si="60"/>
        <v>5776.12</v>
      </c>
    </row>
    <row r="175" spans="1:17" hidden="1" outlineLevel="2" x14ac:dyDescent="0.25">
      <c r="A175" s="33" t="s">
        <v>181</v>
      </c>
      <c r="B175" s="30" t="s">
        <v>11</v>
      </c>
      <c r="C175" s="31">
        <v>49008.29</v>
      </c>
      <c r="D175" s="31">
        <v>51069</v>
      </c>
      <c r="E175" s="20">
        <f t="shared" si="53"/>
        <v>-2060.7099999999991</v>
      </c>
      <c r="F175" s="21">
        <f t="shared" si="54"/>
        <v>-4.0351485245452214E-2</v>
      </c>
      <c r="G175" s="22" t="str">
        <f t="shared" si="55"/>
        <v>Under Budget</v>
      </c>
      <c r="H175" s="23" t="str">
        <f t="shared" si="56"/>
        <v>No</v>
      </c>
      <c r="I175" s="24"/>
      <c r="J175" s="25">
        <v>204361</v>
      </c>
      <c r="K175" s="31">
        <v>202300.29</v>
      </c>
      <c r="L175" s="31">
        <v>204361</v>
      </c>
      <c r="M175" s="20">
        <f t="shared" si="57"/>
        <v>0</v>
      </c>
      <c r="N175" s="21">
        <f t="shared" si="58"/>
        <v>0</v>
      </c>
      <c r="O175" s="26"/>
      <c r="P175" s="22" t="str">
        <f t="shared" si="59"/>
        <v>On Budget</v>
      </c>
      <c r="Q175" s="20">
        <f t="shared" si="60"/>
        <v>2060.7099999999919</v>
      </c>
    </row>
    <row r="176" spans="1:17" hidden="1" outlineLevel="2" x14ac:dyDescent="0.25">
      <c r="A176" s="33" t="s">
        <v>182</v>
      </c>
      <c r="B176" s="30" t="s">
        <v>11</v>
      </c>
      <c r="C176" s="31">
        <v>0</v>
      </c>
      <c r="D176" s="31">
        <v>12534</v>
      </c>
      <c r="E176" s="20">
        <f t="shared" si="53"/>
        <v>-12534</v>
      </c>
      <c r="F176" s="21">
        <f t="shared" si="54"/>
        <v>-1</v>
      </c>
      <c r="G176" s="22" t="str">
        <f t="shared" si="55"/>
        <v>Under Budget</v>
      </c>
      <c r="H176" s="23" t="str">
        <f t="shared" si="56"/>
        <v>Yes</v>
      </c>
      <c r="I176" s="24" t="s">
        <v>451</v>
      </c>
      <c r="J176" s="25">
        <v>79750</v>
      </c>
      <c r="K176" s="31">
        <v>12536</v>
      </c>
      <c r="L176" s="31">
        <v>25070</v>
      </c>
      <c r="M176" s="20">
        <f t="shared" si="57"/>
        <v>54680</v>
      </c>
      <c r="N176" s="21">
        <f t="shared" si="58"/>
        <v>2.1810929397686478</v>
      </c>
      <c r="O176" s="26"/>
      <c r="P176" s="22" t="str">
        <f t="shared" si="59"/>
        <v>Over Budget</v>
      </c>
      <c r="Q176" s="20">
        <f t="shared" si="60"/>
        <v>67214</v>
      </c>
    </row>
    <row r="177" spans="1:18" hidden="1" outlineLevel="2" x14ac:dyDescent="0.25">
      <c r="A177" s="33" t="s">
        <v>183</v>
      </c>
      <c r="B177" s="30" t="s">
        <v>11</v>
      </c>
      <c r="C177" s="31">
        <v>0</v>
      </c>
      <c r="D177" s="31">
        <v>24840</v>
      </c>
      <c r="E177" s="20">
        <f t="shared" si="53"/>
        <v>-24840</v>
      </c>
      <c r="F177" s="21">
        <f t="shared" si="54"/>
        <v>-1</v>
      </c>
      <c r="G177" s="22" t="str">
        <f t="shared" si="55"/>
        <v>Under Budget</v>
      </c>
      <c r="H177" s="23" t="str">
        <f t="shared" si="56"/>
        <v>Yes</v>
      </c>
      <c r="I177" s="24" t="s">
        <v>451</v>
      </c>
      <c r="J177" s="25">
        <v>49680</v>
      </c>
      <c r="K177" s="31">
        <v>24840</v>
      </c>
      <c r="L177" s="31">
        <v>49680</v>
      </c>
      <c r="M177" s="20">
        <f t="shared" si="57"/>
        <v>0</v>
      </c>
      <c r="N177" s="21">
        <f t="shared" si="58"/>
        <v>0</v>
      </c>
      <c r="O177" s="26"/>
      <c r="P177" s="22" t="str">
        <f t="shared" si="59"/>
        <v>On Budget</v>
      </c>
      <c r="Q177" s="20">
        <f t="shared" si="60"/>
        <v>24840</v>
      </c>
    </row>
    <row r="178" spans="1:18" hidden="1" outlineLevel="2" x14ac:dyDescent="0.25">
      <c r="A178" s="33" t="s">
        <v>184</v>
      </c>
      <c r="B178" s="30" t="s">
        <v>11</v>
      </c>
      <c r="C178" s="31">
        <v>0</v>
      </c>
      <c r="D178" s="31">
        <v>372600</v>
      </c>
      <c r="E178" s="20">
        <f t="shared" si="53"/>
        <v>-372600</v>
      </c>
      <c r="F178" s="21">
        <f t="shared" si="54"/>
        <v>-1</v>
      </c>
      <c r="G178" s="22" t="str">
        <f t="shared" si="55"/>
        <v>Under Budget</v>
      </c>
      <c r="H178" s="23" t="str">
        <f t="shared" si="56"/>
        <v>Yes</v>
      </c>
      <c r="I178" s="24" t="s">
        <v>452</v>
      </c>
      <c r="J178" s="25">
        <v>743200</v>
      </c>
      <c r="K178" s="31">
        <v>372600</v>
      </c>
      <c r="L178" s="31">
        <v>745200</v>
      </c>
      <c r="M178" s="20">
        <f t="shared" si="57"/>
        <v>-2000</v>
      </c>
      <c r="N178" s="21">
        <f t="shared" si="58"/>
        <v>-2.6838432635534087E-3</v>
      </c>
      <c r="O178" s="26"/>
      <c r="P178" s="22" t="str">
        <f t="shared" si="59"/>
        <v>Under Budget</v>
      </c>
      <c r="Q178" s="20">
        <f t="shared" si="60"/>
        <v>370600</v>
      </c>
    </row>
    <row r="179" spans="1:18" hidden="1" outlineLevel="2" x14ac:dyDescent="0.25">
      <c r="A179" s="33" t="s">
        <v>185</v>
      </c>
      <c r="B179" s="30" t="s">
        <v>11</v>
      </c>
      <c r="C179" s="31">
        <v>0</v>
      </c>
      <c r="D179" s="31">
        <v>6225</v>
      </c>
      <c r="E179" s="20">
        <f t="shared" si="53"/>
        <v>-6225</v>
      </c>
      <c r="F179" s="21">
        <f t="shared" si="54"/>
        <v>-1</v>
      </c>
      <c r="G179" s="22" t="str">
        <f t="shared" si="55"/>
        <v>Under Budget</v>
      </c>
      <c r="H179" s="23" t="str">
        <f t="shared" si="56"/>
        <v>No</v>
      </c>
      <c r="I179" s="24"/>
      <c r="J179" s="25">
        <v>12449</v>
      </c>
      <c r="K179" s="31">
        <v>6224</v>
      </c>
      <c r="L179" s="31">
        <v>12449</v>
      </c>
      <c r="M179" s="20">
        <f t="shared" si="57"/>
        <v>0</v>
      </c>
      <c r="N179" s="21">
        <f t="shared" si="58"/>
        <v>0</v>
      </c>
      <c r="O179" s="26"/>
      <c r="P179" s="22" t="str">
        <f t="shared" si="59"/>
        <v>On Budget</v>
      </c>
      <c r="Q179" s="20">
        <f t="shared" si="60"/>
        <v>6225</v>
      </c>
    </row>
    <row r="180" spans="1:18" hidden="1" outlineLevel="2" x14ac:dyDescent="0.25">
      <c r="A180" s="33" t="s">
        <v>186</v>
      </c>
      <c r="B180" s="30" t="s">
        <v>11</v>
      </c>
      <c r="C180" s="31">
        <v>1320.54</v>
      </c>
      <c r="D180" s="31">
        <v>4600</v>
      </c>
      <c r="E180" s="20">
        <f t="shared" si="53"/>
        <v>-3279.46</v>
      </c>
      <c r="F180" s="21">
        <f t="shared" si="54"/>
        <v>-0.71292608695652171</v>
      </c>
      <c r="G180" s="22" t="str">
        <f t="shared" si="55"/>
        <v>Under Budget</v>
      </c>
      <c r="H180" s="23" t="str">
        <f t="shared" si="56"/>
        <v>No</v>
      </c>
      <c r="I180" s="24"/>
      <c r="J180" s="25">
        <v>9200</v>
      </c>
      <c r="K180" s="31">
        <v>5920.54</v>
      </c>
      <c r="L180" s="31">
        <v>9200</v>
      </c>
      <c r="M180" s="20">
        <f t="shared" si="57"/>
        <v>0</v>
      </c>
      <c r="N180" s="21">
        <f t="shared" si="58"/>
        <v>0</v>
      </c>
      <c r="O180" s="26"/>
      <c r="P180" s="22" t="str">
        <f t="shared" si="59"/>
        <v>On Budget</v>
      </c>
      <c r="Q180" s="20">
        <f t="shared" si="60"/>
        <v>3279.46</v>
      </c>
    </row>
    <row r="181" spans="1:18" hidden="1" outlineLevel="2" x14ac:dyDescent="0.25">
      <c r="A181" s="33" t="s">
        <v>187</v>
      </c>
      <c r="B181" s="30" t="s">
        <v>11</v>
      </c>
      <c r="C181" s="31">
        <v>0</v>
      </c>
      <c r="D181" s="31">
        <v>248976</v>
      </c>
      <c r="E181" s="20">
        <f t="shared" si="53"/>
        <v>-248976</v>
      </c>
      <c r="F181" s="21">
        <f t="shared" si="54"/>
        <v>-1</v>
      </c>
      <c r="G181" s="22" t="str">
        <f t="shared" si="55"/>
        <v>Under Budget</v>
      </c>
      <c r="H181" s="23" t="str">
        <f t="shared" si="56"/>
        <v>Yes</v>
      </c>
      <c r="I181" s="24" t="s">
        <v>452</v>
      </c>
      <c r="J181" s="25">
        <v>497950</v>
      </c>
      <c r="K181" s="31">
        <v>248974</v>
      </c>
      <c r="L181" s="31">
        <v>497950</v>
      </c>
      <c r="M181" s="20">
        <f t="shared" si="57"/>
        <v>0</v>
      </c>
      <c r="N181" s="21">
        <f t="shared" si="58"/>
        <v>0</v>
      </c>
      <c r="O181" s="26"/>
      <c r="P181" s="22" t="str">
        <f t="shared" si="59"/>
        <v>On Budget</v>
      </c>
      <c r="Q181" s="20">
        <f t="shared" si="60"/>
        <v>248976</v>
      </c>
    </row>
    <row r="182" spans="1:18" hidden="1" outlineLevel="2" x14ac:dyDescent="0.25">
      <c r="A182" s="33" t="s">
        <v>188</v>
      </c>
      <c r="B182" s="30" t="s">
        <v>11</v>
      </c>
      <c r="C182" s="31">
        <v>29382.59</v>
      </c>
      <c r="D182" s="31">
        <v>29555</v>
      </c>
      <c r="E182" s="20">
        <f t="shared" si="53"/>
        <v>-172.40999999999985</v>
      </c>
      <c r="F182" s="21">
        <f t="shared" si="54"/>
        <v>-5.8335307054643839E-3</v>
      </c>
      <c r="G182" s="22" t="str">
        <f t="shared" si="55"/>
        <v>Under Budget</v>
      </c>
      <c r="H182" s="23" t="str">
        <f t="shared" si="56"/>
        <v>No</v>
      </c>
      <c r="I182" s="24"/>
      <c r="J182" s="25">
        <v>111497</v>
      </c>
      <c r="K182" s="31">
        <v>58937.59</v>
      </c>
      <c r="L182" s="31">
        <v>59110</v>
      </c>
      <c r="M182" s="20">
        <f t="shared" si="57"/>
        <v>52387</v>
      </c>
      <c r="N182" s="21">
        <f t="shared" si="58"/>
        <v>0.88626289967856542</v>
      </c>
      <c r="O182" s="26"/>
      <c r="P182" s="22" t="str">
        <f t="shared" si="59"/>
        <v>Over Budget</v>
      </c>
      <c r="Q182" s="20">
        <f t="shared" si="60"/>
        <v>52559.41</v>
      </c>
    </row>
    <row r="183" spans="1:18" hidden="1" outlineLevel="2" x14ac:dyDescent="0.25">
      <c r="A183" s="33" t="s">
        <v>189</v>
      </c>
      <c r="B183" s="30" t="s">
        <v>11</v>
      </c>
      <c r="C183" s="31">
        <v>0</v>
      </c>
      <c r="D183" s="31">
        <v>31122</v>
      </c>
      <c r="E183" s="20">
        <f t="shared" si="53"/>
        <v>-31122</v>
      </c>
      <c r="F183" s="21">
        <f t="shared" si="54"/>
        <v>-1</v>
      </c>
      <c r="G183" s="22" t="str">
        <f t="shared" si="55"/>
        <v>Under Budget</v>
      </c>
      <c r="H183" s="23" t="str">
        <f t="shared" si="56"/>
        <v>Yes</v>
      </c>
      <c r="I183" s="24" t="s">
        <v>453</v>
      </c>
      <c r="J183" s="25">
        <v>0</v>
      </c>
      <c r="K183" s="31">
        <v>31122</v>
      </c>
      <c r="L183" s="31">
        <v>62244</v>
      </c>
      <c r="M183" s="20">
        <f t="shared" si="57"/>
        <v>-62244</v>
      </c>
      <c r="N183" s="21">
        <f t="shared" si="58"/>
        <v>-1</v>
      </c>
      <c r="O183" s="26"/>
      <c r="P183" s="22" t="str">
        <f t="shared" si="59"/>
        <v>Under Budget</v>
      </c>
      <c r="Q183" s="20">
        <f t="shared" si="60"/>
        <v>-31122</v>
      </c>
    </row>
    <row r="184" spans="1:18" s="28" customFormat="1" ht="24" outlineLevel="2" x14ac:dyDescent="0.25">
      <c r="A184" s="88" t="s">
        <v>190</v>
      </c>
      <c r="B184" s="31" t="s">
        <v>11</v>
      </c>
      <c r="C184" s="31">
        <v>486262.89</v>
      </c>
      <c r="D184" s="31">
        <v>1760076</v>
      </c>
      <c r="E184" s="20">
        <f t="shared" si="53"/>
        <v>-1273813.1099999999</v>
      </c>
      <c r="F184" s="21">
        <f t="shared" si="54"/>
        <v>-0.72372619705058183</v>
      </c>
      <c r="G184" s="22" t="str">
        <f t="shared" si="55"/>
        <v>Under Budget</v>
      </c>
      <c r="H184" s="23" t="str">
        <f t="shared" si="56"/>
        <v>Yes</v>
      </c>
      <c r="I184" s="24" t="s">
        <v>454</v>
      </c>
      <c r="J184" s="25">
        <v>3235393</v>
      </c>
      <c r="K184" s="31">
        <v>2246336.89</v>
      </c>
      <c r="L184" s="31">
        <v>3520150</v>
      </c>
      <c r="M184" s="20">
        <f t="shared" si="57"/>
        <v>-284757</v>
      </c>
      <c r="N184" s="21">
        <f t="shared" si="58"/>
        <v>-8.0893427836881956E-2</v>
      </c>
      <c r="O184" s="26"/>
      <c r="P184" s="22" t="str">
        <f t="shared" si="59"/>
        <v>Under Budget</v>
      </c>
      <c r="Q184" s="20">
        <f t="shared" si="60"/>
        <v>989056.10999999987</v>
      </c>
      <c r="R184" s="91">
        <v>1000000</v>
      </c>
    </row>
    <row r="185" spans="1:18" hidden="1" outlineLevel="2" x14ac:dyDescent="0.25">
      <c r="A185" s="33" t="s">
        <v>191</v>
      </c>
      <c r="B185" s="30" t="s">
        <v>11</v>
      </c>
      <c r="C185" s="31">
        <v>0</v>
      </c>
      <c r="D185" s="31">
        <v>5750</v>
      </c>
      <c r="E185" s="20">
        <f t="shared" si="53"/>
        <v>-5750</v>
      </c>
      <c r="F185" s="21">
        <f t="shared" si="54"/>
        <v>-1</v>
      </c>
      <c r="G185" s="22" t="str">
        <f t="shared" si="55"/>
        <v>Under Budget</v>
      </c>
      <c r="H185" s="23" t="str">
        <f t="shared" si="56"/>
        <v>No</v>
      </c>
      <c r="I185" s="24"/>
      <c r="J185" s="25">
        <v>11500</v>
      </c>
      <c r="K185" s="31">
        <v>5750</v>
      </c>
      <c r="L185" s="31">
        <v>11500</v>
      </c>
      <c r="M185" s="20">
        <f t="shared" si="57"/>
        <v>0</v>
      </c>
      <c r="N185" s="21">
        <f t="shared" si="58"/>
        <v>0</v>
      </c>
      <c r="O185" s="26"/>
      <c r="P185" s="22" t="str">
        <f t="shared" si="59"/>
        <v>On Budget</v>
      </c>
      <c r="Q185" s="20">
        <f t="shared" si="60"/>
        <v>5750</v>
      </c>
    </row>
    <row r="186" spans="1:18" hidden="1" outlineLevel="2" x14ac:dyDescent="0.25">
      <c r="A186" s="33" t="s">
        <v>192</v>
      </c>
      <c r="B186" s="30" t="s">
        <v>11</v>
      </c>
      <c r="C186" s="31">
        <v>34804.460000000006</v>
      </c>
      <c r="D186" s="31">
        <v>0</v>
      </c>
      <c r="E186" s="20">
        <f t="shared" si="53"/>
        <v>34804.460000000006</v>
      </c>
      <c r="F186" s="21">
        <f t="shared" si="54"/>
        <v>1</v>
      </c>
      <c r="G186" s="22" t="str">
        <f t="shared" si="55"/>
        <v>Over Budget</v>
      </c>
      <c r="H186" s="23" t="str">
        <f t="shared" si="56"/>
        <v>Yes</v>
      </c>
      <c r="I186" s="24" t="s">
        <v>455</v>
      </c>
      <c r="J186" s="25">
        <v>34804</v>
      </c>
      <c r="K186" s="31">
        <v>34804.460000000006</v>
      </c>
      <c r="L186" s="31">
        <v>0</v>
      </c>
      <c r="M186" s="20">
        <f t="shared" si="57"/>
        <v>34804</v>
      </c>
      <c r="N186" s="21">
        <f t="shared" si="58"/>
        <v>1</v>
      </c>
      <c r="O186" s="26"/>
      <c r="P186" s="22" t="str">
        <f t="shared" si="59"/>
        <v>Over Budget</v>
      </c>
      <c r="Q186" s="20">
        <f t="shared" si="60"/>
        <v>-0.46000000000640284</v>
      </c>
    </row>
    <row r="187" spans="1:18" hidden="1" outlineLevel="2" x14ac:dyDescent="0.25">
      <c r="A187" s="33" t="s">
        <v>193</v>
      </c>
      <c r="B187" s="30" t="s">
        <v>11</v>
      </c>
      <c r="C187" s="31">
        <v>0</v>
      </c>
      <c r="D187" s="31">
        <v>62100</v>
      </c>
      <c r="E187" s="20">
        <f t="shared" si="53"/>
        <v>-62100</v>
      </c>
      <c r="F187" s="21">
        <f t="shared" si="54"/>
        <v>-1</v>
      </c>
      <c r="G187" s="22" t="str">
        <f t="shared" si="55"/>
        <v>Under Budget</v>
      </c>
      <c r="H187" s="23" t="str">
        <f t="shared" si="56"/>
        <v>Yes</v>
      </c>
      <c r="I187" s="24" t="s">
        <v>447</v>
      </c>
      <c r="J187" s="25">
        <v>124200</v>
      </c>
      <c r="K187" s="31">
        <v>62100</v>
      </c>
      <c r="L187" s="31">
        <v>124200</v>
      </c>
      <c r="M187" s="20">
        <f t="shared" si="57"/>
        <v>0</v>
      </c>
      <c r="N187" s="21">
        <f t="shared" si="58"/>
        <v>0</v>
      </c>
      <c r="O187" s="26"/>
      <c r="P187" s="22" t="str">
        <f t="shared" si="59"/>
        <v>On Budget</v>
      </c>
      <c r="Q187" s="20">
        <f t="shared" si="60"/>
        <v>62100</v>
      </c>
    </row>
    <row r="188" spans="1:18" hidden="1" outlineLevel="2" x14ac:dyDescent="0.25">
      <c r="A188" s="33" t="s">
        <v>194</v>
      </c>
      <c r="B188" s="30" t="s">
        <v>11</v>
      </c>
      <c r="C188" s="31">
        <v>0</v>
      </c>
      <c r="D188" s="31">
        <v>24840</v>
      </c>
      <c r="E188" s="20">
        <f t="shared" si="53"/>
        <v>-24840</v>
      </c>
      <c r="F188" s="21">
        <f t="shared" si="54"/>
        <v>-1</v>
      </c>
      <c r="G188" s="22" t="str">
        <f t="shared" si="55"/>
        <v>Under Budget</v>
      </c>
      <c r="H188" s="23" t="str">
        <f t="shared" si="56"/>
        <v>Yes</v>
      </c>
      <c r="I188" s="24" t="s">
        <v>447</v>
      </c>
      <c r="J188" s="25">
        <v>49680</v>
      </c>
      <c r="K188" s="31">
        <v>24840</v>
      </c>
      <c r="L188" s="31">
        <v>49680</v>
      </c>
      <c r="M188" s="20">
        <f t="shared" si="57"/>
        <v>0</v>
      </c>
      <c r="N188" s="21">
        <f t="shared" si="58"/>
        <v>0</v>
      </c>
      <c r="O188" s="26"/>
      <c r="P188" s="22" t="str">
        <f t="shared" si="59"/>
        <v>On Budget</v>
      </c>
      <c r="Q188" s="20">
        <f t="shared" si="60"/>
        <v>24840</v>
      </c>
    </row>
    <row r="189" spans="1:18" ht="15.75" hidden="1" outlineLevel="2" thickBot="1" x14ac:dyDescent="0.3">
      <c r="A189" s="33" t="s">
        <v>195</v>
      </c>
      <c r="B189" s="30" t="s">
        <v>11</v>
      </c>
      <c r="C189" s="31">
        <v>0</v>
      </c>
      <c r="D189" s="31">
        <v>43734</v>
      </c>
      <c r="E189" s="20">
        <f t="shared" si="53"/>
        <v>-43734</v>
      </c>
      <c r="F189" s="21">
        <f t="shared" si="54"/>
        <v>-1</v>
      </c>
      <c r="G189" s="22" t="str">
        <f t="shared" si="55"/>
        <v>Under Budget</v>
      </c>
      <c r="H189" s="23" t="str">
        <f t="shared" si="56"/>
        <v>Yes</v>
      </c>
      <c r="I189" s="24" t="s">
        <v>447</v>
      </c>
      <c r="J189" s="25">
        <v>175000</v>
      </c>
      <c r="K189" s="31">
        <v>131266</v>
      </c>
      <c r="L189" s="31">
        <v>175000</v>
      </c>
      <c r="M189" s="20">
        <f t="shared" si="57"/>
        <v>0</v>
      </c>
      <c r="N189" s="21">
        <f t="shared" si="58"/>
        <v>0</v>
      </c>
      <c r="O189" s="26"/>
      <c r="P189" s="22" t="str">
        <f t="shared" si="59"/>
        <v>On Budget</v>
      </c>
      <c r="Q189" s="20">
        <f t="shared" si="60"/>
        <v>43734</v>
      </c>
    </row>
    <row r="190" spans="1:18" ht="15.75" hidden="1" outlineLevel="1" collapsed="1" thickBot="1" x14ac:dyDescent="0.3">
      <c r="A190" s="34" t="s">
        <v>196</v>
      </c>
      <c r="B190" s="35" t="s">
        <v>13</v>
      </c>
      <c r="C190" s="40">
        <f>SUBTOTAL(9,C169:C189)</f>
        <v>2776790.84</v>
      </c>
      <c r="D190" s="40">
        <f>SUBTOTAL(9,D169:D189)</f>
        <v>2808597</v>
      </c>
      <c r="E190" s="41">
        <f t="shared" si="53"/>
        <v>-31806.160000000149</v>
      </c>
      <c r="F190" s="42">
        <f t="shared" si="54"/>
        <v>-1.1324572375460114E-2</v>
      </c>
      <c r="G190" s="40" t="str">
        <f t="shared" si="55"/>
        <v>Under Budget</v>
      </c>
      <c r="H190" s="43"/>
      <c r="I190" s="44"/>
      <c r="J190" s="62">
        <f>SUBTOTAL(9,J169:J189)</f>
        <v>5613888</v>
      </c>
      <c r="K190" s="40">
        <f>SUBTOTAL(9,K169:K189)</f>
        <v>3170078.84</v>
      </c>
      <c r="L190" s="40">
        <f>SUBTOTAL(9,L169:L189)</f>
        <v>5811885</v>
      </c>
      <c r="M190" s="41">
        <f t="shared" si="57"/>
        <v>-197997</v>
      </c>
      <c r="N190" s="42">
        <f t="shared" si="58"/>
        <v>-3.4067604572354755E-2</v>
      </c>
      <c r="O190" s="46"/>
      <c r="P190" s="40" t="str">
        <f t="shared" si="59"/>
        <v>Under Budget</v>
      </c>
      <c r="Q190" s="41">
        <f t="shared" si="60"/>
        <v>2443809.16</v>
      </c>
    </row>
    <row r="191" spans="1:18" hidden="1" outlineLevel="2" x14ac:dyDescent="0.25">
      <c r="A191" s="32" t="s">
        <v>197</v>
      </c>
      <c r="B191" s="30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8" ht="24" hidden="1" outlineLevel="2" x14ac:dyDescent="0.25">
      <c r="A192" s="33" t="s">
        <v>198</v>
      </c>
      <c r="B192" s="30" t="s">
        <v>11</v>
      </c>
      <c r="C192" s="31">
        <v>0</v>
      </c>
      <c r="D192" s="31">
        <v>30000</v>
      </c>
      <c r="E192" s="20">
        <f t="shared" ref="E192:E195" si="61">C192 - D192</f>
        <v>-30000</v>
      </c>
      <c r="F192" s="21">
        <f t="shared" ref="F192:F195" si="62">IF(D192 &gt; 1, ( C192 - D192 ) / D192, IF(C192 &gt; 1, 1, IF(C192 &lt; -1, -1, 0)))</f>
        <v>-1</v>
      </c>
      <c r="G192" s="22" t="str">
        <f t="shared" ref="G192:G195" si="63">IF($E192 &gt; 1, "Over Budget", IF($E192 &lt; -1, "Under Budget", "On Budget"))</f>
        <v>Under Budget</v>
      </c>
      <c r="H192" s="23" t="str">
        <f t="shared" ref="H192:H193" si="64">IF(AND(OR(MONTH($A$3) = 3, MONTH($A$3) = 6, MONTH($A$3) = 9, MONTH($A$3) = 12), OR($F192 &gt;= 0.1, $E192 &gt;= 250000, $F192 &lt;= -0.1, $E192 &lt;= -250000), OR($E192 &gt;= 10000, $E192 &lt;= -10000)), "Yes", IF(OR($E192 &gt;= 250000, $E192 &lt;= -250000), "Yes", "No"))</f>
        <v>Yes</v>
      </c>
      <c r="I192" s="24" t="s">
        <v>448</v>
      </c>
      <c r="J192" s="25">
        <v>120000</v>
      </c>
      <c r="K192" s="31">
        <v>90000</v>
      </c>
      <c r="L192" s="31">
        <v>120000</v>
      </c>
      <c r="M192" s="20">
        <f t="shared" ref="M192:M195" si="65">J192 - L192</f>
        <v>0</v>
      </c>
      <c r="N192" s="21">
        <f t="shared" ref="N192:N195" si="66">IF(L192 &gt; 1, ( J192 - L192 ) / L192, IF(J192 &gt; 1, 1, IF(J192 &lt; 1, -1, 0)))</f>
        <v>0</v>
      </c>
      <c r="O192" s="26"/>
      <c r="P192" s="22" t="str">
        <f t="shared" ref="P192:P195" si="67">IF($M192 &gt; 1, "Over Budget", IF($M192 &lt; -1, "Under Budget", "On Budget"))</f>
        <v>On Budget</v>
      </c>
      <c r="Q192" s="20">
        <f t="shared" ref="Q192:Q195" si="68">J192 - K192</f>
        <v>30000</v>
      </c>
    </row>
    <row r="193" spans="1:18" ht="15.75" hidden="1" outlineLevel="2" thickBot="1" x14ac:dyDescent="0.3">
      <c r="A193" s="33" t="s">
        <v>199</v>
      </c>
      <c r="B193" s="30" t="s">
        <v>11</v>
      </c>
      <c r="C193" s="31">
        <v>0</v>
      </c>
      <c r="D193" s="31">
        <v>20000</v>
      </c>
      <c r="E193" s="20">
        <f t="shared" si="61"/>
        <v>-20000</v>
      </c>
      <c r="F193" s="21">
        <f t="shared" si="62"/>
        <v>-1</v>
      </c>
      <c r="G193" s="22" t="str">
        <f t="shared" si="63"/>
        <v>Under Budget</v>
      </c>
      <c r="H193" s="23" t="str">
        <f t="shared" si="64"/>
        <v>Yes</v>
      </c>
      <c r="I193" s="24" t="s">
        <v>447</v>
      </c>
      <c r="J193" s="25">
        <v>3000000</v>
      </c>
      <c r="K193" s="31">
        <v>2980000</v>
      </c>
      <c r="L193" s="31">
        <v>3000000</v>
      </c>
      <c r="M193" s="20">
        <f t="shared" si="65"/>
        <v>0</v>
      </c>
      <c r="N193" s="21">
        <f t="shared" si="66"/>
        <v>0</v>
      </c>
      <c r="O193" s="26"/>
      <c r="P193" s="22" t="str">
        <f t="shared" si="67"/>
        <v>On Budget</v>
      </c>
      <c r="Q193" s="20">
        <f t="shared" si="68"/>
        <v>20000</v>
      </c>
    </row>
    <row r="194" spans="1:18" ht="15.75" hidden="1" outlineLevel="1" thickBot="1" x14ac:dyDescent="0.3">
      <c r="A194" s="34" t="s">
        <v>200</v>
      </c>
      <c r="B194" s="35" t="s">
        <v>13</v>
      </c>
      <c r="C194" s="40">
        <f>SUBTOTAL(9,C192:C193)</f>
        <v>0</v>
      </c>
      <c r="D194" s="40">
        <f>SUBTOTAL(9,D192:D193)</f>
        <v>50000</v>
      </c>
      <c r="E194" s="41">
        <f t="shared" si="61"/>
        <v>-50000</v>
      </c>
      <c r="F194" s="42">
        <f t="shared" si="62"/>
        <v>-1</v>
      </c>
      <c r="G194" s="40" t="str">
        <f t="shared" si="63"/>
        <v>Under Budget</v>
      </c>
      <c r="H194" s="43"/>
      <c r="I194" s="44"/>
      <c r="J194" s="62">
        <f>SUBTOTAL(9,J192:J193)</f>
        <v>3120000</v>
      </c>
      <c r="K194" s="40">
        <f>SUBTOTAL(9,K192:K193)</f>
        <v>3070000</v>
      </c>
      <c r="L194" s="40">
        <f>SUBTOTAL(9,L192:L193)</f>
        <v>3120000</v>
      </c>
      <c r="M194" s="41">
        <f t="shared" si="65"/>
        <v>0</v>
      </c>
      <c r="N194" s="42">
        <f t="shared" si="66"/>
        <v>0</v>
      </c>
      <c r="O194" s="46"/>
      <c r="P194" s="40" t="str">
        <f t="shared" si="67"/>
        <v>On Budget</v>
      </c>
      <c r="Q194" s="41">
        <f t="shared" si="68"/>
        <v>50000</v>
      </c>
    </row>
    <row r="195" spans="1:18" hidden="1" collapsed="1" x14ac:dyDescent="0.25">
      <c r="A195" s="36" t="s">
        <v>201</v>
      </c>
      <c r="B195" s="37" t="s">
        <v>13</v>
      </c>
      <c r="C195" s="40">
        <f>SUBTOTAL(9,C5:C194)</f>
        <v>13094144.68</v>
      </c>
      <c r="D195" s="40">
        <f>SUBTOTAL(9,D5:D194)</f>
        <v>18656778</v>
      </c>
      <c r="E195" s="41">
        <f t="shared" si="61"/>
        <v>-5562633.3200000003</v>
      </c>
      <c r="F195" s="42">
        <f t="shared" si="62"/>
        <v>-0.29815616179814114</v>
      </c>
      <c r="G195" s="40" t="str">
        <f t="shared" si="63"/>
        <v>Under Budget</v>
      </c>
      <c r="H195" s="43"/>
      <c r="I195" s="44"/>
      <c r="J195" s="62">
        <f>SUBTOTAL(9,J5:J194)</f>
        <v>103435944</v>
      </c>
      <c r="K195" s="40">
        <f>SUBTOTAL(9,K5:K194)</f>
        <v>98420323.680000022</v>
      </c>
      <c r="L195" s="40">
        <f>SUBTOTAL(9,L5:L194)</f>
        <v>108547391</v>
      </c>
      <c r="M195" s="41">
        <f t="shared" si="65"/>
        <v>-5111447</v>
      </c>
      <c r="N195" s="42">
        <f t="shared" si="66"/>
        <v>-4.708954266804994E-2</v>
      </c>
      <c r="O195" s="46"/>
      <c r="P195" s="40" t="str">
        <f t="shared" si="67"/>
        <v>Under Budget</v>
      </c>
      <c r="Q195" s="41">
        <f t="shared" si="68"/>
        <v>5015620.3199999779</v>
      </c>
    </row>
    <row r="196" spans="1:18" outlineLevel="1" x14ac:dyDescent="0.25">
      <c r="A196" s="29" t="s">
        <v>202</v>
      </c>
      <c r="B196" s="30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8" outlineLevel="2" x14ac:dyDescent="0.25">
      <c r="A197" s="32" t="s">
        <v>203</v>
      </c>
      <c r="B197" s="30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8" hidden="1" outlineLevel="2" x14ac:dyDescent="0.25">
      <c r="A198" s="33" t="s">
        <v>204</v>
      </c>
      <c r="B198" s="30" t="s">
        <v>205</v>
      </c>
      <c r="C198" s="31">
        <v>83388.08</v>
      </c>
      <c r="D198" s="31">
        <v>262000</v>
      </c>
      <c r="E198" s="20">
        <f t="shared" ref="E198:E206" si="69">C198 - D198</f>
        <v>-178611.91999999998</v>
      </c>
      <c r="F198" s="21">
        <f t="shared" ref="F198:F206" si="70">IF(D198 &gt; 1, ( C198 - D198 ) / D198, IF(C198 &gt; 1, 1, IF(C198 &lt; -1, -1, 0)))</f>
        <v>-0.68172488549618315</v>
      </c>
      <c r="G198" s="22" t="str">
        <f t="shared" ref="G198:G206" si="71">IF($E198 &gt; 1, "Over Budget", IF($E198 &lt; -1, "Under Budget", "On Budget"))</f>
        <v>Under Budget</v>
      </c>
      <c r="H198" s="23" t="str">
        <f t="shared" ref="H198:H205" si="72">IF(AND(OR(MONTH($A$3) = 3, MONTH($A$3) = 6, MONTH($A$3) = 9, MONTH($A$3) = 12), OR($F198 &gt;= 0.1, $E198 &gt;= 250000, $F198 &lt;= -0.1, $E198 &lt;= -250000), OR($E198 &gt;= 10000, $E198 &lt;= -10000)), "Yes", IF(OR($E198 &gt;= 250000, $E198 &lt;= -250000), "Yes", "No"))</f>
        <v>Yes</v>
      </c>
      <c r="I198" s="24" t="s">
        <v>456</v>
      </c>
      <c r="J198" s="25">
        <v>1046000</v>
      </c>
      <c r="K198" s="31">
        <v>867388.08000000007</v>
      </c>
      <c r="L198" s="31">
        <v>1046000</v>
      </c>
      <c r="M198" s="20">
        <f t="shared" ref="M198:M206" si="73">J198 - L198</f>
        <v>0</v>
      </c>
      <c r="N198" s="21">
        <f t="shared" ref="N198:N206" si="74">IF(L198 &gt; 1, ( J198 - L198 ) / L198, IF(J198 &gt; 1, 1, IF(J198 &lt; 1, -1, 0)))</f>
        <v>0</v>
      </c>
      <c r="O198" s="26"/>
      <c r="P198" s="22" t="str">
        <f t="shared" ref="P198:P206" si="75">IF($M198 &gt; 1, "Over Budget", IF($M198 &lt; -1, "Under Budget", "On Budget"))</f>
        <v>On Budget</v>
      </c>
      <c r="Q198" s="20">
        <f t="shared" ref="Q198:Q206" si="76">J198 - K198</f>
        <v>178611.91999999993</v>
      </c>
    </row>
    <row r="199" spans="1:18" hidden="1" outlineLevel="2" x14ac:dyDescent="0.25">
      <c r="A199" s="33" t="s">
        <v>206</v>
      </c>
      <c r="B199" s="30" t="s">
        <v>205</v>
      </c>
      <c r="C199" s="31">
        <v>1682248.57</v>
      </c>
      <c r="D199" s="31">
        <v>2094000</v>
      </c>
      <c r="E199" s="20">
        <f t="shared" si="69"/>
        <v>-411751.42999999993</v>
      </c>
      <c r="F199" s="21">
        <f t="shared" si="70"/>
        <v>-0.19663392072588345</v>
      </c>
      <c r="G199" s="22" t="str">
        <f t="shared" si="71"/>
        <v>Under Budget</v>
      </c>
      <c r="H199" s="23" t="str">
        <f t="shared" si="72"/>
        <v>Yes</v>
      </c>
      <c r="I199" s="24" t="s">
        <v>457</v>
      </c>
      <c r="J199" s="25">
        <v>8718000</v>
      </c>
      <c r="K199" s="31">
        <v>8568066.7599999998</v>
      </c>
      <c r="L199" s="31">
        <v>8718000</v>
      </c>
      <c r="M199" s="20">
        <f t="shared" si="73"/>
        <v>0</v>
      </c>
      <c r="N199" s="21">
        <f t="shared" si="74"/>
        <v>0</v>
      </c>
      <c r="O199" s="26"/>
      <c r="P199" s="22" t="str">
        <f t="shared" si="75"/>
        <v>On Budget</v>
      </c>
      <c r="Q199" s="20">
        <f t="shared" si="76"/>
        <v>149933.24000000022</v>
      </c>
    </row>
    <row r="200" spans="1:18" hidden="1" outlineLevel="2" x14ac:dyDescent="0.25">
      <c r="A200" s="33" t="s">
        <v>207</v>
      </c>
      <c r="B200" s="30" t="s">
        <v>205</v>
      </c>
      <c r="C200" s="31">
        <v>1398333.9200000004</v>
      </c>
      <c r="D200" s="31">
        <v>1747000</v>
      </c>
      <c r="E200" s="20">
        <f t="shared" si="69"/>
        <v>-348666.07999999961</v>
      </c>
      <c r="F200" s="21">
        <f t="shared" si="70"/>
        <v>-0.1995798969662276</v>
      </c>
      <c r="G200" s="22" t="str">
        <f t="shared" si="71"/>
        <v>Under Budget</v>
      </c>
      <c r="H200" s="23" t="str">
        <f t="shared" si="72"/>
        <v>Yes</v>
      </c>
      <c r="I200" s="24" t="s">
        <v>458</v>
      </c>
      <c r="J200" s="25">
        <v>6025000</v>
      </c>
      <c r="K200" s="31">
        <v>5676333.9199999999</v>
      </c>
      <c r="L200" s="31">
        <v>6025000</v>
      </c>
      <c r="M200" s="20">
        <f t="shared" si="73"/>
        <v>0</v>
      </c>
      <c r="N200" s="21">
        <f t="shared" si="74"/>
        <v>0</v>
      </c>
      <c r="O200" s="26"/>
      <c r="P200" s="22" t="str">
        <f t="shared" si="75"/>
        <v>On Budget</v>
      </c>
      <c r="Q200" s="20">
        <f t="shared" si="76"/>
        <v>348666.08000000007</v>
      </c>
    </row>
    <row r="201" spans="1:18" hidden="1" outlineLevel="2" x14ac:dyDescent="0.25">
      <c r="A201" s="33" t="s">
        <v>208</v>
      </c>
      <c r="B201" s="30" t="s">
        <v>209</v>
      </c>
      <c r="C201" s="31">
        <v>44437.320000000022</v>
      </c>
      <c r="D201" s="31">
        <v>0</v>
      </c>
      <c r="E201" s="20">
        <f t="shared" si="69"/>
        <v>44437.320000000022</v>
      </c>
      <c r="F201" s="21">
        <f t="shared" si="70"/>
        <v>1</v>
      </c>
      <c r="G201" s="22" t="str">
        <f t="shared" si="71"/>
        <v>Over Budget</v>
      </c>
      <c r="H201" s="23" t="str">
        <f t="shared" si="72"/>
        <v>Yes</v>
      </c>
      <c r="I201" s="24" t="s">
        <v>516</v>
      </c>
      <c r="J201" s="25">
        <v>44437</v>
      </c>
      <c r="K201" s="31">
        <v>44437.320000000022</v>
      </c>
      <c r="L201" s="31">
        <v>0</v>
      </c>
      <c r="M201" s="20">
        <f t="shared" si="73"/>
        <v>44437</v>
      </c>
      <c r="N201" s="21">
        <f t="shared" si="74"/>
        <v>1</v>
      </c>
      <c r="O201" s="26"/>
      <c r="P201" s="22" t="str">
        <f t="shared" si="75"/>
        <v>Over Budget</v>
      </c>
      <c r="Q201" s="20">
        <f t="shared" si="76"/>
        <v>-0.32000000002153683</v>
      </c>
    </row>
    <row r="202" spans="1:18" ht="24" hidden="1" outlineLevel="2" x14ac:dyDescent="0.25">
      <c r="A202" s="33" t="s">
        <v>210</v>
      </c>
      <c r="B202" s="30" t="s">
        <v>205</v>
      </c>
      <c r="C202" s="31">
        <v>1950823.649999999</v>
      </c>
      <c r="D202" s="31">
        <v>1761000</v>
      </c>
      <c r="E202" s="20">
        <f t="shared" si="69"/>
        <v>189823.64999999898</v>
      </c>
      <c r="F202" s="21">
        <f t="shared" si="70"/>
        <v>0.10779310051107267</v>
      </c>
      <c r="G202" s="22" t="str">
        <f t="shared" si="71"/>
        <v>Over Budget</v>
      </c>
      <c r="H202" s="23" t="str">
        <f t="shared" si="72"/>
        <v>Yes</v>
      </c>
      <c r="I202" s="24" t="s">
        <v>459</v>
      </c>
      <c r="J202" s="25">
        <v>7379000</v>
      </c>
      <c r="K202" s="31">
        <v>7568823.6499999985</v>
      </c>
      <c r="L202" s="31">
        <v>7379000</v>
      </c>
      <c r="M202" s="20">
        <f t="shared" si="73"/>
        <v>0</v>
      </c>
      <c r="N202" s="21">
        <f t="shared" si="74"/>
        <v>0</v>
      </c>
      <c r="O202" s="26"/>
      <c r="P202" s="22" t="str">
        <f t="shared" si="75"/>
        <v>On Budget</v>
      </c>
      <c r="Q202" s="20">
        <f t="shared" si="76"/>
        <v>-189823.64999999851</v>
      </c>
    </row>
    <row r="203" spans="1:18" s="28" customFormat="1" outlineLevel="2" x14ac:dyDescent="0.25">
      <c r="A203" s="88" t="s">
        <v>211</v>
      </c>
      <c r="B203" s="31" t="s">
        <v>209</v>
      </c>
      <c r="C203" s="31">
        <v>1165990.6199999999</v>
      </c>
      <c r="D203" s="31">
        <v>2300154</v>
      </c>
      <c r="E203" s="20">
        <f t="shared" si="69"/>
        <v>-1134163.3800000001</v>
      </c>
      <c r="F203" s="21">
        <f t="shared" si="70"/>
        <v>-0.49308149802143686</v>
      </c>
      <c r="G203" s="22" t="str">
        <f t="shared" si="71"/>
        <v>Under Budget</v>
      </c>
      <c r="H203" s="23" t="str">
        <f t="shared" si="72"/>
        <v>Yes</v>
      </c>
      <c r="I203" s="24" t="s">
        <v>397</v>
      </c>
      <c r="J203" s="25">
        <v>8743806</v>
      </c>
      <c r="K203" s="31">
        <v>7609642.6200000001</v>
      </c>
      <c r="L203" s="31">
        <v>8743806</v>
      </c>
      <c r="M203" s="20">
        <f t="shared" si="73"/>
        <v>0</v>
      </c>
      <c r="N203" s="21">
        <f t="shared" si="74"/>
        <v>0</v>
      </c>
      <c r="O203" s="26"/>
      <c r="P203" s="22" t="str">
        <f t="shared" si="75"/>
        <v>On Budget</v>
      </c>
      <c r="Q203" s="20">
        <f t="shared" si="76"/>
        <v>1134163.3799999999</v>
      </c>
      <c r="R203" s="91">
        <v>1100000</v>
      </c>
    </row>
    <row r="204" spans="1:18" hidden="1" outlineLevel="2" x14ac:dyDescent="0.25">
      <c r="A204" s="33" t="s">
        <v>212</v>
      </c>
      <c r="B204" s="30" t="s">
        <v>205</v>
      </c>
      <c r="C204" s="31">
        <v>26277.14</v>
      </c>
      <c r="D204" s="31">
        <v>32000</v>
      </c>
      <c r="E204" s="20">
        <f t="shared" si="69"/>
        <v>-5722.8600000000006</v>
      </c>
      <c r="F204" s="21">
        <f t="shared" si="70"/>
        <v>-0.17883937500000002</v>
      </c>
      <c r="G204" s="22" t="str">
        <f t="shared" si="71"/>
        <v>Under Budget</v>
      </c>
      <c r="H204" s="23" t="str">
        <f t="shared" si="72"/>
        <v>No</v>
      </c>
      <c r="I204" s="24"/>
      <c r="J204" s="25">
        <v>149000</v>
      </c>
      <c r="K204" s="31">
        <v>143277.14000000001</v>
      </c>
      <c r="L204" s="31">
        <v>149000</v>
      </c>
      <c r="M204" s="20">
        <f t="shared" si="73"/>
        <v>0</v>
      </c>
      <c r="N204" s="21">
        <f t="shared" si="74"/>
        <v>0</v>
      </c>
      <c r="O204" s="26"/>
      <c r="P204" s="22" t="str">
        <f t="shared" si="75"/>
        <v>On Budget</v>
      </c>
      <c r="Q204" s="20">
        <f t="shared" si="76"/>
        <v>5722.859999999986</v>
      </c>
    </row>
    <row r="205" spans="1:18" ht="15.75" hidden="1" outlineLevel="2" thickBot="1" x14ac:dyDescent="0.3">
      <c r="A205" s="33" t="s">
        <v>213</v>
      </c>
      <c r="B205" s="30" t="s">
        <v>209</v>
      </c>
      <c r="C205" s="31">
        <v>0</v>
      </c>
      <c r="D205" s="31">
        <v>205875</v>
      </c>
      <c r="E205" s="20">
        <f t="shared" si="69"/>
        <v>-205875</v>
      </c>
      <c r="F205" s="21">
        <f t="shared" si="70"/>
        <v>-1</v>
      </c>
      <c r="G205" s="22" t="str">
        <f t="shared" si="71"/>
        <v>Under Budget</v>
      </c>
      <c r="H205" s="23" t="str">
        <f t="shared" si="72"/>
        <v>Yes</v>
      </c>
      <c r="I205" s="24" t="s">
        <v>410</v>
      </c>
      <c r="J205" s="25">
        <v>823500</v>
      </c>
      <c r="K205" s="31">
        <v>617625</v>
      </c>
      <c r="L205" s="31">
        <v>823500</v>
      </c>
      <c r="M205" s="20">
        <f t="shared" si="73"/>
        <v>0</v>
      </c>
      <c r="N205" s="21">
        <f t="shared" si="74"/>
        <v>0</v>
      </c>
      <c r="O205" s="26"/>
      <c r="P205" s="22" t="str">
        <f t="shared" si="75"/>
        <v>On Budget</v>
      </c>
      <c r="Q205" s="20">
        <f t="shared" si="76"/>
        <v>205875</v>
      </c>
    </row>
    <row r="206" spans="1:18" hidden="1" outlineLevel="1" x14ac:dyDescent="0.25">
      <c r="A206" s="34" t="s">
        <v>214</v>
      </c>
      <c r="B206" s="35" t="s">
        <v>13</v>
      </c>
      <c r="C206" s="40">
        <f>SUBTOTAL(9,C198:C205)</f>
        <v>6351499.2999999989</v>
      </c>
      <c r="D206" s="40">
        <f>SUBTOTAL(9,D198:D205)</f>
        <v>8402029</v>
      </c>
      <c r="E206" s="41">
        <f t="shared" si="69"/>
        <v>-2050529.7000000011</v>
      </c>
      <c r="F206" s="42">
        <f t="shared" si="70"/>
        <v>-0.24405172845749534</v>
      </c>
      <c r="G206" s="40" t="str">
        <f t="shared" si="71"/>
        <v>Under Budget</v>
      </c>
      <c r="H206" s="43"/>
      <c r="I206" s="44"/>
      <c r="J206" s="40">
        <f>SUBTOTAL(9,J198:J205)</f>
        <v>32928743</v>
      </c>
      <c r="K206" s="40">
        <f>SUBTOTAL(9,K198:K205)</f>
        <v>31095594.489999998</v>
      </c>
      <c r="L206" s="40">
        <f>SUBTOTAL(9,L198:L205)</f>
        <v>32884306</v>
      </c>
      <c r="M206" s="41">
        <f t="shared" si="73"/>
        <v>44437</v>
      </c>
      <c r="N206" s="42">
        <f t="shared" si="74"/>
        <v>1.3513132982037085E-3</v>
      </c>
      <c r="O206" s="46"/>
      <c r="P206" s="40" t="str">
        <f t="shared" si="75"/>
        <v>Over Budget</v>
      </c>
      <c r="Q206" s="41">
        <f t="shared" si="76"/>
        <v>1833148.5100000016</v>
      </c>
    </row>
    <row r="207" spans="1:18" hidden="1" outlineLevel="2" x14ac:dyDescent="0.25">
      <c r="A207" s="32" t="s">
        <v>215</v>
      </c>
      <c r="B207" s="30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8" ht="15.75" hidden="1" outlineLevel="2" thickBot="1" x14ac:dyDescent="0.3">
      <c r="A208" s="33" t="s">
        <v>216</v>
      </c>
      <c r="B208" s="30" t="s">
        <v>209</v>
      </c>
      <c r="C208" s="31">
        <v>416936.32999999996</v>
      </c>
      <c r="D208" s="31">
        <v>502519</v>
      </c>
      <c r="E208" s="20">
        <f t="shared" ref="E208:E209" si="77">C208 - D208</f>
        <v>-85582.670000000042</v>
      </c>
      <c r="F208" s="21">
        <f t="shared" ref="F208:F209" si="78">IF(D208 &gt; 1, ( C208 - D208 ) / D208, IF(C208 &gt; 1, 1, IF(C208 &lt; -1, -1, 0)))</f>
        <v>-0.17030733166308148</v>
      </c>
      <c r="G208" s="22" t="str">
        <f t="shared" ref="G208:G209" si="79">IF($E208 &gt; 1, "Over Budget", IF($E208 &lt; -1, "Under Budget", "On Budget"))</f>
        <v>Under Budget</v>
      </c>
      <c r="H208" s="23" t="str">
        <f t="shared" ref="H208" si="80">IF(AND(OR(MONTH($A$3) = 3, MONTH($A$3) = 6, MONTH($A$3) = 9, MONTH($A$3) = 12), OR($F208 &gt;= 0.1, $E208 &gt;= 250000, $F208 &lt;= -0.1, $E208 &lt;= -250000), OR($E208 &gt;= 10000, $E208 &lt;= -10000)), "Yes", IF(OR($E208 &gt;= 250000, $E208 &lt;= -250000), "Yes", "No"))</f>
        <v>Yes</v>
      </c>
      <c r="I208" s="24" t="s">
        <v>397</v>
      </c>
      <c r="J208" s="25">
        <v>2107992</v>
      </c>
      <c r="K208" s="31">
        <v>2022409.33</v>
      </c>
      <c r="L208" s="31">
        <v>2107992</v>
      </c>
      <c r="M208" s="20">
        <f t="shared" ref="M208:M209" si="81">J208 - L208</f>
        <v>0</v>
      </c>
      <c r="N208" s="21">
        <f t="shared" ref="N208:N209" si="82">IF(L208 &gt; 1, ( J208 - L208 ) / L208, IF(J208 &gt; 1, 1, IF(J208 &lt; 1, -1, 0)))</f>
        <v>0</v>
      </c>
      <c r="O208" s="26"/>
      <c r="P208" s="22" t="str">
        <f t="shared" ref="P208:P209" si="83">IF($M208 &gt; 1, "Over Budget", IF($M208 &lt; -1, "Under Budget", "On Budget"))</f>
        <v>On Budget</v>
      </c>
      <c r="Q208" s="20">
        <f t="shared" ref="Q208:Q209" si="84">J208 - K208</f>
        <v>85582.669999999925</v>
      </c>
    </row>
    <row r="209" spans="1:17" hidden="1" outlineLevel="1" x14ac:dyDescent="0.25">
      <c r="A209" s="34" t="s">
        <v>217</v>
      </c>
      <c r="B209" s="35" t="s">
        <v>13</v>
      </c>
      <c r="C209" s="40">
        <f>SUBTOTAL(9,C208:C208)</f>
        <v>416936.32999999996</v>
      </c>
      <c r="D209" s="40">
        <f>SUBTOTAL(9,D208:D208)</f>
        <v>502519</v>
      </c>
      <c r="E209" s="41">
        <f t="shared" si="77"/>
        <v>-85582.670000000042</v>
      </c>
      <c r="F209" s="42">
        <f t="shared" si="78"/>
        <v>-0.17030733166308148</v>
      </c>
      <c r="G209" s="40" t="str">
        <f t="shared" si="79"/>
        <v>Under Budget</v>
      </c>
      <c r="H209" s="43"/>
      <c r="I209" s="44"/>
      <c r="J209" s="40">
        <f>SUBTOTAL(9,J208:J208)</f>
        <v>2107992</v>
      </c>
      <c r="K209" s="40">
        <f>SUBTOTAL(9,K208:K208)</f>
        <v>2022409.33</v>
      </c>
      <c r="L209" s="40">
        <f>SUBTOTAL(9,L208:L208)</f>
        <v>2107992</v>
      </c>
      <c r="M209" s="41">
        <f t="shared" si="81"/>
        <v>0</v>
      </c>
      <c r="N209" s="42">
        <f t="shared" si="82"/>
        <v>0</v>
      </c>
      <c r="O209" s="46"/>
      <c r="P209" s="40" t="str">
        <f t="shared" si="83"/>
        <v>On Budget</v>
      </c>
      <c r="Q209" s="41">
        <f t="shared" si="84"/>
        <v>85582.669999999925</v>
      </c>
    </row>
    <row r="210" spans="1:17" outlineLevel="2" x14ac:dyDescent="0.25">
      <c r="A210" s="32" t="s">
        <v>218</v>
      </c>
      <c r="B210" s="30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7" hidden="1" outlineLevel="2" x14ac:dyDescent="0.25">
      <c r="A211" s="33" t="s">
        <v>219</v>
      </c>
      <c r="B211" s="30" t="s">
        <v>209</v>
      </c>
      <c r="C211" s="31">
        <v>57467.27</v>
      </c>
      <c r="D211" s="31">
        <v>150000</v>
      </c>
      <c r="E211" s="20">
        <f t="shared" ref="E211:E250" si="85">C211 - D211</f>
        <v>-92532.73000000001</v>
      </c>
      <c r="F211" s="21">
        <f t="shared" ref="F211:F250" si="86">IF(D211 &gt; 1, ( C211 - D211 ) / D211, IF(C211 &gt; 1, 1, IF(C211 &lt; -1, -1, 0)))</f>
        <v>-0.61688486666666675</v>
      </c>
      <c r="G211" s="22" t="str">
        <f t="shared" ref="G211:G250" si="87">IF($E211 &gt; 1, "Over Budget", IF($E211 &lt; -1, "Under Budget", "On Budget"))</f>
        <v>Under Budget</v>
      </c>
      <c r="H211" s="23" t="str">
        <f t="shared" ref="H211:H249" si="88">IF(AND(OR(MONTH($A$3) = 3, MONTH($A$3) = 6, MONTH($A$3) = 9, MONTH($A$3) = 12), OR($F211 &gt;= 0.1, $E211 &gt;= 250000, $F211 &lt;= -0.1, $E211 &lt;= -250000), OR($E211 &gt;= 10000, $E211 &lt;= -10000)), "Yes", IF(OR($E211 &gt;= 250000, $E211 &lt;= -250000), "Yes", "No"))</f>
        <v>Yes</v>
      </c>
      <c r="I211" s="24" t="s">
        <v>415</v>
      </c>
      <c r="J211" s="25">
        <v>850000</v>
      </c>
      <c r="K211" s="31">
        <v>757467.27</v>
      </c>
      <c r="L211" s="31">
        <v>850000</v>
      </c>
      <c r="M211" s="20">
        <f t="shared" ref="M211:M250" si="89">J211 - L211</f>
        <v>0</v>
      </c>
      <c r="N211" s="21">
        <f t="shared" ref="N211:N250" si="90">IF(L211 &gt; 1, ( J211 - L211 ) / L211, IF(J211 &gt; 1, 1, IF(J211 &lt; 1, -1, 0)))</f>
        <v>0</v>
      </c>
      <c r="O211" s="26"/>
      <c r="P211" s="22" t="str">
        <f t="shared" ref="P211:P250" si="91">IF($M211 &gt; 1, "Over Budget", IF($M211 &lt; -1, "Under Budget", "On Budget"))</f>
        <v>On Budget</v>
      </c>
      <c r="Q211" s="20">
        <f t="shared" ref="Q211:Q250" si="92">J211 - K211</f>
        <v>92532.729999999981</v>
      </c>
    </row>
    <row r="212" spans="1:17" ht="15" hidden="1" customHeight="1" outlineLevel="2" x14ac:dyDescent="0.25">
      <c r="A212" s="33" t="s">
        <v>220</v>
      </c>
      <c r="B212" s="30" t="s">
        <v>209</v>
      </c>
      <c r="C212" s="31">
        <v>1522156.77</v>
      </c>
      <c r="D212" s="31">
        <v>1300000</v>
      </c>
      <c r="E212" s="20">
        <f t="shared" si="85"/>
        <v>222156.77000000002</v>
      </c>
      <c r="F212" s="21">
        <f t="shared" si="86"/>
        <v>0.1708898230769231</v>
      </c>
      <c r="G212" s="22" t="str">
        <f t="shared" si="87"/>
        <v>Over Budget</v>
      </c>
      <c r="H212" s="23" t="str">
        <f t="shared" si="88"/>
        <v>Yes</v>
      </c>
      <c r="I212" s="24" t="s">
        <v>403</v>
      </c>
      <c r="J212" s="25">
        <v>5000000</v>
      </c>
      <c r="K212" s="31">
        <v>5222156.7699999996</v>
      </c>
      <c r="L212" s="31">
        <v>5000000</v>
      </c>
      <c r="M212" s="20">
        <f t="shared" si="89"/>
        <v>0</v>
      </c>
      <c r="N212" s="21">
        <f t="shared" si="90"/>
        <v>0</v>
      </c>
      <c r="O212" s="26"/>
      <c r="P212" s="22" t="str">
        <f t="shared" si="91"/>
        <v>On Budget</v>
      </c>
      <c r="Q212" s="20">
        <f t="shared" si="92"/>
        <v>-222156.76999999955</v>
      </c>
    </row>
    <row r="213" spans="1:17" ht="72" hidden="1" outlineLevel="2" x14ac:dyDescent="0.25">
      <c r="A213" s="33" t="s">
        <v>221</v>
      </c>
      <c r="B213" s="30" t="s">
        <v>209</v>
      </c>
      <c r="C213" s="31">
        <v>68615.819999999992</v>
      </c>
      <c r="D213" s="31">
        <v>0</v>
      </c>
      <c r="E213" s="20">
        <f t="shared" si="85"/>
        <v>68615.819999999992</v>
      </c>
      <c r="F213" s="21">
        <f t="shared" si="86"/>
        <v>1</v>
      </c>
      <c r="G213" s="22" t="str">
        <f t="shared" si="87"/>
        <v>Over Budget</v>
      </c>
      <c r="H213" s="23" t="str">
        <f t="shared" si="88"/>
        <v>Yes</v>
      </c>
      <c r="I213" s="24" t="s">
        <v>404</v>
      </c>
      <c r="J213" s="25">
        <v>75000</v>
      </c>
      <c r="K213" s="31">
        <v>68615.819999999992</v>
      </c>
      <c r="L213" s="31">
        <v>0</v>
      </c>
      <c r="M213" s="20">
        <f t="shared" si="89"/>
        <v>75000</v>
      </c>
      <c r="N213" s="21">
        <f t="shared" si="90"/>
        <v>1</v>
      </c>
      <c r="O213" s="26"/>
      <c r="P213" s="22" t="str">
        <f t="shared" si="91"/>
        <v>Over Budget</v>
      </c>
      <c r="Q213" s="20">
        <f t="shared" si="92"/>
        <v>6384.1800000000076</v>
      </c>
    </row>
    <row r="214" spans="1:17" ht="24" hidden="1" outlineLevel="2" x14ac:dyDescent="0.25">
      <c r="A214" s="33" t="s">
        <v>222</v>
      </c>
      <c r="B214" s="30" t="s">
        <v>209</v>
      </c>
      <c r="C214" s="31">
        <v>192923.15999999997</v>
      </c>
      <c r="D214" s="31">
        <v>0</v>
      </c>
      <c r="E214" s="20">
        <f t="shared" si="85"/>
        <v>192923.15999999997</v>
      </c>
      <c r="F214" s="21">
        <f t="shared" si="86"/>
        <v>1</v>
      </c>
      <c r="G214" s="22" t="str">
        <f t="shared" si="87"/>
        <v>Over Budget</v>
      </c>
      <c r="H214" s="23" t="str">
        <f t="shared" si="88"/>
        <v>Yes</v>
      </c>
      <c r="I214" s="24" t="s">
        <v>405</v>
      </c>
      <c r="J214" s="25">
        <v>-2200000</v>
      </c>
      <c r="K214" s="31">
        <v>-2007076.84</v>
      </c>
      <c r="L214" s="31">
        <v>-2200000</v>
      </c>
      <c r="M214" s="20">
        <f t="shared" si="89"/>
        <v>0</v>
      </c>
      <c r="N214" s="21">
        <f t="shared" si="90"/>
        <v>-1</v>
      </c>
      <c r="O214" s="26"/>
      <c r="P214" s="22" t="str">
        <f t="shared" si="91"/>
        <v>On Budget</v>
      </c>
      <c r="Q214" s="20">
        <f t="shared" si="92"/>
        <v>-192923.15999999992</v>
      </c>
    </row>
    <row r="215" spans="1:17" hidden="1" outlineLevel="2" x14ac:dyDescent="0.25">
      <c r="A215" s="33" t="s">
        <v>223</v>
      </c>
      <c r="B215" s="30" t="s">
        <v>209</v>
      </c>
      <c r="C215" s="31">
        <v>2242.1999999999998</v>
      </c>
      <c r="D215" s="31">
        <v>0</v>
      </c>
      <c r="E215" s="20">
        <f t="shared" si="85"/>
        <v>2242.1999999999998</v>
      </c>
      <c r="F215" s="21">
        <f t="shared" si="86"/>
        <v>1</v>
      </c>
      <c r="G215" s="22" t="str">
        <f t="shared" si="87"/>
        <v>Over Budget</v>
      </c>
      <c r="H215" s="23" t="str">
        <f t="shared" si="88"/>
        <v>No</v>
      </c>
      <c r="I215" s="24"/>
      <c r="J215" s="25">
        <v>5000</v>
      </c>
      <c r="K215" s="31">
        <v>2242.1999999999998</v>
      </c>
      <c r="L215" s="31">
        <v>0</v>
      </c>
      <c r="M215" s="20">
        <f t="shared" si="89"/>
        <v>5000</v>
      </c>
      <c r="N215" s="21">
        <f t="shared" si="90"/>
        <v>1</v>
      </c>
      <c r="O215" s="26"/>
      <c r="P215" s="22" t="str">
        <f t="shared" si="91"/>
        <v>Over Budget</v>
      </c>
      <c r="Q215" s="20">
        <f t="shared" si="92"/>
        <v>2757.8</v>
      </c>
    </row>
    <row r="216" spans="1:17" ht="24" hidden="1" outlineLevel="2" x14ac:dyDescent="0.25">
      <c r="A216" s="33" t="s">
        <v>224</v>
      </c>
      <c r="B216" s="30" t="s">
        <v>209</v>
      </c>
      <c r="C216" s="31">
        <v>46854.33</v>
      </c>
      <c r="D216" s="31">
        <v>0</v>
      </c>
      <c r="E216" s="20">
        <f t="shared" si="85"/>
        <v>46854.33</v>
      </c>
      <c r="F216" s="21">
        <f t="shared" si="86"/>
        <v>1</v>
      </c>
      <c r="G216" s="22" t="str">
        <f t="shared" si="87"/>
        <v>Over Budget</v>
      </c>
      <c r="H216" s="23" t="str">
        <f t="shared" si="88"/>
        <v>Yes</v>
      </c>
      <c r="I216" s="24" t="s">
        <v>406</v>
      </c>
      <c r="J216" s="25">
        <v>50000</v>
      </c>
      <c r="K216" s="31">
        <v>46854.33</v>
      </c>
      <c r="L216" s="31">
        <v>0</v>
      </c>
      <c r="M216" s="20">
        <f t="shared" si="89"/>
        <v>50000</v>
      </c>
      <c r="N216" s="21">
        <f t="shared" si="90"/>
        <v>1</v>
      </c>
      <c r="O216" s="26"/>
      <c r="P216" s="22" t="str">
        <f t="shared" si="91"/>
        <v>Over Budget</v>
      </c>
      <c r="Q216" s="20">
        <f t="shared" si="92"/>
        <v>3145.6699999999983</v>
      </c>
    </row>
    <row r="217" spans="1:17" hidden="1" outlineLevel="2" x14ac:dyDescent="0.25">
      <c r="A217" s="33" t="s">
        <v>225</v>
      </c>
      <c r="B217" s="30" t="s">
        <v>209</v>
      </c>
      <c r="C217" s="31">
        <v>587.75</v>
      </c>
      <c r="D217" s="31">
        <v>90000</v>
      </c>
      <c r="E217" s="20">
        <f t="shared" si="85"/>
        <v>-89412.25</v>
      </c>
      <c r="F217" s="21">
        <f t="shared" si="86"/>
        <v>-0.99346944444444441</v>
      </c>
      <c r="G217" s="22" t="str">
        <f t="shared" si="87"/>
        <v>Under Budget</v>
      </c>
      <c r="H217" s="23" t="str">
        <f t="shared" si="88"/>
        <v>Yes</v>
      </c>
      <c r="I217" s="24" t="s">
        <v>407</v>
      </c>
      <c r="J217" s="25">
        <v>555000</v>
      </c>
      <c r="K217" s="31">
        <v>465587.75</v>
      </c>
      <c r="L217" s="31">
        <v>555000</v>
      </c>
      <c r="M217" s="20">
        <f t="shared" si="89"/>
        <v>0</v>
      </c>
      <c r="N217" s="21">
        <f t="shared" si="90"/>
        <v>0</v>
      </c>
      <c r="O217" s="26"/>
      <c r="P217" s="22" t="str">
        <f t="shared" si="91"/>
        <v>On Budget</v>
      </c>
      <c r="Q217" s="20">
        <f t="shared" si="92"/>
        <v>89412.25</v>
      </c>
    </row>
    <row r="218" spans="1:17" hidden="1" outlineLevel="2" x14ac:dyDescent="0.25">
      <c r="A218" s="33" t="s">
        <v>226</v>
      </c>
      <c r="B218" s="30" t="s">
        <v>209</v>
      </c>
      <c r="C218" s="31">
        <v>-17399.520000000004</v>
      </c>
      <c r="D218" s="31">
        <v>0</v>
      </c>
      <c r="E218" s="20">
        <f t="shared" si="85"/>
        <v>-17399.520000000004</v>
      </c>
      <c r="F218" s="21">
        <f t="shared" si="86"/>
        <v>-1</v>
      </c>
      <c r="G218" s="22" t="str">
        <f t="shared" si="87"/>
        <v>Under Budget</v>
      </c>
      <c r="H218" s="23" t="str">
        <f t="shared" si="88"/>
        <v>Yes</v>
      </c>
      <c r="I218" s="24" t="s">
        <v>418</v>
      </c>
      <c r="J218" s="25">
        <v>-20000</v>
      </c>
      <c r="K218" s="31">
        <v>-17399.520000000004</v>
      </c>
      <c r="L218" s="31">
        <v>0</v>
      </c>
      <c r="M218" s="20">
        <f t="shared" si="89"/>
        <v>-20000</v>
      </c>
      <c r="N218" s="21">
        <f t="shared" si="90"/>
        <v>-1</v>
      </c>
      <c r="O218" s="26"/>
      <c r="P218" s="22" t="str">
        <f t="shared" si="91"/>
        <v>Under Budget</v>
      </c>
      <c r="Q218" s="20">
        <f t="shared" si="92"/>
        <v>-2600.4799999999959</v>
      </c>
    </row>
    <row r="219" spans="1:17" hidden="1" outlineLevel="2" x14ac:dyDescent="0.25">
      <c r="A219" s="33" t="s">
        <v>227</v>
      </c>
      <c r="B219" s="30" t="s">
        <v>209</v>
      </c>
      <c r="C219" s="31">
        <v>208034.44999999998</v>
      </c>
      <c r="D219" s="31">
        <v>120000</v>
      </c>
      <c r="E219" s="20">
        <f t="shared" si="85"/>
        <v>88034.449999999983</v>
      </c>
      <c r="F219" s="21">
        <f t="shared" si="86"/>
        <v>0.73362041666666655</v>
      </c>
      <c r="G219" s="22" t="str">
        <f t="shared" si="87"/>
        <v>Over Budget</v>
      </c>
      <c r="H219" s="23" t="str">
        <f t="shared" si="88"/>
        <v>Yes</v>
      </c>
      <c r="I219" s="24" t="s">
        <v>416</v>
      </c>
      <c r="J219" s="25">
        <v>500000</v>
      </c>
      <c r="K219" s="31">
        <v>588034.44999999995</v>
      </c>
      <c r="L219" s="31">
        <v>500000</v>
      </c>
      <c r="M219" s="20">
        <f t="shared" si="89"/>
        <v>0</v>
      </c>
      <c r="N219" s="21">
        <f t="shared" si="90"/>
        <v>0</v>
      </c>
      <c r="O219" s="26"/>
      <c r="P219" s="22" t="str">
        <f t="shared" si="91"/>
        <v>On Budget</v>
      </c>
      <c r="Q219" s="20">
        <f t="shared" si="92"/>
        <v>-88034.449999999953</v>
      </c>
    </row>
    <row r="220" spans="1:17" ht="72" hidden="1" outlineLevel="2" x14ac:dyDescent="0.25">
      <c r="A220" s="33" t="s">
        <v>228</v>
      </c>
      <c r="B220" s="30" t="s">
        <v>209</v>
      </c>
      <c r="C220" s="31">
        <v>49280.87</v>
      </c>
      <c r="D220" s="31">
        <v>0</v>
      </c>
      <c r="E220" s="20">
        <f t="shared" si="85"/>
        <v>49280.87</v>
      </c>
      <c r="F220" s="21">
        <f t="shared" si="86"/>
        <v>1</v>
      </c>
      <c r="G220" s="22" t="str">
        <f t="shared" si="87"/>
        <v>Over Budget</v>
      </c>
      <c r="H220" s="23" t="str">
        <f t="shared" si="88"/>
        <v>Yes</v>
      </c>
      <c r="I220" s="24" t="s">
        <v>408</v>
      </c>
      <c r="J220" s="25">
        <v>60000</v>
      </c>
      <c r="K220" s="31">
        <v>49280.87</v>
      </c>
      <c r="L220" s="31">
        <v>0</v>
      </c>
      <c r="M220" s="20">
        <f t="shared" si="89"/>
        <v>60000</v>
      </c>
      <c r="N220" s="21">
        <f t="shared" si="90"/>
        <v>1</v>
      </c>
      <c r="O220" s="26"/>
      <c r="P220" s="22" t="str">
        <f t="shared" si="91"/>
        <v>Over Budget</v>
      </c>
      <c r="Q220" s="20">
        <f t="shared" si="92"/>
        <v>10719.129999999997</v>
      </c>
    </row>
    <row r="221" spans="1:17" hidden="1" outlineLevel="2" x14ac:dyDescent="0.25">
      <c r="A221" s="33" t="s">
        <v>229</v>
      </c>
      <c r="B221" s="30" t="s">
        <v>209</v>
      </c>
      <c r="C221" s="31">
        <v>0</v>
      </c>
      <c r="D221" s="31">
        <v>0</v>
      </c>
      <c r="E221" s="20">
        <f t="shared" si="85"/>
        <v>0</v>
      </c>
      <c r="F221" s="21">
        <f t="shared" si="86"/>
        <v>0</v>
      </c>
      <c r="G221" s="22" t="str">
        <f t="shared" si="87"/>
        <v>On Budget</v>
      </c>
      <c r="H221" s="23" t="str">
        <f t="shared" si="88"/>
        <v>No</v>
      </c>
      <c r="I221" s="24"/>
      <c r="J221" s="25">
        <v>533000</v>
      </c>
      <c r="K221" s="31">
        <v>533000</v>
      </c>
      <c r="L221" s="31">
        <v>533000</v>
      </c>
      <c r="M221" s="20">
        <f t="shared" si="89"/>
        <v>0</v>
      </c>
      <c r="N221" s="21">
        <f t="shared" si="90"/>
        <v>0</v>
      </c>
      <c r="O221" s="26"/>
      <c r="P221" s="22" t="str">
        <f t="shared" si="91"/>
        <v>On Budget</v>
      </c>
      <c r="Q221" s="20">
        <f t="shared" si="92"/>
        <v>0</v>
      </c>
    </row>
    <row r="222" spans="1:17" hidden="1" outlineLevel="2" x14ac:dyDescent="0.25">
      <c r="A222" s="33" t="s">
        <v>230</v>
      </c>
      <c r="B222" s="30" t="s">
        <v>209</v>
      </c>
      <c r="C222" s="31">
        <v>63435.159999999989</v>
      </c>
      <c r="D222" s="31">
        <v>243482</v>
      </c>
      <c r="E222" s="20">
        <f t="shared" si="85"/>
        <v>-180046.84000000003</v>
      </c>
      <c r="F222" s="21">
        <f t="shared" si="86"/>
        <v>-0.73946673676082841</v>
      </c>
      <c r="G222" s="22" t="str">
        <f t="shared" si="87"/>
        <v>Under Budget</v>
      </c>
      <c r="H222" s="23" t="str">
        <f t="shared" si="88"/>
        <v>Yes</v>
      </c>
      <c r="I222" s="24" t="s">
        <v>413</v>
      </c>
      <c r="J222" s="25">
        <v>911250</v>
      </c>
      <c r="K222" s="31">
        <v>731203.15999999992</v>
      </c>
      <c r="L222" s="31">
        <v>911250</v>
      </c>
      <c r="M222" s="20">
        <f t="shared" si="89"/>
        <v>0</v>
      </c>
      <c r="N222" s="21">
        <f t="shared" si="90"/>
        <v>0</v>
      </c>
      <c r="O222" s="26"/>
      <c r="P222" s="22" t="str">
        <f t="shared" si="91"/>
        <v>On Budget</v>
      </c>
      <c r="Q222" s="20">
        <f t="shared" si="92"/>
        <v>180046.84000000008</v>
      </c>
    </row>
    <row r="223" spans="1:17" hidden="1" outlineLevel="2" x14ac:dyDescent="0.25">
      <c r="A223" s="33" t="s">
        <v>231</v>
      </c>
      <c r="B223" s="30" t="s">
        <v>209</v>
      </c>
      <c r="C223" s="31">
        <v>130099.94</v>
      </c>
      <c r="D223" s="31">
        <v>296250</v>
      </c>
      <c r="E223" s="20">
        <f t="shared" si="85"/>
        <v>-166150.06</v>
      </c>
      <c r="F223" s="21">
        <f t="shared" si="86"/>
        <v>-0.56084408438818567</v>
      </c>
      <c r="G223" s="22" t="str">
        <f t="shared" si="87"/>
        <v>Under Budget</v>
      </c>
      <c r="H223" s="23" t="str">
        <f t="shared" si="88"/>
        <v>Yes</v>
      </c>
      <c r="I223" s="24" t="s">
        <v>413</v>
      </c>
      <c r="J223" s="25">
        <v>1295000</v>
      </c>
      <c r="K223" s="31">
        <v>1128849.94</v>
      </c>
      <c r="L223" s="31">
        <v>1295000</v>
      </c>
      <c r="M223" s="20">
        <f t="shared" si="89"/>
        <v>0</v>
      </c>
      <c r="N223" s="21">
        <f t="shared" si="90"/>
        <v>0</v>
      </c>
      <c r="O223" s="26"/>
      <c r="P223" s="22" t="str">
        <f t="shared" si="91"/>
        <v>On Budget</v>
      </c>
      <c r="Q223" s="20">
        <f t="shared" si="92"/>
        <v>166150.06000000006</v>
      </c>
    </row>
    <row r="224" spans="1:17" outlineLevel="2" x14ac:dyDescent="0.25">
      <c r="A224" s="33" t="s">
        <v>232</v>
      </c>
      <c r="B224" s="30" t="s">
        <v>209</v>
      </c>
      <c r="C224" s="31">
        <v>778659.42</v>
      </c>
      <c r="D224" s="31">
        <v>340000</v>
      </c>
      <c r="E224" s="20">
        <f t="shared" si="85"/>
        <v>438659.42000000004</v>
      </c>
      <c r="F224" s="21">
        <f t="shared" si="86"/>
        <v>1.2901747647058825</v>
      </c>
      <c r="G224" s="22" t="str">
        <f t="shared" si="87"/>
        <v>Over Budget</v>
      </c>
      <c r="H224" s="23" t="str">
        <f t="shared" si="88"/>
        <v>Yes</v>
      </c>
      <c r="I224" s="24" t="s">
        <v>398</v>
      </c>
      <c r="J224" s="25">
        <v>1000000</v>
      </c>
      <c r="K224" s="31">
        <v>1438659.42</v>
      </c>
      <c r="L224" s="31">
        <v>1000000</v>
      </c>
      <c r="M224" s="20">
        <f t="shared" si="89"/>
        <v>0</v>
      </c>
      <c r="N224" s="21">
        <f t="shared" si="90"/>
        <v>0</v>
      </c>
      <c r="O224" s="26"/>
      <c r="P224" s="22" t="str">
        <f t="shared" si="91"/>
        <v>On Budget</v>
      </c>
      <c r="Q224" s="20">
        <f t="shared" si="92"/>
        <v>-438659.41999999993</v>
      </c>
    </row>
    <row r="225" spans="1:18" ht="24" hidden="1" outlineLevel="2" x14ac:dyDescent="0.25">
      <c r="A225" s="33" t="s">
        <v>233</v>
      </c>
      <c r="B225" s="30" t="s">
        <v>209</v>
      </c>
      <c r="C225" s="31">
        <v>-11320.97</v>
      </c>
      <c r="D225" s="31">
        <v>0</v>
      </c>
      <c r="E225" s="20">
        <f t="shared" si="85"/>
        <v>-11320.97</v>
      </c>
      <c r="F225" s="21">
        <f t="shared" si="86"/>
        <v>-1</v>
      </c>
      <c r="G225" s="22" t="str">
        <f t="shared" si="87"/>
        <v>Under Budget</v>
      </c>
      <c r="H225" s="23" t="str">
        <f t="shared" si="88"/>
        <v>Yes</v>
      </c>
      <c r="I225" s="24" t="s">
        <v>409</v>
      </c>
      <c r="J225" s="25">
        <v>-11321</v>
      </c>
      <c r="K225" s="31">
        <v>-11320.97</v>
      </c>
      <c r="L225" s="31">
        <v>0</v>
      </c>
      <c r="M225" s="20">
        <f t="shared" si="89"/>
        <v>-11321</v>
      </c>
      <c r="N225" s="21">
        <f t="shared" si="90"/>
        <v>-1</v>
      </c>
      <c r="O225" s="26"/>
      <c r="P225" s="22" t="str">
        <f t="shared" si="91"/>
        <v>Under Budget</v>
      </c>
      <c r="Q225" s="20">
        <f t="shared" si="92"/>
        <v>-3.0000000000654836E-2</v>
      </c>
    </row>
    <row r="226" spans="1:18" hidden="1" outlineLevel="2" x14ac:dyDescent="0.25">
      <c r="A226" s="33" t="s">
        <v>234</v>
      </c>
      <c r="B226" s="30" t="s">
        <v>209</v>
      </c>
      <c r="C226" s="31">
        <v>28834.62</v>
      </c>
      <c r="D226" s="31">
        <v>0</v>
      </c>
      <c r="E226" s="20">
        <f t="shared" si="85"/>
        <v>28834.62</v>
      </c>
      <c r="F226" s="21">
        <f t="shared" si="86"/>
        <v>1</v>
      </c>
      <c r="G226" s="22" t="str">
        <f t="shared" si="87"/>
        <v>Over Budget</v>
      </c>
      <c r="H226" s="23" t="str">
        <f t="shared" si="88"/>
        <v>Yes</v>
      </c>
      <c r="I226" s="24" t="s">
        <v>410</v>
      </c>
      <c r="J226" s="25">
        <v>538000</v>
      </c>
      <c r="K226" s="31">
        <v>566834.62</v>
      </c>
      <c r="L226" s="31">
        <v>538000</v>
      </c>
      <c r="M226" s="20">
        <f t="shared" si="89"/>
        <v>0</v>
      </c>
      <c r="N226" s="21">
        <f t="shared" si="90"/>
        <v>0</v>
      </c>
      <c r="O226" s="26"/>
      <c r="P226" s="22" t="str">
        <f t="shared" si="91"/>
        <v>On Budget</v>
      </c>
      <c r="Q226" s="20">
        <f t="shared" si="92"/>
        <v>-28834.619999999995</v>
      </c>
    </row>
    <row r="227" spans="1:18" hidden="1" outlineLevel="2" x14ac:dyDescent="0.25">
      <c r="A227" s="33" t="s">
        <v>235</v>
      </c>
      <c r="B227" s="30" t="s">
        <v>209</v>
      </c>
      <c r="C227" s="31">
        <v>0</v>
      </c>
      <c r="D227" s="31">
        <v>65000</v>
      </c>
      <c r="E227" s="20">
        <f t="shared" si="85"/>
        <v>-65000</v>
      </c>
      <c r="F227" s="21">
        <f t="shared" si="86"/>
        <v>-1</v>
      </c>
      <c r="G227" s="22" t="str">
        <f t="shared" si="87"/>
        <v>Under Budget</v>
      </c>
      <c r="H227" s="23" t="str">
        <f t="shared" si="88"/>
        <v>Yes</v>
      </c>
      <c r="I227" s="24" t="s">
        <v>411</v>
      </c>
      <c r="J227" s="25">
        <v>188500</v>
      </c>
      <c r="K227" s="31">
        <v>123500</v>
      </c>
      <c r="L227" s="31">
        <v>188500</v>
      </c>
      <c r="M227" s="20">
        <f t="shared" si="89"/>
        <v>0</v>
      </c>
      <c r="N227" s="21">
        <f t="shared" si="90"/>
        <v>0</v>
      </c>
      <c r="O227" s="26"/>
      <c r="P227" s="22" t="str">
        <f t="shared" si="91"/>
        <v>On Budget</v>
      </c>
      <c r="Q227" s="20">
        <f t="shared" si="92"/>
        <v>65000</v>
      </c>
    </row>
    <row r="228" spans="1:18" s="28" customFormat="1" outlineLevel="2" x14ac:dyDescent="0.25">
      <c r="A228" s="88" t="s">
        <v>236</v>
      </c>
      <c r="B228" s="31" t="s">
        <v>209</v>
      </c>
      <c r="C228" s="31">
        <v>1507764.77</v>
      </c>
      <c r="D228" s="31">
        <v>430400</v>
      </c>
      <c r="E228" s="20">
        <f t="shared" si="85"/>
        <v>1077364.77</v>
      </c>
      <c r="F228" s="21">
        <f t="shared" si="86"/>
        <v>2.5031709340148698</v>
      </c>
      <c r="G228" s="22" t="str">
        <f t="shared" si="87"/>
        <v>Over Budget</v>
      </c>
      <c r="H228" s="23" t="str">
        <f t="shared" si="88"/>
        <v>Yes</v>
      </c>
      <c r="I228" s="24" t="s">
        <v>399</v>
      </c>
      <c r="J228" s="25">
        <v>1917000</v>
      </c>
      <c r="K228" s="31">
        <v>2994364.77</v>
      </c>
      <c r="L228" s="31">
        <v>1917000</v>
      </c>
      <c r="M228" s="20">
        <f t="shared" si="89"/>
        <v>0</v>
      </c>
      <c r="N228" s="21">
        <f t="shared" si="90"/>
        <v>0</v>
      </c>
      <c r="O228" s="26"/>
      <c r="P228" s="22" t="str">
        <f t="shared" si="91"/>
        <v>On Budget</v>
      </c>
      <c r="Q228" s="20">
        <f t="shared" si="92"/>
        <v>-1077364.77</v>
      </c>
      <c r="R228" s="90">
        <v>-1100000</v>
      </c>
    </row>
    <row r="229" spans="1:18" hidden="1" outlineLevel="2" x14ac:dyDescent="0.25">
      <c r="A229" s="33" t="s">
        <v>237</v>
      </c>
      <c r="B229" s="30" t="s">
        <v>209</v>
      </c>
      <c r="C229" s="31">
        <v>2264.61</v>
      </c>
      <c r="D229" s="31">
        <v>0</v>
      </c>
      <c r="E229" s="20">
        <f t="shared" si="85"/>
        <v>2264.61</v>
      </c>
      <c r="F229" s="21">
        <f t="shared" si="86"/>
        <v>1</v>
      </c>
      <c r="G229" s="22" t="str">
        <f t="shared" si="87"/>
        <v>Over Budget</v>
      </c>
      <c r="H229" s="23" t="str">
        <f t="shared" si="88"/>
        <v>No</v>
      </c>
      <c r="I229" s="24"/>
      <c r="J229" s="25">
        <v>2265</v>
      </c>
      <c r="K229" s="31">
        <v>2264.61</v>
      </c>
      <c r="L229" s="31">
        <v>0</v>
      </c>
      <c r="M229" s="20">
        <f t="shared" si="89"/>
        <v>2265</v>
      </c>
      <c r="N229" s="21">
        <f t="shared" si="90"/>
        <v>1</v>
      </c>
      <c r="O229" s="26"/>
      <c r="P229" s="22" t="str">
        <f t="shared" si="91"/>
        <v>Over Budget</v>
      </c>
      <c r="Q229" s="20">
        <f t="shared" si="92"/>
        <v>0.38999999999987267</v>
      </c>
    </row>
    <row r="230" spans="1:18" hidden="1" outlineLevel="2" x14ac:dyDescent="0.25">
      <c r="A230" s="33" t="s">
        <v>238</v>
      </c>
      <c r="B230" s="30" t="s">
        <v>209</v>
      </c>
      <c r="C230" s="31">
        <v>9181.1899999999987</v>
      </c>
      <c r="D230" s="31">
        <v>10000</v>
      </c>
      <c r="E230" s="20">
        <f t="shared" si="85"/>
        <v>-818.81000000000131</v>
      </c>
      <c r="F230" s="21">
        <f t="shared" si="86"/>
        <v>-8.1881000000000134E-2</v>
      </c>
      <c r="G230" s="22" t="str">
        <f t="shared" si="87"/>
        <v>Under Budget</v>
      </c>
      <c r="H230" s="23" t="str">
        <f t="shared" si="88"/>
        <v>No</v>
      </c>
      <c r="I230" s="24"/>
      <c r="J230" s="25">
        <v>616000</v>
      </c>
      <c r="K230" s="31">
        <v>615181.18999999994</v>
      </c>
      <c r="L230" s="31">
        <v>616000</v>
      </c>
      <c r="M230" s="20">
        <f t="shared" si="89"/>
        <v>0</v>
      </c>
      <c r="N230" s="21">
        <f t="shared" si="90"/>
        <v>0</v>
      </c>
      <c r="O230" s="26"/>
      <c r="P230" s="22" t="str">
        <f t="shared" si="91"/>
        <v>On Budget</v>
      </c>
      <c r="Q230" s="20">
        <f t="shared" si="92"/>
        <v>818.81000000005588</v>
      </c>
    </row>
    <row r="231" spans="1:18" hidden="1" outlineLevel="2" x14ac:dyDescent="0.25">
      <c r="A231" s="33" t="s">
        <v>239</v>
      </c>
      <c r="B231" s="30" t="s">
        <v>209</v>
      </c>
      <c r="C231" s="31">
        <v>345459.11</v>
      </c>
      <c r="D231" s="31">
        <v>364500</v>
      </c>
      <c r="E231" s="20">
        <f t="shared" si="85"/>
        <v>-19040.890000000014</v>
      </c>
      <c r="F231" s="21">
        <f t="shared" si="86"/>
        <v>-5.2238381344307305E-2</v>
      </c>
      <c r="G231" s="22" t="str">
        <f t="shared" si="87"/>
        <v>Under Budget</v>
      </c>
      <c r="H231" s="23" t="str">
        <f t="shared" si="88"/>
        <v>No</v>
      </c>
      <c r="I231" s="24"/>
      <c r="J231" s="25">
        <v>1062256</v>
      </c>
      <c r="K231" s="31">
        <v>1043215.1100000001</v>
      </c>
      <c r="L231" s="31">
        <v>1062256</v>
      </c>
      <c r="M231" s="20">
        <f t="shared" si="89"/>
        <v>0</v>
      </c>
      <c r="N231" s="21">
        <f t="shared" si="90"/>
        <v>0</v>
      </c>
      <c r="O231" s="26"/>
      <c r="P231" s="22" t="str">
        <f t="shared" si="91"/>
        <v>On Budget</v>
      </c>
      <c r="Q231" s="20">
        <f t="shared" si="92"/>
        <v>19040.889999999898</v>
      </c>
    </row>
    <row r="232" spans="1:18" hidden="1" outlineLevel="2" x14ac:dyDescent="0.25">
      <c r="A232" s="33" t="s">
        <v>240</v>
      </c>
      <c r="B232" s="30" t="s">
        <v>209</v>
      </c>
      <c r="C232" s="31">
        <v>30002.739999999998</v>
      </c>
      <c r="D232" s="31">
        <v>45156</v>
      </c>
      <c r="E232" s="20">
        <f t="shared" si="85"/>
        <v>-15153.260000000002</v>
      </c>
      <c r="F232" s="21">
        <f t="shared" si="86"/>
        <v>-0.33557578173443181</v>
      </c>
      <c r="G232" s="22" t="str">
        <f t="shared" si="87"/>
        <v>Under Budget</v>
      </c>
      <c r="H232" s="23" t="str">
        <f t="shared" si="88"/>
        <v>Yes</v>
      </c>
      <c r="I232" s="24" t="s">
        <v>412</v>
      </c>
      <c r="J232" s="25">
        <v>189679</v>
      </c>
      <c r="K232" s="31">
        <v>174525.74</v>
      </c>
      <c r="L232" s="31">
        <v>189679</v>
      </c>
      <c r="M232" s="20">
        <f t="shared" si="89"/>
        <v>0</v>
      </c>
      <c r="N232" s="21">
        <f t="shared" si="90"/>
        <v>0</v>
      </c>
      <c r="O232" s="26"/>
      <c r="P232" s="22" t="str">
        <f t="shared" si="91"/>
        <v>On Budget</v>
      </c>
      <c r="Q232" s="20">
        <f t="shared" si="92"/>
        <v>15153.260000000009</v>
      </c>
    </row>
    <row r="233" spans="1:18" ht="24" hidden="1" outlineLevel="2" x14ac:dyDescent="0.25">
      <c r="A233" s="33" t="s">
        <v>241</v>
      </c>
      <c r="B233" s="30" t="s">
        <v>209</v>
      </c>
      <c r="C233" s="31">
        <v>-429629.56999999995</v>
      </c>
      <c r="D233" s="31">
        <v>-275000</v>
      </c>
      <c r="E233" s="20">
        <f t="shared" si="85"/>
        <v>-154629.56999999995</v>
      </c>
      <c r="F233" s="21">
        <f t="shared" si="86"/>
        <v>-1</v>
      </c>
      <c r="G233" s="22" t="str">
        <f t="shared" si="87"/>
        <v>Under Budget</v>
      </c>
      <c r="H233" s="23" t="str">
        <f t="shared" si="88"/>
        <v>Yes</v>
      </c>
      <c r="I233" s="24" t="s">
        <v>400</v>
      </c>
      <c r="J233" s="25">
        <v>-200500</v>
      </c>
      <c r="K233" s="31">
        <v>-355129.57</v>
      </c>
      <c r="L233" s="31">
        <v>-200500</v>
      </c>
      <c r="M233" s="20">
        <f t="shared" si="89"/>
        <v>0</v>
      </c>
      <c r="N233" s="21">
        <f t="shared" si="90"/>
        <v>-1</v>
      </c>
      <c r="O233" s="26"/>
      <c r="P233" s="22" t="str">
        <f t="shared" si="91"/>
        <v>On Budget</v>
      </c>
      <c r="Q233" s="20">
        <f t="shared" si="92"/>
        <v>154629.57</v>
      </c>
    </row>
    <row r="234" spans="1:18" hidden="1" outlineLevel="2" x14ac:dyDescent="0.25">
      <c r="A234" s="33" t="s">
        <v>242</v>
      </c>
      <c r="B234" s="30" t="s">
        <v>209</v>
      </c>
      <c r="C234" s="31">
        <v>14915.02</v>
      </c>
      <c r="D234" s="31">
        <v>0</v>
      </c>
      <c r="E234" s="20">
        <f t="shared" si="85"/>
        <v>14915.02</v>
      </c>
      <c r="F234" s="21">
        <f t="shared" si="86"/>
        <v>1</v>
      </c>
      <c r="G234" s="22" t="str">
        <f t="shared" si="87"/>
        <v>Over Budget</v>
      </c>
      <c r="H234" s="23" t="str">
        <f t="shared" si="88"/>
        <v>Yes</v>
      </c>
      <c r="I234" s="24" t="s">
        <v>417</v>
      </c>
      <c r="J234" s="25">
        <v>15000</v>
      </c>
      <c r="K234" s="31">
        <v>14915.02</v>
      </c>
      <c r="L234" s="31">
        <v>0</v>
      </c>
      <c r="M234" s="20">
        <f t="shared" si="89"/>
        <v>15000</v>
      </c>
      <c r="N234" s="21">
        <f t="shared" si="90"/>
        <v>1</v>
      </c>
      <c r="O234" s="26"/>
      <c r="P234" s="22" t="str">
        <f t="shared" si="91"/>
        <v>Over Budget</v>
      </c>
      <c r="Q234" s="20">
        <f t="shared" si="92"/>
        <v>84.979999999999563</v>
      </c>
    </row>
    <row r="235" spans="1:18" hidden="1" outlineLevel="2" x14ac:dyDescent="0.25">
      <c r="A235" s="33" t="s">
        <v>243</v>
      </c>
      <c r="B235" s="30" t="s">
        <v>209</v>
      </c>
      <c r="C235" s="31">
        <v>0</v>
      </c>
      <c r="D235" s="31">
        <v>0</v>
      </c>
      <c r="E235" s="20">
        <f t="shared" si="85"/>
        <v>0</v>
      </c>
      <c r="F235" s="21">
        <f t="shared" si="86"/>
        <v>0</v>
      </c>
      <c r="G235" s="22" t="str">
        <f t="shared" si="87"/>
        <v>On Budget</v>
      </c>
      <c r="H235" s="23" t="str">
        <f t="shared" si="88"/>
        <v>No</v>
      </c>
      <c r="I235" s="24"/>
      <c r="J235" s="25">
        <v>70000</v>
      </c>
      <c r="K235" s="31">
        <v>70000</v>
      </c>
      <c r="L235" s="31">
        <v>70000</v>
      </c>
      <c r="M235" s="20">
        <f t="shared" si="89"/>
        <v>0</v>
      </c>
      <c r="N235" s="21">
        <f t="shared" si="90"/>
        <v>0</v>
      </c>
      <c r="O235" s="26"/>
      <c r="P235" s="22" t="str">
        <f t="shared" si="91"/>
        <v>On Budget</v>
      </c>
      <c r="Q235" s="20">
        <f t="shared" si="92"/>
        <v>0</v>
      </c>
    </row>
    <row r="236" spans="1:18" hidden="1" outlineLevel="2" x14ac:dyDescent="0.25">
      <c r="A236" s="33" t="s">
        <v>244</v>
      </c>
      <c r="B236" s="30" t="s">
        <v>209</v>
      </c>
      <c r="C236" s="31">
        <v>245688.11</v>
      </c>
      <c r="D236" s="31">
        <v>231600</v>
      </c>
      <c r="E236" s="20">
        <f t="shared" si="85"/>
        <v>14088.109999999986</v>
      </c>
      <c r="F236" s="21">
        <f t="shared" si="86"/>
        <v>6.0829490500863496E-2</v>
      </c>
      <c r="G236" s="22" t="str">
        <f t="shared" si="87"/>
        <v>Over Budget</v>
      </c>
      <c r="H236" s="23" t="str">
        <f t="shared" si="88"/>
        <v>No</v>
      </c>
      <c r="I236" s="24"/>
      <c r="J236" s="25">
        <v>1000000</v>
      </c>
      <c r="K236" s="31">
        <v>1014088.11</v>
      </c>
      <c r="L236" s="31">
        <v>1000000</v>
      </c>
      <c r="M236" s="20">
        <f t="shared" si="89"/>
        <v>0</v>
      </c>
      <c r="N236" s="21">
        <f t="shared" si="90"/>
        <v>0</v>
      </c>
      <c r="O236" s="26"/>
      <c r="P236" s="22" t="str">
        <f t="shared" si="91"/>
        <v>On Budget</v>
      </c>
      <c r="Q236" s="20">
        <f t="shared" si="92"/>
        <v>-14088.109999999986</v>
      </c>
    </row>
    <row r="237" spans="1:18" hidden="1" outlineLevel="2" x14ac:dyDescent="0.25">
      <c r="A237" s="33" t="s">
        <v>245</v>
      </c>
      <c r="B237" s="30" t="s">
        <v>209</v>
      </c>
      <c r="C237" s="31">
        <v>31674.879999999997</v>
      </c>
      <c r="D237" s="31">
        <v>0</v>
      </c>
      <c r="E237" s="20">
        <f t="shared" si="85"/>
        <v>31674.879999999997</v>
      </c>
      <c r="F237" s="21">
        <f t="shared" si="86"/>
        <v>1</v>
      </c>
      <c r="G237" s="22" t="str">
        <f t="shared" si="87"/>
        <v>Over Budget</v>
      </c>
      <c r="H237" s="23" t="str">
        <f t="shared" si="88"/>
        <v>Yes</v>
      </c>
      <c r="I237" s="24" t="s">
        <v>410</v>
      </c>
      <c r="J237" s="25">
        <v>1850384</v>
      </c>
      <c r="K237" s="31">
        <v>1882058.88</v>
      </c>
      <c r="L237" s="31">
        <v>1850384</v>
      </c>
      <c r="M237" s="20">
        <f t="shared" si="89"/>
        <v>0</v>
      </c>
      <c r="N237" s="21">
        <f t="shared" si="90"/>
        <v>0</v>
      </c>
      <c r="O237" s="26"/>
      <c r="P237" s="22" t="str">
        <f t="shared" si="91"/>
        <v>On Budget</v>
      </c>
      <c r="Q237" s="20">
        <f t="shared" si="92"/>
        <v>-31674.879999999888</v>
      </c>
      <c r="R237" s="66">
        <v>-31558</v>
      </c>
    </row>
    <row r="238" spans="1:18" hidden="1" outlineLevel="2" x14ac:dyDescent="0.25">
      <c r="A238" s="33" t="s">
        <v>246</v>
      </c>
      <c r="B238" s="30" t="s">
        <v>209</v>
      </c>
      <c r="C238" s="31">
        <v>11104.439999999999</v>
      </c>
      <c r="D238" s="31">
        <v>40000</v>
      </c>
      <c r="E238" s="20">
        <f t="shared" si="85"/>
        <v>-28895.56</v>
      </c>
      <c r="F238" s="21">
        <f t="shared" si="86"/>
        <v>-0.72238900000000006</v>
      </c>
      <c r="G238" s="22" t="str">
        <f t="shared" si="87"/>
        <v>Under Budget</v>
      </c>
      <c r="H238" s="23" t="str">
        <f t="shared" si="88"/>
        <v>Yes</v>
      </c>
      <c r="I238" s="24" t="s">
        <v>410</v>
      </c>
      <c r="J238" s="25">
        <v>2790500</v>
      </c>
      <c r="K238" s="31">
        <v>2761604.44</v>
      </c>
      <c r="L238" s="31">
        <v>2790500</v>
      </c>
      <c r="M238" s="20">
        <f t="shared" si="89"/>
        <v>0</v>
      </c>
      <c r="N238" s="21">
        <f t="shared" si="90"/>
        <v>0</v>
      </c>
      <c r="O238" s="26"/>
      <c r="P238" s="22" t="str">
        <f t="shared" si="91"/>
        <v>On Budget</v>
      </c>
      <c r="Q238" s="20">
        <f t="shared" si="92"/>
        <v>28895.560000000056</v>
      </c>
    </row>
    <row r="239" spans="1:18" hidden="1" outlineLevel="2" x14ac:dyDescent="0.25">
      <c r="A239" s="33" t="s">
        <v>247</v>
      </c>
      <c r="B239" s="30" t="s">
        <v>209</v>
      </c>
      <c r="C239" s="31">
        <v>4975.67</v>
      </c>
      <c r="D239" s="31">
        <v>0</v>
      </c>
      <c r="E239" s="20">
        <f t="shared" si="85"/>
        <v>4975.67</v>
      </c>
      <c r="F239" s="21">
        <f t="shared" si="86"/>
        <v>1</v>
      </c>
      <c r="G239" s="22" t="str">
        <f t="shared" si="87"/>
        <v>Over Budget</v>
      </c>
      <c r="H239" s="23" t="str">
        <f t="shared" si="88"/>
        <v>No</v>
      </c>
      <c r="I239" s="24"/>
      <c r="J239" s="25">
        <v>4976</v>
      </c>
      <c r="K239" s="31">
        <v>4975.67</v>
      </c>
      <c r="L239" s="31">
        <v>0</v>
      </c>
      <c r="M239" s="20">
        <f t="shared" si="89"/>
        <v>4976</v>
      </c>
      <c r="N239" s="21">
        <f t="shared" si="90"/>
        <v>1</v>
      </c>
      <c r="O239" s="26"/>
      <c r="P239" s="22" t="str">
        <f t="shared" si="91"/>
        <v>Over Budget</v>
      </c>
      <c r="Q239" s="20">
        <f t="shared" si="92"/>
        <v>0.32999999999992724</v>
      </c>
    </row>
    <row r="240" spans="1:18" ht="24" outlineLevel="2" x14ac:dyDescent="0.25">
      <c r="A240" s="33" t="s">
        <v>248</v>
      </c>
      <c r="B240" s="30" t="s">
        <v>209</v>
      </c>
      <c r="C240" s="31">
        <v>2168359.7600000002</v>
      </c>
      <c r="D240" s="31">
        <v>1444000</v>
      </c>
      <c r="E240" s="20">
        <f t="shared" si="85"/>
        <v>724359.76000000024</v>
      </c>
      <c r="F240" s="21">
        <f t="shared" si="86"/>
        <v>0.50163418282548489</v>
      </c>
      <c r="G240" s="22" t="str">
        <f t="shared" si="87"/>
        <v>Over Budget</v>
      </c>
      <c r="H240" s="23" t="str">
        <f t="shared" si="88"/>
        <v>Yes</v>
      </c>
      <c r="I240" s="24" t="s">
        <v>401</v>
      </c>
      <c r="J240" s="25">
        <v>2385000</v>
      </c>
      <c r="K240" s="31">
        <v>3109359.7600000002</v>
      </c>
      <c r="L240" s="31">
        <v>2385000</v>
      </c>
      <c r="M240" s="20">
        <f t="shared" si="89"/>
        <v>0</v>
      </c>
      <c r="N240" s="21">
        <f t="shared" si="90"/>
        <v>0</v>
      </c>
      <c r="O240" s="26"/>
      <c r="P240" s="22" t="str">
        <f t="shared" si="91"/>
        <v>On Budget</v>
      </c>
      <c r="Q240" s="20">
        <f t="shared" si="92"/>
        <v>-724359.76000000024</v>
      </c>
    </row>
    <row r="241" spans="1:17" hidden="1" outlineLevel="2" x14ac:dyDescent="0.25">
      <c r="A241" s="33" t="s">
        <v>249</v>
      </c>
      <c r="B241" s="30" t="s">
        <v>209</v>
      </c>
      <c r="C241" s="31">
        <v>387327</v>
      </c>
      <c r="D241" s="31">
        <v>0</v>
      </c>
      <c r="E241" s="20">
        <f t="shared" si="85"/>
        <v>387327</v>
      </c>
      <c r="F241" s="21">
        <f t="shared" si="86"/>
        <v>1</v>
      </c>
      <c r="G241" s="22" t="str">
        <f t="shared" si="87"/>
        <v>Over Budget</v>
      </c>
      <c r="H241" s="23" t="str">
        <f t="shared" si="88"/>
        <v>Yes</v>
      </c>
      <c r="I241" s="24" t="s">
        <v>410</v>
      </c>
      <c r="J241" s="25">
        <v>850000</v>
      </c>
      <c r="K241" s="31">
        <v>1237327</v>
      </c>
      <c r="L241" s="31">
        <v>850000</v>
      </c>
      <c r="M241" s="20">
        <f t="shared" si="89"/>
        <v>0</v>
      </c>
      <c r="N241" s="21">
        <f t="shared" si="90"/>
        <v>0</v>
      </c>
      <c r="O241" s="26"/>
      <c r="P241" s="22" t="str">
        <f t="shared" si="91"/>
        <v>On Budget</v>
      </c>
      <c r="Q241" s="20">
        <f t="shared" si="92"/>
        <v>-387327</v>
      </c>
    </row>
    <row r="242" spans="1:17" hidden="1" outlineLevel="2" x14ac:dyDescent="0.25">
      <c r="A242" s="33" t="s">
        <v>250</v>
      </c>
      <c r="B242" s="30" t="s">
        <v>209</v>
      </c>
      <c r="C242" s="31">
        <v>343.89</v>
      </c>
      <c r="D242" s="31">
        <v>0</v>
      </c>
      <c r="E242" s="20">
        <f t="shared" si="85"/>
        <v>343.89</v>
      </c>
      <c r="F242" s="21">
        <f t="shared" si="86"/>
        <v>1</v>
      </c>
      <c r="G242" s="22" t="str">
        <f t="shared" si="87"/>
        <v>Over Budget</v>
      </c>
      <c r="H242" s="23" t="str">
        <f t="shared" si="88"/>
        <v>No</v>
      </c>
      <c r="I242" s="24"/>
      <c r="J242" s="25">
        <v>344</v>
      </c>
      <c r="K242" s="31">
        <v>343.89</v>
      </c>
      <c r="L242" s="31">
        <v>0</v>
      </c>
      <c r="M242" s="20">
        <f t="shared" si="89"/>
        <v>344</v>
      </c>
      <c r="N242" s="21">
        <f t="shared" si="90"/>
        <v>1</v>
      </c>
      <c r="O242" s="26"/>
      <c r="P242" s="22" t="str">
        <f t="shared" si="91"/>
        <v>Over Budget</v>
      </c>
      <c r="Q242" s="20">
        <f t="shared" si="92"/>
        <v>0.11000000000001364</v>
      </c>
    </row>
    <row r="243" spans="1:17" hidden="1" outlineLevel="2" x14ac:dyDescent="0.25">
      <c r="A243" s="33" t="s">
        <v>251</v>
      </c>
      <c r="B243" s="30" t="s">
        <v>209</v>
      </c>
      <c r="C243" s="31">
        <v>0</v>
      </c>
      <c r="D243" s="31">
        <v>0</v>
      </c>
      <c r="E243" s="20">
        <f t="shared" si="85"/>
        <v>0</v>
      </c>
      <c r="F243" s="21">
        <f t="shared" si="86"/>
        <v>0</v>
      </c>
      <c r="G243" s="22" t="str">
        <f t="shared" si="87"/>
        <v>On Budget</v>
      </c>
      <c r="H243" s="23" t="str">
        <f t="shared" si="88"/>
        <v>No</v>
      </c>
      <c r="I243" s="24"/>
      <c r="J243" s="25">
        <v>125000</v>
      </c>
      <c r="K243" s="31">
        <v>125000</v>
      </c>
      <c r="L243" s="31">
        <v>125000</v>
      </c>
      <c r="M243" s="20">
        <f t="shared" si="89"/>
        <v>0</v>
      </c>
      <c r="N243" s="21">
        <f t="shared" si="90"/>
        <v>0</v>
      </c>
      <c r="O243" s="26"/>
      <c r="P243" s="22" t="str">
        <f t="shared" si="91"/>
        <v>On Budget</v>
      </c>
      <c r="Q243" s="20">
        <f t="shared" si="92"/>
        <v>0</v>
      </c>
    </row>
    <row r="244" spans="1:17" hidden="1" outlineLevel="2" x14ac:dyDescent="0.25">
      <c r="A244" s="33" t="s">
        <v>252</v>
      </c>
      <c r="B244" s="30" t="s">
        <v>209</v>
      </c>
      <c r="C244" s="31">
        <v>0</v>
      </c>
      <c r="D244" s="31">
        <v>0</v>
      </c>
      <c r="E244" s="20">
        <f t="shared" si="85"/>
        <v>0</v>
      </c>
      <c r="F244" s="21">
        <f t="shared" si="86"/>
        <v>0</v>
      </c>
      <c r="G244" s="22" t="str">
        <f t="shared" si="87"/>
        <v>On Budget</v>
      </c>
      <c r="H244" s="23" t="str">
        <f t="shared" si="88"/>
        <v>No</v>
      </c>
      <c r="I244" s="24"/>
      <c r="J244" s="25">
        <v>350000</v>
      </c>
      <c r="K244" s="31">
        <v>350000</v>
      </c>
      <c r="L244" s="31">
        <v>350000</v>
      </c>
      <c r="M244" s="20">
        <f t="shared" si="89"/>
        <v>0</v>
      </c>
      <c r="N244" s="21">
        <f t="shared" si="90"/>
        <v>0</v>
      </c>
      <c r="O244" s="26"/>
      <c r="P244" s="22" t="str">
        <f t="shared" si="91"/>
        <v>On Budget</v>
      </c>
      <c r="Q244" s="20">
        <f t="shared" si="92"/>
        <v>0</v>
      </c>
    </row>
    <row r="245" spans="1:17" ht="36" hidden="1" outlineLevel="2" x14ac:dyDescent="0.25">
      <c r="A245" s="33" t="s">
        <v>253</v>
      </c>
      <c r="B245" s="30" t="s">
        <v>209</v>
      </c>
      <c r="C245" s="31">
        <v>241682.26999999996</v>
      </c>
      <c r="D245" s="31">
        <v>20000</v>
      </c>
      <c r="E245" s="20">
        <f t="shared" si="85"/>
        <v>221682.26999999996</v>
      </c>
      <c r="F245" s="21">
        <f t="shared" si="86"/>
        <v>11.084113499999997</v>
      </c>
      <c r="G245" s="22" t="str">
        <f t="shared" si="87"/>
        <v>Over Budget</v>
      </c>
      <c r="H245" s="23" t="str">
        <f t="shared" si="88"/>
        <v>Yes</v>
      </c>
      <c r="I245" s="24" t="s">
        <v>414</v>
      </c>
      <c r="J245" s="25">
        <v>100000</v>
      </c>
      <c r="K245" s="31">
        <v>321682.26999999996</v>
      </c>
      <c r="L245" s="31">
        <v>100000</v>
      </c>
      <c r="M245" s="20">
        <f t="shared" si="89"/>
        <v>0</v>
      </c>
      <c r="N245" s="21">
        <f t="shared" si="90"/>
        <v>0</v>
      </c>
      <c r="O245" s="26"/>
      <c r="P245" s="22" t="str">
        <f t="shared" si="91"/>
        <v>On Budget</v>
      </c>
      <c r="Q245" s="20">
        <f t="shared" si="92"/>
        <v>-221682.26999999996</v>
      </c>
    </row>
    <row r="246" spans="1:17" hidden="1" outlineLevel="2" x14ac:dyDescent="0.25">
      <c r="A246" s="33" t="s">
        <v>254</v>
      </c>
      <c r="B246" s="30" t="s">
        <v>209</v>
      </c>
      <c r="C246" s="31">
        <v>2606.41</v>
      </c>
      <c r="D246" s="31">
        <v>0</v>
      </c>
      <c r="E246" s="20">
        <f t="shared" si="85"/>
        <v>2606.41</v>
      </c>
      <c r="F246" s="21">
        <f t="shared" si="86"/>
        <v>1</v>
      </c>
      <c r="G246" s="22" t="str">
        <f t="shared" si="87"/>
        <v>Over Budget</v>
      </c>
      <c r="H246" s="23" t="str">
        <f t="shared" si="88"/>
        <v>No</v>
      </c>
      <c r="I246" s="24"/>
      <c r="J246" s="25">
        <v>2606</v>
      </c>
      <c r="K246" s="31">
        <v>2606.41</v>
      </c>
      <c r="L246" s="31">
        <v>0</v>
      </c>
      <c r="M246" s="20">
        <f t="shared" si="89"/>
        <v>2606</v>
      </c>
      <c r="N246" s="21">
        <f t="shared" si="90"/>
        <v>1</v>
      </c>
      <c r="O246" s="26"/>
      <c r="P246" s="22" t="str">
        <f t="shared" si="91"/>
        <v>Over Budget</v>
      </c>
      <c r="Q246" s="20">
        <f t="shared" si="92"/>
        <v>-0.40999999999985448</v>
      </c>
    </row>
    <row r="247" spans="1:17" hidden="1" outlineLevel="2" x14ac:dyDescent="0.25">
      <c r="A247" s="33" t="s">
        <v>255</v>
      </c>
      <c r="B247" s="30" t="s">
        <v>209</v>
      </c>
      <c r="C247" s="31">
        <v>3577.22</v>
      </c>
      <c r="D247" s="31">
        <v>12280</v>
      </c>
      <c r="E247" s="20">
        <f t="shared" si="85"/>
        <v>-8702.7800000000007</v>
      </c>
      <c r="F247" s="21">
        <f t="shared" si="86"/>
        <v>-0.70869543973941374</v>
      </c>
      <c r="G247" s="22" t="str">
        <f t="shared" si="87"/>
        <v>Under Budget</v>
      </c>
      <c r="H247" s="23" t="str">
        <f t="shared" si="88"/>
        <v>No</v>
      </c>
      <c r="I247" s="24"/>
      <c r="J247" s="25">
        <v>172280</v>
      </c>
      <c r="K247" s="31">
        <v>163577.22</v>
      </c>
      <c r="L247" s="31">
        <v>172280</v>
      </c>
      <c r="M247" s="20">
        <f t="shared" si="89"/>
        <v>0</v>
      </c>
      <c r="N247" s="21">
        <f t="shared" si="90"/>
        <v>0</v>
      </c>
      <c r="O247" s="26"/>
      <c r="P247" s="22" t="str">
        <f t="shared" si="91"/>
        <v>On Budget</v>
      </c>
      <c r="Q247" s="20">
        <f t="shared" si="92"/>
        <v>8702.7799999999988</v>
      </c>
    </row>
    <row r="248" spans="1:17" hidden="1" outlineLevel="2" x14ac:dyDescent="0.25">
      <c r="A248" s="33" t="s">
        <v>256</v>
      </c>
      <c r="B248" s="30" t="s">
        <v>209</v>
      </c>
      <c r="C248" s="31">
        <v>0</v>
      </c>
      <c r="D248" s="31">
        <v>200000</v>
      </c>
      <c r="E248" s="20">
        <f t="shared" si="85"/>
        <v>-200000</v>
      </c>
      <c r="F248" s="21">
        <f t="shared" si="86"/>
        <v>-1</v>
      </c>
      <c r="G248" s="22" t="str">
        <f t="shared" si="87"/>
        <v>Under Budget</v>
      </c>
      <c r="H248" s="23" t="str">
        <f t="shared" si="88"/>
        <v>Yes</v>
      </c>
      <c r="I248" s="24" t="s">
        <v>402</v>
      </c>
      <c r="J248" s="25">
        <v>0</v>
      </c>
      <c r="K248" s="31">
        <v>0</v>
      </c>
      <c r="L248" s="31">
        <v>200000</v>
      </c>
      <c r="M248" s="20">
        <f t="shared" si="89"/>
        <v>-200000</v>
      </c>
      <c r="N248" s="21">
        <f t="shared" si="90"/>
        <v>-1</v>
      </c>
      <c r="O248" s="26"/>
      <c r="P248" s="22" t="str">
        <f t="shared" si="91"/>
        <v>Under Budget</v>
      </c>
      <c r="Q248" s="20">
        <f t="shared" si="92"/>
        <v>0</v>
      </c>
    </row>
    <row r="249" spans="1:17" ht="15.75" hidden="1" outlineLevel="2" thickBot="1" x14ac:dyDescent="0.3">
      <c r="A249" s="33" t="s">
        <v>257</v>
      </c>
      <c r="B249" s="30" t="s">
        <v>209</v>
      </c>
      <c r="C249" s="31">
        <v>1753.58</v>
      </c>
      <c r="D249" s="31">
        <v>114400</v>
      </c>
      <c r="E249" s="20">
        <f t="shared" si="85"/>
        <v>-112646.42</v>
      </c>
      <c r="F249" s="21">
        <f t="shared" si="86"/>
        <v>-0.98467150349650345</v>
      </c>
      <c r="G249" s="22" t="str">
        <f t="shared" si="87"/>
        <v>Under Budget</v>
      </c>
      <c r="H249" s="23" t="str">
        <f t="shared" si="88"/>
        <v>Yes</v>
      </c>
      <c r="I249" s="24" t="s">
        <v>396</v>
      </c>
      <c r="J249" s="25">
        <v>150000</v>
      </c>
      <c r="K249" s="31">
        <v>37353.58</v>
      </c>
      <c r="L249" s="31">
        <v>150000</v>
      </c>
      <c r="M249" s="20">
        <f t="shared" si="89"/>
        <v>0</v>
      </c>
      <c r="N249" s="21">
        <f t="shared" si="90"/>
        <v>0</v>
      </c>
      <c r="O249" s="26"/>
      <c r="P249" s="22" t="str">
        <f t="shared" si="91"/>
        <v>On Budget</v>
      </c>
      <c r="Q249" s="20">
        <f t="shared" si="92"/>
        <v>112646.42</v>
      </c>
    </row>
    <row r="250" spans="1:17" hidden="1" outlineLevel="1" collapsed="1" x14ac:dyDescent="0.25">
      <c r="A250" s="34" t="s">
        <v>258</v>
      </c>
      <c r="B250" s="35" t="s">
        <v>13</v>
      </c>
      <c r="C250" s="40">
        <f>SUBTOTAL(9,C211:C249)</f>
        <v>7699522.370000001</v>
      </c>
      <c r="D250" s="40">
        <f>SUBTOTAL(9,D211:D249)</f>
        <v>5242068</v>
      </c>
      <c r="E250" s="41">
        <f t="shared" si="85"/>
        <v>2457454.370000001</v>
      </c>
      <c r="F250" s="42">
        <f t="shared" si="86"/>
        <v>0.46879482868211575</v>
      </c>
      <c r="G250" s="40" t="str">
        <f t="shared" si="87"/>
        <v>Over Budget</v>
      </c>
      <c r="H250" s="43"/>
      <c r="I250" s="44"/>
      <c r="J250" s="40">
        <f>SUBTOTAL(9,J211:J249)</f>
        <v>22782219</v>
      </c>
      <c r="K250" s="40">
        <f>SUBTOTAL(9,K211:K249)</f>
        <v>25255803.369999997</v>
      </c>
      <c r="L250" s="40">
        <f>SUBTOTAL(9,L211:L249)</f>
        <v>22798349</v>
      </c>
      <c r="M250" s="41">
        <f t="shared" si="89"/>
        <v>-16130</v>
      </c>
      <c r="N250" s="42">
        <f t="shared" si="90"/>
        <v>-7.0750737257333851E-4</v>
      </c>
      <c r="O250" s="46"/>
      <c r="P250" s="40" t="str">
        <f t="shared" si="91"/>
        <v>Under Budget</v>
      </c>
      <c r="Q250" s="41">
        <f t="shared" si="92"/>
        <v>-2473584.3699999973</v>
      </c>
    </row>
    <row r="251" spans="1:17" outlineLevel="2" x14ac:dyDescent="0.25">
      <c r="A251" s="32" t="s">
        <v>259</v>
      </c>
      <c r="B251" s="30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7" ht="24" hidden="1" outlineLevel="2" x14ac:dyDescent="0.25">
      <c r="A252" s="33" t="s">
        <v>260</v>
      </c>
      <c r="B252" s="30" t="s">
        <v>205</v>
      </c>
      <c r="C252" s="31">
        <v>1144599.3200000003</v>
      </c>
      <c r="D252" s="31">
        <v>1474000</v>
      </c>
      <c r="E252" s="20">
        <f t="shared" ref="E252:E282" si="93">C252 - D252</f>
        <v>-329400.6799999997</v>
      </c>
      <c r="F252" s="21">
        <f t="shared" ref="F252:F282" si="94">IF(D252 &gt; 1, ( C252 - D252 ) / D252, IF(C252 &gt; 1, 1, IF(C252 &lt; -1, -1, 0)))</f>
        <v>-0.22347400271370402</v>
      </c>
      <c r="G252" s="22" t="str">
        <f t="shared" ref="G252:G282" si="95">IF($E252 &gt; 1, "Over Budget", IF($E252 &lt; -1, "Under Budget", "On Budget"))</f>
        <v>Under Budget</v>
      </c>
      <c r="H252" s="23" t="str">
        <f t="shared" ref="H252:H281" si="96">IF(AND(OR(MONTH($A$3) = 3, MONTH($A$3) = 6, MONTH($A$3) = 9, MONTH($A$3) = 12), OR($F252 &gt;= 0.1, $E252 &gt;= 250000, $F252 &lt;= -0.1, $E252 &lt;= -250000), OR($E252 &gt;= 10000, $E252 &lt;= -10000)), "Yes", IF(OR($E252 &gt;= 250000, $E252 &lt;= -250000), "Yes", "No"))</f>
        <v>Yes</v>
      </c>
      <c r="I252" s="24" t="s">
        <v>462</v>
      </c>
      <c r="J252" s="25">
        <v>5746000</v>
      </c>
      <c r="K252" s="31">
        <v>5416599.3200000003</v>
      </c>
      <c r="L252" s="31">
        <v>5746000</v>
      </c>
      <c r="M252" s="20">
        <f t="shared" ref="M252:M282" si="97">J252 - L252</f>
        <v>0</v>
      </c>
      <c r="N252" s="21">
        <f t="shared" ref="N252:N282" si="98">IF(L252 &gt; 1, ( J252 - L252 ) / L252, IF(J252 &gt; 1, 1, IF(J252 &lt; 1, -1, 0)))</f>
        <v>0</v>
      </c>
      <c r="O252" s="26"/>
      <c r="P252" s="22" t="str">
        <f t="shared" ref="P252:P282" si="99">IF($M252 &gt; 1, "Over Budget", IF($M252 &lt; -1, "Under Budget", "On Budget"))</f>
        <v>On Budget</v>
      </c>
      <c r="Q252" s="20">
        <f t="shared" ref="Q252:Q282" si="100">J252 - K252</f>
        <v>329400.6799999997</v>
      </c>
    </row>
    <row r="253" spans="1:17" ht="36" hidden="1" outlineLevel="2" x14ac:dyDescent="0.25">
      <c r="A253" s="33" t="s">
        <v>261</v>
      </c>
      <c r="B253" s="30" t="s">
        <v>205</v>
      </c>
      <c r="C253" s="31">
        <v>555754.48</v>
      </c>
      <c r="D253" s="31">
        <v>251000</v>
      </c>
      <c r="E253" s="20">
        <f t="shared" si="93"/>
        <v>304754.48</v>
      </c>
      <c r="F253" s="21">
        <f t="shared" si="94"/>
        <v>1.2141612749003983</v>
      </c>
      <c r="G253" s="22" t="str">
        <f t="shared" si="95"/>
        <v>Over Budget</v>
      </c>
      <c r="H253" s="23" t="str">
        <f t="shared" si="96"/>
        <v>Yes</v>
      </c>
      <c r="I253" s="24" t="s">
        <v>463</v>
      </c>
      <c r="J253" s="25">
        <v>1484000</v>
      </c>
      <c r="K253" s="31">
        <v>1386754.48</v>
      </c>
      <c r="L253" s="31">
        <v>1082000</v>
      </c>
      <c r="M253" s="20">
        <f t="shared" si="97"/>
        <v>402000</v>
      </c>
      <c r="N253" s="21">
        <f t="shared" si="98"/>
        <v>0.37153419593345655</v>
      </c>
      <c r="O253" s="26"/>
      <c r="P253" s="22" t="str">
        <f t="shared" si="99"/>
        <v>Over Budget</v>
      </c>
      <c r="Q253" s="20">
        <f t="shared" si="100"/>
        <v>97245.520000000019</v>
      </c>
    </row>
    <row r="254" spans="1:17" hidden="1" outlineLevel="2" x14ac:dyDescent="0.25">
      <c r="A254" s="33" t="s">
        <v>262</v>
      </c>
      <c r="B254" s="30" t="s">
        <v>205</v>
      </c>
      <c r="C254" s="31">
        <v>210452.96999999997</v>
      </c>
      <c r="D254" s="31">
        <v>191000</v>
      </c>
      <c r="E254" s="20">
        <f t="shared" si="93"/>
        <v>19452.969999999972</v>
      </c>
      <c r="F254" s="21">
        <f t="shared" si="94"/>
        <v>0.10184801047120404</v>
      </c>
      <c r="G254" s="22" t="str">
        <f t="shared" si="95"/>
        <v>Over Budget</v>
      </c>
      <c r="H254" s="23" t="str">
        <f t="shared" si="96"/>
        <v>Yes</v>
      </c>
      <c r="I254" s="24" t="s">
        <v>456</v>
      </c>
      <c r="J254" s="25">
        <v>746000</v>
      </c>
      <c r="K254" s="31">
        <v>1065452.97</v>
      </c>
      <c r="L254" s="31">
        <v>1046000</v>
      </c>
      <c r="M254" s="20">
        <f t="shared" si="97"/>
        <v>-300000</v>
      </c>
      <c r="N254" s="21">
        <f t="shared" si="98"/>
        <v>-0.28680688336520077</v>
      </c>
      <c r="O254" s="26"/>
      <c r="P254" s="22" t="str">
        <f t="shared" si="99"/>
        <v>Under Budget</v>
      </c>
      <c r="Q254" s="20">
        <f t="shared" si="100"/>
        <v>-319452.96999999997</v>
      </c>
    </row>
    <row r="255" spans="1:17" ht="48" hidden="1" outlineLevel="2" x14ac:dyDescent="0.25">
      <c r="A255" s="33" t="s">
        <v>263</v>
      </c>
      <c r="B255" s="30" t="s">
        <v>205</v>
      </c>
      <c r="C255" s="31">
        <v>811585.95</v>
      </c>
      <c r="D255" s="31">
        <v>312000</v>
      </c>
      <c r="E255" s="20">
        <f t="shared" si="93"/>
        <v>499585.94999999995</v>
      </c>
      <c r="F255" s="21">
        <f t="shared" si="94"/>
        <v>1.601237019230769</v>
      </c>
      <c r="G255" s="22" t="str">
        <f t="shared" si="95"/>
        <v>Over Budget</v>
      </c>
      <c r="H255" s="23" t="str">
        <f t="shared" si="96"/>
        <v>Yes</v>
      </c>
      <c r="I255" s="24" t="s">
        <v>464</v>
      </c>
      <c r="J255" s="25">
        <v>3200000</v>
      </c>
      <c r="K255" s="31">
        <v>2975585.95</v>
      </c>
      <c r="L255" s="31">
        <v>2476000</v>
      </c>
      <c r="M255" s="20">
        <f t="shared" si="97"/>
        <v>724000</v>
      </c>
      <c r="N255" s="21">
        <f t="shared" si="98"/>
        <v>0.29240710823909533</v>
      </c>
      <c r="O255" s="26"/>
      <c r="P255" s="22" t="str">
        <f t="shared" si="99"/>
        <v>Over Budget</v>
      </c>
      <c r="Q255" s="20">
        <f t="shared" si="100"/>
        <v>224414.04999999981</v>
      </c>
    </row>
    <row r="256" spans="1:17" hidden="1" outlineLevel="2" x14ac:dyDescent="0.25">
      <c r="A256" s="33" t="s">
        <v>264</v>
      </c>
      <c r="B256" s="30" t="s">
        <v>205</v>
      </c>
      <c r="C256" s="31">
        <v>116297.20000000001</v>
      </c>
      <c r="D256" s="31">
        <v>194000</v>
      </c>
      <c r="E256" s="20">
        <f t="shared" si="93"/>
        <v>-77702.799999999988</v>
      </c>
      <c r="F256" s="21">
        <f t="shared" si="94"/>
        <v>-0.40052989690721641</v>
      </c>
      <c r="G256" s="22" t="str">
        <f t="shared" si="95"/>
        <v>Under Budget</v>
      </c>
      <c r="H256" s="23" t="str">
        <f t="shared" si="96"/>
        <v>Yes</v>
      </c>
      <c r="I256" s="24" t="s">
        <v>465</v>
      </c>
      <c r="J256" s="25">
        <v>774000</v>
      </c>
      <c r="K256" s="31">
        <v>696297.20000000007</v>
      </c>
      <c r="L256" s="31">
        <v>774000</v>
      </c>
      <c r="M256" s="20">
        <f t="shared" si="97"/>
        <v>0</v>
      </c>
      <c r="N256" s="21">
        <f t="shared" si="98"/>
        <v>0</v>
      </c>
      <c r="O256" s="26"/>
      <c r="P256" s="22" t="str">
        <f t="shared" si="99"/>
        <v>On Budget</v>
      </c>
      <c r="Q256" s="20">
        <f t="shared" si="100"/>
        <v>77702.79999999993</v>
      </c>
    </row>
    <row r="257" spans="1:18" ht="60" hidden="1" outlineLevel="2" x14ac:dyDescent="0.25">
      <c r="A257" s="33" t="s">
        <v>265</v>
      </c>
      <c r="B257" s="30" t="s">
        <v>205</v>
      </c>
      <c r="C257" s="31">
        <v>50954.619999999995</v>
      </c>
      <c r="D257" s="31">
        <v>0</v>
      </c>
      <c r="E257" s="20">
        <f t="shared" si="93"/>
        <v>50954.619999999995</v>
      </c>
      <c r="F257" s="21">
        <f t="shared" si="94"/>
        <v>1</v>
      </c>
      <c r="G257" s="22" t="str">
        <f t="shared" si="95"/>
        <v>Over Budget</v>
      </c>
      <c r="H257" s="23" t="str">
        <f t="shared" si="96"/>
        <v>Yes</v>
      </c>
      <c r="I257" s="24" t="s">
        <v>466</v>
      </c>
      <c r="J257" s="25">
        <v>0</v>
      </c>
      <c r="K257" s="31">
        <v>50954.619999999995</v>
      </c>
      <c r="L257" s="31">
        <v>0</v>
      </c>
      <c r="M257" s="20">
        <f t="shared" si="97"/>
        <v>0</v>
      </c>
      <c r="N257" s="21">
        <f t="shared" si="98"/>
        <v>-1</v>
      </c>
      <c r="O257" s="26"/>
      <c r="P257" s="22" t="str">
        <f t="shared" si="99"/>
        <v>On Budget</v>
      </c>
      <c r="Q257" s="20">
        <f t="shared" si="100"/>
        <v>-50954.619999999995</v>
      </c>
    </row>
    <row r="258" spans="1:18" ht="24" hidden="1" outlineLevel="2" x14ac:dyDescent="0.25">
      <c r="A258" s="33" t="s">
        <v>266</v>
      </c>
      <c r="B258" s="30" t="s">
        <v>205</v>
      </c>
      <c r="C258" s="31">
        <v>240804.83000000002</v>
      </c>
      <c r="D258" s="31">
        <v>404000</v>
      </c>
      <c r="E258" s="20">
        <f t="shared" si="93"/>
        <v>-163195.16999999998</v>
      </c>
      <c r="F258" s="21">
        <f t="shared" si="94"/>
        <v>-0.40394844059405938</v>
      </c>
      <c r="G258" s="22" t="str">
        <f t="shared" si="95"/>
        <v>Under Budget</v>
      </c>
      <c r="H258" s="23" t="str">
        <f t="shared" si="96"/>
        <v>Yes</v>
      </c>
      <c r="I258" s="24" t="s">
        <v>467</v>
      </c>
      <c r="J258" s="25">
        <v>1806000</v>
      </c>
      <c r="K258" s="31">
        <v>1642804.83</v>
      </c>
      <c r="L258" s="31">
        <v>1806000</v>
      </c>
      <c r="M258" s="20">
        <f t="shared" si="97"/>
        <v>0</v>
      </c>
      <c r="N258" s="21">
        <f t="shared" si="98"/>
        <v>0</v>
      </c>
      <c r="O258" s="26"/>
      <c r="P258" s="22" t="str">
        <f t="shared" si="99"/>
        <v>On Budget</v>
      </c>
      <c r="Q258" s="20">
        <f t="shared" si="100"/>
        <v>163195.16999999993</v>
      </c>
    </row>
    <row r="259" spans="1:18" ht="36" hidden="1" outlineLevel="2" x14ac:dyDescent="0.25">
      <c r="A259" s="33" t="s">
        <v>267</v>
      </c>
      <c r="B259" s="30" t="s">
        <v>205</v>
      </c>
      <c r="C259" s="31">
        <v>0</v>
      </c>
      <c r="D259" s="31">
        <v>177000</v>
      </c>
      <c r="E259" s="20">
        <f t="shared" si="93"/>
        <v>-177000</v>
      </c>
      <c r="F259" s="21">
        <f t="shared" si="94"/>
        <v>-1</v>
      </c>
      <c r="G259" s="22" t="str">
        <f t="shared" si="95"/>
        <v>Under Budget</v>
      </c>
      <c r="H259" s="23" t="str">
        <f t="shared" si="96"/>
        <v>Yes</v>
      </c>
      <c r="I259" s="24" t="s">
        <v>468</v>
      </c>
      <c r="J259" s="25">
        <v>708000</v>
      </c>
      <c r="K259" s="31">
        <v>531000</v>
      </c>
      <c r="L259" s="31">
        <v>708000</v>
      </c>
      <c r="M259" s="20">
        <f t="shared" si="97"/>
        <v>0</v>
      </c>
      <c r="N259" s="21">
        <f t="shared" si="98"/>
        <v>0</v>
      </c>
      <c r="O259" s="26"/>
      <c r="P259" s="22" t="str">
        <f t="shared" si="99"/>
        <v>On Budget</v>
      </c>
      <c r="Q259" s="20">
        <f t="shared" si="100"/>
        <v>177000</v>
      </c>
    </row>
    <row r="260" spans="1:18" ht="24" hidden="1" outlineLevel="2" x14ac:dyDescent="0.25">
      <c r="A260" s="33" t="s">
        <v>268</v>
      </c>
      <c r="B260" s="30" t="s">
        <v>205</v>
      </c>
      <c r="C260" s="31">
        <v>37951.949999999997</v>
      </c>
      <c r="D260" s="31">
        <v>0</v>
      </c>
      <c r="E260" s="20">
        <f t="shared" si="93"/>
        <v>37951.949999999997</v>
      </c>
      <c r="F260" s="21">
        <f t="shared" si="94"/>
        <v>1</v>
      </c>
      <c r="G260" s="22" t="str">
        <f t="shared" si="95"/>
        <v>Over Budget</v>
      </c>
      <c r="H260" s="23" t="str">
        <f t="shared" si="96"/>
        <v>Yes</v>
      </c>
      <c r="I260" s="24" t="s">
        <v>469</v>
      </c>
      <c r="J260" s="25">
        <v>55000</v>
      </c>
      <c r="K260" s="31">
        <v>37951.949999999997</v>
      </c>
      <c r="L260" s="31">
        <v>0</v>
      </c>
      <c r="M260" s="20">
        <f t="shared" si="97"/>
        <v>55000</v>
      </c>
      <c r="N260" s="21">
        <f t="shared" si="98"/>
        <v>1</v>
      </c>
      <c r="O260" s="26"/>
      <c r="P260" s="22" t="str">
        <f t="shared" si="99"/>
        <v>Over Budget</v>
      </c>
      <c r="Q260" s="20">
        <f t="shared" si="100"/>
        <v>17048.050000000003</v>
      </c>
    </row>
    <row r="261" spans="1:18" hidden="1" outlineLevel="2" x14ac:dyDescent="0.25">
      <c r="A261" s="33" t="s">
        <v>269</v>
      </c>
      <c r="B261" s="30" t="s">
        <v>205</v>
      </c>
      <c r="C261" s="31">
        <v>1727.7699999999945</v>
      </c>
      <c r="D261" s="31">
        <v>0</v>
      </c>
      <c r="E261" s="20">
        <f t="shared" si="93"/>
        <v>1727.7699999999945</v>
      </c>
      <c r="F261" s="21">
        <f t="shared" si="94"/>
        <v>1</v>
      </c>
      <c r="G261" s="22" t="str">
        <f t="shared" si="95"/>
        <v>Over Budget</v>
      </c>
      <c r="H261" s="23" t="str">
        <f t="shared" si="96"/>
        <v>No</v>
      </c>
      <c r="I261" s="24"/>
      <c r="J261" s="25">
        <v>340000</v>
      </c>
      <c r="K261" s="31">
        <v>1727.7699999999945</v>
      </c>
      <c r="L261" s="31">
        <v>0</v>
      </c>
      <c r="M261" s="20">
        <f t="shared" si="97"/>
        <v>340000</v>
      </c>
      <c r="N261" s="21">
        <f t="shared" si="98"/>
        <v>1</v>
      </c>
      <c r="O261" s="26"/>
      <c r="P261" s="22" t="str">
        <f t="shared" si="99"/>
        <v>Over Budget</v>
      </c>
      <c r="Q261" s="20">
        <f t="shared" si="100"/>
        <v>338272.23</v>
      </c>
    </row>
    <row r="262" spans="1:18" hidden="1" outlineLevel="2" x14ac:dyDescent="0.25">
      <c r="A262" s="33" t="s">
        <v>270</v>
      </c>
      <c r="B262" s="30" t="s">
        <v>205</v>
      </c>
      <c r="C262" s="31">
        <v>97946.540000000008</v>
      </c>
      <c r="D262" s="31">
        <v>373000</v>
      </c>
      <c r="E262" s="20">
        <f t="shared" si="93"/>
        <v>-275053.45999999996</v>
      </c>
      <c r="F262" s="21">
        <f t="shared" si="94"/>
        <v>-0.73740873994638056</v>
      </c>
      <c r="G262" s="22" t="str">
        <f t="shared" si="95"/>
        <v>Under Budget</v>
      </c>
      <c r="H262" s="23" t="str">
        <f t="shared" si="96"/>
        <v>Yes</v>
      </c>
      <c r="I262" s="24" t="s">
        <v>410</v>
      </c>
      <c r="J262" s="25">
        <v>2043000</v>
      </c>
      <c r="K262" s="31">
        <v>1767946.54</v>
      </c>
      <c r="L262" s="31">
        <v>2043000</v>
      </c>
      <c r="M262" s="20">
        <f t="shared" si="97"/>
        <v>0</v>
      </c>
      <c r="N262" s="21">
        <f t="shared" si="98"/>
        <v>0</v>
      </c>
      <c r="O262" s="26"/>
      <c r="P262" s="22" t="str">
        <f t="shared" si="99"/>
        <v>On Budget</v>
      </c>
      <c r="Q262" s="20">
        <f t="shared" si="100"/>
        <v>275053.45999999996</v>
      </c>
    </row>
    <row r="263" spans="1:18" hidden="1" outlineLevel="2" x14ac:dyDescent="0.25">
      <c r="A263" s="33" t="s">
        <v>271</v>
      </c>
      <c r="B263" s="30" t="s">
        <v>205</v>
      </c>
      <c r="C263" s="31">
        <v>104531.69999999998</v>
      </c>
      <c r="D263" s="31">
        <v>403000</v>
      </c>
      <c r="E263" s="20">
        <f t="shared" si="93"/>
        <v>-298468.30000000005</v>
      </c>
      <c r="F263" s="21">
        <f t="shared" si="94"/>
        <v>-0.74061612903225815</v>
      </c>
      <c r="G263" s="22" t="str">
        <f t="shared" si="95"/>
        <v>Under Budget</v>
      </c>
      <c r="H263" s="23" t="str">
        <f t="shared" si="96"/>
        <v>Yes</v>
      </c>
      <c r="I263" s="24" t="s">
        <v>410</v>
      </c>
      <c r="J263" s="25">
        <v>353000</v>
      </c>
      <c r="K263" s="31">
        <v>1140531.7</v>
      </c>
      <c r="L263" s="31">
        <v>1439000</v>
      </c>
      <c r="M263" s="20">
        <f t="shared" si="97"/>
        <v>-1086000</v>
      </c>
      <c r="N263" s="21">
        <f t="shared" si="98"/>
        <v>-0.75469075747046566</v>
      </c>
      <c r="O263" s="26"/>
      <c r="P263" s="22" t="str">
        <f t="shared" si="99"/>
        <v>Under Budget</v>
      </c>
      <c r="Q263" s="20">
        <f t="shared" si="100"/>
        <v>-787531.7</v>
      </c>
    </row>
    <row r="264" spans="1:18" ht="24" hidden="1" outlineLevel="2" x14ac:dyDescent="0.25">
      <c r="A264" s="33" t="s">
        <v>272</v>
      </c>
      <c r="B264" s="30" t="s">
        <v>205</v>
      </c>
      <c r="C264" s="31">
        <v>86765.680000000022</v>
      </c>
      <c r="D264" s="31">
        <v>15000</v>
      </c>
      <c r="E264" s="20">
        <f t="shared" si="93"/>
        <v>71765.680000000022</v>
      </c>
      <c r="F264" s="21">
        <f t="shared" si="94"/>
        <v>4.7843786666666679</v>
      </c>
      <c r="G264" s="22" t="str">
        <f t="shared" si="95"/>
        <v>Over Budget</v>
      </c>
      <c r="H264" s="23" t="str">
        <f t="shared" si="96"/>
        <v>Yes</v>
      </c>
      <c r="I264" s="24" t="s">
        <v>470</v>
      </c>
      <c r="J264" s="25">
        <v>235000</v>
      </c>
      <c r="K264" s="31">
        <v>736765.68</v>
      </c>
      <c r="L264" s="31">
        <v>665000</v>
      </c>
      <c r="M264" s="20">
        <f t="shared" si="97"/>
        <v>-430000</v>
      </c>
      <c r="N264" s="21">
        <f t="shared" si="98"/>
        <v>-0.64661654135338342</v>
      </c>
      <c r="O264" s="26"/>
      <c r="P264" s="22" t="str">
        <f t="shared" si="99"/>
        <v>Under Budget</v>
      </c>
      <c r="Q264" s="20">
        <f t="shared" si="100"/>
        <v>-501765.68000000005</v>
      </c>
    </row>
    <row r="265" spans="1:18" ht="24" hidden="1" outlineLevel="2" x14ac:dyDescent="0.25">
      <c r="A265" s="33" t="s">
        <v>273</v>
      </c>
      <c r="B265" s="30" t="s">
        <v>205</v>
      </c>
      <c r="C265" s="31">
        <v>8008.32</v>
      </c>
      <c r="D265" s="31">
        <v>47000</v>
      </c>
      <c r="E265" s="20">
        <f t="shared" si="93"/>
        <v>-38991.68</v>
      </c>
      <c r="F265" s="21">
        <f t="shared" si="94"/>
        <v>-0.82961021276595748</v>
      </c>
      <c r="G265" s="22" t="str">
        <f t="shared" si="95"/>
        <v>Under Budget</v>
      </c>
      <c r="H265" s="23" t="str">
        <f t="shared" si="96"/>
        <v>Yes</v>
      </c>
      <c r="I265" s="24" t="s">
        <v>471</v>
      </c>
      <c r="J265" s="25">
        <v>57000</v>
      </c>
      <c r="K265" s="31">
        <v>153008.32000000001</v>
      </c>
      <c r="L265" s="31">
        <v>192000</v>
      </c>
      <c r="M265" s="20">
        <f t="shared" si="97"/>
        <v>-135000</v>
      </c>
      <c r="N265" s="21">
        <f t="shared" si="98"/>
        <v>-0.703125</v>
      </c>
      <c r="O265" s="26"/>
      <c r="P265" s="22" t="str">
        <f t="shared" si="99"/>
        <v>Under Budget</v>
      </c>
      <c r="Q265" s="20">
        <f t="shared" si="100"/>
        <v>-96008.320000000007</v>
      </c>
    </row>
    <row r="266" spans="1:18" ht="24" hidden="1" outlineLevel="2" x14ac:dyDescent="0.25">
      <c r="A266" s="33" t="s">
        <v>274</v>
      </c>
      <c r="B266" s="30" t="s">
        <v>205</v>
      </c>
      <c r="C266" s="31">
        <v>40373.64</v>
      </c>
      <c r="D266" s="31">
        <v>200000</v>
      </c>
      <c r="E266" s="20">
        <f t="shared" si="93"/>
        <v>-159626.35999999999</v>
      </c>
      <c r="F266" s="21">
        <f t="shared" si="94"/>
        <v>-0.79813179999999995</v>
      </c>
      <c r="G266" s="22" t="str">
        <f t="shared" si="95"/>
        <v>Under Budget</v>
      </c>
      <c r="H266" s="23" t="str">
        <f t="shared" si="96"/>
        <v>Yes</v>
      </c>
      <c r="I266" s="24" t="s">
        <v>472</v>
      </c>
      <c r="J266" s="25">
        <v>360000</v>
      </c>
      <c r="K266" s="31">
        <v>240373.64</v>
      </c>
      <c r="L266" s="31">
        <v>400000</v>
      </c>
      <c r="M266" s="20">
        <f t="shared" si="97"/>
        <v>-40000</v>
      </c>
      <c r="N266" s="21">
        <f t="shared" si="98"/>
        <v>-0.1</v>
      </c>
      <c r="O266" s="26"/>
      <c r="P266" s="22" t="str">
        <f t="shared" si="99"/>
        <v>Under Budget</v>
      </c>
      <c r="Q266" s="20">
        <f t="shared" si="100"/>
        <v>119626.35999999999</v>
      </c>
    </row>
    <row r="267" spans="1:18" hidden="1" outlineLevel="2" x14ac:dyDescent="0.25">
      <c r="A267" s="33" t="s">
        <v>275</v>
      </c>
      <c r="B267" s="30" t="s">
        <v>205</v>
      </c>
      <c r="C267" s="31">
        <v>0</v>
      </c>
      <c r="D267" s="31">
        <v>150000</v>
      </c>
      <c r="E267" s="20">
        <f t="shared" si="93"/>
        <v>-150000</v>
      </c>
      <c r="F267" s="21">
        <f t="shared" si="94"/>
        <v>-1</v>
      </c>
      <c r="G267" s="22" t="str">
        <f t="shared" si="95"/>
        <v>Under Budget</v>
      </c>
      <c r="H267" s="23" t="str">
        <f t="shared" si="96"/>
        <v>Yes</v>
      </c>
      <c r="I267" s="24" t="s">
        <v>473</v>
      </c>
      <c r="J267" s="25">
        <v>350000</v>
      </c>
      <c r="K267" s="31">
        <v>200000</v>
      </c>
      <c r="L267" s="31">
        <v>350000</v>
      </c>
      <c r="M267" s="20">
        <f t="shared" si="97"/>
        <v>0</v>
      </c>
      <c r="N267" s="21">
        <f t="shared" si="98"/>
        <v>0</v>
      </c>
      <c r="O267" s="26"/>
      <c r="P267" s="22" t="str">
        <f t="shared" si="99"/>
        <v>On Budget</v>
      </c>
      <c r="Q267" s="20">
        <f t="shared" si="100"/>
        <v>150000</v>
      </c>
    </row>
    <row r="268" spans="1:18" ht="36" outlineLevel="2" x14ac:dyDescent="0.25">
      <c r="A268" s="33" t="s">
        <v>276</v>
      </c>
      <c r="B268" s="30" t="s">
        <v>205</v>
      </c>
      <c r="C268" s="31">
        <v>0</v>
      </c>
      <c r="D268" s="31">
        <v>600000</v>
      </c>
      <c r="E268" s="20">
        <f t="shared" si="93"/>
        <v>-600000</v>
      </c>
      <c r="F268" s="21">
        <f t="shared" si="94"/>
        <v>-1</v>
      </c>
      <c r="G268" s="22" t="str">
        <f t="shared" si="95"/>
        <v>Under Budget</v>
      </c>
      <c r="H268" s="23" t="str">
        <f t="shared" si="96"/>
        <v>Yes</v>
      </c>
      <c r="I268" s="24" t="s">
        <v>474</v>
      </c>
      <c r="J268" s="25">
        <v>700000</v>
      </c>
      <c r="K268" s="31">
        <v>100000</v>
      </c>
      <c r="L268" s="31">
        <v>700000</v>
      </c>
      <c r="M268" s="20">
        <f t="shared" si="97"/>
        <v>0</v>
      </c>
      <c r="N268" s="21">
        <f t="shared" si="98"/>
        <v>0</v>
      </c>
      <c r="O268" s="26"/>
      <c r="P268" s="22" t="str">
        <f t="shared" si="99"/>
        <v>On Budget</v>
      </c>
      <c r="Q268" s="20">
        <f t="shared" si="100"/>
        <v>600000</v>
      </c>
      <c r="R268" s="67">
        <v>600000</v>
      </c>
    </row>
    <row r="269" spans="1:18" outlineLevel="2" x14ac:dyDescent="0.25">
      <c r="A269" s="33" t="s">
        <v>277</v>
      </c>
      <c r="B269" s="30" t="s">
        <v>205</v>
      </c>
      <c r="C269" s="31">
        <v>0</v>
      </c>
      <c r="D269" s="31">
        <v>729000</v>
      </c>
      <c r="E269" s="20">
        <f t="shared" si="93"/>
        <v>-729000</v>
      </c>
      <c r="F269" s="21">
        <f t="shared" si="94"/>
        <v>-1</v>
      </c>
      <c r="G269" s="22" t="str">
        <f t="shared" si="95"/>
        <v>Under Budget</v>
      </c>
      <c r="H269" s="23" t="str">
        <f t="shared" si="96"/>
        <v>Yes</v>
      </c>
      <c r="I269" s="24" t="s">
        <v>475</v>
      </c>
      <c r="J269" s="25">
        <v>972000</v>
      </c>
      <c r="K269" s="31">
        <v>243000</v>
      </c>
      <c r="L269" s="31">
        <v>972000</v>
      </c>
      <c r="M269" s="20">
        <f t="shared" si="97"/>
        <v>0</v>
      </c>
      <c r="N269" s="21">
        <f t="shared" si="98"/>
        <v>0</v>
      </c>
      <c r="O269" s="26"/>
      <c r="P269" s="22" t="str">
        <f t="shared" si="99"/>
        <v>On Budget</v>
      </c>
      <c r="Q269" s="20">
        <f t="shared" si="100"/>
        <v>729000</v>
      </c>
      <c r="R269" s="67">
        <v>700000</v>
      </c>
    </row>
    <row r="270" spans="1:18" hidden="1" outlineLevel="2" x14ac:dyDescent="0.25">
      <c r="A270" s="33" t="s">
        <v>278</v>
      </c>
      <c r="B270" s="30" t="s">
        <v>205</v>
      </c>
      <c r="C270" s="31">
        <v>224836.63999999998</v>
      </c>
      <c r="D270" s="31">
        <v>222000</v>
      </c>
      <c r="E270" s="20">
        <f t="shared" si="93"/>
        <v>2836.6399999999849</v>
      </c>
      <c r="F270" s="21">
        <f t="shared" si="94"/>
        <v>1.2777657657657589E-2</v>
      </c>
      <c r="G270" s="22" t="str">
        <f t="shared" si="95"/>
        <v>Over Budget</v>
      </c>
      <c r="H270" s="23" t="str">
        <f t="shared" si="96"/>
        <v>No</v>
      </c>
      <c r="I270" s="24"/>
      <c r="J270" s="25">
        <v>1148000</v>
      </c>
      <c r="K270" s="31">
        <v>1150836.6400000001</v>
      </c>
      <c r="L270" s="31">
        <v>1148000</v>
      </c>
      <c r="M270" s="20">
        <f t="shared" si="97"/>
        <v>0</v>
      </c>
      <c r="N270" s="21">
        <f t="shared" si="98"/>
        <v>0</v>
      </c>
      <c r="O270" s="26"/>
      <c r="P270" s="22" t="str">
        <f t="shared" si="99"/>
        <v>On Budget</v>
      </c>
      <c r="Q270" s="20">
        <f t="shared" si="100"/>
        <v>-2836.6400000001304</v>
      </c>
    </row>
    <row r="271" spans="1:18" ht="24" hidden="1" outlineLevel="2" x14ac:dyDescent="0.25">
      <c r="A271" s="33" t="s">
        <v>279</v>
      </c>
      <c r="B271" s="30" t="s">
        <v>205</v>
      </c>
      <c r="C271" s="31">
        <v>49222.380000000005</v>
      </c>
      <c r="D271" s="31">
        <v>0</v>
      </c>
      <c r="E271" s="20">
        <f t="shared" si="93"/>
        <v>49222.380000000005</v>
      </c>
      <c r="F271" s="21">
        <f t="shared" si="94"/>
        <v>1</v>
      </c>
      <c r="G271" s="22" t="str">
        <f t="shared" si="95"/>
        <v>Over Budget</v>
      </c>
      <c r="H271" s="23" t="str">
        <f t="shared" si="96"/>
        <v>Yes</v>
      </c>
      <c r="I271" s="24" t="s">
        <v>476</v>
      </c>
      <c r="J271" s="25">
        <v>125000</v>
      </c>
      <c r="K271" s="31">
        <v>174222.38</v>
      </c>
      <c r="L271" s="31">
        <v>125000</v>
      </c>
      <c r="M271" s="20">
        <f t="shared" si="97"/>
        <v>0</v>
      </c>
      <c r="N271" s="21">
        <f t="shared" si="98"/>
        <v>0</v>
      </c>
      <c r="O271" s="26"/>
      <c r="P271" s="22" t="str">
        <f t="shared" si="99"/>
        <v>On Budget</v>
      </c>
      <c r="Q271" s="20">
        <f t="shared" si="100"/>
        <v>-49222.380000000005</v>
      </c>
    </row>
    <row r="272" spans="1:18" ht="24" hidden="1" outlineLevel="2" x14ac:dyDescent="0.25">
      <c r="A272" s="33" t="s">
        <v>280</v>
      </c>
      <c r="B272" s="30" t="s">
        <v>205</v>
      </c>
      <c r="C272" s="31">
        <v>0</v>
      </c>
      <c r="D272" s="31">
        <v>185000</v>
      </c>
      <c r="E272" s="20">
        <f t="shared" si="93"/>
        <v>-185000</v>
      </c>
      <c r="F272" s="21">
        <f t="shared" si="94"/>
        <v>-1</v>
      </c>
      <c r="G272" s="22" t="str">
        <f t="shared" si="95"/>
        <v>Under Budget</v>
      </c>
      <c r="H272" s="23" t="str">
        <f t="shared" si="96"/>
        <v>Yes</v>
      </c>
      <c r="I272" s="24" t="s">
        <v>477</v>
      </c>
      <c r="J272" s="25">
        <v>185000</v>
      </c>
      <c r="K272" s="31">
        <v>0</v>
      </c>
      <c r="L272" s="31">
        <v>185000</v>
      </c>
      <c r="M272" s="20">
        <f t="shared" si="97"/>
        <v>0</v>
      </c>
      <c r="N272" s="21">
        <f t="shared" si="98"/>
        <v>0</v>
      </c>
      <c r="O272" s="26"/>
      <c r="P272" s="22" t="str">
        <f t="shared" si="99"/>
        <v>On Budget</v>
      </c>
      <c r="Q272" s="20">
        <f t="shared" si="100"/>
        <v>185000</v>
      </c>
    </row>
    <row r="273" spans="1:17" hidden="1" outlineLevel="2" x14ac:dyDescent="0.25">
      <c r="A273" s="33" t="s">
        <v>281</v>
      </c>
      <c r="B273" s="30" t="s">
        <v>205</v>
      </c>
      <c r="C273" s="31">
        <v>86517.81</v>
      </c>
      <c r="D273" s="31">
        <v>150000</v>
      </c>
      <c r="E273" s="20">
        <f t="shared" si="93"/>
        <v>-63482.19</v>
      </c>
      <c r="F273" s="21">
        <f t="shared" si="94"/>
        <v>-0.4232146</v>
      </c>
      <c r="G273" s="22" t="str">
        <f t="shared" si="95"/>
        <v>Under Budget</v>
      </c>
      <c r="H273" s="23" t="str">
        <f t="shared" si="96"/>
        <v>Yes</v>
      </c>
      <c r="I273" s="24" t="s">
        <v>478</v>
      </c>
      <c r="J273" s="25">
        <v>150000</v>
      </c>
      <c r="K273" s="31">
        <v>86517.81</v>
      </c>
      <c r="L273" s="31">
        <v>150000</v>
      </c>
      <c r="M273" s="20">
        <f t="shared" si="97"/>
        <v>0</v>
      </c>
      <c r="N273" s="21">
        <f t="shared" si="98"/>
        <v>0</v>
      </c>
      <c r="O273" s="26"/>
      <c r="P273" s="22" t="str">
        <f t="shared" si="99"/>
        <v>On Budget</v>
      </c>
      <c r="Q273" s="20">
        <f t="shared" si="100"/>
        <v>63482.19</v>
      </c>
    </row>
    <row r="274" spans="1:17" ht="60" outlineLevel="2" x14ac:dyDescent="0.25">
      <c r="A274" s="33" t="s">
        <v>282</v>
      </c>
      <c r="B274" s="30" t="s">
        <v>205</v>
      </c>
      <c r="C274" s="31">
        <v>649270.47</v>
      </c>
      <c r="D274" s="31">
        <v>229000</v>
      </c>
      <c r="E274" s="20">
        <f t="shared" si="93"/>
        <v>420270.47</v>
      </c>
      <c r="F274" s="21">
        <f t="shared" si="94"/>
        <v>1.8352422270742357</v>
      </c>
      <c r="G274" s="22" t="str">
        <f t="shared" si="95"/>
        <v>Over Budget</v>
      </c>
      <c r="H274" s="23" t="str">
        <f t="shared" si="96"/>
        <v>Yes</v>
      </c>
      <c r="I274" s="64" t="s">
        <v>482</v>
      </c>
      <c r="J274" s="25">
        <v>1434000</v>
      </c>
      <c r="K274" s="31">
        <v>1854270.47</v>
      </c>
      <c r="L274" s="31">
        <v>1434000</v>
      </c>
      <c r="M274" s="20">
        <f t="shared" si="97"/>
        <v>0</v>
      </c>
      <c r="N274" s="21">
        <f t="shared" si="98"/>
        <v>0</v>
      </c>
      <c r="O274" s="26"/>
      <c r="P274" s="22" t="str">
        <f t="shared" si="99"/>
        <v>On Budget</v>
      </c>
      <c r="Q274" s="20">
        <f t="shared" si="100"/>
        <v>-420270.47</v>
      </c>
    </row>
    <row r="275" spans="1:17" hidden="1" outlineLevel="2" x14ac:dyDescent="0.25">
      <c r="A275" s="33" t="s">
        <v>283</v>
      </c>
      <c r="B275" s="30" t="s">
        <v>205</v>
      </c>
      <c r="C275" s="31">
        <v>42903.47</v>
      </c>
      <c r="D275" s="31">
        <v>47000</v>
      </c>
      <c r="E275" s="20">
        <f t="shared" si="93"/>
        <v>-4096.5299999999988</v>
      </c>
      <c r="F275" s="21">
        <f t="shared" si="94"/>
        <v>-8.7160212765957423E-2</v>
      </c>
      <c r="G275" s="22" t="str">
        <f t="shared" si="95"/>
        <v>Under Budget</v>
      </c>
      <c r="H275" s="23" t="str">
        <f t="shared" si="96"/>
        <v>No</v>
      </c>
      <c r="I275" s="24"/>
      <c r="J275" s="25">
        <v>390000</v>
      </c>
      <c r="K275" s="31">
        <v>385903.47</v>
      </c>
      <c r="L275" s="31">
        <v>390000</v>
      </c>
      <c r="M275" s="20">
        <f t="shared" si="97"/>
        <v>0</v>
      </c>
      <c r="N275" s="21">
        <f t="shared" si="98"/>
        <v>0</v>
      </c>
      <c r="O275" s="26"/>
      <c r="P275" s="22" t="str">
        <f t="shared" si="99"/>
        <v>On Budget</v>
      </c>
      <c r="Q275" s="20">
        <f t="shared" si="100"/>
        <v>4096.5300000000279</v>
      </c>
    </row>
    <row r="276" spans="1:17" hidden="1" outlineLevel="2" x14ac:dyDescent="0.25">
      <c r="A276" s="33" t="s">
        <v>284</v>
      </c>
      <c r="B276" s="30" t="s">
        <v>205</v>
      </c>
      <c r="C276" s="31">
        <v>39431.839999999997</v>
      </c>
      <c r="D276" s="31">
        <v>34000</v>
      </c>
      <c r="E276" s="20">
        <f t="shared" si="93"/>
        <v>5431.8399999999965</v>
      </c>
      <c r="F276" s="21">
        <f t="shared" si="94"/>
        <v>0.1597599999999999</v>
      </c>
      <c r="G276" s="22" t="str">
        <f t="shared" si="95"/>
        <v>Over Budget</v>
      </c>
      <c r="H276" s="23" t="str">
        <f t="shared" si="96"/>
        <v>No</v>
      </c>
      <c r="I276" s="24"/>
      <c r="J276" s="25">
        <v>350000</v>
      </c>
      <c r="K276" s="31">
        <v>355431.83999999997</v>
      </c>
      <c r="L276" s="31">
        <v>350000</v>
      </c>
      <c r="M276" s="20">
        <f t="shared" si="97"/>
        <v>0</v>
      </c>
      <c r="N276" s="21">
        <f t="shared" si="98"/>
        <v>0</v>
      </c>
      <c r="O276" s="26"/>
      <c r="P276" s="22" t="str">
        <f t="shared" si="99"/>
        <v>On Budget</v>
      </c>
      <c r="Q276" s="20">
        <f t="shared" si="100"/>
        <v>-5431.8399999999674</v>
      </c>
    </row>
    <row r="277" spans="1:17" ht="48" hidden="1" outlineLevel="2" x14ac:dyDescent="0.25">
      <c r="A277" s="33" t="s">
        <v>285</v>
      </c>
      <c r="B277" s="30" t="s">
        <v>205</v>
      </c>
      <c r="C277" s="31">
        <v>26251.66</v>
      </c>
      <c r="D277" s="31">
        <v>50000</v>
      </c>
      <c r="E277" s="20">
        <f t="shared" si="93"/>
        <v>-23748.34</v>
      </c>
      <c r="F277" s="21">
        <f t="shared" si="94"/>
        <v>-0.47496680000000002</v>
      </c>
      <c r="G277" s="22" t="str">
        <f t="shared" si="95"/>
        <v>Under Budget</v>
      </c>
      <c r="H277" s="23" t="str">
        <f t="shared" si="96"/>
        <v>Yes</v>
      </c>
      <c r="I277" s="64" t="s">
        <v>479</v>
      </c>
      <c r="J277" s="25">
        <v>196000</v>
      </c>
      <c r="K277" s="31">
        <v>172251.66</v>
      </c>
      <c r="L277" s="31">
        <v>196000</v>
      </c>
      <c r="M277" s="20">
        <f t="shared" si="97"/>
        <v>0</v>
      </c>
      <c r="N277" s="21">
        <f t="shared" si="98"/>
        <v>0</v>
      </c>
      <c r="O277" s="26"/>
      <c r="P277" s="22" t="str">
        <f t="shared" si="99"/>
        <v>On Budget</v>
      </c>
      <c r="Q277" s="20">
        <f t="shared" si="100"/>
        <v>23748.339999999997</v>
      </c>
    </row>
    <row r="278" spans="1:17" ht="48" hidden="1" outlineLevel="2" x14ac:dyDescent="0.25">
      <c r="A278" s="33" t="s">
        <v>286</v>
      </c>
      <c r="B278" s="30" t="s">
        <v>205</v>
      </c>
      <c r="C278" s="31">
        <v>15320.54</v>
      </c>
      <c r="D278" s="31">
        <v>26000</v>
      </c>
      <c r="E278" s="20">
        <f t="shared" si="93"/>
        <v>-10679.46</v>
      </c>
      <c r="F278" s="21">
        <f t="shared" si="94"/>
        <v>-0.41074846153846151</v>
      </c>
      <c r="G278" s="22" t="str">
        <f t="shared" si="95"/>
        <v>Under Budget</v>
      </c>
      <c r="H278" s="23" t="str">
        <f t="shared" si="96"/>
        <v>Yes</v>
      </c>
      <c r="I278" s="24" t="s">
        <v>460</v>
      </c>
      <c r="J278" s="25">
        <v>215000</v>
      </c>
      <c r="K278" s="31">
        <v>93320.540000000008</v>
      </c>
      <c r="L278" s="31">
        <v>104000</v>
      </c>
      <c r="M278" s="20">
        <f t="shared" si="97"/>
        <v>111000</v>
      </c>
      <c r="N278" s="21">
        <f t="shared" si="98"/>
        <v>1.0673076923076923</v>
      </c>
      <c r="O278" s="26"/>
      <c r="P278" s="22" t="str">
        <f t="shared" si="99"/>
        <v>Over Budget</v>
      </c>
      <c r="Q278" s="20">
        <f t="shared" si="100"/>
        <v>121679.45999999999</v>
      </c>
    </row>
    <row r="279" spans="1:17" ht="48.75" hidden="1" outlineLevel="2" thickBot="1" x14ac:dyDescent="0.3">
      <c r="A279" s="33" t="s">
        <v>287</v>
      </c>
      <c r="B279" s="30" t="s">
        <v>205</v>
      </c>
      <c r="C279" s="31">
        <v>5348.5</v>
      </c>
      <c r="D279" s="31">
        <v>154000</v>
      </c>
      <c r="E279" s="20">
        <f t="shared" si="93"/>
        <v>-148651.5</v>
      </c>
      <c r="F279" s="21">
        <f t="shared" si="94"/>
        <v>-0.96526948051948047</v>
      </c>
      <c r="G279" s="22" t="str">
        <f t="shared" si="95"/>
        <v>Under Budget</v>
      </c>
      <c r="H279" s="23" t="str">
        <f t="shared" si="96"/>
        <v>Yes</v>
      </c>
      <c r="I279" s="24" t="s">
        <v>480</v>
      </c>
      <c r="J279" s="25">
        <v>499000</v>
      </c>
      <c r="K279" s="31">
        <v>490348.5</v>
      </c>
      <c r="L279" s="31">
        <v>639000</v>
      </c>
      <c r="M279" s="20">
        <f t="shared" si="97"/>
        <v>-140000</v>
      </c>
      <c r="N279" s="21">
        <f t="shared" si="98"/>
        <v>-0.2190923317683881</v>
      </c>
      <c r="O279" s="26"/>
      <c r="P279" s="22" t="str">
        <f t="shared" si="99"/>
        <v>Under Budget</v>
      </c>
      <c r="Q279" s="20">
        <f t="shared" si="100"/>
        <v>8651.5</v>
      </c>
    </row>
    <row r="280" spans="1:17" ht="15.75" hidden="1" outlineLevel="2" thickBot="1" x14ac:dyDescent="0.3">
      <c r="A280" s="33" t="s">
        <v>288</v>
      </c>
      <c r="B280" s="30" t="s">
        <v>205</v>
      </c>
      <c r="C280" s="31">
        <v>0</v>
      </c>
      <c r="D280" s="31">
        <v>0</v>
      </c>
      <c r="E280" s="20">
        <f t="shared" si="93"/>
        <v>0</v>
      </c>
      <c r="F280" s="21">
        <f t="shared" si="94"/>
        <v>0</v>
      </c>
      <c r="G280" s="22" t="str">
        <f t="shared" si="95"/>
        <v>On Budget</v>
      </c>
      <c r="H280" s="23" t="str">
        <f t="shared" si="96"/>
        <v>No</v>
      </c>
      <c r="I280" s="24"/>
      <c r="J280" s="25">
        <v>2000000</v>
      </c>
      <c r="K280" s="31">
        <v>2000000</v>
      </c>
      <c r="L280" s="31">
        <v>2000000</v>
      </c>
      <c r="M280" s="20">
        <f t="shared" si="97"/>
        <v>0</v>
      </c>
      <c r="N280" s="21">
        <f t="shared" si="98"/>
        <v>0</v>
      </c>
      <c r="O280" s="26"/>
      <c r="P280" s="22" t="str">
        <f t="shared" si="99"/>
        <v>On Budget</v>
      </c>
      <c r="Q280" s="20">
        <f t="shared" si="100"/>
        <v>0</v>
      </c>
    </row>
    <row r="281" spans="1:17" ht="15.75" hidden="1" outlineLevel="1" collapsed="1" thickBot="1" x14ac:dyDescent="0.3">
      <c r="A281" s="34" t="s">
        <v>289</v>
      </c>
      <c r="B281" s="35" t="s">
        <v>13</v>
      </c>
      <c r="C281" s="40">
        <f>SUBTOTAL(9,C252:C280)</f>
        <v>4646858.2800000012</v>
      </c>
      <c r="D281" s="40">
        <f>SUBTOTAL(9,D252:D280)</f>
        <v>6617000</v>
      </c>
      <c r="E281" s="41">
        <f t="shared" si="93"/>
        <v>-1970141.7199999988</v>
      </c>
      <c r="F281" s="42">
        <f t="shared" si="94"/>
        <v>-0.29773941665407266</v>
      </c>
      <c r="G281" s="40" t="str">
        <f t="shared" si="95"/>
        <v>Under Budget</v>
      </c>
      <c r="H281" s="43" t="str">
        <f t="shared" si="96"/>
        <v>Yes</v>
      </c>
      <c r="I281" s="45"/>
      <c r="J281" s="40">
        <f>SUBTOTAL(9,J252:J280)</f>
        <v>26621000</v>
      </c>
      <c r="K281" s="40">
        <f>SUBTOTAL(9,K252:K280)</f>
        <v>25149858.279999994</v>
      </c>
      <c r="L281" s="40">
        <f>SUBTOTAL(9,L252:L280)</f>
        <v>27120000</v>
      </c>
      <c r="M281" s="41">
        <f t="shared" si="97"/>
        <v>-499000</v>
      </c>
      <c r="N281" s="42">
        <f t="shared" si="98"/>
        <v>-1.8399705014749263E-2</v>
      </c>
      <c r="O281" s="46"/>
      <c r="P281" s="40" t="str">
        <f t="shared" si="99"/>
        <v>Under Budget</v>
      </c>
      <c r="Q281" s="41">
        <f t="shared" si="100"/>
        <v>1471141.7200000063</v>
      </c>
    </row>
    <row r="282" spans="1:17" hidden="1" x14ac:dyDescent="0.25">
      <c r="A282" s="36" t="s">
        <v>290</v>
      </c>
      <c r="B282" s="37" t="s">
        <v>13</v>
      </c>
      <c r="C282" s="40">
        <f>SUBTOTAL(9,C197:C281)</f>
        <v>19114816.279999986</v>
      </c>
      <c r="D282" s="40">
        <f>SUBTOTAL(9,D197:D281)</f>
        <v>20763616</v>
      </c>
      <c r="E282" s="41">
        <f t="shared" si="93"/>
        <v>-1648799.7200000137</v>
      </c>
      <c r="F282" s="42">
        <f t="shared" si="94"/>
        <v>-7.9408120435285154E-2</v>
      </c>
      <c r="G282" s="40" t="str">
        <f t="shared" si="95"/>
        <v>Under Budget</v>
      </c>
      <c r="H282" s="43"/>
      <c r="I282" s="44"/>
      <c r="J282" s="40">
        <f>SUBTOTAL(9,J197:J281)</f>
        <v>84439954</v>
      </c>
      <c r="K282" s="40">
        <f>SUBTOTAL(9,K197:K281)</f>
        <v>83523665.469999999</v>
      </c>
      <c r="L282" s="40">
        <f>SUBTOTAL(9,L197:L281)</f>
        <v>84910647</v>
      </c>
      <c r="M282" s="41">
        <f t="shared" si="97"/>
        <v>-470693</v>
      </c>
      <c r="N282" s="42">
        <f t="shared" si="98"/>
        <v>-5.5433919847531019E-3</v>
      </c>
      <c r="O282" s="46"/>
      <c r="P282" s="40" t="str">
        <f t="shared" si="99"/>
        <v>Under Budget</v>
      </c>
      <c r="Q282" s="41">
        <f t="shared" si="100"/>
        <v>916288.53000000119</v>
      </c>
    </row>
    <row r="283" spans="1:17" outlineLevel="1" x14ac:dyDescent="0.25">
      <c r="A283" s="29" t="s">
        <v>291</v>
      </c>
      <c r="B283" s="30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7" hidden="1" outlineLevel="2" x14ac:dyDescent="0.25">
      <c r="A284" s="32" t="s">
        <v>292</v>
      </c>
      <c r="B284" s="30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7" ht="36.75" hidden="1" outlineLevel="2" thickBot="1" x14ac:dyDescent="0.3">
      <c r="A285" s="33" t="s">
        <v>293</v>
      </c>
      <c r="B285" s="30" t="s">
        <v>294</v>
      </c>
      <c r="C285" s="31">
        <v>60911.39</v>
      </c>
      <c r="D285" s="31">
        <v>463000</v>
      </c>
      <c r="E285" s="20">
        <f t="shared" ref="E285:E286" si="101">C285 - D285</f>
        <v>-402088.61</v>
      </c>
      <c r="F285" s="21">
        <f t="shared" ref="F285:F286" si="102">IF(D285 &gt; 1, ( C285 - D285 ) / D285, IF(C285 &gt; 1, 1, IF(C285 &lt; -1, -1, 0)))</f>
        <v>-0.8684419222462203</v>
      </c>
      <c r="G285" s="22" t="str">
        <f t="shared" ref="G285:G286" si="103">IF($E285 &gt; 1, "Over Budget", IF($E285 &lt; -1, "Under Budget", "On Budget"))</f>
        <v>Under Budget</v>
      </c>
      <c r="H285" s="23" t="str">
        <f t="shared" ref="H285" si="104">IF(AND(OR(MONTH($A$3) = 3, MONTH($A$3) = 6, MONTH($A$3) = 9, MONTH($A$3) = 12), OR($F285 &gt;= 0.1, $E285 &gt;= 250000, $F285 &lt;= -0.1, $E285 &lt;= -250000), OR($E285 &gt;= 10000, $E285 &lt;= -10000)), "Yes", IF(OR($E285 &gt;= 250000, $E285 &lt;= -250000), "Yes", "No"))</f>
        <v>Yes</v>
      </c>
      <c r="I285" s="24" t="s">
        <v>481</v>
      </c>
      <c r="J285" s="25">
        <v>3559000</v>
      </c>
      <c r="K285" s="31">
        <v>3217821.39</v>
      </c>
      <c r="L285" s="31">
        <v>3309000</v>
      </c>
      <c r="M285" s="20">
        <f t="shared" ref="M285:M286" si="105">J285 - L285</f>
        <v>250000</v>
      </c>
      <c r="N285" s="21">
        <f t="shared" ref="N285:N286" si="106">IF(L285 &gt; 1, ( J285 - L285 ) / L285, IF(J285 &gt; 1, 1, IF(J285 &lt; 1, -1, 0)))</f>
        <v>7.5551526140828051E-2</v>
      </c>
      <c r="O285" s="26"/>
      <c r="P285" s="22" t="str">
        <f t="shared" ref="P285:P286" si="107">IF($M285 &gt; 1, "Over Budget", IF($M285 &lt; -1, "Under Budget", "On Budget"))</f>
        <v>Over Budget</v>
      </c>
      <c r="Q285" s="20">
        <f t="shared" ref="Q285:Q286" si="108">J285 - K285</f>
        <v>341178.60999999987</v>
      </c>
    </row>
    <row r="286" spans="1:17" hidden="1" outlineLevel="1" x14ac:dyDescent="0.25">
      <c r="A286" s="34" t="s">
        <v>295</v>
      </c>
      <c r="B286" s="35" t="s">
        <v>13</v>
      </c>
      <c r="C286" s="40">
        <f>SUBTOTAL(9,C285:C285)</f>
        <v>60911.39</v>
      </c>
      <c r="D286" s="40">
        <f>SUBTOTAL(9,D285:D285)</f>
        <v>463000</v>
      </c>
      <c r="E286" s="41">
        <f t="shared" si="101"/>
        <v>-402088.61</v>
      </c>
      <c r="F286" s="42">
        <f t="shared" si="102"/>
        <v>-0.8684419222462203</v>
      </c>
      <c r="G286" s="40" t="str">
        <f t="shared" si="103"/>
        <v>Under Budget</v>
      </c>
      <c r="H286" s="43"/>
      <c r="I286" s="44"/>
      <c r="J286" s="40">
        <f>SUBTOTAL(9,J285:J285)</f>
        <v>3559000</v>
      </c>
      <c r="K286" s="40">
        <f>SUBTOTAL(9,K285:K285)</f>
        <v>3217821.39</v>
      </c>
      <c r="L286" s="40">
        <f>SUBTOTAL(9,L285:L285)</f>
        <v>3309000</v>
      </c>
      <c r="M286" s="41">
        <f t="shared" si="105"/>
        <v>250000</v>
      </c>
      <c r="N286" s="42">
        <f t="shared" si="106"/>
        <v>7.5551526140828051E-2</v>
      </c>
      <c r="O286" s="46"/>
      <c r="P286" s="40" t="str">
        <f t="shared" si="107"/>
        <v>Over Budget</v>
      </c>
      <c r="Q286" s="41">
        <f t="shared" si="108"/>
        <v>341178.60999999987</v>
      </c>
    </row>
    <row r="287" spans="1:17" hidden="1" outlineLevel="2" x14ac:dyDescent="0.25">
      <c r="A287" s="32" t="s">
        <v>296</v>
      </c>
      <c r="B287" s="30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7" ht="24" hidden="1" outlineLevel="2" x14ac:dyDescent="0.25">
      <c r="A288" s="33" t="s">
        <v>297</v>
      </c>
      <c r="B288" s="30" t="s">
        <v>298</v>
      </c>
      <c r="C288" s="31">
        <v>0</v>
      </c>
      <c r="D288" s="31">
        <v>48000</v>
      </c>
      <c r="E288" s="20">
        <f t="shared" ref="E288:E297" si="109">C288 - D288</f>
        <v>-48000</v>
      </c>
      <c r="F288" s="21">
        <f t="shared" ref="F288:F297" si="110">IF(D288 &gt; 1, ( C288 - D288 ) / D288, IF(C288 &gt; 1, 1, IF(C288 &lt; -1, -1, 0)))</f>
        <v>-1</v>
      </c>
      <c r="G288" s="22" t="str">
        <f t="shared" ref="G288:G297" si="111">IF($E288 &gt; 1, "Over Budget", IF($E288 &lt; -1, "Under Budget", "On Budget"))</f>
        <v>Under Budget</v>
      </c>
      <c r="H288" s="23" t="str">
        <f t="shared" ref="H288:H296" si="112">IF(AND(OR(MONTH($A$3) = 3, MONTH($A$3) = 6, MONTH($A$3) = 9, MONTH($A$3) = 12), OR($F288 &gt;= 0.1, $E288 &gt;= 250000, $F288 &lt;= -0.1, $E288 &lt;= -250000), OR($E288 &gt;= 10000, $E288 &lt;= -10000)), "Yes", IF(OR($E288 &gt;= 250000, $E288 &lt;= -250000), "Yes", "No"))</f>
        <v>Yes</v>
      </c>
      <c r="I288" s="24" t="s">
        <v>519</v>
      </c>
      <c r="J288" s="25">
        <v>41480</v>
      </c>
      <c r="K288" s="31">
        <v>144000</v>
      </c>
      <c r="L288" s="31">
        <v>192000</v>
      </c>
      <c r="M288" s="20">
        <f t="shared" ref="M288:M297" si="113">J288 - L288</f>
        <v>-150520</v>
      </c>
      <c r="N288" s="21">
        <f t="shared" ref="N288:N297" si="114">IF(L288 &gt; 1, ( J288 - L288 ) / L288, IF(J288 &gt; 1, 1, IF(J288 &lt; 1, -1, 0)))</f>
        <v>-0.78395833333333331</v>
      </c>
      <c r="O288" s="26"/>
      <c r="P288" s="22" t="str">
        <f t="shared" ref="P288:P297" si="115">IF($M288 &gt; 1, "Over Budget", IF($M288 &lt; -1, "Under Budget", "On Budget"))</f>
        <v>Under Budget</v>
      </c>
      <c r="Q288" s="20">
        <f t="shared" ref="Q288:Q297" si="116">J288 - K288</f>
        <v>-102520</v>
      </c>
    </row>
    <row r="289" spans="1:18" hidden="1" outlineLevel="2" x14ac:dyDescent="0.25">
      <c r="A289" s="33" t="s">
        <v>299</v>
      </c>
      <c r="B289" s="30" t="s">
        <v>298</v>
      </c>
      <c r="C289" s="31">
        <v>59546.559999999998</v>
      </c>
      <c r="D289" s="31">
        <v>144000</v>
      </c>
      <c r="E289" s="20">
        <f t="shared" si="109"/>
        <v>-84453.440000000002</v>
      </c>
      <c r="F289" s="21">
        <f t="shared" si="110"/>
        <v>-0.58648222222222224</v>
      </c>
      <c r="G289" s="22" t="str">
        <f t="shared" si="111"/>
        <v>Under Budget</v>
      </c>
      <c r="H289" s="23" t="str">
        <f t="shared" si="112"/>
        <v>Yes</v>
      </c>
      <c r="I289" s="24" t="s">
        <v>518</v>
      </c>
      <c r="J289" s="25">
        <v>576000</v>
      </c>
      <c r="K289" s="31">
        <v>491546.56</v>
      </c>
      <c r="L289" s="31">
        <v>576000</v>
      </c>
      <c r="M289" s="20">
        <f t="shared" si="113"/>
        <v>0</v>
      </c>
      <c r="N289" s="21">
        <f t="shared" si="114"/>
        <v>0</v>
      </c>
      <c r="O289" s="26"/>
      <c r="P289" s="22" t="str">
        <f t="shared" si="115"/>
        <v>On Budget</v>
      </c>
      <c r="Q289" s="20">
        <f t="shared" si="116"/>
        <v>84453.440000000002</v>
      </c>
    </row>
    <row r="290" spans="1:18" hidden="1" outlineLevel="2" x14ac:dyDescent="0.25">
      <c r="A290" s="33" t="s">
        <v>300</v>
      </c>
      <c r="B290" s="30" t="s">
        <v>298</v>
      </c>
      <c r="C290" s="31">
        <v>19638.759999999998</v>
      </c>
      <c r="D290" s="31">
        <v>38400</v>
      </c>
      <c r="E290" s="20">
        <f t="shared" si="109"/>
        <v>-18761.240000000002</v>
      </c>
      <c r="F290" s="21">
        <f t="shared" si="110"/>
        <v>-0.48857395833333339</v>
      </c>
      <c r="G290" s="22" t="str">
        <f t="shared" si="111"/>
        <v>Under Budget</v>
      </c>
      <c r="H290" s="23" t="str">
        <f t="shared" si="112"/>
        <v>Yes</v>
      </c>
      <c r="I290" s="24" t="s">
        <v>517</v>
      </c>
      <c r="J290" s="25">
        <v>768000</v>
      </c>
      <c r="K290" s="31">
        <v>749238.76</v>
      </c>
      <c r="L290" s="31">
        <v>768000</v>
      </c>
      <c r="M290" s="20">
        <f t="shared" si="113"/>
        <v>0</v>
      </c>
      <c r="N290" s="21">
        <f t="shared" si="114"/>
        <v>0</v>
      </c>
      <c r="O290" s="26"/>
      <c r="P290" s="22" t="str">
        <f t="shared" si="115"/>
        <v>On Budget</v>
      </c>
      <c r="Q290" s="20">
        <f t="shared" si="116"/>
        <v>18761.239999999991</v>
      </c>
    </row>
    <row r="291" spans="1:18" ht="24" hidden="1" outlineLevel="2" x14ac:dyDescent="0.25">
      <c r="A291" s="33" t="s">
        <v>301</v>
      </c>
      <c r="B291" s="30" t="s">
        <v>298</v>
      </c>
      <c r="C291" s="31">
        <v>2017.98</v>
      </c>
      <c r="D291" s="31">
        <v>72240</v>
      </c>
      <c r="E291" s="20">
        <f t="shared" si="109"/>
        <v>-70222.02</v>
      </c>
      <c r="F291" s="21">
        <f t="shared" si="110"/>
        <v>-0.97206561461794028</v>
      </c>
      <c r="G291" s="22" t="str">
        <f t="shared" si="111"/>
        <v>Under Budget</v>
      </c>
      <c r="H291" s="23" t="str">
        <f t="shared" si="112"/>
        <v>Yes</v>
      </c>
      <c r="I291" s="24" t="s">
        <v>520</v>
      </c>
      <c r="J291" s="25">
        <v>295000</v>
      </c>
      <c r="K291" s="31">
        <v>74257.98000000001</v>
      </c>
      <c r="L291" s="31">
        <v>144480</v>
      </c>
      <c r="M291" s="20">
        <f t="shared" si="113"/>
        <v>150520</v>
      </c>
      <c r="N291" s="21">
        <f t="shared" si="114"/>
        <v>1.0418050941306756</v>
      </c>
      <c r="O291" s="26"/>
      <c r="P291" s="22" t="str">
        <f t="shared" si="115"/>
        <v>Over Budget</v>
      </c>
      <c r="Q291" s="20">
        <f t="shared" si="116"/>
        <v>220742.02</v>
      </c>
    </row>
    <row r="292" spans="1:18" hidden="1" outlineLevel="2" x14ac:dyDescent="0.25">
      <c r="A292" s="33" t="s">
        <v>302</v>
      </c>
      <c r="B292" s="30" t="s">
        <v>303</v>
      </c>
      <c r="C292" s="31">
        <v>37435.899999999994</v>
      </c>
      <c r="D292" s="31">
        <v>31849</v>
      </c>
      <c r="E292" s="20">
        <f t="shared" si="109"/>
        <v>5586.8999999999942</v>
      </c>
      <c r="F292" s="21">
        <f t="shared" si="110"/>
        <v>0.17541838048290351</v>
      </c>
      <c r="G292" s="22" t="str">
        <f t="shared" si="111"/>
        <v>Over Budget</v>
      </c>
      <c r="H292" s="23" t="str">
        <f t="shared" si="112"/>
        <v>No</v>
      </c>
      <c r="I292" s="24"/>
      <c r="J292" s="25">
        <f>L292</f>
        <v>127400</v>
      </c>
      <c r="K292" s="31">
        <v>132986.9</v>
      </c>
      <c r="L292" s="31">
        <v>127400</v>
      </c>
      <c r="M292" s="20">
        <f t="shared" si="113"/>
        <v>0</v>
      </c>
      <c r="N292" s="21">
        <f t="shared" si="114"/>
        <v>0</v>
      </c>
      <c r="O292" s="26"/>
      <c r="P292" s="22" t="str">
        <f t="shared" si="115"/>
        <v>On Budget</v>
      </c>
      <c r="Q292" s="20">
        <f t="shared" si="116"/>
        <v>-5586.8999999999942</v>
      </c>
    </row>
    <row r="293" spans="1:18" ht="24" hidden="1" outlineLevel="2" x14ac:dyDescent="0.25">
      <c r="A293" s="33" t="s">
        <v>304</v>
      </c>
      <c r="B293" s="30" t="s">
        <v>205</v>
      </c>
      <c r="C293" s="31">
        <v>108495.74000000003</v>
      </c>
      <c r="D293" s="31">
        <v>378000</v>
      </c>
      <c r="E293" s="20">
        <f t="shared" si="109"/>
        <v>-269504.25999999995</v>
      </c>
      <c r="F293" s="21">
        <f t="shared" si="110"/>
        <v>-0.71297423280423267</v>
      </c>
      <c r="G293" s="22" t="str">
        <f t="shared" si="111"/>
        <v>Under Budget</v>
      </c>
      <c r="H293" s="23" t="str">
        <f t="shared" si="112"/>
        <v>Yes</v>
      </c>
      <c r="I293" s="24" t="s">
        <v>461</v>
      </c>
      <c r="J293" s="25">
        <v>1500000</v>
      </c>
      <c r="K293" s="31">
        <v>1458195.74</v>
      </c>
      <c r="L293" s="31">
        <v>1500000</v>
      </c>
      <c r="M293" s="20">
        <f t="shared" si="113"/>
        <v>0</v>
      </c>
      <c r="N293" s="21">
        <f t="shared" si="114"/>
        <v>0</v>
      </c>
      <c r="O293" s="26"/>
      <c r="P293" s="22" t="str">
        <f t="shared" si="115"/>
        <v>On Budget</v>
      </c>
      <c r="Q293" s="20">
        <f t="shared" si="116"/>
        <v>41804.260000000009</v>
      </c>
    </row>
    <row r="294" spans="1:18" ht="24" hidden="1" outlineLevel="2" x14ac:dyDescent="0.25">
      <c r="A294" s="33" t="s">
        <v>305</v>
      </c>
      <c r="B294" s="30" t="s">
        <v>298</v>
      </c>
      <c r="C294" s="31">
        <v>28010.49</v>
      </c>
      <c r="D294" s="31">
        <v>99999</v>
      </c>
      <c r="E294" s="20">
        <f t="shared" si="109"/>
        <v>-71988.509999999995</v>
      </c>
      <c r="F294" s="21">
        <f t="shared" si="110"/>
        <v>-0.71989229892298923</v>
      </c>
      <c r="G294" s="22" t="str">
        <f t="shared" si="111"/>
        <v>Under Budget</v>
      </c>
      <c r="H294" s="23" t="str">
        <f t="shared" si="112"/>
        <v>Yes</v>
      </c>
      <c r="I294" s="24" t="s">
        <v>521</v>
      </c>
      <c r="J294" s="25">
        <v>400000</v>
      </c>
      <c r="K294" s="31">
        <v>328011.49</v>
      </c>
      <c r="L294" s="31">
        <v>400000</v>
      </c>
      <c r="M294" s="20">
        <f t="shared" si="113"/>
        <v>0</v>
      </c>
      <c r="N294" s="21">
        <f t="shared" si="114"/>
        <v>0</v>
      </c>
      <c r="O294" s="26"/>
      <c r="P294" s="22" t="str">
        <f t="shared" si="115"/>
        <v>On Budget</v>
      </c>
      <c r="Q294" s="20">
        <f t="shared" si="116"/>
        <v>71988.510000000009</v>
      </c>
    </row>
    <row r="295" spans="1:18" ht="24" hidden="1" outlineLevel="2" x14ac:dyDescent="0.25">
      <c r="A295" s="33" t="s">
        <v>306</v>
      </c>
      <c r="B295" s="30" t="s">
        <v>303</v>
      </c>
      <c r="C295" s="31">
        <v>139570.19</v>
      </c>
      <c r="D295" s="31">
        <v>99960</v>
      </c>
      <c r="E295" s="20">
        <f t="shared" si="109"/>
        <v>39610.19</v>
      </c>
      <c r="F295" s="21">
        <f t="shared" si="110"/>
        <v>0.39626040416166469</v>
      </c>
      <c r="G295" s="22" t="str">
        <f t="shared" si="111"/>
        <v>Over Budget</v>
      </c>
      <c r="H295" s="23" t="str">
        <f t="shared" si="112"/>
        <v>Yes</v>
      </c>
      <c r="I295" s="24" t="s">
        <v>424</v>
      </c>
      <c r="J295" s="25">
        <f>L295</f>
        <v>400000</v>
      </c>
      <c r="K295" s="31">
        <v>439610.19</v>
      </c>
      <c r="L295" s="31">
        <v>400000</v>
      </c>
      <c r="M295" s="20">
        <f t="shared" si="113"/>
        <v>0</v>
      </c>
      <c r="N295" s="21">
        <f t="shared" si="114"/>
        <v>0</v>
      </c>
      <c r="O295" s="26"/>
      <c r="P295" s="22" t="str">
        <f t="shared" si="115"/>
        <v>On Budget</v>
      </c>
      <c r="Q295" s="20">
        <f t="shared" si="116"/>
        <v>-39610.19</v>
      </c>
    </row>
    <row r="296" spans="1:18" outlineLevel="2" x14ac:dyDescent="0.25">
      <c r="A296" s="33" t="s">
        <v>307</v>
      </c>
      <c r="B296" s="30" t="s">
        <v>303</v>
      </c>
      <c r="C296" s="31">
        <v>0</v>
      </c>
      <c r="D296" s="31">
        <v>500000</v>
      </c>
      <c r="E296" s="20">
        <f t="shared" si="109"/>
        <v>-500000</v>
      </c>
      <c r="F296" s="21">
        <f t="shared" si="110"/>
        <v>-1</v>
      </c>
      <c r="G296" s="22" t="str">
        <f t="shared" si="111"/>
        <v>Under Budget</v>
      </c>
      <c r="H296" s="23" t="str">
        <f t="shared" si="112"/>
        <v>Yes</v>
      </c>
      <c r="I296" s="24" t="s">
        <v>419</v>
      </c>
      <c r="J296" s="25">
        <f>L296</f>
        <v>500000</v>
      </c>
      <c r="K296" s="31">
        <v>0</v>
      </c>
      <c r="L296" s="31">
        <v>500000</v>
      </c>
      <c r="M296" s="20">
        <f t="shared" si="113"/>
        <v>0</v>
      </c>
      <c r="N296" s="21">
        <f t="shared" si="114"/>
        <v>0</v>
      </c>
      <c r="O296" s="26"/>
      <c r="P296" s="22" t="str">
        <f t="shared" si="115"/>
        <v>On Budget</v>
      </c>
      <c r="Q296" s="20">
        <f t="shared" si="116"/>
        <v>500000</v>
      </c>
      <c r="R296" s="67">
        <v>500000</v>
      </c>
    </row>
    <row r="297" spans="1:18" hidden="1" outlineLevel="1" x14ac:dyDescent="0.25">
      <c r="A297" s="34" t="s">
        <v>308</v>
      </c>
      <c r="B297" s="35" t="s">
        <v>13</v>
      </c>
      <c r="C297" s="40">
        <f>SUBTOTAL(9,C288:C296)</f>
        <v>394715.62</v>
      </c>
      <c r="D297" s="40">
        <f>SUBTOTAL(9,D288:D296)</f>
        <v>1412448</v>
      </c>
      <c r="E297" s="41">
        <f t="shared" si="109"/>
        <v>-1017732.38</v>
      </c>
      <c r="F297" s="42">
        <f t="shared" si="110"/>
        <v>-0.72054502537438547</v>
      </c>
      <c r="G297" s="40" t="str">
        <f t="shared" si="111"/>
        <v>Under Budget</v>
      </c>
      <c r="H297" s="43"/>
      <c r="I297" s="44"/>
      <c r="J297" s="40">
        <f>SUBTOTAL(9,J288:J296)</f>
        <v>4607880</v>
      </c>
      <c r="K297" s="40">
        <f>SUBTOTAL(9,K288:K296)</f>
        <v>3817847.6199999996</v>
      </c>
      <c r="L297" s="40">
        <f>SUBTOTAL(9,L288:L296)</f>
        <v>4607880</v>
      </c>
      <c r="M297" s="41">
        <f t="shared" si="113"/>
        <v>0</v>
      </c>
      <c r="N297" s="42">
        <f t="shared" si="114"/>
        <v>0</v>
      </c>
      <c r="O297" s="46"/>
      <c r="P297" s="40" t="str">
        <f t="shared" si="115"/>
        <v>On Budget</v>
      </c>
      <c r="Q297" s="41">
        <f t="shared" si="116"/>
        <v>790032.38000000035</v>
      </c>
    </row>
    <row r="298" spans="1:18" hidden="1" outlineLevel="2" x14ac:dyDescent="0.25">
      <c r="A298" s="32" t="s">
        <v>309</v>
      </c>
      <c r="B298" s="30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18" ht="15.75" hidden="1" outlineLevel="2" thickBot="1" x14ac:dyDescent="0.3">
      <c r="A299" s="33" t="s">
        <v>310</v>
      </c>
      <c r="B299" s="30" t="s">
        <v>311</v>
      </c>
      <c r="C299" s="31">
        <v>81.19</v>
      </c>
      <c r="D299" s="31">
        <v>29970</v>
      </c>
      <c r="E299" s="20">
        <f t="shared" ref="E299:E300" si="117">C299 - D299</f>
        <v>-29888.81</v>
      </c>
      <c r="F299" s="21">
        <f t="shared" ref="F299:F300" si="118">IF(D299 &gt; 1, ( C299 - D299 ) / D299, IF(C299 &gt; 1, 1, IF(C299 &lt; -1, -1, 0)))</f>
        <v>-0.99729095762429099</v>
      </c>
      <c r="G299" s="22" t="str">
        <f t="shared" ref="G299:G300" si="119">IF($E299 &gt; 1, "Over Budget", IF($E299 &lt; -1, "Under Budget", "On Budget"))</f>
        <v>Under Budget</v>
      </c>
      <c r="H299" s="23" t="str">
        <f t="shared" ref="H299" si="120">IF(AND(OR(MONTH($A$3) = 3, MONTH($A$3) = 6, MONTH($A$3) = 9, MONTH($A$3) = 12), OR($F299 &gt;= 0.1, $E299 &gt;= 250000, $F299 &lt;= -0.1, $E299 &lt;= -250000), OR($E299 &gt;= 10000, $E299 &lt;= -10000)), "Yes", IF(OR($E299 &gt;= 250000, $E299 &lt;= -250000), "Yes", "No"))</f>
        <v>Yes</v>
      </c>
      <c r="I299" s="24" t="s">
        <v>523</v>
      </c>
      <c r="J299" s="25">
        <v>119924</v>
      </c>
      <c r="K299" s="31">
        <v>90035.19</v>
      </c>
      <c r="L299" s="31">
        <v>119924</v>
      </c>
      <c r="M299" s="20">
        <f t="shared" ref="M299:M300" si="121">J299 - L299</f>
        <v>0</v>
      </c>
      <c r="N299" s="21">
        <f t="shared" ref="N299:N300" si="122">IF(L299 &gt; 1, ( J299 - L299 ) / L299, IF(J299 &gt; 1, 1, IF(J299 &lt; 1, -1, 0)))</f>
        <v>0</v>
      </c>
      <c r="O299" s="26"/>
      <c r="P299" s="22" t="str">
        <f t="shared" ref="P299:P300" si="123">IF($M299 &gt; 1, "Over Budget", IF($M299 &lt; -1, "Under Budget", "On Budget"))</f>
        <v>On Budget</v>
      </c>
      <c r="Q299" s="20">
        <f t="shared" ref="Q299:Q300" si="124">J299 - K299</f>
        <v>29888.809999999998</v>
      </c>
    </row>
    <row r="300" spans="1:18" hidden="1" outlineLevel="1" x14ac:dyDescent="0.25">
      <c r="A300" s="34" t="s">
        <v>312</v>
      </c>
      <c r="B300" s="35" t="s">
        <v>13</v>
      </c>
      <c r="C300" s="40">
        <f>SUBTOTAL(9,C299:C299)</f>
        <v>81.19</v>
      </c>
      <c r="D300" s="40">
        <f>SUBTOTAL(9,D299:D299)</f>
        <v>29970</v>
      </c>
      <c r="E300" s="41">
        <f t="shared" si="117"/>
        <v>-29888.81</v>
      </c>
      <c r="F300" s="42">
        <f t="shared" si="118"/>
        <v>-0.99729095762429099</v>
      </c>
      <c r="G300" s="40" t="str">
        <f t="shared" si="119"/>
        <v>Under Budget</v>
      </c>
      <c r="H300" s="43"/>
      <c r="I300" s="44"/>
      <c r="J300" s="40">
        <f>SUBTOTAL(9,J299:J299)</f>
        <v>119924</v>
      </c>
      <c r="K300" s="40">
        <f>SUBTOTAL(9,K299:K299)</f>
        <v>90035.19</v>
      </c>
      <c r="L300" s="40">
        <f>SUBTOTAL(9,L299:L299)</f>
        <v>119924</v>
      </c>
      <c r="M300" s="41">
        <f t="shared" si="121"/>
        <v>0</v>
      </c>
      <c r="N300" s="42">
        <f t="shared" si="122"/>
        <v>0</v>
      </c>
      <c r="O300" s="46"/>
      <c r="P300" s="40" t="str">
        <f t="shared" si="123"/>
        <v>On Budget</v>
      </c>
      <c r="Q300" s="41">
        <f t="shared" si="124"/>
        <v>29888.809999999998</v>
      </c>
    </row>
    <row r="301" spans="1:18" outlineLevel="2" x14ac:dyDescent="0.25">
      <c r="A301" s="32" t="s">
        <v>313</v>
      </c>
      <c r="B301" s="30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8" ht="24" hidden="1" outlineLevel="2" x14ac:dyDescent="0.25">
      <c r="A302" s="33" t="s">
        <v>314</v>
      </c>
      <c r="B302" s="30" t="s">
        <v>315</v>
      </c>
      <c r="C302" s="31">
        <v>191339.71000000002</v>
      </c>
      <c r="D302" s="31">
        <v>76500</v>
      </c>
      <c r="E302" s="20">
        <f t="shared" ref="E302:E313" si="125">C302 - D302</f>
        <v>114839.71000000002</v>
      </c>
      <c r="F302" s="21">
        <f t="shared" ref="F302:F313" si="126">IF(D302 &gt; 1, ( C302 - D302 ) / D302, IF(C302 &gt; 1, 1, IF(C302 &lt; -1, -1, 0)))</f>
        <v>1.5011726797385623</v>
      </c>
      <c r="G302" s="22" t="str">
        <f t="shared" ref="G302:G313" si="127">IF($E302 &gt; 1, "Over Budget", IF($E302 &lt; -1, "Under Budget", "On Budget"))</f>
        <v>Over Budget</v>
      </c>
      <c r="H302" s="23" t="str">
        <f t="shared" ref="H302:H312" si="128">IF(AND(OR(MONTH($A$3) = 3, MONTH($A$3) = 6, MONTH($A$3) = 9, MONTH($A$3) = 12), OR($F302 &gt;= 0.1, $E302 &gt;= 250000, $F302 &lt;= -0.1, $E302 &lt;= -250000), OR($E302 &gt;= 10000, $E302 &lt;= -10000)), "Yes", IF(OR($E302 &gt;= 250000, $E302 &lt;= -250000), "Yes", "No"))</f>
        <v>Yes</v>
      </c>
      <c r="I302" s="24" t="s">
        <v>423</v>
      </c>
      <c r="J302" s="25">
        <v>726143</v>
      </c>
      <c r="K302" s="31">
        <v>439679.71</v>
      </c>
      <c r="L302" s="31">
        <v>324840</v>
      </c>
      <c r="M302" s="20">
        <f t="shared" ref="M302:M313" si="129">J302 - L302</f>
        <v>401303</v>
      </c>
      <c r="N302" s="21">
        <f t="shared" ref="N302:N313" si="130">IF(L302 &gt; 1, ( J302 - L302 ) / L302, IF(J302 &gt; 1, 1, IF(J302 &lt; 1, -1, 0)))</f>
        <v>1.2353866518901613</v>
      </c>
      <c r="O302" s="26"/>
      <c r="P302" s="22" t="str">
        <f t="shared" ref="P302:P313" si="131">IF($M302 &gt; 1, "Over Budget", IF($M302 &lt; -1, "Under Budget", "On Budget"))</f>
        <v>Over Budget</v>
      </c>
      <c r="Q302" s="20">
        <f t="shared" ref="Q302:Q313" si="132">J302 - K302</f>
        <v>286463.28999999998</v>
      </c>
    </row>
    <row r="303" spans="1:18" outlineLevel="2" x14ac:dyDescent="0.25">
      <c r="A303" s="33" t="s">
        <v>316</v>
      </c>
      <c r="B303" s="30" t="s">
        <v>315</v>
      </c>
      <c r="C303" s="31">
        <v>14813.36</v>
      </c>
      <c r="D303" s="31">
        <v>120600</v>
      </c>
      <c r="E303" s="20">
        <f t="shared" si="125"/>
        <v>-105786.64</v>
      </c>
      <c r="F303" s="21">
        <f t="shared" si="126"/>
        <v>-0.87716948590381427</v>
      </c>
      <c r="G303" s="22" t="str">
        <f t="shared" si="127"/>
        <v>Under Budget</v>
      </c>
      <c r="H303" s="23" t="str">
        <f t="shared" si="128"/>
        <v>Yes</v>
      </c>
      <c r="I303" s="24" t="s">
        <v>410</v>
      </c>
      <c r="J303" s="25">
        <v>758203</v>
      </c>
      <c r="K303" s="31">
        <v>342043.36</v>
      </c>
      <c r="L303" s="31">
        <v>447000</v>
      </c>
      <c r="M303" s="20">
        <f t="shared" si="129"/>
        <v>311203</v>
      </c>
      <c r="N303" s="21">
        <f t="shared" si="130"/>
        <v>0.69620357941834454</v>
      </c>
      <c r="O303" s="26"/>
      <c r="P303" s="22" t="str">
        <f t="shared" si="131"/>
        <v>Over Budget</v>
      </c>
      <c r="Q303" s="20">
        <f t="shared" si="132"/>
        <v>416159.64</v>
      </c>
      <c r="R303" s="67">
        <v>400000</v>
      </c>
    </row>
    <row r="304" spans="1:18" hidden="1" outlineLevel="2" x14ac:dyDescent="0.25">
      <c r="A304" s="33" t="s">
        <v>317</v>
      </c>
      <c r="B304" s="30" t="s">
        <v>315</v>
      </c>
      <c r="C304" s="31">
        <v>25763.4</v>
      </c>
      <c r="D304" s="31">
        <v>11792</v>
      </c>
      <c r="E304" s="20">
        <f t="shared" si="125"/>
        <v>13971.400000000001</v>
      </c>
      <c r="F304" s="21">
        <f t="shared" si="126"/>
        <v>1.1848202170963367</v>
      </c>
      <c r="G304" s="22" t="str">
        <f t="shared" si="127"/>
        <v>Over Budget</v>
      </c>
      <c r="H304" s="23" t="str">
        <f t="shared" si="128"/>
        <v>Yes</v>
      </c>
      <c r="I304" s="24" t="s">
        <v>410</v>
      </c>
      <c r="J304" s="25">
        <f>11792+207800</f>
        <v>219592</v>
      </c>
      <c r="K304" s="31">
        <v>198563.4</v>
      </c>
      <c r="L304" s="31">
        <v>184592</v>
      </c>
      <c r="M304" s="20">
        <f t="shared" si="129"/>
        <v>35000</v>
      </c>
      <c r="N304" s="21">
        <f t="shared" si="130"/>
        <v>0.18960735026436681</v>
      </c>
      <c r="O304" s="26"/>
      <c r="P304" s="22" t="str">
        <f t="shared" si="131"/>
        <v>Over Budget</v>
      </c>
      <c r="Q304" s="20">
        <f t="shared" si="132"/>
        <v>21028.600000000006</v>
      </c>
    </row>
    <row r="305" spans="1:18" hidden="1" outlineLevel="2" x14ac:dyDescent="0.25">
      <c r="A305" s="33" t="s">
        <v>318</v>
      </c>
      <c r="B305" s="30" t="s">
        <v>315</v>
      </c>
      <c r="C305" s="31">
        <v>15053.01</v>
      </c>
      <c r="D305" s="31">
        <v>0</v>
      </c>
      <c r="E305" s="20">
        <f t="shared" si="125"/>
        <v>15053.01</v>
      </c>
      <c r="F305" s="21">
        <f t="shared" si="126"/>
        <v>1</v>
      </c>
      <c r="G305" s="22" t="str">
        <f t="shared" si="127"/>
        <v>Over Budget</v>
      </c>
      <c r="H305" s="23" t="str">
        <f t="shared" si="128"/>
        <v>Yes</v>
      </c>
      <c r="I305" s="24" t="s">
        <v>410</v>
      </c>
      <c r="J305" s="25">
        <v>49680</v>
      </c>
      <c r="K305" s="31">
        <v>64733.01</v>
      </c>
      <c r="L305" s="31">
        <v>49680</v>
      </c>
      <c r="M305" s="20">
        <f t="shared" si="129"/>
        <v>0</v>
      </c>
      <c r="N305" s="21">
        <f t="shared" si="130"/>
        <v>0</v>
      </c>
      <c r="O305" s="26"/>
      <c r="P305" s="22" t="str">
        <f t="shared" si="131"/>
        <v>On Budget</v>
      </c>
      <c r="Q305" s="20">
        <f t="shared" si="132"/>
        <v>-15053.010000000002</v>
      </c>
    </row>
    <row r="306" spans="1:18" hidden="1" outlineLevel="2" x14ac:dyDescent="0.25">
      <c r="A306" s="33" t="s">
        <v>319</v>
      </c>
      <c r="B306" s="30" t="s">
        <v>315</v>
      </c>
      <c r="C306" s="31">
        <v>0</v>
      </c>
      <c r="D306" s="31">
        <v>24840</v>
      </c>
      <c r="E306" s="20">
        <f t="shared" si="125"/>
        <v>-24840</v>
      </c>
      <c r="F306" s="21">
        <f t="shared" si="126"/>
        <v>-1</v>
      </c>
      <c r="G306" s="22" t="str">
        <f t="shared" si="127"/>
        <v>Under Budget</v>
      </c>
      <c r="H306" s="23" t="str">
        <f t="shared" si="128"/>
        <v>Yes</v>
      </c>
      <c r="I306" s="24" t="s">
        <v>410</v>
      </c>
      <c r="J306" s="25">
        <v>24840</v>
      </c>
      <c r="K306" s="31">
        <v>0</v>
      </c>
      <c r="L306" s="31">
        <v>24840</v>
      </c>
      <c r="M306" s="20">
        <f t="shared" si="129"/>
        <v>0</v>
      </c>
      <c r="N306" s="21">
        <f t="shared" si="130"/>
        <v>0</v>
      </c>
      <c r="O306" s="26"/>
      <c r="P306" s="22" t="str">
        <f t="shared" si="131"/>
        <v>On Budget</v>
      </c>
      <c r="Q306" s="20">
        <f t="shared" si="132"/>
        <v>24840</v>
      </c>
    </row>
    <row r="307" spans="1:18" hidden="1" outlineLevel="2" x14ac:dyDescent="0.25">
      <c r="A307" s="33" t="s">
        <v>320</v>
      </c>
      <c r="B307" s="30" t="s">
        <v>315</v>
      </c>
      <c r="C307" s="31">
        <v>54813.25</v>
      </c>
      <c r="D307" s="31">
        <v>100000</v>
      </c>
      <c r="E307" s="20">
        <f t="shared" si="125"/>
        <v>-45186.75</v>
      </c>
      <c r="F307" s="21">
        <f t="shared" si="126"/>
        <v>-0.45186749999999998</v>
      </c>
      <c r="G307" s="22" t="str">
        <f t="shared" si="127"/>
        <v>Under Budget</v>
      </c>
      <c r="H307" s="23" t="str">
        <f t="shared" si="128"/>
        <v>Yes</v>
      </c>
      <c r="I307" s="24" t="s">
        <v>422</v>
      </c>
      <c r="J307" s="25">
        <v>54813</v>
      </c>
      <c r="K307" s="31">
        <v>281813.25</v>
      </c>
      <c r="L307" s="31">
        <v>327000</v>
      </c>
      <c r="M307" s="20">
        <f t="shared" si="129"/>
        <v>-272187</v>
      </c>
      <c r="N307" s="21">
        <f t="shared" si="130"/>
        <v>-0.83237614678899086</v>
      </c>
      <c r="O307" s="26"/>
      <c r="P307" s="22" t="str">
        <f t="shared" si="131"/>
        <v>Under Budget</v>
      </c>
      <c r="Q307" s="20">
        <f t="shared" si="132"/>
        <v>-227000.25</v>
      </c>
    </row>
    <row r="308" spans="1:18" outlineLevel="2" x14ac:dyDescent="0.25">
      <c r="A308" s="33" t="s">
        <v>321</v>
      </c>
      <c r="B308" s="30" t="s">
        <v>315</v>
      </c>
      <c r="C308" s="31">
        <v>0</v>
      </c>
      <c r="D308" s="31">
        <v>700000</v>
      </c>
      <c r="E308" s="20">
        <f t="shared" si="125"/>
        <v>-700000</v>
      </c>
      <c r="F308" s="21">
        <f t="shared" si="126"/>
        <v>-1</v>
      </c>
      <c r="G308" s="22" t="str">
        <f t="shared" si="127"/>
        <v>Under Budget</v>
      </c>
      <c r="H308" s="23" t="str">
        <f t="shared" si="128"/>
        <v>Yes</v>
      </c>
      <c r="I308" s="24" t="s">
        <v>420</v>
      </c>
      <c r="J308" s="25">
        <v>0</v>
      </c>
      <c r="K308" s="31">
        <v>9999.9999999994761</v>
      </c>
      <c r="L308" s="31">
        <v>3500000</v>
      </c>
      <c r="M308" s="20">
        <f t="shared" si="129"/>
        <v>-3500000</v>
      </c>
      <c r="N308" s="21">
        <f t="shared" si="130"/>
        <v>-1</v>
      </c>
      <c r="O308" s="26"/>
      <c r="P308" s="22" t="str">
        <f t="shared" si="131"/>
        <v>Under Budget</v>
      </c>
      <c r="Q308" s="20">
        <f t="shared" si="132"/>
        <v>-9999.9999999994761</v>
      </c>
      <c r="R308" s="66">
        <v>-10000</v>
      </c>
    </row>
    <row r="309" spans="1:18" ht="15.75" outlineLevel="2" thickBot="1" x14ac:dyDescent="0.3">
      <c r="A309" s="33" t="s">
        <v>322</v>
      </c>
      <c r="B309" s="30" t="s">
        <v>315</v>
      </c>
      <c r="C309" s="31">
        <v>0</v>
      </c>
      <c r="D309" s="31">
        <v>0</v>
      </c>
      <c r="E309" s="20">
        <f t="shared" si="125"/>
        <v>0</v>
      </c>
      <c r="F309" s="21">
        <f t="shared" si="126"/>
        <v>0</v>
      </c>
      <c r="G309" s="22" t="str">
        <f t="shared" si="127"/>
        <v>On Budget</v>
      </c>
      <c r="H309" s="23" t="str">
        <f t="shared" si="128"/>
        <v>No</v>
      </c>
      <c r="I309" s="24"/>
      <c r="J309" s="25">
        <v>0</v>
      </c>
      <c r="K309" s="31">
        <v>819991</v>
      </c>
      <c r="L309" s="31">
        <v>8200000</v>
      </c>
      <c r="M309" s="20">
        <f t="shared" si="129"/>
        <v>-8200000</v>
      </c>
      <c r="N309" s="21">
        <f t="shared" si="130"/>
        <v>-1</v>
      </c>
      <c r="O309" s="26"/>
      <c r="P309" s="22" t="str">
        <f t="shared" si="131"/>
        <v>Under Budget</v>
      </c>
      <c r="Q309" s="20">
        <f t="shared" si="132"/>
        <v>-819991</v>
      </c>
      <c r="R309" s="66">
        <v>-819991</v>
      </c>
    </row>
    <row r="310" spans="1:18" hidden="1" outlineLevel="2" x14ac:dyDescent="0.25">
      <c r="A310" s="33" t="s">
        <v>323</v>
      </c>
      <c r="B310" s="30" t="s">
        <v>315</v>
      </c>
      <c r="C310" s="31">
        <v>135149.1</v>
      </c>
      <c r="D310" s="31">
        <v>150000</v>
      </c>
      <c r="E310" s="20">
        <f t="shared" si="125"/>
        <v>-14850.899999999994</v>
      </c>
      <c r="F310" s="21">
        <f t="shared" si="126"/>
        <v>-9.9005999999999955E-2</v>
      </c>
      <c r="G310" s="22" t="str">
        <f t="shared" si="127"/>
        <v>Under Budget</v>
      </c>
      <c r="H310" s="23" t="str">
        <f t="shared" si="128"/>
        <v>No</v>
      </c>
      <c r="I310" s="24"/>
      <c r="J310" s="25">
        <v>135149</v>
      </c>
      <c r="K310" s="31">
        <v>135149.1</v>
      </c>
      <c r="L310" s="31">
        <v>150000</v>
      </c>
      <c r="M310" s="20">
        <f t="shared" si="129"/>
        <v>-14851</v>
      </c>
      <c r="N310" s="21">
        <f t="shared" si="130"/>
        <v>-9.9006666666666673E-2</v>
      </c>
      <c r="O310" s="26"/>
      <c r="P310" s="22" t="str">
        <f t="shared" si="131"/>
        <v>Under Budget</v>
      </c>
      <c r="Q310" s="20">
        <f t="shared" si="132"/>
        <v>-0.10000000000582077</v>
      </c>
    </row>
    <row r="311" spans="1:18" hidden="1" outlineLevel="2" x14ac:dyDescent="0.25">
      <c r="A311" s="33" t="s">
        <v>324</v>
      </c>
      <c r="B311" s="30" t="s">
        <v>315</v>
      </c>
      <c r="C311" s="31">
        <v>0</v>
      </c>
      <c r="D311" s="31">
        <v>35000</v>
      </c>
      <c r="E311" s="20">
        <f t="shared" si="125"/>
        <v>-35000</v>
      </c>
      <c r="F311" s="21">
        <f t="shared" si="126"/>
        <v>-1</v>
      </c>
      <c r="G311" s="22" t="str">
        <f t="shared" si="127"/>
        <v>Under Budget</v>
      </c>
      <c r="H311" s="23" t="str">
        <f t="shared" si="128"/>
        <v>Yes</v>
      </c>
      <c r="I311" s="24" t="s">
        <v>421</v>
      </c>
      <c r="J311" s="25">
        <v>45000</v>
      </c>
      <c r="K311" s="31">
        <v>37000</v>
      </c>
      <c r="L311" s="31">
        <v>72000</v>
      </c>
      <c r="M311" s="20">
        <f t="shared" si="129"/>
        <v>-27000</v>
      </c>
      <c r="N311" s="21">
        <f t="shared" si="130"/>
        <v>-0.375</v>
      </c>
      <c r="O311" s="26"/>
      <c r="P311" s="22" t="str">
        <f t="shared" si="131"/>
        <v>Under Budget</v>
      </c>
      <c r="Q311" s="20">
        <f t="shared" si="132"/>
        <v>8000</v>
      </c>
    </row>
    <row r="312" spans="1:18" ht="15.75" hidden="1" outlineLevel="2" thickBot="1" x14ac:dyDescent="0.3">
      <c r="A312" s="33" t="s">
        <v>325</v>
      </c>
      <c r="B312" s="30" t="s">
        <v>315</v>
      </c>
      <c r="C312" s="31">
        <v>-665.46</v>
      </c>
      <c r="D312" s="31">
        <v>0</v>
      </c>
      <c r="E312" s="20">
        <f t="shared" si="125"/>
        <v>-665.46</v>
      </c>
      <c r="F312" s="21">
        <f t="shared" si="126"/>
        <v>-1</v>
      </c>
      <c r="G312" s="22" t="str">
        <f t="shared" si="127"/>
        <v>Under Budget</v>
      </c>
      <c r="H312" s="23" t="str">
        <f t="shared" si="128"/>
        <v>No</v>
      </c>
      <c r="I312" s="24"/>
      <c r="J312" s="25">
        <v>-665</v>
      </c>
      <c r="K312" s="31">
        <v>-665.46</v>
      </c>
      <c r="L312" s="31">
        <v>0</v>
      </c>
      <c r="M312" s="20">
        <f t="shared" si="129"/>
        <v>-665</v>
      </c>
      <c r="N312" s="21">
        <f t="shared" si="130"/>
        <v>-1</v>
      </c>
      <c r="O312" s="26"/>
      <c r="P312" s="22" t="str">
        <f t="shared" si="131"/>
        <v>Under Budget</v>
      </c>
      <c r="Q312" s="20">
        <f t="shared" si="132"/>
        <v>0.46000000000003638</v>
      </c>
    </row>
    <row r="313" spans="1:18" hidden="1" outlineLevel="1" x14ac:dyDescent="0.25">
      <c r="A313" s="34" t="s">
        <v>326</v>
      </c>
      <c r="B313" s="35" t="s">
        <v>13</v>
      </c>
      <c r="C313" s="40">
        <f>SUBTOTAL(9,C302:C312)</f>
        <v>436266.36999999994</v>
      </c>
      <c r="D313" s="40">
        <f>SUBTOTAL(9,D302:D312)</f>
        <v>1218732</v>
      </c>
      <c r="E313" s="41">
        <f t="shared" si="125"/>
        <v>-782465.63000000012</v>
      </c>
      <c r="F313" s="42">
        <f t="shared" si="126"/>
        <v>-0.64203256335273062</v>
      </c>
      <c r="G313" s="40" t="str">
        <f t="shared" si="127"/>
        <v>Under Budget</v>
      </c>
      <c r="H313" s="43"/>
      <c r="I313" s="44"/>
      <c r="J313" s="40">
        <f>SUBTOTAL(9,J302:J312)</f>
        <v>2012755</v>
      </c>
      <c r="K313" s="40">
        <f>SUBTOTAL(9,K302:K312)</f>
        <v>2328307.3699999996</v>
      </c>
      <c r="L313" s="40">
        <f>SUBTOTAL(9,L302:L312)</f>
        <v>13279952</v>
      </c>
      <c r="M313" s="41">
        <f t="shared" si="129"/>
        <v>-11267197</v>
      </c>
      <c r="N313" s="42">
        <f t="shared" si="130"/>
        <v>-0.84843657567436992</v>
      </c>
      <c r="O313" s="46"/>
      <c r="P313" s="40" t="str">
        <f t="shared" si="131"/>
        <v>Under Budget</v>
      </c>
      <c r="Q313" s="41">
        <f t="shared" si="132"/>
        <v>-315552.36999999965</v>
      </c>
    </row>
    <row r="314" spans="1:18" hidden="1" outlineLevel="2" x14ac:dyDescent="0.25">
      <c r="A314" s="32" t="s">
        <v>327</v>
      </c>
      <c r="B314" s="30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18" ht="36.75" hidden="1" outlineLevel="2" thickBot="1" x14ac:dyDescent="0.3">
      <c r="A315" s="33" t="s">
        <v>328</v>
      </c>
      <c r="B315" s="30" t="s">
        <v>329</v>
      </c>
      <c r="C315" s="31">
        <v>0</v>
      </c>
      <c r="D315" s="31">
        <v>73500</v>
      </c>
      <c r="E315" s="20">
        <f t="shared" ref="E315:E317" si="133">C315 - D315</f>
        <v>-73500</v>
      </c>
      <c r="F315" s="21">
        <f t="shared" ref="F315:F317" si="134">IF(D315 &gt; 1, ( C315 - D315 ) / D315, IF(C315 &gt; 1, 1, IF(C315 &lt; -1, -1, 0)))</f>
        <v>-1</v>
      </c>
      <c r="G315" s="22" t="str">
        <f t="shared" ref="G315:G317" si="135">IF($E315 &gt; 1, "Over Budget", IF($E315 &lt; -1, "Under Budget", "On Budget"))</f>
        <v>Under Budget</v>
      </c>
      <c r="H315" s="23" t="str">
        <f t="shared" ref="H315" si="136">IF(AND(OR(MONTH($A$3) = 3, MONTH($A$3) = 6, MONTH($A$3) = 9, MONTH($A$3) = 12), OR($F315 &gt;= 0.1, $E315 &gt;= 250000, $F315 &lt;= -0.1, $E315 &lt;= -250000), OR($E315 &gt;= 10000, $E315 &lt;= -10000)), "Yes", IF(OR($E315 &gt;= 250000, $E315 &lt;= -250000), "Yes", "No"))</f>
        <v>Yes</v>
      </c>
      <c r="I315" s="24" t="s">
        <v>522</v>
      </c>
      <c r="J315" s="25">
        <v>47000</v>
      </c>
      <c r="K315" s="31">
        <v>73500</v>
      </c>
      <c r="L315" s="31">
        <v>147000</v>
      </c>
      <c r="M315" s="20">
        <f t="shared" ref="M315:M317" si="137">J315 - L315</f>
        <v>-100000</v>
      </c>
      <c r="N315" s="21">
        <f t="shared" ref="N315:N317" si="138">IF(L315 &gt; 1, ( J315 - L315 ) / L315, IF(J315 &gt; 1, 1, IF(J315 &lt; 1, -1, 0)))</f>
        <v>-0.68027210884353739</v>
      </c>
      <c r="O315" s="26"/>
      <c r="P315" s="22" t="str">
        <f t="shared" ref="P315:P317" si="139">IF($M315 &gt; 1, "Over Budget", IF($M315 &lt; -1, "Under Budget", "On Budget"))</f>
        <v>Under Budget</v>
      </c>
      <c r="Q315" s="20">
        <f t="shared" ref="Q315:Q317" si="140">J315 - K315</f>
        <v>-26500</v>
      </c>
    </row>
    <row r="316" spans="1:18" ht="15.75" hidden="1" outlineLevel="1" thickBot="1" x14ac:dyDescent="0.3">
      <c r="A316" s="34" t="s">
        <v>330</v>
      </c>
      <c r="B316" s="35" t="s">
        <v>13</v>
      </c>
      <c r="C316" s="40">
        <f>SUBTOTAL(9,C315:C315)</f>
        <v>0</v>
      </c>
      <c r="D316" s="40">
        <f>SUBTOTAL(9,D315:D315)</f>
        <v>73500</v>
      </c>
      <c r="E316" s="41">
        <f t="shared" si="133"/>
        <v>-73500</v>
      </c>
      <c r="F316" s="42">
        <f t="shared" si="134"/>
        <v>-1</v>
      </c>
      <c r="G316" s="40" t="str">
        <f t="shared" si="135"/>
        <v>Under Budget</v>
      </c>
      <c r="H316" s="43"/>
      <c r="I316" s="44"/>
      <c r="J316" s="40">
        <f>SUBTOTAL(9,J315:J315)</f>
        <v>47000</v>
      </c>
      <c r="K316" s="40">
        <f>SUBTOTAL(9,K315:K315)</f>
        <v>73500</v>
      </c>
      <c r="L316" s="40">
        <f>SUBTOTAL(9,L315:L315)</f>
        <v>147000</v>
      </c>
      <c r="M316" s="41">
        <f t="shared" si="137"/>
        <v>-100000</v>
      </c>
      <c r="N316" s="42">
        <f t="shared" si="138"/>
        <v>-0.68027210884353739</v>
      </c>
      <c r="O316" s="46"/>
      <c r="P316" s="40" t="str">
        <f t="shared" si="139"/>
        <v>Under Budget</v>
      </c>
      <c r="Q316" s="41">
        <f t="shared" si="140"/>
        <v>-26500</v>
      </c>
    </row>
    <row r="317" spans="1:18" hidden="1" x14ac:dyDescent="0.25">
      <c r="A317" s="36" t="s">
        <v>331</v>
      </c>
      <c r="B317" s="37" t="s">
        <v>13</v>
      </c>
      <c r="C317" s="40">
        <f>SUBTOTAL(9,C284:C316)</f>
        <v>891974.57000000007</v>
      </c>
      <c r="D317" s="40">
        <f>SUBTOTAL(9,D284:D316)</f>
        <v>3197650</v>
      </c>
      <c r="E317" s="41">
        <f t="shared" si="133"/>
        <v>-2305675.4299999997</v>
      </c>
      <c r="F317" s="42">
        <f t="shared" si="134"/>
        <v>-0.72105309524181815</v>
      </c>
      <c r="G317" s="40" t="str">
        <f t="shared" si="135"/>
        <v>Under Budget</v>
      </c>
      <c r="H317" s="43"/>
      <c r="I317" s="44"/>
      <c r="J317" s="40">
        <f>SUBTOTAL(9,J284:J316)</f>
        <v>10346559</v>
      </c>
      <c r="K317" s="40">
        <f>SUBTOTAL(9,K284:K316)</f>
        <v>9527511.5700000022</v>
      </c>
      <c r="L317" s="40">
        <f>SUBTOTAL(9,L284:L316)</f>
        <v>21463756</v>
      </c>
      <c r="M317" s="41">
        <f t="shared" si="137"/>
        <v>-11117197</v>
      </c>
      <c r="N317" s="42">
        <f t="shared" si="138"/>
        <v>-0.51795207698037571</v>
      </c>
      <c r="O317" s="46"/>
      <c r="P317" s="40" t="str">
        <f t="shared" si="139"/>
        <v>Under Budget</v>
      </c>
      <c r="Q317" s="41">
        <f t="shared" si="140"/>
        <v>819047.42999999784</v>
      </c>
    </row>
    <row r="318" spans="1:18" hidden="1" outlineLevel="1" x14ac:dyDescent="0.25">
      <c r="A318" s="29" t="s">
        <v>332</v>
      </c>
      <c r="B318" s="30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18" hidden="1" outlineLevel="2" x14ac:dyDescent="0.25">
      <c r="A319" s="32" t="s">
        <v>332</v>
      </c>
      <c r="B319" s="30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8" ht="15.75" hidden="1" outlineLevel="2" thickBot="1" x14ac:dyDescent="0.3">
      <c r="A320" s="33" t="s">
        <v>333</v>
      </c>
      <c r="B320" s="30" t="s">
        <v>209</v>
      </c>
      <c r="C320" s="31">
        <v>50805.96</v>
      </c>
      <c r="D320" s="31">
        <v>13301</v>
      </c>
      <c r="E320" s="20">
        <f t="shared" ref="E320:E322" si="141">C320 - D320</f>
        <v>37504.959999999999</v>
      </c>
      <c r="F320" s="21">
        <f t="shared" ref="F320:F322" si="142">IF(D320 &gt; 1, ( C320 - D320 ) / D320, IF(C320 &gt; 1, 1, IF(C320 &lt; -1, -1, 0)))</f>
        <v>2.8197097962559203</v>
      </c>
      <c r="G320" s="22" t="str">
        <f t="shared" ref="G320:G322" si="143">IF($E320 &gt; 1, "Over Budget", IF($E320 &lt; -1, "Under Budget", "On Budget"))</f>
        <v>Over Budget</v>
      </c>
      <c r="H320" s="23" t="str">
        <f t="shared" ref="H320" si="144">IF(AND(OR(MONTH($A$3) = 3, MONTH($A$3) = 6, MONTH($A$3) = 9, MONTH($A$3) = 12), OR($F320 &gt;= 0.1, $E320 &gt;= 250000, $F320 &lt;= -0.1, $E320 &lt;= -250000), OR($E320 &gt;= 10000, $E320 &lt;= -10000)), "Yes", IF(OR($E320 &gt;= 250000, $E320 &lt;= -250000), "Yes", "No"))</f>
        <v>Yes</v>
      </c>
      <c r="I320" s="24" t="s">
        <v>410</v>
      </c>
      <c r="J320" s="25">
        <v>494664</v>
      </c>
      <c r="K320" s="31">
        <v>532168.95999999996</v>
      </c>
      <c r="L320" s="31">
        <v>494664</v>
      </c>
      <c r="M320" s="20">
        <f t="shared" ref="M320:M322" si="145">J320 - L320</f>
        <v>0</v>
      </c>
      <c r="N320" s="21">
        <f t="shared" ref="N320:N322" si="146">IF(L320 &gt; 1, ( J320 - L320 ) / L320, IF(J320 &gt; 1, 1, IF(J320 &lt; 1, -1, 0)))</f>
        <v>0</v>
      </c>
      <c r="O320" s="26"/>
      <c r="P320" s="22" t="str">
        <f t="shared" ref="P320:P322" si="147">IF($M320 &gt; 1, "Over Budget", IF($M320 &lt; -1, "Under Budget", "On Budget"))</f>
        <v>On Budget</v>
      </c>
      <c r="Q320" s="20">
        <f t="shared" ref="Q320:Q322" si="148">J320 - K320</f>
        <v>-37504.959999999963</v>
      </c>
    </row>
    <row r="321" spans="1:18" ht="15.75" hidden="1" outlineLevel="1" thickBot="1" x14ac:dyDescent="0.3">
      <c r="A321" s="34" t="s">
        <v>334</v>
      </c>
      <c r="B321" s="35" t="s">
        <v>13</v>
      </c>
      <c r="C321" s="40">
        <f>SUBTOTAL(9,C320:C320)</f>
        <v>50805.96</v>
      </c>
      <c r="D321" s="40">
        <f>SUBTOTAL(9,D320:D320)</f>
        <v>13301</v>
      </c>
      <c r="E321" s="41">
        <f t="shared" si="141"/>
        <v>37504.959999999999</v>
      </c>
      <c r="F321" s="42">
        <f t="shared" si="142"/>
        <v>2.8197097962559203</v>
      </c>
      <c r="G321" s="40" t="str">
        <f t="shared" si="143"/>
        <v>Over Budget</v>
      </c>
      <c r="H321" s="43"/>
      <c r="I321" s="44"/>
      <c r="J321" s="40">
        <f>SUBTOTAL(9,J320:J320)</f>
        <v>494664</v>
      </c>
      <c r="K321" s="40">
        <f>SUBTOTAL(9,K320:K320)</f>
        <v>532168.95999999996</v>
      </c>
      <c r="L321" s="40">
        <f>SUBTOTAL(9,L320:L320)</f>
        <v>494664</v>
      </c>
      <c r="M321" s="41">
        <f t="shared" si="145"/>
        <v>0</v>
      </c>
      <c r="N321" s="42">
        <f t="shared" si="146"/>
        <v>0</v>
      </c>
      <c r="O321" s="46"/>
      <c r="P321" s="40" t="str">
        <f t="shared" si="147"/>
        <v>On Budget</v>
      </c>
      <c r="Q321" s="41">
        <f t="shared" si="148"/>
        <v>-37504.959999999963</v>
      </c>
    </row>
    <row r="322" spans="1:18" hidden="1" x14ac:dyDescent="0.25">
      <c r="A322" s="36" t="s">
        <v>334</v>
      </c>
      <c r="B322" s="37" t="s">
        <v>13</v>
      </c>
      <c r="C322" s="40">
        <f>SUBTOTAL(9,C319:C321)</f>
        <v>50805.96</v>
      </c>
      <c r="D322" s="40">
        <f>SUBTOTAL(9,D319:D321)</f>
        <v>13301</v>
      </c>
      <c r="E322" s="41">
        <f t="shared" si="141"/>
        <v>37504.959999999999</v>
      </c>
      <c r="F322" s="42">
        <f t="shared" si="142"/>
        <v>2.8197097962559203</v>
      </c>
      <c r="G322" s="40" t="str">
        <f t="shared" si="143"/>
        <v>Over Budget</v>
      </c>
      <c r="H322" s="43"/>
      <c r="I322" s="44"/>
      <c r="J322" s="40">
        <f>SUBTOTAL(9,J319:J321)</f>
        <v>494664</v>
      </c>
      <c r="K322" s="40">
        <f>SUBTOTAL(9,K319:K321)</f>
        <v>532168.95999999996</v>
      </c>
      <c r="L322" s="40">
        <f>SUBTOTAL(9,L319:L321)</f>
        <v>494664</v>
      </c>
      <c r="M322" s="41">
        <f t="shared" si="145"/>
        <v>0</v>
      </c>
      <c r="N322" s="42">
        <f t="shared" si="146"/>
        <v>0</v>
      </c>
      <c r="O322" s="46"/>
      <c r="P322" s="40" t="str">
        <f t="shared" si="147"/>
        <v>On Budget</v>
      </c>
      <c r="Q322" s="41">
        <f t="shared" si="148"/>
        <v>-37504.959999999963</v>
      </c>
    </row>
    <row r="323" spans="1:18" hidden="1" outlineLevel="1" x14ac:dyDescent="0.25">
      <c r="A323" s="29" t="s">
        <v>335</v>
      </c>
      <c r="B323" s="30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8" hidden="1" outlineLevel="2" x14ac:dyDescent="0.25">
      <c r="A324" s="32" t="s">
        <v>335</v>
      </c>
      <c r="B324" s="30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8" hidden="1" outlineLevel="2" x14ac:dyDescent="0.25">
      <c r="A325" s="33" t="s">
        <v>336</v>
      </c>
      <c r="B325" s="30" t="s">
        <v>303</v>
      </c>
      <c r="C325" s="31">
        <v>340519.08</v>
      </c>
      <c r="D325" s="31">
        <v>0</v>
      </c>
      <c r="E325" s="20">
        <f t="shared" ref="E325:E329" si="149">C325 - D325</f>
        <v>340519.08</v>
      </c>
      <c r="F325" s="21">
        <f t="shared" ref="F325:F329" si="150">IF(D325 &gt; 1, ( C325 - D325 ) / D325, IF(C325 &gt; 1, 1, IF(C325 &lt; -1, -1, 0)))</f>
        <v>1</v>
      </c>
      <c r="G325" s="22" t="str">
        <f t="shared" ref="G325:G329" si="151">IF($E325 &gt; 1, "Over Budget", IF($E325 &lt; -1, "Under Budget", "On Budget"))</f>
        <v>Over Budget</v>
      </c>
      <c r="H325" s="23"/>
      <c r="I325" s="24"/>
      <c r="J325" s="31">
        <v>340519.08</v>
      </c>
      <c r="K325" s="31">
        <v>340519.08</v>
      </c>
      <c r="L325" s="31">
        <v>0</v>
      </c>
      <c r="M325" s="20">
        <f t="shared" ref="M325:M329" si="152">J325 - L325</f>
        <v>340519.08</v>
      </c>
      <c r="N325" s="21">
        <f t="shared" ref="N325:N329" si="153">IF(L325 &gt; 1, ( J325 - L325 ) / L325, IF(J325 &gt; 1, 1, IF(J325 &lt; 1, -1, 0)))</f>
        <v>1</v>
      </c>
      <c r="O325" s="26"/>
      <c r="P325" s="22" t="str">
        <f t="shared" ref="P325:P329" si="154">IF($M325 &gt; 1, "Over Budget", IF($M325 &lt; -1, "Under Budget", "On Budget"))</f>
        <v>Over Budget</v>
      </c>
      <c r="Q325" s="20">
        <f t="shared" ref="Q325:Q329" si="155">J325 - K325</f>
        <v>0</v>
      </c>
    </row>
    <row r="326" spans="1:18" ht="15.75" hidden="1" outlineLevel="2" thickBot="1" x14ac:dyDescent="0.3">
      <c r="A326" s="33" t="s">
        <v>337</v>
      </c>
      <c r="B326" s="30" t="s">
        <v>303</v>
      </c>
      <c r="C326" s="31">
        <v>41034.950000000361</v>
      </c>
      <c r="D326" s="31">
        <v>0</v>
      </c>
      <c r="E326" s="20">
        <f t="shared" si="149"/>
        <v>41034.950000000361</v>
      </c>
      <c r="F326" s="21">
        <f t="shared" si="150"/>
        <v>1</v>
      </c>
      <c r="G326" s="22" t="str">
        <f t="shared" si="151"/>
        <v>Over Budget</v>
      </c>
      <c r="H326" s="23"/>
      <c r="I326" s="24"/>
      <c r="J326" s="31">
        <v>41034.950000000361</v>
      </c>
      <c r="K326" s="31">
        <v>41034.950000000361</v>
      </c>
      <c r="L326" s="31">
        <v>0</v>
      </c>
      <c r="M326" s="20">
        <f t="shared" si="152"/>
        <v>41034.950000000361</v>
      </c>
      <c r="N326" s="21">
        <f t="shared" si="153"/>
        <v>1</v>
      </c>
      <c r="O326" s="26"/>
      <c r="P326" s="22" t="str">
        <f t="shared" si="154"/>
        <v>Over Budget</v>
      </c>
      <c r="Q326" s="20">
        <f t="shared" si="155"/>
        <v>0</v>
      </c>
    </row>
    <row r="327" spans="1:18" ht="15.75" hidden="1" outlineLevel="1" thickBot="1" x14ac:dyDescent="0.3">
      <c r="A327" s="34" t="s">
        <v>338</v>
      </c>
      <c r="B327" s="35" t="s">
        <v>13</v>
      </c>
      <c r="C327" s="40">
        <f>SUBTOTAL(9,C325:C326)</f>
        <v>381554.03000000038</v>
      </c>
      <c r="D327" s="40">
        <f>SUBTOTAL(9,D325:D326)</f>
        <v>0</v>
      </c>
      <c r="E327" s="41">
        <f t="shared" si="149"/>
        <v>381554.03000000038</v>
      </c>
      <c r="F327" s="42">
        <f t="shared" si="150"/>
        <v>1</v>
      </c>
      <c r="G327" s="40" t="str">
        <f t="shared" si="151"/>
        <v>Over Budget</v>
      </c>
      <c r="H327" s="43"/>
      <c r="I327" s="44"/>
      <c r="J327" s="40">
        <f>SUBTOTAL(9,J325:J326)</f>
        <v>381554.03000000038</v>
      </c>
      <c r="K327" s="40">
        <f>SUBTOTAL(9,K325:K326)</f>
        <v>381554.03000000038</v>
      </c>
      <c r="L327" s="40">
        <f>SUBTOTAL(9,L325:L326)</f>
        <v>0</v>
      </c>
      <c r="M327" s="41">
        <f t="shared" si="152"/>
        <v>381554.03000000038</v>
      </c>
      <c r="N327" s="42">
        <f t="shared" si="153"/>
        <v>1</v>
      </c>
      <c r="O327" s="46"/>
      <c r="P327" s="40" t="str">
        <f t="shared" si="154"/>
        <v>Over Budget</v>
      </c>
      <c r="Q327" s="41">
        <f t="shared" si="155"/>
        <v>0</v>
      </c>
    </row>
    <row r="328" spans="1:18" ht="15.75" hidden="1" thickBot="1" x14ac:dyDescent="0.3">
      <c r="A328" s="36" t="s">
        <v>338</v>
      </c>
      <c r="B328" s="37" t="s">
        <v>13</v>
      </c>
      <c r="C328" s="40">
        <f>SUBTOTAL(9,C324:C327)</f>
        <v>381554.03000000038</v>
      </c>
      <c r="D328" s="40">
        <f>SUBTOTAL(9,D324:D327)</f>
        <v>0</v>
      </c>
      <c r="E328" s="41">
        <f t="shared" si="149"/>
        <v>381554.03000000038</v>
      </c>
      <c r="F328" s="42">
        <f t="shared" si="150"/>
        <v>1</v>
      </c>
      <c r="G328" s="40" t="str">
        <f t="shared" si="151"/>
        <v>Over Budget</v>
      </c>
      <c r="H328" s="43"/>
      <c r="I328" s="44"/>
      <c r="J328" s="40">
        <f>SUBTOTAL(9,J324:J327)</f>
        <v>381554.03000000038</v>
      </c>
      <c r="K328" s="40">
        <f>SUBTOTAL(9,K324:K327)</f>
        <v>381554.03000000038</v>
      </c>
      <c r="L328" s="40">
        <f>SUBTOTAL(9,L324:L327)</f>
        <v>0</v>
      </c>
      <c r="M328" s="41">
        <f t="shared" si="152"/>
        <v>381554.03000000038</v>
      </c>
      <c r="N328" s="42">
        <f t="shared" si="153"/>
        <v>1</v>
      </c>
      <c r="O328" s="46"/>
      <c r="P328" s="40" t="str">
        <f t="shared" si="154"/>
        <v>Over Budget</v>
      </c>
      <c r="Q328" s="41">
        <f t="shared" si="155"/>
        <v>0</v>
      </c>
    </row>
    <row r="329" spans="1:18" ht="15.75" thickBot="1" x14ac:dyDescent="0.3">
      <c r="A329" s="38" t="s">
        <v>339</v>
      </c>
      <c r="B329" s="39"/>
      <c r="C329" s="47">
        <f>SUBTOTAL(9,C4:C328)</f>
        <v>33533295.519999988</v>
      </c>
      <c r="D329" s="47">
        <f>SUBTOTAL(9,D4:D328)</f>
        <v>42631345</v>
      </c>
      <c r="E329" s="48">
        <f t="shared" si="149"/>
        <v>-9098049.4800000116</v>
      </c>
      <c r="F329" s="49">
        <f t="shared" si="150"/>
        <v>-0.2134122083176126</v>
      </c>
      <c r="G329" s="47" t="str">
        <f t="shared" si="151"/>
        <v>Under Budget</v>
      </c>
      <c r="H329" s="50"/>
      <c r="I329" s="51"/>
      <c r="J329" s="47">
        <f t="shared" ref="J329:K329" si="156">SUBTOTAL(9,J4:J328)</f>
        <v>199098675.03</v>
      </c>
      <c r="K329" s="47">
        <f t="shared" si="156"/>
        <v>192385223.70999995</v>
      </c>
      <c r="L329" s="47">
        <f>SUBTOTAL(9,L4:L328)</f>
        <v>215416458</v>
      </c>
      <c r="M329" s="48">
        <f t="shared" si="152"/>
        <v>-16317782.969999999</v>
      </c>
      <c r="N329" s="49">
        <f t="shared" si="153"/>
        <v>-7.5749936293168452E-2</v>
      </c>
      <c r="O329" s="52"/>
      <c r="P329" s="47" t="str">
        <f t="shared" si="154"/>
        <v>Under Budget</v>
      </c>
      <c r="Q329" s="48">
        <f t="shared" si="155"/>
        <v>6713451.3200000525</v>
      </c>
      <c r="R329" s="47">
        <f t="shared" ref="R329" si="157">SUBTOTAL(9,R4:R328)</f>
        <v>6713451</v>
      </c>
    </row>
    <row r="330" spans="1:18" ht="15.75" thickTop="1" x14ac:dyDescent="0.25"/>
    <row r="332" spans="1:18" x14ac:dyDescent="0.25">
      <c r="B332" s="53" t="s">
        <v>390</v>
      </c>
      <c r="C332" s="54">
        <v>33482489.559999999</v>
      </c>
      <c r="D332" s="55">
        <f>42631.345*1000</f>
        <v>42631345</v>
      </c>
      <c r="E332" s="56" t="s">
        <v>391</v>
      </c>
      <c r="J332" s="72"/>
    </row>
    <row r="333" spans="1:18" x14ac:dyDescent="0.25">
      <c r="B333" s="53" t="s">
        <v>392</v>
      </c>
      <c r="C333" s="57">
        <f>+C320</f>
        <v>50805.96</v>
      </c>
      <c r="D333" s="58">
        <v>0</v>
      </c>
    </row>
    <row r="334" spans="1:18" x14ac:dyDescent="0.25">
      <c r="B334" s="53" t="s">
        <v>393</v>
      </c>
      <c r="C334" s="59">
        <f>C332+C333</f>
        <v>33533295.52</v>
      </c>
      <c r="D334" s="59">
        <f>D332+D333</f>
        <v>42631345</v>
      </c>
    </row>
    <row r="335" spans="1:18" x14ac:dyDescent="0.25">
      <c r="B335" s="53"/>
      <c r="C335" s="60"/>
    </row>
    <row r="336" spans="1:18" x14ac:dyDescent="0.25">
      <c r="B336" s="53" t="s">
        <v>394</v>
      </c>
      <c r="C336" s="59">
        <f>C329</f>
        <v>33533295.519999988</v>
      </c>
      <c r="D336" s="59">
        <f>D329</f>
        <v>42631345</v>
      </c>
    </row>
    <row r="337" spans="2:4" x14ac:dyDescent="0.25">
      <c r="B337" s="53" t="s">
        <v>395</v>
      </c>
      <c r="C337" s="61">
        <f>C334-C336</f>
        <v>0</v>
      </c>
      <c r="D337" s="61">
        <f>D334-D336</f>
        <v>0</v>
      </c>
    </row>
    <row r="346" spans="2:4" collapsed="1" x14ac:dyDescent="0.25"/>
    <row r="372" collapsed="1" x14ac:dyDescent="0.25"/>
    <row r="397" collapsed="1" x14ac:dyDescent="0.25"/>
    <row r="409" collapsed="1" x14ac:dyDescent="0.25"/>
    <row r="452" collapsed="1" x14ac:dyDescent="0.25"/>
    <row r="473" collapsed="1" x14ac:dyDescent="0.25"/>
    <row r="523" collapsed="1" x14ac:dyDescent="0.25"/>
    <row r="563" collapsed="1" x14ac:dyDescent="0.25"/>
    <row r="576" collapsed="1" x14ac:dyDescent="0.25"/>
    <row r="589" collapsed="1" x14ac:dyDescent="0.25"/>
    <row r="594" collapsed="1" x14ac:dyDescent="0.25"/>
    <row r="604" collapsed="1" x14ac:dyDescent="0.25"/>
    <row r="619" collapsed="1" x14ac:dyDescent="0.25"/>
    <row r="632" collapsed="1" x14ac:dyDescent="0.25"/>
    <row r="633" collapsed="1" x14ac:dyDescent="0.25"/>
    <row r="642" collapsed="1" x14ac:dyDescent="0.25"/>
    <row r="643" collapsed="1" x14ac:dyDescent="0.25"/>
  </sheetData>
  <sheetProtection formatCells="0" autoFilter="0"/>
  <protectedRanges>
    <protectedRange sqref="I6:J205 I318:J320 I316:I317 I314:J315 I313 I301:J312 I300 I298:J299 I297 I287:J296 I286 I283:J285 I281:I282 I251:J280 I250 I210:J249 I209 I207:J208 I206" name="Range1"/>
  </protectedRanges>
  <autoFilter ref="A3:R328"/>
  <mergeCells count="4">
    <mergeCell ref="A1:A2"/>
    <mergeCell ref="B1:B2"/>
    <mergeCell ref="C1:I1"/>
    <mergeCell ref="J1:N1"/>
  </mergeCells>
  <conditionalFormatting sqref="E6">
    <cfRule type="cellIs" dxfId="215" priority="215" operator="lessThanOrEqual">
      <formula>-1000000</formula>
    </cfRule>
    <cfRule type="cellIs" dxfId="214" priority="216" operator="greaterThanOrEqual">
      <formula>1000000</formula>
    </cfRule>
  </conditionalFormatting>
  <conditionalFormatting sqref="J6">
    <cfRule type="expression" dxfId="213" priority="212">
      <formula>ISBLANK($J6)</formula>
    </cfRule>
  </conditionalFormatting>
  <conditionalFormatting sqref="I6">
    <cfRule type="notContainsBlanks" dxfId="212" priority="213">
      <formula>LEN(TRIM(I6))&gt;0</formula>
    </cfRule>
    <cfRule type="expression" dxfId="211" priority="214">
      <formula>$H6 = "Yes"</formula>
    </cfRule>
  </conditionalFormatting>
  <conditionalFormatting sqref="E325:E326 E320 E315 E302:E312 E299 E288:E296 E285 E252:E280 E211:E249 E208 E198:E205 E192:E193 E169:E189 E133:E166 E130 E107:E127 E54:E104 E34:E51 E9:E32">
    <cfRule type="cellIs" dxfId="210" priority="210" operator="lessThanOrEqual">
      <formula>-1000000</formula>
    </cfRule>
    <cfRule type="cellIs" dxfId="209" priority="211" operator="greaterThanOrEqual">
      <formula>1000000</formula>
    </cfRule>
  </conditionalFormatting>
  <conditionalFormatting sqref="J320 J315 J302:J312 J299 J288:J296 J285 J252:J280 J211:J249 J208 J198:J205 J192:J193 J169:J189 J133:J166 J130 J107:J127 J54:J104 J34:J51 J9:J31">
    <cfRule type="expression" dxfId="208" priority="207">
      <formula>ISBLANK($J9)</formula>
    </cfRule>
  </conditionalFormatting>
  <conditionalFormatting sqref="I325:I326 I320 I315 I302:I312 I299 I288:I296 I285 I252:I280 I211:I249 I208 I198:I205 I192:I193 I169:I189 I133:I166 I130 I107:I127 I54:I104 I34:I51 I9:I32">
    <cfRule type="notContainsBlanks" dxfId="207" priority="208">
      <formula>LEN(TRIM(I9))&gt;0</formula>
    </cfRule>
    <cfRule type="expression" dxfId="206" priority="209">
      <formula>$H9 = "Yes"</formula>
    </cfRule>
  </conditionalFormatting>
  <conditionalFormatting sqref="M6">
    <cfRule type="cellIs" dxfId="205" priority="205" operator="lessThanOrEqual">
      <formula>-1000000</formula>
    </cfRule>
    <cfRule type="cellIs" dxfId="204" priority="206" operator="greaterThanOrEqual">
      <formula>1000000</formula>
    </cfRule>
  </conditionalFormatting>
  <conditionalFormatting sqref="Q6">
    <cfRule type="cellIs" dxfId="203" priority="203" operator="lessThanOrEqual">
      <formula>-1000000</formula>
    </cfRule>
    <cfRule type="cellIs" dxfId="202" priority="204" operator="greaterThanOrEqual">
      <formula>1000000</formula>
    </cfRule>
  </conditionalFormatting>
  <conditionalFormatting sqref="M325:M326 M320 M315 M302:M312 M299 M288:M296 M285 M252:M280 M211:M249 M208 M198:M205 M192:M193 M169:M189 M133:M166 M130 M107:M127 M54:M104 M34:M51 M9:M32">
    <cfRule type="cellIs" dxfId="201" priority="201" operator="lessThanOrEqual">
      <formula>-1000000</formula>
    </cfRule>
    <cfRule type="cellIs" dxfId="200" priority="202" operator="greaterThanOrEqual">
      <formula>1000000</formula>
    </cfRule>
  </conditionalFormatting>
  <conditionalFormatting sqref="Q325:Q326 Q320 Q315 Q302:Q312 Q299 Q288:Q296 Q285 Q252:Q280 Q211:Q249 Q208 Q198:Q205 Q192:Q193 Q169:Q189 Q133:Q166 Q130 Q107:Q127 Q54:Q104 Q34:Q51 Q9:Q32">
    <cfRule type="cellIs" dxfId="199" priority="199" operator="lessThanOrEqual">
      <formula>-1000000</formula>
    </cfRule>
    <cfRule type="cellIs" dxfId="198" priority="200" operator="greaterThanOrEqual">
      <formula>1000000</formula>
    </cfRule>
  </conditionalFormatting>
  <conditionalFormatting sqref="E7">
    <cfRule type="cellIs" dxfId="197" priority="197" operator="lessThanOrEqual">
      <formula>-1000000</formula>
    </cfRule>
    <cfRule type="cellIs" dxfId="196" priority="198" operator="greaterThanOrEqual">
      <formula>1000000</formula>
    </cfRule>
  </conditionalFormatting>
  <conditionalFormatting sqref="I7">
    <cfRule type="notContainsBlanks" dxfId="195" priority="195">
      <formula>LEN(TRIM(I7))&gt;0</formula>
    </cfRule>
    <cfRule type="expression" dxfId="194" priority="196">
      <formula>$H7 = "Yes"</formula>
    </cfRule>
  </conditionalFormatting>
  <conditionalFormatting sqref="M7">
    <cfRule type="cellIs" dxfId="193" priority="193" operator="lessThanOrEqual">
      <formula>-1000000</formula>
    </cfRule>
    <cfRule type="cellIs" dxfId="192" priority="194" operator="greaterThanOrEqual">
      <formula>1000000</formula>
    </cfRule>
  </conditionalFormatting>
  <conditionalFormatting sqref="Q7">
    <cfRule type="cellIs" dxfId="191" priority="191" operator="lessThanOrEqual">
      <formula>-1000000</formula>
    </cfRule>
    <cfRule type="cellIs" dxfId="190" priority="192" operator="greaterThanOrEqual">
      <formula>1000000</formula>
    </cfRule>
  </conditionalFormatting>
  <conditionalFormatting sqref="E52">
    <cfRule type="cellIs" dxfId="189" priority="189" operator="lessThanOrEqual">
      <formula>-1000000</formula>
    </cfRule>
    <cfRule type="cellIs" dxfId="188" priority="190" operator="greaterThanOrEqual">
      <formula>1000000</formula>
    </cfRule>
  </conditionalFormatting>
  <conditionalFormatting sqref="I52">
    <cfRule type="notContainsBlanks" dxfId="187" priority="187">
      <formula>LEN(TRIM(I52))&gt;0</formula>
    </cfRule>
    <cfRule type="expression" dxfId="186" priority="188">
      <formula>$H52 = "Yes"</formula>
    </cfRule>
  </conditionalFormatting>
  <conditionalFormatting sqref="M52">
    <cfRule type="cellIs" dxfId="185" priority="185" operator="lessThanOrEqual">
      <formula>-1000000</formula>
    </cfRule>
    <cfRule type="cellIs" dxfId="184" priority="186" operator="greaterThanOrEqual">
      <formula>1000000</formula>
    </cfRule>
  </conditionalFormatting>
  <conditionalFormatting sqref="Q52">
    <cfRule type="cellIs" dxfId="183" priority="183" operator="lessThanOrEqual">
      <formula>-1000000</formula>
    </cfRule>
    <cfRule type="cellIs" dxfId="182" priority="184" operator="greaterThanOrEqual">
      <formula>1000000</formula>
    </cfRule>
  </conditionalFormatting>
  <conditionalFormatting sqref="E105">
    <cfRule type="cellIs" dxfId="181" priority="181" operator="lessThanOrEqual">
      <formula>-1000000</formula>
    </cfRule>
    <cfRule type="cellIs" dxfId="180" priority="182" operator="greaterThanOrEqual">
      <formula>1000000</formula>
    </cfRule>
  </conditionalFormatting>
  <conditionalFormatting sqref="I105">
    <cfRule type="notContainsBlanks" dxfId="179" priority="179">
      <formula>LEN(TRIM(I105))&gt;0</formula>
    </cfRule>
    <cfRule type="expression" dxfId="178" priority="180">
      <formula>$H105 = "Yes"</formula>
    </cfRule>
  </conditionalFormatting>
  <conditionalFormatting sqref="M105">
    <cfRule type="cellIs" dxfId="177" priority="177" operator="lessThanOrEqual">
      <formula>-1000000</formula>
    </cfRule>
    <cfRule type="cellIs" dxfId="176" priority="178" operator="greaterThanOrEqual">
      <formula>1000000</formula>
    </cfRule>
  </conditionalFormatting>
  <conditionalFormatting sqref="Q105">
    <cfRule type="cellIs" dxfId="175" priority="175" operator="lessThanOrEqual">
      <formula>-1000000</formula>
    </cfRule>
    <cfRule type="cellIs" dxfId="174" priority="176" operator="greaterThanOrEqual">
      <formula>1000000</formula>
    </cfRule>
  </conditionalFormatting>
  <conditionalFormatting sqref="E128">
    <cfRule type="cellIs" dxfId="173" priority="173" operator="lessThanOrEqual">
      <formula>-1000000</formula>
    </cfRule>
    <cfRule type="cellIs" dxfId="172" priority="174" operator="greaterThanOrEqual">
      <formula>1000000</formula>
    </cfRule>
  </conditionalFormatting>
  <conditionalFormatting sqref="I128">
    <cfRule type="notContainsBlanks" dxfId="171" priority="171">
      <formula>LEN(TRIM(I128))&gt;0</formula>
    </cfRule>
    <cfRule type="expression" dxfId="170" priority="172">
      <formula>$H128 = "Yes"</formula>
    </cfRule>
  </conditionalFormatting>
  <conditionalFormatting sqref="M128">
    <cfRule type="cellIs" dxfId="169" priority="169" operator="lessThanOrEqual">
      <formula>-1000000</formula>
    </cfRule>
    <cfRule type="cellIs" dxfId="168" priority="170" operator="greaterThanOrEqual">
      <formula>1000000</formula>
    </cfRule>
  </conditionalFormatting>
  <conditionalFormatting sqref="Q128">
    <cfRule type="cellIs" dxfId="167" priority="167" operator="lessThanOrEqual">
      <formula>-1000000</formula>
    </cfRule>
    <cfRule type="cellIs" dxfId="166" priority="168" operator="greaterThanOrEqual">
      <formula>1000000</formula>
    </cfRule>
  </conditionalFormatting>
  <conditionalFormatting sqref="E131">
    <cfRule type="cellIs" dxfId="165" priority="165" operator="lessThanOrEqual">
      <formula>-1000000</formula>
    </cfRule>
    <cfRule type="cellIs" dxfId="164" priority="166" operator="greaterThanOrEqual">
      <formula>1000000</formula>
    </cfRule>
  </conditionalFormatting>
  <conditionalFormatting sqref="I131">
    <cfRule type="notContainsBlanks" dxfId="163" priority="163">
      <formula>LEN(TRIM(I131))&gt;0</formula>
    </cfRule>
    <cfRule type="expression" dxfId="162" priority="164">
      <formula>$H131 = "Yes"</formula>
    </cfRule>
  </conditionalFormatting>
  <conditionalFormatting sqref="M131">
    <cfRule type="cellIs" dxfId="161" priority="161" operator="lessThanOrEqual">
      <formula>-1000000</formula>
    </cfRule>
    <cfRule type="cellIs" dxfId="160" priority="162" operator="greaterThanOrEqual">
      <formula>1000000</formula>
    </cfRule>
  </conditionalFormatting>
  <conditionalFormatting sqref="Q131">
    <cfRule type="cellIs" dxfId="159" priority="159" operator="lessThanOrEqual">
      <formula>-1000000</formula>
    </cfRule>
    <cfRule type="cellIs" dxfId="158" priority="160" operator="greaterThanOrEqual">
      <formula>1000000</formula>
    </cfRule>
  </conditionalFormatting>
  <conditionalFormatting sqref="E167">
    <cfRule type="cellIs" dxfId="157" priority="157" operator="lessThanOrEqual">
      <formula>-1000000</formula>
    </cfRule>
    <cfRule type="cellIs" dxfId="156" priority="158" operator="greaterThanOrEqual">
      <formula>1000000</formula>
    </cfRule>
  </conditionalFormatting>
  <conditionalFormatting sqref="I167">
    <cfRule type="notContainsBlanks" dxfId="155" priority="155">
      <formula>LEN(TRIM(I167))&gt;0</formula>
    </cfRule>
    <cfRule type="expression" dxfId="154" priority="156">
      <formula>$H167 = "Yes"</formula>
    </cfRule>
  </conditionalFormatting>
  <conditionalFormatting sqref="M167">
    <cfRule type="cellIs" dxfId="153" priority="153" operator="lessThanOrEqual">
      <formula>-1000000</formula>
    </cfRule>
    <cfRule type="cellIs" dxfId="152" priority="154" operator="greaterThanOrEqual">
      <formula>1000000</formula>
    </cfRule>
  </conditionalFormatting>
  <conditionalFormatting sqref="Q167">
    <cfRule type="cellIs" dxfId="151" priority="151" operator="lessThanOrEqual">
      <formula>-1000000</formula>
    </cfRule>
    <cfRule type="cellIs" dxfId="150" priority="152" operator="greaterThanOrEqual">
      <formula>1000000</formula>
    </cfRule>
  </conditionalFormatting>
  <conditionalFormatting sqref="E190">
    <cfRule type="cellIs" dxfId="149" priority="149" operator="lessThanOrEqual">
      <formula>-1000000</formula>
    </cfRule>
    <cfRule type="cellIs" dxfId="148" priority="150" operator="greaterThanOrEqual">
      <formula>1000000</formula>
    </cfRule>
  </conditionalFormatting>
  <conditionalFormatting sqref="I190">
    <cfRule type="notContainsBlanks" dxfId="147" priority="147">
      <formula>LEN(TRIM(I190))&gt;0</formula>
    </cfRule>
    <cfRule type="expression" dxfId="146" priority="148">
      <formula>$H190 = "Yes"</formula>
    </cfRule>
  </conditionalFormatting>
  <conditionalFormatting sqref="M190">
    <cfRule type="cellIs" dxfId="145" priority="145" operator="lessThanOrEqual">
      <formula>-1000000</formula>
    </cfRule>
    <cfRule type="cellIs" dxfId="144" priority="146" operator="greaterThanOrEqual">
      <formula>1000000</formula>
    </cfRule>
  </conditionalFormatting>
  <conditionalFormatting sqref="Q190">
    <cfRule type="cellIs" dxfId="143" priority="143" operator="lessThanOrEqual">
      <formula>-1000000</formula>
    </cfRule>
    <cfRule type="cellIs" dxfId="142" priority="144" operator="greaterThanOrEqual">
      <formula>1000000</formula>
    </cfRule>
  </conditionalFormatting>
  <conditionalFormatting sqref="E194">
    <cfRule type="cellIs" dxfId="141" priority="141" operator="lessThanOrEqual">
      <formula>-1000000</formula>
    </cfRule>
    <cfRule type="cellIs" dxfId="140" priority="142" operator="greaterThanOrEqual">
      <formula>1000000</formula>
    </cfRule>
  </conditionalFormatting>
  <conditionalFormatting sqref="I194">
    <cfRule type="notContainsBlanks" dxfId="139" priority="139">
      <formula>LEN(TRIM(I194))&gt;0</formula>
    </cfRule>
    <cfRule type="expression" dxfId="138" priority="140">
      <formula>$H194 = "Yes"</formula>
    </cfRule>
  </conditionalFormatting>
  <conditionalFormatting sqref="M194">
    <cfRule type="cellIs" dxfId="137" priority="137" operator="lessThanOrEqual">
      <formula>-1000000</formula>
    </cfRule>
    <cfRule type="cellIs" dxfId="136" priority="138" operator="greaterThanOrEqual">
      <formula>1000000</formula>
    </cfRule>
  </conditionalFormatting>
  <conditionalFormatting sqref="Q194">
    <cfRule type="cellIs" dxfId="135" priority="135" operator="lessThanOrEqual">
      <formula>-1000000</formula>
    </cfRule>
    <cfRule type="cellIs" dxfId="134" priority="136" operator="greaterThanOrEqual">
      <formula>1000000</formula>
    </cfRule>
  </conditionalFormatting>
  <conditionalFormatting sqref="E195">
    <cfRule type="cellIs" dxfId="133" priority="133" operator="lessThanOrEqual">
      <formula>-1000000</formula>
    </cfRule>
    <cfRule type="cellIs" dxfId="132" priority="134" operator="greaterThanOrEqual">
      <formula>1000000</formula>
    </cfRule>
  </conditionalFormatting>
  <conditionalFormatting sqref="I195">
    <cfRule type="notContainsBlanks" dxfId="131" priority="131">
      <formula>LEN(TRIM(I195))&gt;0</formula>
    </cfRule>
    <cfRule type="expression" dxfId="130" priority="132">
      <formula>$H195 = "Yes"</formula>
    </cfRule>
  </conditionalFormatting>
  <conditionalFormatting sqref="M195">
    <cfRule type="cellIs" dxfId="129" priority="129" operator="lessThanOrEqual">
      <formula>-1000000</formula>
    </cfRule>
    <cfRule type="cellIs" dxfId="128" priority="130" operator="greaterThanOrEqual">
      <formula>1000000</formula>
    </cfRule>
  </conditionalFormatting>
  <conditionalFormatting sqref="Q195">
    <cfRule type="cellIs" dxfId="127" priority="127" operator="lessThanOrEqual">
      <formula>-1000000</formula>
    </cfRule>
    <cfRule type="cellIs" dxfId="126" priority="128" operator="greaterThanOrEqual">
      <formula>1000000</formula>
    </cfRule>
  </conditionalFormatting>
  <conditionalFormatting sqref="E206">
    <cfRule type="cellIs" dxfId="125" priority="125" operator="lessThanOrEqual">
      <formula>-1000000</formula>
    </cfRule>
    <cfRule type="cellIs" dxfId="124" priority="126" operator="greaterThanOrEqual">
      <formula>1000000</formula>
    </cfRule>
  </conditionalFormatting>
  <conditionalFormatting sqref="I206">
    <cfRule type="notContainsBlanks" dxfId="123" priority="123">
      <formula>LEN(TRIM(I206))&gt;0</formula>
    </cfRule>
    <cfRule type="expression" dxfId="122" priority="124">
      <formula>$H206 = "Yes"</formula>
    </cfRule>
  </conditionalFormatting>
  <conditionalFormatting sqref="M206">
    <cfRule type="cellIs" dxfId="121" priority="121" operator="lessThanOrEqual">
      <formula>-1000000</formula>
    </cfRule>
    <cfRule type="cellIs" dxfId="120" priority="122" operator="greaterThanOrEqual">
      <formula>1000000</formula>
    </cfRule>
  </conditionalFormatting>
  <conditionalFormatting sqref="Q206">
    <cfRule type="cellIs" dxfId="119" priority="119" operator="lessThanOrEqual">
      <formula>-1000000</formula>
    </cfRule>
    <cfRule type="cellIs" dxfId="118" priority="120" operator="greaterThanOrEqual">
      <formula>1000000</formula>
    </cfRule>
  </conditionalFormatting>
  <conditionalFormatting sqref="E209">
    <cfRule type="cellIs" dxfId="117" priority="117" operator="lessThanOrEqual">
      <formula>-1000000</formula>
    </cfRule>
    <cfRule type="cellIs" dxfId="116" priority="118" operator="greaterThanOrEqual">
      <formula>1000000</formula>
    </cfRule>
  </conditionalFormatting>
  <conditionalFormatting sqref="I209">
    <cfRule type="notContainsBlanks" dxfId="115" priority="115">
      <formula>LEN(TRIM(I209))&gt;0</formula>
    </cfRule>
    <cfRule type="expression" dxfId="114" priority="116">
      <formula>$H209 = "Yes"</formula>
    </cfRule>
  </conditionalFormatting>
  <conditionalFormatting sqref="M209">
    <cfRule type="cellIs" dxfId="113" priority="113" operator="lessThanOrEqual">
      <formula>-1000000</formula>
    </cfRule>
    <cfRule type="cellIs" dxfId="112" priority="114" operator="greaterThanOrEqual">
      <formula>1000000</formula>
    </cfRule>
  </conditionalFormatting>
  <conditionalFormatting sqref="Q209">
    <cfRule type="cellIs" dxfId="111" priority="111" operator="lessThanOrEqual">
      <formula>-1000000</formula>
    </cfRule>
    <cfRule type="cellIs" dxfId="110" priority="112" operator="greaterThanOrEqual">
      <formula>1000000</formula>
    </cfRule>
  </conditionalFormatting>
  <conditionalFormatting sqref="E250">
    <cfRule type="cellIs" dxfId="109" priority="109" operator="lessThanOrEqual">
      <formula>-1000000</formula>
    </cfRule>
    <cfRule type="cellIs" dxfId="108" priority="110" operator="greaterThanOrEqual">
      <formula>1000000</formula>
    </cfRule>
  </conditionalFormatting>
  <conditionalFormatting sqref="I250">
    <cfRule type="notContainsBlanks" dxfId="107" priority="107">
      <formula>LEN(TRIM(I250))&gt;0</formula>
    </cfRule>
    <cfRule type="expression" dxfId="106" priority="108">
      <formula>$H250 = "Yes"</formula>
    </cfRule>
  </conditionalFormatting>
  <conditionalFormatting sqref="M250">
    <cfRule type="cellIs" dxfId="105" priority="105" operator="lessThanOrEqual">
      <formula>-1000000</formula>
    </cfRule>
    <cfRule type="cellIs" dxfId="104" priority="106" operator="greaterThanOrEqual">
      <formula>1000000</formula>
    </cfRule>
  </conditionalFormatting>
  <conditionalFormatting sqref="Q250">
    <cfRule type="cellIs" dxfId="103" priority="103" operator="lessThanOrEqual">
      <formula>-1000000</formula>
    </cfRule>
    <cfRule type="cellIs" dxfId="102" priority="104" operator="greaterThanOrEqual">
      <formula>1000000</formula>
    </cfRule>
  </conditionalFormatting>
  <conditionalFormatting sqref="E281">
    <cfRule type="cellIs" dxfId="101" priority="101" operator="lessThanOrEqual">
      <formula>-1000000</formula>
    </cfRule>
    <cfRule type="cellIs" dxfId="100" priority="102" operator="greaterThanOrEqual">
      <formula>1000000</formula>
    </cfRule>
  </conditionalFormatting>
  <conditionalFormatting sqref="M281">
    <cfRule type="cellIs" dxfId="99" priority="99" operator="lessThanOrEqual">
      <formula>-1000000</formula>
    </cfRule>
    <cfRule type="cellIs" dxfId="98" priority="100" operator="greaterThanOrEqual">
      <formula>1000000</formula>
    </cfRule>
  </conditionalFormatting>
  <conditionalFormatting sqref="Q281">
    <cfRule type="cellIs" dxfId="97" priority="97" operator="lessThanOrEqual">
      <formula>-1000000</formula>
    </cfRule>
    <cfRule type="cellIs" dxfId="96" priority="98" operator="greaterThanOrEqual">
      <formula>1000000</formula>
    </cfRule>
  </conditionalFormatting>
  <conditionalFormatting sqref="E282">
    <cfRule type="cellIs" dxfId="95" priority="95" operator="lessThanOrEqual">
      <formula>-1000000</formula>
    </cfRule>
    <cfRule type="cellIs" dxfId="94" priority="96" operator="greaterThanOrEqual">
      <formula>1000000</formula>
    </cfRule>
  </conditionalFormatting>
  <conditionalFormatting sqref="I282">
    <cfRule type="notContainsBlanks" dxfId="93" priority="93">
      <formula>LEN(TRIM(I282))&gt;0</formula>
    </cfRule>
    <cfRule type="expression" dxfId="92" priority="94">
      <formula>$H282 = "Yes"</formula>
    </cfRule>
  </conditionalFormatting>
  <conditionalFormatting sqref="M282">
    <cfRule type="cellIs" dxfId="91" priority="91" operator="lessThanOrEqual">
      <formula>-1000000</formula>
    </cfRule>
    <cfRule type="cellIs" dxfId="90" priority="92" operator="greaterThanOrEqual">
      <formula>1000000</formula>
    </cfRule>
  </conditionalFormatting>
  <conditionalFormatting sqref="Q282">
    <cfRule type="cellIs" dxfId="89" priority="89" operator="lessThanOrEqual">
      <formula>-1000000</formula>
    </cfRule>
    <cfRule type="cellIs" dxfId="88" priority="90" operator="greaterThanOrEqual">
      <formula>1000000</formula>
    </cfRule>
  </conditionalFormatting>
  <conditionalFormatting sqref="E286">
    <cfRule type="cellIs" dxfId="87" priority="87" operator="lessThanOrEqual">
      <formula>-1000000</formula>
    </cfRule>
    <cfRule type="cellIs" dxfId="86" priority="88" operator="greaterThanOrEqual">
      <formula>1000000</formula>
    </cfRule>
  </conditionalFormatting>
  <conditionalFormatting sqref="I286">
    <cfRule type="notContainsBlanks" dxfId="85" priority="85">
      <formula>LEN(TRIM(I286))&gt;0</formula>
    </cfRule>
    <cfRule type="expression" dxfId="84" priority="86">
      <formula>$H286 = "Yes"</formula>
    </cfRule>
  </conditionalFormatting>
  <conditionalFormatting sqref="M286">
    <cfRule type="cellIs" dxfId="83" priority="83" operator="lessThanOrEqual">
      <formula>-1000000</formula>
    </cfRule>
    <cfRule type="cellIs" dxfId="82" priority="84" operator="greaterThanOrEqual">
      <formula>1000000</formula>
    </cfRule>
  </conditionalFormatting>
  <conditionalFormatting sqref="Q286">
    <cfRule type="cellIs" dxfId="81" priority="81" operator="lessThanOrEqual">
      <formula>-1000000</formula>
    </cfRule>
    <cfRule type="cellIs" dxfId="80" priority="82" operator="greaterThanOrEqual">
      <formula>1000000</formula>
    </cfRule>
  </conditionalFormatting>
  <conditionalFormatting sqref="E297">
    <cfRule type="cellIs" dxfId="79" priority="79" operator="lessThanOrEqual">
      <formula>-1000000</formula>
    </cfRule>
    <cfRule type="cellIs" dxfId="78" priority="80" operator="greaterThanOrEqual">
      <formula>1000000</formula>
    </cfRule>
  </conditionalFormatting>
  <conditionalFormatting sqref="I297">
    <cfRule type="notContainsBlanks" dxfId="77" priority="77">
      <formula>LEN(TRIM(I297))&gt;0</formula>
    </cfRule>
    <cfRule type="expression" dxfId="76" priority="78">
      <formula>$H297 = "Yes"</formula>
    </cfRule>
  </conditionalFormatting>
  <conditionalFormatting sqref="M297">
    <cfRule type="cellIs" dxfId="75" priority="75" operator="lessThanOrEqual">
      <formula>-1000000</formula>
    </cfRule>
    <cfRule type="cellIs" dxfId="74" priority="76" operator="greaterThanOrEqual">
      <formula>1000000</formula>
    </cfRule>
  </conditionalFormatting>
  <conditionalFormatting sqref="Q297">
    <cfRule type="cellIs" dxfId="73" priority="73" operator="lessThanOrEqual">
      <formula>-1000000</formula>
    </cfRule>
    <cfRule type="cellIs" dxfId="72" priority="74" operator="greaterThanOrEqual">
      <formula>1000000</formula>
    </cfRule>
  </conditionalFormatting>
  <conditionalFormatting sqref="E300">
    <cfRule type="cellIs" dxfId="71" priority="71" operator="lessThanOrEqual">
      <formula>-1000000</formula>
    </cfRule>
    <cfRule type="cellIs" dxfId="70" priority="72" operator="greaterThanOrEqual">
      <formula>1000000</formula>
    </cfRule>
  </conditionalFormatting>
  <conditionalFormatting sqref="I300">
    <cfRule type="notContainsBlanks" dxfId="69" priority="69">
      <formula>LEN(TRIM(I300))&gt;0</formula>
    </cfRule>
    <cfRule type="expression" dxfId="68" priority="70">
      <formula>$H300 = "Yes"</formula>
    </cfRule>
  </conditionalFormatting>
  <conditionalFormatting sqref="M300">
    <cfRule type="cellIs" dxfId="67" priority="67" operator="lessThanOrEqual">
      <formula>-1000000</formula>
    </cfRule>
    <cfRule type="cellIs" dxfId="66" priority="68" operator="greaterThanOrEqual">
      <formula>1000000</formula>
    </cfRule>
  </conditionalFormatting>
  <conditionalFormatting sqref="Q300">
    <cfRule type="cellIs" dxfId="65" priority="65" operator="lessThanOrEqual">
      <formula>-1000000</formula>
    </cfRule>
    <cfRule type="cellIs" dxfId="64" priority="66" operator="greaterThanOrEqual">
      <formula>1000000</formula>
    </cfRule>
  </conditionalFormatting>
  <conditionalFormatting sqref="E313">
    <cfRule type="cellIs" dxfId="63" priority="63" operator="lessThanOrEqual">
      <formula>-1000000</formula>
    </cfRule>
    <cfRule type="cellIs" dxfId="62" priority="64" operator="greaterThanOrEqual">
      <formula>1000000</formula>
    </cfRule>
  </conditionalFormatting>
  <conditionalFormatting sqref="I313">
    <cfRule type="notContainsBlanks" dxfId="61" priority="61">
      <formula>LEN(TRIM(I313))&gt;0</formula>
    </cfRule>
    <cfRule type="expression" dxfId="60" priority="62">
      <formula>$H313 = "Yes"</formula>
    </cfRule>
  </conditionalFormatting>
  <conditionalFormatting sqref="M313">
    <cfRule type="cellIs" dxfId="59" priority="59" operator="lessThanOrEqual">
      <formula>-1000000</formula>
    </cfRule>
    <cfRule type="cellIs" dxfId="58" priority="60" operator="greaterThanOrEqual">
      <formula>1000000</formula>
    </cfRule>
  </conditionalFormatting>
  <conditionalFormatting sqref="Q313">
    <cfRule type="cellIs" dxfId="57" priority="57" operator="lessThanOrEqual">
      <formula>-1000000</formula>
    </cfRule>
    <cfRule type="cellIs" dxfId="56" priority="58" operator="greaterThanOrEqual">
      <formula>1000000</formula>
    </cfRule>
  </conditionalFormatting>
  <conditionalFormatting sqref="E316">
    <cfRule type="cellIs" dxfId="55" priority="55" operator="lessThanOrEqual">
      <formula>-1000000</formula>
    </cfRule>
    <cfRule type="cellIs" dxfId="54" priority="56" operator="greaterThanOrEqual">
      <formula>1000000</formula>
    </cfRule>
  </conditionalFormatting>
  <conditionalFormatting sqref="I316">
    <cfRule type="notContainsBlanks" dxfId="53" priority="53">
      <formula>LEN(TRIM(I316))&gt;0</formula>
    </cfRule>
    <cfRule type="expression" dxfId="52" priority="54">
      <formula>$H316 = "Yes"</formula>
    </cfRule>
  </conditionalFormatting>
  <conditionalFormatting sqref="M316">
    <cfRule type="cellIs" dxfId="51" priority="51" operator="lessThanOrEqual">
      <formula>-1000000</formula>
    </cfRule>
    <cfRule type="cellIs" dxfId="50" priority="52" operator="greaterThanOrEqual">
      <formula>1000000</formula>
    </cfRule>
  </conditionalFormatting>
  <conditionalFormatting sqref="Q316">
    <cfRule type="cellIs" dxfId="49" priority="49" operator="lessThanOrEqual">
      <formula>-1000000</formula>
    </cfRule>
    <cfRule type="cellIs" dxfId="48" priority="50" operator="greaterThanOrEqual">
      <formula>1000000</formula>
    </cfRule>
  </conditionalFormatting>
  <conditionalFormatting sqref="E317">
    <cfRule type="cellIs" dxfId="47" priority="47" operator="lessThanOrEqual">
      <formula>-1000000</formula>
    </cfRule>
    <cfRule type="cellIs" dxfId="46" priority="48" operator="greaterThanOrEqual">
      <formula>1000000</formula>
    </cfRule>
  </conditionalFormatting>
  <conditionalFormatting sqref="I317">
    <cfRule type="notContainsBlanks" dxfId="45" priority="45">
      <formula>LEN(TRIM(I317))&gt;0</formula>
    </cfRule>
    <cfRule type="expression" dxfId="44" priority="46">
      <formula>$H317 = "Yes"</formula>
    </cfRule>
  </conditionalFormatting>
  <conditionalFormatting sqref="M317">
    <cfRule type="cellIs" dxfId="43" priority="43" operator="lessThanOrEqual">
      <formula>-1000000</formula>
    </cfRule>
    <cfRule type="cellIs" dxfId="42" priority="44" operator="greaterThanOrEqual">
      <formula>1000000</formula>
    </cfRule>
  </conditionalFormatting>
  <conditionalFormatting sqref="Q317">
    <cfRule type="cellIs" dxfId="41" priority="41" operator="lessThanOrEqual">
      <formula>-1000000</formula>
    </cfRule>
    <cfRule type="cellIs" dxfId="40" priority="42" operator="greaterThanOrEqual">
      <formula>1000000</formula>
    </cfRule>
  </conditionalFormatting>
  <conditionalFormatting sqref="E321">
    <cfRule type="cellIs" dxfId="39" priority="39" operator="lessThanOrEqual">
      <formula>-1000000</formula>
    </cfRule>
    <cfRule type="cellIs" dxfId="38" priority="40" operator="greaterThanOrEqual">
      <formula>1000000</formula>
    </cfRule>
  </conditionalFormatting>
  <conditionalFormatting sqref="I321">
    <cfRule type="notContainsBlanks" dxfId="37" priority="37">
      <formula>LEN(TRIM(I321))&gt;0</formula>
    </cfRule>
    <cfRule type="expression" dxfId="36" priority="38">
      <formula>$H321 = "Yes"</formula>
    </cfRule>
  </conditionalFormatting>
  <conditionalFormatting sqref="M321">
    <cfRule type="cellIs" dxfId="35" priority="35" operator="lessThanOrEqual">
      <formula>-1000000</formula>
    </cfRule>
    <cfRule type="cellIs" dxfId="34" priority="36" operator="greaterThanOrEqual">
      <formula>1000000</formula>
    </cfRule>
  </conditionalFormatting>
  <conditionalFormatting sqref="Q321">
    <cfRule type="cellIs" dxfId="33" priority="33" operator="lessThanOrEqual">
      <formula>-1000000</formula>
    </cfRule>
    <cfRule type="cellIs" dxfId="32" priority="34" operator="greaterThanOrEqual">
      <formula>1000000</formula>
    </cfRule>
  </conditionalFormatting>
  <conditionalFormatting sqref="E322">
    <cfRule type="cellIs" dxfId="31" priority="31" operator="lessThanOrEqual">
      <formula>-1000000</formula>
    </cfRule>
    <cfRule type="cellIs" dxfId="30" priority="32" operator="greaterThanOrEqual">
      <formula>1000000</formula>
    </cfRule>
  </conditionalFormatting>
  <conditionalFormatting sqref="I322">
    <cfRule type="notContainsBlanks" dxfId="29" priority="29">
      <formula>LEN(TRIM(I322))&gt;0</formula>
    </cfRule>
    <cfRule type="expression" dxfId="28" priority="30">
      <formula>$H322 = "Yes"</formula>
    </cfRule>
  </conditionalFormatting>
  <conditionalFormatting sqref="M322">
    <cfRule type="cellIs" dxfId="27" priority="27" operator="lessThanOrEqual">
      <formula>-1000000</formula>
    </cfRule>
    <cfRule type="cellIs" dxfId="26" priority="28" operator="greaterThanOrEqual">
      <formula>1000000</formula>
    </cfRule>
  </conditionalFormatting>
  <conditionalFormatting sqref="Q322">
    <cfRule type="cellIs" dxfId="25" priority="25" operator="lessThanOrEqual">
      <formula>-1000000</formula>
    </cfRule>
    <cfRule type="cellIs" dxfId="24" priority="26" operator="greaterThanOrEqual">
      <formula>1000000</formula>
    </cfRule>
  </conditionalFormatting>
  <conditionalFormatting sqref="E327">
    <cfRule type="cellIs" dxfId="23" priority="23" operator="lessThanOrEqual">
      <formula>-1000000</formula>
    </cfRule>
    <cfRule type="cellIs" dxfId="22" priority="24" operator="greaterThanOrEqual">
      <formula>1000000</formula>
    </cfRule>
  </conditionalFormatting>
  <conditionalFormatting sqref="I327">
    <cfRule type="notContainsBlanks" dxfId="21" priority="21">
      <formula>LEN(TRIM(I327))&gt;0</formula>
    </cfRule>
    <cfRule type="expression" dxfId="20" priority="22">
      <formula>$H327 = "Yes"</formula>
    </cfRule>
  </conditionalFormatting>
  <conditionalFormatting sqref="M327">
    <cfRule type="cellIs" dxfId="19" priority="19" operator="lessThanOrEqual">
      <formula>-1000000</formula>
    </cfRule>
    <cfRule type="cellIs" dxfId="18" priority="20" operator="greaterThanOrEqual">
      <formula>1000000</formula>
    </cfRule>
  </conditionalFormatting>
  <conditionalFormatting sqref="Q327">
    <cfRule type="cellIs" dxfId="17" priority="17" operator="lessThanOrEqual">
      <formula>-1000000</formula>
    </cfRule>
    <cfRule type="cellIs" dxfId="16" priority="18" operator="greaterThanOrEqual">
      <formula>1000000</formula>
    </cfRule>
  </conditionalFormatting>
  <conditionalFormatting sqref="E328">
    <cfRule type="cellIs" dxfId="15" priority="15" operator="lessThanOrEqual">
      <formula>-1000000</formula>
    </cfRule>
    <cfRule type="cellIs" dxfId="14" priority="16" operator="greaterThanOrEqual">
      <formula>1000000</formula>
    </cfRule>
  </conditionalFormatting>
  <conditionalFormatting sqref="I328">
    <cfRule type="notContainsBlanks" dxfId="13" priority="13">
      <formula>LEN(TRIM(I328))&gt;0</formula>
    </cfRule>
    <cfRule type="expression" dxfId="12" priority="14">
      <formula>$H328 = "Yes"</formula>
    </cfRule>
  </conditionalFormatting>
  <conditionalFormatting sqref="M328">
    <cfRule type="cellIs" dxfId="11" priority="11" operator="lessThanOrEqual">
      <formula>-1000000</formula>
    </cfRule>
    <cfRule type="cellIs" dxfId="10" priority="12" operator="greaterThanOrEqual">
      <formula>1000000</formula>
    </cfRule>
  </conditionalFormatting>
  <conditionalFormatting sqref="Q328">
    <cfRule type="cellIs" dxfId="9" priority="9" operator="lessThanOrEqual">
      <formula>-1000000</formula>
    </cfRule>
    <cfRule type="cellIs" dxfId="8" priority="10" operator="greaterThanOrEqual">
      <formula>1000000</formula>
    </cfRule>
  </conditionalFormatting>
  <conditionalFormatting sqref="E329">
    <cfRule type="cellIs" dxfId="7" priority="7" operator="lessThanOrEqual">
      <formula>-1000000</formula>
    </cfRule>
    <cfRule type="cellIs" dxfId="6" priority="8" operator="greaterThanOrEqual">
      <formula>1000000</formula>
    </cfRule>
  </conditionalFormatting>
  <conditionalFormatting sqref="I329">
    <cfRule type="notContainsBlanks" dxfId="5" priority="5">
      <formula>LEN(TRIM(I329))&gt;0</formula>
    </cfRule>
    <cfRule type="expression" dxfId="4" priority="6">
      <formula>$H329 = "Yes"</formula>
    </cfRule>
  </conditionalFormatting>
  <conditionalFormatting sqref="M329">
    <cfRule type="cellIs" dxfId="3" priority="3" operator="lessThanOrEqual">
      <formula>-1000000</formula>
    </cfRule>
    <cfRule type="cellIs" dxfId="2" priority="4" operator="greaterThanOrEqual">
      <formula>1000000</formula>
    </cfRule>
  </conditionalFormatting>
  <conditionalFormatting sqref="Q329">
    <cfRule type="cellIs" dxfId="1" priority="1" operator="lessThanOrEqual">
      <formula>-1000000</formula>
    </cfRule>
    <cfRule type="cellIs" dxfId="0" priority="2" operator="greaterThanOrEqual">
      <formula>1000000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showGridLines="0" workbookViewId="0">
      <selection activeCell="B29" sqref="B29"/>
    </sheetView>
  </sheetViews>
  <sheetFormatPr defaultRowHeight="15" x14ac:dyDescent="0.25"/>
  <cols>
    <col min="1" max="1" width="9.7109375" bestFit="1" customWidth="1"/>
    <col min="2" max="2" width="55.85546875" bestFit="1" customWidth="1"/>
    <col min="3" max="3" width="11.140625" customWidth="1"/>
    <col min="4" max="4" width="21.140625" bestFit="1" customWidth="1"/>
    <col min="5" max="5" width="21.140625" customWidth="1"/>
    <col min="6" max="6" width="17" customWidth="1"/>
    <col min="7" max="15" width="12.85546875" customWidth="1"/>
    <col min="16" max="16" width="9.7109375" bestFit="1" customWidth="1"/>
  </cols>
  <sheetData>
    <row r="1" spans="1:24" x14ac:dyDescent="0.25">
      <c r="A1" t="s">
        <v>524</v>
      </c>
      <c r="B1" t="s">
        <v>525</v>
      </c>
      <c r="C1" t="s">
        <v>530</v>
      </c>
      <c r="D1" t="s">
        <v>527</v>
      </c>
      <c r="E1" s="92" t="s">
        <v>528</v>
      </c>
      <c r="F1" s="92" t="s">
        <v>528</v>
      </c>
      <c r="G1" s="98">
        <v>2016</v>
      </c>
      <c r="H1" s="98">
        <v>2017</v>
      </c>
      <c r="I1" s="98">
        <v>2018</v>
      </c>
      <c r="J1" s="98">
        <v>2019</v>
      </c>
      <c r="K1" s="98">
        <v>2020</v>
      </c>
      <c r="L1" s="98">
        <v>2021</v>
      </c>
      <c r="M1" s="98">
        <v>2022</v>
      </c>
      <c r="N1" s="98">
        <v>2023</v>
      </c>
      <c r="O1" s="98">
        <v>2024</v>
      </c>
      <c r="P1" s="98">
        <v>2025</v>
      </c>
    </row>
    <row r="2" spans="1:24" x14ac:dyDescent="0.25">
      <c r="E2" s="92" t="s">
        <v>548</v>
      </c>
      <c r="F2" s="92" t="s">
        <v>550</v>
      </c>
      <c r="G2" s="99"/>
      <c r="H2" s="99"/>
      <c r="I2" s="99"/>
      <c r="J2" s="99"/>
      <c r="K2" s="99"/>
      <c r="L2" s="99"/>
      <c r="M2" s="99"/>
      <c r="N2" s="99"/>
      <c r="O2" s="99"/>
    </row>
    <row r="3" spans="1:24" x14ac:dyDescent="0.25">
      <c r="A3" s="73">
        <v>42376</v>
      </c>
      <c r="B3" t="s">
        <v>526</v>
      </c>
      <c r="C3" t="s">
        <v>529</v>
      </c>
      <c r="D3" s="74">
        <v>1012500</v>
      </c>
      <c r="E3" s="74">
        <v>0</v>
      </c>
      <c r="F3" s="107">
        <f t="shared" ref="F3:F16" si="0">SUM(G3:P3)</f>
        <v>0</v>
      </c>
      <c r="G3" s="74">
        <v>1012500</v>
      </c>
      <c r="J3" s="97">
        <v>-1012500</v>
      </c>
    </row>
    <row r="4" spans="1:24" s="104" customFormat="1" x14ac:dyDescent="0.25">
      <c r="A4" s="103">
        <v>42384</v>
      </c>
      <c r="B4" s="104" t="s">
        <v>547</v>
      </c>
      <c r="C4" s="105">
        <v>2841</v>
      </c>
      <c r="D4" s="106">
        <v>5400000</v>
      </c>
      <c r="E4" s="106">
        <v>1000000</v>
      </c>
      <c r="F4" s="107">
        <f t="shared" si="0"/>
        <v>4400000</v>
      </c>
      <c r="G4" s="106">
        <v>1000000</v>
      </c>
      <c r="H4" s="106">
        <v>2500000</v>
      </c>
      <c r="I4" s="106">
        <v>300000</v>
      </c>
      <c r="J4" s="106">
        <v>300000</v>
      </c>
      <c r="K4" s="106">
        <v>300000</v>
      </c>
    </row>
    <row r="5" spans="1:24" s="104" customFormat="1" x14ac:dyDescent="0.25">
      <c r="A5" s="103">
        <v>42384</v>
      </c>
      <c r="B5" s="104" t="s">
        <v>549</v>
      </c>
      <c r="C5" s="105">
        <v>2916</v>
      </c>
      <c r="D5" s="106">
        <v>30550000</v>
      </c>
      <c r="E5" s="74">
        <v>0</v>
      </c>
      <c r="F5" s="107">
        <f t="shared" si="0"/>
        <v>10600000</v>
      </c>
      <c r="G5" s="106"/>
      <c r="H5" s="106">
        <v>500000</v>
      </c>
      <c r="I5" s="106">
        <v>500000</v>
      </c>
      <c r="J5" s="106">
        <v>500000</v>
      </c>
      <c r="K5" s="108"/>
      <c r="N5" s="106">
        <v>5000000</v>
      </c>
      <c r="O5" s="106">
        <v>4100000</v>
      </c>
    </row>
    <row r="6" spans="1:24" x14ac:dyDescent="0.25">
      <c r="A6" s="73">
        <v>42409</v>
      </c>
      <c r="B6" t="s">
        <v>531</v>
      </c>
      <c r="C6" t="s">
        <v>532</v>
      </c>
      <c r="D6" s="74">
        <v>3255000</v>
      </c>
      <c r="E6" s="74">
        <v>0</v>
      </c>
      <c r="F6" s="107">
        <f t="shared" si="0"/>
        <v>0</v>
      </c>
      <c r="G6" s="74">
        <v>3255000</v>
      </c>
      <c r="I6" s="97">
        <v>-1050000</v>
      </c>
      <c r="J6" s="97">
        <v>-2205000</v>
      </c>
      <c r="X6" t="s">
        <v>551</v>
      </c>
    </row>
    <row r="7" spans="1:24" x14ac:dyDescent="0.25">
      <c r="A7" s="73">
        <v>42464</v>
      </c>
      <c r="B7" t="s">
        <v>533</v>
      </c>
      <c r="C7" t="s">
        <v>534</v>
      </c>
      <c r="D7" s="74">
        <v>8800</v>
      </c>
      <c r="E7" s="74">
        <v>0</v>
      </c>
      <c r="F7" s="107">
        <f t="shared" si="0"/>
        <v>0</v>
      </c>
    </row>
    <row r="8" spans="1:24" x14ac:dyDescent="0.25">
      <c r="A8" s="73">
        <v>42466</v>
      </c>
      <c r="B8" t="s">
        <v>535</v>
      </c>
      <c r="C8" t="s">
        <v>536</v>
      </c>
      <c r="D8" s="102">
        <v>4000000</v>
      </c>
      <c r="E8" s="74">
        <v>2000000</v>
      </c>
      <c r="F8" s="107">
        <f t="shared" si="0"/>
        <v>4000000</v>
      </c>
      <c r="G8" s="74">
        <v>2000000</v>
      </c>
      <c r="H8" s="74">
        <v>2000000</v>
      </c>
      <c r="I8" s="74"/>
      <c r="J8" s="74"/>
      <c r="K8" s="74"/>
      <c r="L8" s="74"/>
      <c r="M8" s="74"/>
      <c r="N8" s="74"/>
      <c r="O8" s="74"/>
    </row>
    <row r="9" spans="1:24" x14ac:dyDescent="0.25">
      <c r="A9" s="73">
        <v>42466</v>
      </c>
      <c r="B9" t="s">
        <v>537</v>
      </c>
      <c r="C9" t="s">
        <v>538</v>
      </c>
      <c r="D9" s="74">
        <v>1850000</v>
      </c>
      <c r="E9" s="74">
        <v>265000</v>
      </c>
      <c r="F9" s="107">
        <f t="shared" si="0"/>
        <v>1850000</v>
      </c>
      <c r="G9" s="74">
        <v>265000</v>
      </c>
      <c r="H9" s="74">
        <v>1585000</v>
      </c>
      <c r="I9" s="74"/>
      <c r="J9" s="74"/>
      <c r="K9" s="74"/>
      <c r="L9" s="74"/>
      <c r="M9" s="74"/>
      <c r="N9" s="74"/>
      <c r="O9" s="74"/>
    </row>
    <row r="10" spans="1:24" x14ac:dyDescent="0.25">
      <c r="B10" t="s">
        <v>537</v>
      </c>
      <c r="C10" t="s">
        <v>539</v>
      </c>
      <c r="D10" s="74">
        <v>472000</v>
      </c>
      <c r="E10" s="74">
        <v>47000</v>
      </c>
      <c r="F10" s="107">
        <f t="shared" si="0"/>
        <v>472000</v>
      </c>
      <c r="G10" s="74">
        <v>47000</v>
      </c>
      <c r="H10" s="74">
        <v>425000</v>
      </c>
      <c r="I10" s="74"/>
      <c r="J10" s="74"/>
      <c r="K10" s="74"/>
      <c r="L10" s="74"/>
      <c r="M10" s="74"/>
      <c r="N10" s="74"/>
      <c r="O10" s="74"/>
    </row>
    <row r="11" spans="1:24" s="104" customFormat="1" x14ac:dyDescent="0.25">
      <c r="A11" s="103">
        <v>42466</v>
      </c>
      <c r="B11" s="104" t="s">
        <v>540</v>
      </c>
      <c r="C11" s="104" t="s">
        <v>541</v>
      </c>
      <c r="D11" s="106">
        <v>155000</v>
      </c>
      <c r="E11" s="74">
        <v>0</v>
      </c>
      <c r="F11" s="107">
        <f>SUM(G11:P11)</f>
        <v>745000</v>
      </c>
      <c r="H11" s="106">
        <v>155000</v>
      </c>
      <c r="I11" s="106">
        <v>155000</v>
      </c>
      <c r="J11" s="106">
        <v>155000</v>
      </c>
      <c r="K11" s="106">
        <v>155000</v>
      </c>
      <c r="L11" s="108">
        <f>-500000+155000</f>
        <v>-345000</v>
      </c>
      <c r="M11" s="106">
        <v>155000</v>
      </c>
      <c r="N11" s="106">
        <v>155000</v>
      </c>
      <c r="O11" s="106">
        <v>155000</v>
      </c>
      <c r="P11" s="106">
        <f>-150000+155000</f>
        <v>5000</v>
      </c>
    </row>
    <row r="12" spans="1:24" x14ac:dyDescent="0.25">
      <c r="A12" s="73">
        <v>42467</v>
      </c>
      <c r="B12" t="s">
        <v>542</v>
      </c>
      <c r="C12" t="s">
        <v>532</v>
      </c>
      <c r="D12" s="74">
        <v>6500000</v>
      </c>
      <c r="E12" s="74">
        <v>6500000</v>
      </c>
      <c r="F12" s="107">
        <f t="shared" si="0"/>
        <v>6500000</v>
      </c>
      <c r="G12" s="74">
        <v>6500000</v>
      </c>
      <c r="H12" s="74"/>
      <c r="I12" s="74"/>
      <c r="J12" s="74"/>
      <c r="K12" s="74"/>
      <c r="L12" s="74"/>
      <c r="M12" s="74"/>
      <c r="N12" s="74"/>
      <c r="O12" s="74"/>
    </row>
    <row r="13" spans="1:24" ht="16.5" customHeight="1" x14ac:dyDescent="0.25">
      <c r="A13" s="73">
        <v>42471</v>
      </c>
      <c r="B13" t="s">
        <v>545</v>
      </c>
      <c r="C13" t="s">
        <v>546</v>
      </c>
      <c r="D13" s="74">
        <v>177000</v>
      </c>
      <c r="E13" s="74">
        <v>0</v>
      </c>
      <c r="F13" s="107">
        <f t="shared" si="0"/>
        <v>0</v>
      </c>
    </row>
    <row r="14" spans="1:24" ht="16.5" customHeight="1" x14ac:dyDescent="0.25">
      <c r="A14" s="73">
        <v>42473</v>
      </c>
      <c r="B14" t="s">
        <v>543</v>
      </c>
      <c r="C14" t="s">
        <v>544</v>
      </c>
      <c r="D14" s="74">
        <v>169000</v>
      </c>
      <c r="E14" s="74">
        <v>0</v>
      </c>
      <c r="F14" s="107">
        <f t="shared" si="0"/>
        <v>0</v>
      </c>
    </row>
    <row r="15" spans="1:24" x14ac:dyDescent="0.25">
      <c r="A15" s="73">
        <v>42475</v>
      </c>
      <c r="B15" t="s">
        <v>552</v>
      </c>
      <c r="C15" t="s">
        <v>553</v>
      </c>
      <c r="D15" s="74">
        <f>1484000+2225000+1675000</f>
        <v>5384000</v>
      </c>
      <c r="E15" s="74">
        <v>402000</v>
      </c>
      <c r="F15" s="107">
        <f t="shared" si="0"/>
        <v>1162000</v>
      </c>
      <c r="G15" s="74">
        <v>402000</v>
      </c>
      <c r="H15" s="74">
        <v>260000</v>
      </c>
      <c r="K15" s="74">
        <v>500000</v>
      </c>
    </row>
    <row r="16" spans="1:24" x14ac:dyDescent="0.25">
      <c r="A16" s="73">
        <v>42475</v>
      </c>
      <c r="B16" t="s">
        <v>554</v>
      </c>
      <c r="C16" t="s">
        <v>555</v>
      </c>
      <c r="D16" s="74">
        <v>2830000</v>
      </c>
      <c r="E16" s="74">
        <v>1396000</v>
      </c>
      <c r="F16" s="107">
        <f t="shared" si="0"/>
        <v>1396000</v>
      </c>
      <c r="G16" s="74">
        <v>1396000</v>
      </c>
    </row>
    <row r="18" spans="1:16" x14ac:dyDescent="0.25">
      <c r="A18" t="s">
        <v>528</v>
      </c>
      <c r="E18" s="100">
        <f>SUM(E3:E17)</f>
        <v>11610000</v>
      </c>
      <c r="F18" s="100">
        <f>SUM(F3:F17)</f>
        <v>31125000</v>
      </c>
      <c r="G18" s="100">
        <f>SUM(G3:G17)</f>
        <v>15877500</v>
      </c>
      <c r="H18" s="100">
        <f t="shared" ref="H18:P18" si="1">SUM(H3:H17)</f>
        <v>7425000</v>
      </c>
      <c r="I18" s="101">
        <f t="shared" si="1"/>
        <v>-95000</v>
      </c>
      <c r="J18" s="101">
        <f t="shared" si="1"/>
        <v>-2262500</v>
      </c>
      <c r="K18" s="100">
        <f t="shared" si="1"/>
        <v>955000</v>
      </c>
      <c r="L18" s="101">
        <f t="shared" si="1"/>
        <v>-345000</v>
      </c>
      <c r="M18" s="100">
        <f t="shared" si="1"/>
        <v>155000</v>
      </c>
      <c r="N18" s="100">
        <f t="shared" si="1"/>
        <v>5155000</v>
      </c>
      <c r="O18" s="100">
        <f t="shared" si="1"/>
        <v>4255000</v>
      </c>
      <c r="P18" s="100">
        <f t="shared" si="1"/>
        <v>5000</v>
      </c>
    </row>
  </sheetData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defaultRowHeight="15" x14ac:dyDescent="0.25"/>
  <cols>
    <col min="1" max="1" width="39" customWidth="1"/>
    <col min="2" max="2" width="58.5703125" customWidth="1"/>
  </cols>
  <sheetData>
    <row r="1" spans="1:2" ht="21" x14ac:dyDescent="0.35">
      <c r="A1" s="4" t="s">
        <v>340</v>
      </c>
    </row>
    <row r="2" spans="1:2" x14ac:dyDescent="0.25">
      <c r="A2" s="3" t="s">
        <v>341</v>
      </c>
      <c r="B2" s="2" t="s">
        <v>4</v>
      </c>
    </row>
    <row r="3" spans="1:2" x14ac:dyDescent="0.25">
      <c r="A3" s="3" t="s">
        <v>342</v>
      </c>
      <c r="B3" s="2" t="s">
        <v>343</v>
      </c>
    </row>
    <row r="4" spans="1:2" x14ac:dyDescent="0.25">
      <c r="A4" s="3" t="s">
        <v>344</v>
      </c>
      <c r="B4" s="2" t="s">
        <v>345</v>
      </c>
    </row>
    <row r="5" spans="1:2" x14ac:dyDescent="0.25">
      <c r="A5" s="3" t="s">
        <v>346</v>
      </c>
      <c r="B5" s="2" t="s">
        <v>13</v>
      </c>
    </row>
    <row r="6" spans="1:2" x14ac:dyDescent="0.25">
      <c r="A6" s="3" t="s">
        <v>347</v>
      </c>
      <c r="B6" s="2" t="s">
        <v>348</v>
      </c>
    </row>
    <row r="7" spans="1:2" x14ac:dyDescent="0.25">
      <c r="A7" s="3" t="s">
        <v>349</v>
      </c>
      <c r="B7" s="2" t="s">
        <v>350</v>
      </c>
    </row>
    <row r="8" spans="1:2" x14ac:dyDescent="0.25">
      <c r="A8" s="3" t="s">
        <v>351</v>
      </c>
      <c r="B8" s="2" t="s">
        <v>352</v>
      </c>
    </row>
    <row r="9" spans="1:2" x14ac:dyDescent="0.25">
      <c r="A9" s="3" t="s">
        <v>353</v>
      </c>
      <c r="B9" s="2" t="s">
        <v>354</v>
      </c>
    </row>
    <row r="10" spans="1:2" x14ac:dyDescent="0.25">
      <c r="A10" s="3" t="s">
        <v>355</v>
      </c>
      <c r="B10" s="2" t="s">
        <v>356</v>
      </c>
    </row>
    <row r="11" spans="1:2" x14ac:dyDescent="0.25">
      <c r="A11" s="3" t="s">
        <v>357</v>
      </c>
      <c r="B11" s="2" t="s">
        <v>358</v>
      </c>
    </row>
    <row r="12" spans="1:2" x14ac:dyDescent="0.25">
      <c r="A12" s="3" t="s">
        <v>359</v>
      </c>
      <c r="B12" s="2" t="s">
        <v>360</v>
      </c>
    </row>
    <row r="14" spans="1:2" ht="21" x14ac:dyDescent="0.35">
      <c r="A14" s="4" t="s">
        <v>361</v>
      </c>
    </row>
    <row r="15" spans="1:2" x14ac:dyDescent="0.25">
      <c r="A15" s="1" t="s">
        <v>13</v>
      </c>
      <c r="B15" s="1" t="s">
        <v>2</v>
      </c>
    </row>
    <row r="16" spans="1:2" x14ac:dyDescent="0.25">
      <c r="A16" s="3" t="s">
        <v>362</v>
      </c>
      <c r="B16" s="2" t="s">
        <v>369</v>
      </c>
    </row>
    <row r="17" spans="1:2" x14ac:dyDescent="0.25">
      <c r="A17" s="3" t="s">
        <v>363</v>
      </c>
      <c r="B17" s="2" t="s">
        <v>370</v>
      </c>
    </row>
    <row r="18" spans="1:2" x14ac:dyDescent="0.25">
      <c r="A18" s="3" t="s">
        <v>364</v>
      </c>
      <c r="B18" s="2" t="s">
        <v>371</v>
      </c>
    </row>
    <row r="19" spans="1:2" x14ac:dyDescent="0.25">
      <c r="A19" s="3" t="s">
        <v>365</v>
      </c>
      <c r="B19" s="2" t="s">
        <v>372</v>
      </c>
    </row>
    <row r="20" spans="1:2" x14ac:dyDescent="0.25">
      <c r="A20" s="3" t="s">
        <v>366</v>
      </c>
      <c r="B20" s="2" t="s">
        <v>373</v>
      </c>
    </row>
    <row r="21" spans="1:2" x14ac:dyDescent="0.25">
      <c r="A21" s="3" t="s">
        <v>367</v>
      </c>
      <c r="B21" s="2" t="s">
        <v>13</v>
      </c>
    </row>
    <row r="22" spans="1:2" x14ac:dyDescent="0.25">
      <c r="A22" s="3" t="s">
        <v>368</v>
      </c>
      <c r="B22" s="2" t="s">
        <v>374</v>
      </c>
    </row>
  </sheetData>
  <customSheetViews>
    <customSheetView guid="{1F4E9771-EEB0-4836-8B10-6B1E5C091A8C}">
      <pageMargins left="0.7" right="0.7" top="0.75" bottom="0.75" header="0.3" footer="0.3"/>
    </customSheetView>
    <customSheetView guid="{D165E54D-1642-4E92-AF7C-DD6DECEA1CFA}">
      <pageMargins left="0.7" right="0.7" top="0.75" bottom="0.75" header="0.3" footer="0.3"/>
    </customSheetView>
    <customSheetView guid="{A9659EB8-4055-4E3A-8EE5-0DDD5CBAA1EC}">
      <pageMargins left="0.7" right="0.7" top="0.75" bottom="0.75" header="0.3" footer="0.3"/>
    </customSheetView>
    <customSheetView guid="{04F009C5-77A3-47A5-8338-718BF6429944}">
      <pageMargins left="0.7" right="0.7" top="0.75" bottom="0.75" header="0.3" footer="0.3"/>
    </customSheetView>
    <customSheetView guid="{FDB03458-B04F-4B25-A160-DB0BF5856BA8}">
      <pageMargins left="0.7" right="0.7" top="0.75" bottom="0.75" header="0.3" footer="0.3"/>
    </customSheetView>
    <customSheetView guid="{E35C5F72-A026-4708-ABBD-8A8E9123043F}">
      <pageMargins left="0.7" right="0.7" top="0.75" bottom="0.75" header="0.3" footer="0.3"/>
    </customSheetView>
    <customSheetView guid="{3F393190-599F-4B30-8EFD-4C6B23B8E9EC}">
      <pageMargins left="0.7" right="0.7" top="0.75" bottom="0.75" header="0.3" footer="0.3"/>
    </customSheetView>
    <customSheetView guid="{1A0AAC46-1ED8-42B1-90CE-EA4D065BF103}">
      <pageMargins left="0.7" right="0.7" top="0.75" bottom="0.75" header="0.3" footer="0.3"/>
    </customSheetView>
    <customSheetView guid="{51328C19-F596-472E-93FF-F629E3D35087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CAPEX_by_Bus_Unit___BU_Detail_</vt:lpstr>
      <vt:lpstr>CAPEX_variance summary</vt:lpstr>
      <vt:lpstr>Capital Budget Exceptions</vt:lpstr>
      <vt:lpstr>Scenario Data</vt:lpstr>
      <vt:lpstr>CAPEX_by_Bus_Unit___BU_Detail_!Print_Titles</vt:lpstr>
      <vt:lpstr>'CAPEX_variance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Keyes, Jeffrey A.</cp:lastModifiedBy>
  <cp:lastPrinted>2016-04-20T14:17:56Z</cp:lastPrinted>
  <dcterms:created xsi:type="dcterms:W3CDTF">2016-04-08T13:36:06Z</dcterms:created>
  <dcterms:modified xsi:type="dcterms:W3CDTF">2016-04-25T19:45:52Z</dcterms:modified>
</cp:coreProperties>
</file>