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8830" windowHeight="8190" tabRatio="582"/>
  </bookViews>
  <sheets>
    <sheet name="CAPEX_by_Bus_Unit_BU_Detail_PE" sheetId="1" r:id="rId1"/>
    <sheet name="Scenario Data" sheetId="2" r:id="rId2"/>
  </sheets>
  <definedNames>
    <definedName name="_xlnm._FilterDatabase" localSheetId="0" hidden="1">CAPEX_by_Bus_Unit_BU_Detail_PE!$A$3:$V$366</definedName>
    <definedName name="_xlnm.Print_Titles" localSheetId="0">CAPEX_by_Bus_Unit_BU_Detail_PE!$A:$A,CAPEX_by_Bus_Unit_BU_Detail_PE!$1:$2</definedName>
    <definedName name="Z_021D0728_EF7F_426C_9E90_6C317C1FE460_.wvu.Cols" localSheetId="0" hidden="1">CAPEX_by_Bus_Unit_BU_Detail_PE!$G:$G,CAPEX_by_Bus_Unit_BU_Detail_PE!$K:$K,CAPEX_by_Bus_Unit_BU_Detail_PE!$P:$Q</definedName>
    <definedName name="Z_021D0728_EF7F_426C_9E90_6C317C1FE460_.wvu.FilterData" localSheetId="0" hidden="1">CAPEX_by_Bus_Unit_BU_Detail_PE!$A$3:$V$367</definedName>
    <definedName name="Z_021D0728_EF7F_426C_9E90_6C317C1FE460_.wvu.PrintTitles" localSheetId="0" hidden="1">CAPEX_by_Bus_Unit_BU_Detail_PE!$A:$A,CAPEX_by_Bus_Unit_BU_Detail_PE!$1:$2</definedName>
    <definedName name="Z_021D0728_EF7F_426C_9E90_6C317C1FE460_.wvu.Rows" localSheetId="0" hidden="1">CAPEX_by_Bus_Unit_BU_Detail_PE!$2:$2</definedName>
    <definedName name="Z_0B19C16E_0330_42BC_97DA_A783FC494607_.wvu.Cols" localSheetId="0" hidden="1">CAPEX_by_Bus_Unit_BU_Detail_PE!$G:$G,CAPEX_by_Bus_Unit_BU_Detail_PE!$K:$K,CAPEX_by_Bus_Unit_BU_Detail_PE!$P:$Q</definedName>
    <definedName name="Z_0B19C16E_0330_42BC_97DA_A783FC494607_.wvu.FilterData" localSheetId="0" hidden="1">CAPEX_by_Bus_Unit_BU_Detail_PE!$A$3:$V$366</definedName>
    <definedName name="Z_0B19C16E_0330_42BC_97DA_A783FC494607_.wvu.PrintTitles" localSheetId="0" hidden="1">CAPEX_by_Bus_Unit_BU_Detail_PE!$A:$A,CAPEX_by_Bus_Unit_BU_Detail_PE!$1:$2</definedName>
    <definedName name="Z_0B19C16E_0330_42BC_97DA_A783FC494607_.wvu.Rows" localSheetId="0" hidden="1">CAPEX_by_Bus_Unit_BU_Detail_PE!$2:$2</definedName>
    <definedName name="Z_18140FAA_7032_47F5_8957_04B00B2EF45D_.wvu.Cols" localSheetId="0" hidden="1">CAPEX_by_Bus_Unit_BU_Detail_PE!$G:$G,CAPEX_by_Bus_Unit_BU_Detail_PE!$K:$K,CAPEX_by_Bus_Unit_BU_Detail_PE!$P:$Q</definedName>
    <definedName name="Z_18140FAA_7032_47F5_8957_04B00B2EF45D_.wvu.FilterData" localSheetId="0" hidden="1">CAPEX_by_Bus_Unit_BU_Detail_PE!$A$3:$V$366</definedName>
    <definedName name="Z_18140FAA_7032_47F5_8957_04B00B2EF45D_.wvu.PrintTitles" localSheetId="0" hidden="1">CAPEX_by_Bus_Unit_BU_Detail_PE!$A:$A,CAPEX_by_Bus_Unit_BU_Detail_PE!$1:$2</definedName>
    <definedName name="Z_18140FAA_7032_47F5_8957_04B00B2EF45D_.wvu.Rows" localSheetId="0" hidden="1">CAPEX_by_Bus_Unit_BU_Detail_PE!$2:$2</definedName>
    <definedName name="Z_1AAC87E4_F150_4F3F_9AF7_C93DA9A293C7_.wvu.Cols" localSheetId="0" hidden="1">CAPEX_by_Bus_Unit_BU_Detail_PE!$G:$G,CAPEX_by_Bus_Unit_BU_Detail_PE!$K:$K,CAPEX_by_Bus_Unit_BU_Detail_PE!$P:$Q</definedName>
    <definedName name="Z_1AAC87E4_F150_4F3F_9AF7_C93DA9A293C7_.wvu.FilterData" localSheetId="0" hidden="1">CAPEX_by_Bus_Unit_BU_Detail_PE!$A$3:$V$367</definedName>
    <definedName name="Z_1AAC87E4_F150_4F3F_9AF7_C93DA9A293C7_.wvu.PrintTitles" localSheetId="0" hidden="1">CAPEX_by_Bus_Unit_BU_Detail_PE!$A:$A,CAPEX_by_Bus_Unit_BU_Detail_PE!$1:$2</definedName>
    <definedName name="Z_1AAC87E4_F150_4F3F_9AF7_C93DA9A293C7_.wvu.Rows" localSheetId="0" hidden="1">CAPEX_by_Bus_Unit_BU_Detail_PE!$2:$2</definedName>
    <definedName name="Z_318E02AE_DB2C_4385_8565_B56255F60FED_.wvu.FilterData" localSheetId="0" hidden="1">CAPEX_by_Bus_Unit_BU_Detail_PE!$A$3:$V$366</definedName>
    <definedName name="Z_3224D59C_F5CB_4EA0_8EEC_EB0D1743F0FD_.wvu.FilterData" localSheetId="0" hidden="1">CAPEX_by_Bus_Unit_BU_Detail_PE!$A$3:$V$366</definedName>
    <definedName name="Z_3456E08A_CD6B_4DB8_B220_FED07DB2A8FC_.wvu.Cols" localSheetId="0" hidden="1">CAPEX_by_Bus_Unit_BU_Detail_PE!$G:$G,CAPEX_by_Bus_Unit_BU_Detail_PE!$K:$K,CAPEX_by_Bus_Unit_BU_Detail_PE!$P:$Q</definedName>
    <definedName name="Z_3456E08A_CD6B_4DB8_B220_FED07DB2A8FC_.wvu.FilterData" localSheetId="0" hidden="1">CAPEX_by_Bus_Unit_BU_Detail_PE!$A$3:$V$367</definedName>
    <definedName name="Z_3456E08A_CD6B_4DB8_B220_FED07DB2A8FC_.wvu.PrintTitles" localSheetId="0" hidden="1">CAPEX_by_Bus_Unit_BU_Detail_PE!$A:$A,CAPEX_by_Bus_Unit_BU_Detail_PE!$1:$2</definedName>
    <definedName name="Z_3456E08A_CD6B_4DB8_B220_FED07DB2A8FC_.wvu.Rows" localSheetId="0" hidden="1">CAPEX_by_Bus_Unit_BU_Detail_PE!$2:$2</definedName>
    <definedName name="Z_6AACC675_E8FE_418C_83CF_04F6F91899C5_.wvu.Cols" localSheetId="0" hidden="1">CAPEX_by_Bus_Unit_BU_Detail_PE!$G:$G,CAPEX_by_Bus_Unit_BU_Detail_PE!$K:$K,CAPEX_by_Bus_Unit_BU_Detail_PE!$P:$Q</definedName>
    <definedName name="Z_6AACC675_E8FE_418C_83CF_04F6F91899C5_.wvu.FilterData" localSheetId="0" hidden="1">CAPEX_by_Bus_Unit_BU_Detail_PE!$A$3:$V$366</definedName>
    <definedName name="Z_6AACC675_E8FE_418C_83CF_04F6F91899C5_.wvu.PrintTitles" localSheetId="0" hidden="1">CAPEX_by_Bus_Unit_BU_Detail_PE!$A:$A,CAPEX_by_Bus_Unit_BU_Detail_PE!$1:$2</definedName>
    <definedName name="Z_6AACC675_E8FE_418C_83CF_04F6F91899C5_.wvu.Rows" localSheetId="0" hidden="1">CAPEX_by_Bus_Unit_BU_Detail_PE!$2:$2,CAPEX_by_Bus_Unit_BU_Detail_PE!$367:$367</definedName>
    <definedName name="Z_73D35E5B_FEF9_4772_9BCA_E98EF25C2A72_.wvu.Cols" localSheetId="0" hidden="1">CAPEX_by_Bus_Unit_BU_Detail_PE!$G:$G,CAPEX_by_Bus_Unit_BU_Detail_PE!$K:$K,CAPEX_by_Bus_Unit_BU_Detail_PE!$P:$Q</definedName>
    <definedName name="Z_73D35E5B_FEF9_4772_9BCA_E98EF25C2A72_.wvu.FilterData" localSheetId="0" hidden="1">CAPEX_by_Bus_Unit_BU_Detail_PE!$A$3:$V$366</definedName>
    <definedName name="Z_73D35E5B_FEF9_4772_9BCA_E98EF25C2A72_.wvu.PrintTitles" localSheetId="0" hidden="1">CAPEX_by_Bus_Unit_BU_Detail_PE!$A:$A,CAPEX_by_Bus_Unit_BU_Detail_PE!$1:$2</definedName>
    <definedName name="Z_73D35E5B_FEF9_4772_9BCA_E98EF25C2A72_.wvu.Rows" localSheetId="0" hidden="1">CAPEX_by_Bus_Unit_BU_Detail_PE!$2:$2</definedName>
    <definedName name="Z_8D49BB75_9F1C_46F1_94D2_73BCB194302C_.wvu.Cols" localSheetId="0" hidden="1">CAPEX_by_Bus_Unit_BU_Detail_PE!$G:$G,CAPEX_by_Bus_Unit_BU_Detail_PE!$K:$K,CAPEX_by_Bus_Unit_BU_Detail_PE!$P:$Q</definedName>
    <definedName name="Z_8D49BB75_9F1C_46F1_94D2_73BCB194302C_.wvu.FilterData" localSheetId="0" hidden="1">CAPEX_by_Bus_Unit_BU_Detail_PE!$A$3:$V$366</definedName>
    <definedName name="Z_8D49BB75_9F1C_46F1_94D2_73BCB194302C_.wvu.PrintTitles" localSheetId="0" hidden="1">CAPEX_by_Bus_Unit_BU_Detail_PE!$A:$A,CAPEX_by_Bus_Unit_BU_Detail_PE!$1:$2</definedName>
    <definedName name="Z_8D49BB75_9F1C_46F1_94D2_73BCB194302C_.wvu.Rows" localSheetId="0" hidden="1">CAPEX_by_Bus_Unit_BU_Detail_PE!$2:$2,CAPEX_by_Bus_Unit_BU_Detail_PE!$367:$367</definedName>
    <definedName name="Z_BFB36936_B025_4B1A_8932_900068828B66_.wvu.Cols" localSheetId="0" hidden="1">CAPEX_by_Bus_Unit_BU_Detail_PE!$G:$G,CAPEX_by_Bus_Unit_BU_Detail_PE!$K:$K,CAPEX_by_Bus_Unit_BU_Detail_PE!$P:$Q</definedName>
    <definedName name="Z_BFB36936_B025_4B1A_8932_900068828B66_.wvu.FilterData" localSheetId="0" hidden="1">CAPEX_by_Bus_Unit_BU_Detail_PE!$A$3:$V$366</definedName>
    <definedName name="Z_BFB36936_B025_4B1A_8932_900068828B66_.wvu.PrintTitles" localSheetId="0" hidden="1">CAPEX_by_Bus_Unit_BU_Detail_PE!$A:$A,CAPEX_by_Bus_Unit_BU_Detail_PE!$1:$2</definedName>
    <definedName name="Z_BFB36936_B025_4B1A_8932_900068828B66_.wvu.Rows" localSheetId="0" hidden="1">CAPEX_by_Bus_Unit_BU_Detail_PE!$2:$2</definedName>
    <definedName name="Z_C829F519_2772_4A89_86B3_9B52BA6FA69A_.wvu.Cols" localSheetId="0" hidden="1">CAPEX_by_Bus_Unit_BU_Detail_PE!$G:$G,CAPEX_by_Bus_Unit_BU_Detail_PE!$K:$K,CAPEX_by_Bus_Unit_BU_Detail_PE!$P:$Q</definedName>
    <definedName name="Z_C829F519_2772_4A89_86B3_9B52BA6FA69A_.wvu.FilterData" localSheetId="0" hidden="1">CAPEX_by_Bus_Unit_BU_Detail_PE!$A$3:$V$3</definedName>
    <definedName name="Z_C829F519_2772_4A89_86B3_9B52BA6FA69A_.wvu.PrintTitles" localSheetId="0" hidden="1">CAPEX_by_Bus_Unit_BU_Detail_PE!$A:$A,CAPEX_by_Bus_Unit_BU_Detail_PE!$1:$2</definedName>
    <definedName name="Z_C829F519_2772_4A89_86B3_9B52BA6FA69A_.wvu.Rows" localSheetId="0" hidden="1">CAPEX_by_Bus_Unit_BU_Detail_PE!$2:$2</definedName>
    <definedName name="Z_EBC5C838_FA86_4BA4_9D1B_FE869F9BB2B5_.wvu.FilterData" localSheetId="0" hidden="1">CAPEX_by_Bus_Unit_BU_Detail_PE!$A$3:$V$367</definedName>
    <definedName name="Z_F32C7DEE_5046_41C6_AA0A_9751DCCC70E4_.wvu.Cols" localSheetId="0" hidden="1">CAPEX_by_Bus_Unit_BU_Detail_PE!$G:$G,CAPEX_by_Bus_Unit_BU_Detail_PE!$K:$K,CAPEX_by_Bus_Unit_BU_Detail_PE!$P:$Q</definedName>
    <definedName name="Z_F32C7DEE_5046_41C6_AA0A_9751DCCC70E4_.wvu.FilterData" localSheetId="0" hidden="1">CAPEX_by_Bus_Unit_BU_Detail_PE!$A$3:$V$366</definedName>
    <definedName name="Z_F32C7DEE_5046_41C6_AA0A_9751DCCC70E4_.wvu.PrintTitles" localSheetId="0" hidden="1">CAPEX_by_Bus_Unit_BU_Detail_PE!$A:$A,CAPEX_by_Bus_Unit_BU_Detail_PE!$1:$2</definedName>
    <definedName name="Z_F32C7DEE_5046_41C6_AA0A_9751DCCC70E4_.wvu.Rows" localSheetId="0" hidden="1">CAPEX_by_Bus_Unit_BU_Detail_PE!$2:$2</definedName>
  </definedNames>
  <calcPr calcId="145621"/>
  <customWorkbookViews>
    <customWorkbookView name="McMahon, Julia - Personal View" guid="{0B19C16E-0330-42BC-97DA-A783FC494607}" mergeInterval="0" personalView="1" maximized="1" xWindow="-8" yWindow="-8" windowWidth="1380" windowHeight="744" activeSheetId="1"/>
    <customWorkbookView name="skseckin - Personal View" guid="{BFB36936-B025-4B1A-8932-900068828B66}" mergeInterval="0" personalView="1" maximized="1" xWindow="-8" yWindow="-8" windowWidth="1936" windowHeight="1056" activeSheetId="1"/>
    <customWorkbookView name="Wright, Melissa L. - Personal View" guid="{1AAC87E4-F150-4F3F-9AF7-C93DA9A293C7}" mergeInterval="0" personalView="1" maximized="1" windowWidth="1920" windowHeight="835" activeSheetId="1"/>
    <customWorkbookView name="Pratofiorito, Paul C. - Personal View" guid="{3456E08A-CD6B-4DB8-B220-FED07DB2A8FC}" mergeInterval="0" personalView="1" maximized="1" xWindow="-8" yWindow="-8" windowWidth="1936" windowHeight="1056" activeSheetId="1"/>
    <customWorkbookView name="Mack, Vicki L. - Personal View" guid="{021D0728-EF7F-426C-9E90-6C317C1FE460}" mergeInterval="0" personalView="1" xWindow="128" windowWidth="1364" windowHeight="728" activeSheetId="1"/>
    <customWorkbookView name="sllee - Personal View" guid="{8D49BB75-9F1C-46F1-94D2-73BCB194302C}" mergeInterval="0" personalView="1" maximized="1" windowWidth="1920" windowHeight="955" activeSheetId="1"/>
    <customWorkbookView name="Day, Beverly D. - Personal View" guid="{C829F519-2772-4A89-86B3-9B52BA6FA69A}" mergeInterval="0" personalView="1" maximized="1" windowWidth="1920" windowHeight="807" activeSheetId="1"/>
    <customWorkbookView name="Oerting, John D. - Personal View" guid="{F32C7DEE-5046-41C6-AA0A-9751DCCC70E4}" mergeInterval="0" personalView="1" maximized="1" windowWidth="1920" windowHeight="855" activeSheetId="1"/>
    <customWorkbookView name="Van Norman, Jarvis A. - Personal View" guid="{6AACC675-E8FE-418C-83CF-04F6F91899C5}" mergeInterval="0" personalView="1" maximized="1" xWindow="1912" yWindow="-8" windowWidth="1936" windowHeight="1096" activeSheetId="1"/>
    <customWorkbookView name="Davis, Melitta - Personal View" guid="{73D35E5B-FEF9-4772-9BCA-E98EF25C2A72}" mergeInterval="0" personalView="1" maximized="1" windowWidth="1920" windowHeight="855" activeSheetId="1"/>
    <customWorkbookView name="Keyes, Jeffrey A. - Personal View" guid="{18140FAA-7032-47F5-8957-04B00B2EF45D}" mergeInterval="0" personalView="1" maximized="1" windowWidth="1920" windowHeight="975" activeSheetId="1"/>
  </customWorkbookViews>
</workbook>
</file>

<file path=xl/calcChain.xml><?xml version="1.0" encoding="utf-8"?>
<calcChain xmlns="http://schemas.openxmlformats.org/spreadsheetml/2006/main">
  <c r="D370" i="1" l="1"/>
  <c r="D374" i="1"/>
  <c r="D373" i="1"/>
  <c r="C373" i="1"/>
  <c r="D372" i="1"/>
  <c r="C371" i="1"/>
  <c r="C372" i="1" s="1"/>
  <c r="C374" i="1" s="1"/>
  <c r="M54" i="1" l="1"/>
  <c r="N54" i="1"/>
  <c r="P54" i="1"/>
  <c r="Q54" i="1"/>
  <c r="F54" i="1"/>
  <c r="G54" i="1"/>
  <c r="F349" i="1"/>
  <c r="N349" i="1"/>
  <c r="P349" i="1"/>
  <c r="Q349" i="1"/>
  <c r="M349" i="1"/>
  <c r="H349" i="1"/>
  <c r="G349" i="1"/>
  <c r="S368" i="1" l="1"/>
  <c r="J205" i="1"/>
  <c r="J221" i="1"/>
  <c r="J224" i="1"/>
  <c r="J273" i="1"/>
  <c r="J311" i="1" s="1"/>
  <c r="J310" i="1"/>
  <c r="J315" i="1"/>
  <c r="J326" i="1"/>
  <c r="J329" i="1"/>
  <c r="J352" i="1"/>
  <c r="J355" i="1"/>
  <c r="J360" i="1"/>
  <c r="J361" i="1"/>
  <c r="J366" i="1"/>
  <c r="J367" i="1"/>
  <c r="J356" i="1" l="1"/>
  <c r="J333" i="1"/>
  <c r="J7" i="1"/>
  <c r="J35" i="1"/>
  <c r="J56" i="1"/>
  <c r="J210" i="1" s="1"/>
  <c r="J114" i="1"/>
  <c r="J143" i="1"/>
  <c r="J209" i="1"/>
  <c r="J368" i="1" l="1"/>
  <c r="J181" i="1"/>
  <c r="J140" i="1"/>
  <c r="Q365" i="1" l="1"/>
  <c r="N365" i="1"/>
  <c r="M365" i="1"/>
  <c r="P365" i="1" s="1"/>
  <c r="Q364" i="1"/>
  <c r="N364" i="1"/>
  <c r="M364" i="1"/>
  <c r="P364" i="1" s="1"/>
  <c r="Q359" i="1"/>
  <c r="N359" i="1"/>
  <c r="M359" i="1"/>
  <c r="P359" i="1" s="1"/>
  <c r="Q354" i="1"/>
  <c r="N354" i="1"/>
  <c r="M354" i="1"/>
  <c r="P354" i="1" s="1"/>
  <c r="Q351" i="1"/>
  <c r="N351" i="1"/>
  <c r="M351" i="1"/>
  <c r="P351" i="1" s="1"/>
  <c r="Q350" i="1"/>
  <c r="N350" i="1"/>
  <c r="M350" i="1"/>
  <c r="P350" i="1" s="1"/>
  <c r="Q348" i="1"/>
  <c r="N348" i="1"/>
  <c r="M348" i="1"/>
  <c r="P348" i="1" s="1"/>
  <c r="Q347" i="1"/>
  <c r="N347" i="1"/>
  <c r="M347" i="1"/>
  <c r="P347" i="1" s="1"/>
  <c r="Q346" i="1"/>
  <c r="N346" i="1"/>
  <c r="M346" i="1"/>
  <c r="P346" i="1" s="1"/>
  <c r="Q345" i="1"/>
  <c r="N345" i="1"/>
  <c r="M345" i="1"/>
  <c r="P345" i="1" s="1"/>
  <c r="Q344" i="1"/>
  <c r="N344" i="1"/>
  <c r="M344" i="1"/>
  <c r="P344" i="1" s="1"/>
  <c r="Q343" i="1"/>
  <c r="N343" i="1"/>
  <c r="M343" i="1"/>
  <c r="P343" i="1" s="1"/>
  <c r="Q342" i="1"/>
  <c r="N342" i="1"/>
  <c r="M342" i="1"/>
  <c r="P342" i="1" s="1"/>
  <c r="Q341" i="1"/>
  <c r="N341" i="1"/>
  <c r="M341" i="1"/>
  <c r="P341" i="1" s="1"/>
  <c r="Q340" i="1"/>
  <c r="N340" i="1"/>
  <c r="M340" i="1"/>
  <c r="P340" i="1" s="1"/>
  <c r="Q339" i="1"/>
  <c r="N339" i="1"/>
  <c r="M339" i="1"/>
  <c r="P339" i="1" s="1"/>
  <c r="Q338" i="1"/>
  <c r="N338" i="1"/>
  <c r="M338" i="1"/>
  <c r="P338" i="1" s="1"/>
  <c r="Q337" i="1"/>
  <c r="N337" i="1"/>
  <c r="M337" i="1"/>
  <c r="P337" i="1" s="1"/>
  <c r="Q336" i="1"/>
  <c r="N336" i="1"/>
  <c r="M336" i="1"/>
  <c r="P336" i="1" s="1"/>
  <c r="Q335" i="1"/>
  <c r="N335" i="1"/>
  <c r="M335" i="1"/>
  <c r="P335" i="1" s="1"/>
  <c r="Q334" i="1"/>
  <c r="N334" i="1"/>
  <c r="M334" i="1"/>
  <c r="P334" i="1" s="1"/>
  <c r="Q333" i="1"/>
  <c r="N333" i="1"/>
  <c r="M333" i="1"/>
  <c r="P333" i="1" s="1"/>
  <c r="Q332" i="1"/>
  <c r="N332" i="1"/>
  <c r="M332" i="1"/>
  <c r="P332" i="1" s="1"/>
  <c r="Q331" i="1"/>
  <c r="N331" i="1"/>
  <c r="M331" i="1"/>
  <c r="P331" i="1" s="1"/>
  <c r="Q328" i="1"/>
  <c r="N328" i="1"/>
  <c r="M328" i="1"/>
  <c r="P328" i="1" s="1"/>
  <c r="Q325" i="1"/>
  <c r="N325" i="1"/>
  <c r="M325" i="1"/>
  <c r="P325" i="1" s="1"/>
  <c r="Q324" i="1"/>
  <c r="N324" i="1"/>
  <c r="M324" i="1"/>
  <c r="P324" i="1" s="1"/>
  <c r="Q323" i="1"/>
  <c r="N323" i="1"/>
  <c r="M323" i="1"/>
  <c r="P323" i="1" s="1"/>
  <c r="Q322" i="1"/>
  <c r="N322" i="1"/>
  <c r="M322" i="1"/>
  <c r="P322" i="1" s="1"/>
  <c r="Q321" i="1"/>
  <c r="N321" i="1"/>
  <c r="M321" i="1"/>
  <c r="P321" i="1" s="1"/>
  <c r="Q320" i="1"/>
  <c r="N320" i="1"/>
  <c r="M320" i="1"/>
  <c r="P320" i="1" s="1"/>
  <c r="Q319" i="1"/>
  <c r="N319" i="1"/>
  <c r="M319" i="1"/>
  <c r="P319" i="1" s="1"/>
  <c r="Q318" i="1"/>
  <c r="N318" i="1"/>
  <c r="M318" i="1"/>
  <c r="P318" i="1" s="1"/>
  <c r="Q317" i="1"/>
  <c r="N317" i="1"/>
  <c r="M317" i="1"/>
  <c r="P317" i="1" s="1"/>
  <c r="Q314" i="1"/>
  <c r="N314" i="1"/>
  <c r="M314" i="1"/>
  <c r="P314" i="1" s="1"/>
  <c r="Q309" i="1"/>
  <c r="N309" i="1"/>
  <c r="M309" i="1"/>
  <c r="P309" i="1" s="1"/>
  <c r="Q308" i="1"/>
  <c r="N308" i="1"/>
  <c r="M308" i="1"/>
  <c r="P308" i="1" s="1"/>
  <c r="Q307" i="1"/>
  <c r="N307" i="1"/>
  <c r="M307" i="1"/>
  <c r="P307" i="1" s="1"/>
  <c r="Q306" i="1"/>
  <c r="N306" i="1"/>
  <c r="M306" i="1"/>
  <c r="P306" i="1" s="1"/>
  <c r="Q305" i="1"/>
  <c r="N305" i="1"/>
  <c r="M305" i="1"/>
  <c r="P305" i="1" s="1"/>
  <c r="Q304" i="1"/>
  <c r="N304" i="1"/>
  <c r="M304" i="1"/>
  <c r="P304" i="1" s="1"/>
  <c r="Q303" i="1"/>
  <c r="N303" i="1"/>
  <c r="M303" i="1"/>
  <c r="P303" i="1" s="1"/>
  <c r="Q302" i="1"/>
  <c r="N302" i="1"/>
  <c r="M302" i="1"/>
  <c r="P302" i="1" s="1"/>
  <c r="Q301" i="1"/>
  <c r="N301" i="1"/>
  <c r="M301" i="1"/>
  <c r="P301" i="1" s="1"/>
  <c r="Q300" i="1"/>
  <c r="N300" i="1"/>
  <c r="M300" i="1"/>
  <c r="P300" i="1" s="1"/>
  <c r="Q299" i="1"/>
  <c r="N299" i="1"/>
  <c r="M299" i="1"/>
  <c r="P299" i="1" s="1"/>
  <c r="Q298" i="1"/>
  <c r="N298" i="1"/>
  <c r="M298" i="1"/>
  <c r="P298" i="1" s="1"/>
  <c r="Q297" i="1"/>
  <c r="N297" i="1"/>
  <c r="M297" i="1"/>
  <c r="P297" i="1" s="1"/>
  <c r="Q296" i="1"/>
  <c r="N296" i="1"/>
  <c r="M296" i="1"/>
  <c r="P296" i="1" s="1"/>
  <c r="Q295" i="1"/>
  <c r="N295" i="1"/>
  <c r="M295" i="1"/>
  <c r="P295" i="1" s="1"/>
  <c r="Q294" i="1"/>
  <c r="N294" i="1"/>
  <c r="M294" i="1"/>
  <c r="P294" i="1" s="1"/>
  <c r="Q293" i="1"/>
  <c r="N293" i="1"/>
  <c r="M293" i="1"/>
  <c r="P293" i="1" s="1"/>
  <c r="Q292" i="1"/>
  <c r="N292" i="1"/>
  <c r="M292" i="1"/>
  <c r="P292" i="1" s="1"/>
  <c r="Q291" i="1"/>
  <c r="N291" i="1"/>
  <c r="M291" i="1"/>
  <c r="P291" i="1" s="1"/>
  <c r="Q290" i="1"/>
  <c r="N290" i="1"/>
  <c r="M290" i="1"/>
  <c r="P290" i="1" s="1"/>
  <c r="Q289" i="1"/>
  <c r="N289" i="1"/>
  <c r="M289" i="1"/>
  <c r="P289" i="1" s="1"/>
  <c r="Q288" i="1"/>
  <c r="N288" i="1"/>
  <c r="M288" i="1"/>
  <c r="P288" i="1" s="1"/>
  <c r="Q287" i="1"/>
  <c r="N287" i="1"/>
  <c r="M287" i="1"/>
  <c r="P287" i="1" s="1"/>
  <c r="Q286" i="1"/>
  <c r="N286" i="1"/>
  <c r="M286" i="1"/>
  <c r="P286" i="1" s="1"/>
  <c r="Q285" i="1"/>
  <c r="N285" i="1"/>
  <c r="M285" i="1"/>
  <c r="P285" i="1" s="1"/>
  <c r="Q284" i="1"/>
  <c r="N284" i="1"/>
  <c r="M284" i="1"/>
  <c r="P284" i="1" s="1"/>
  <c r="Q283" i="1"/>
  <c r="N283" i="1"/>
  <c r="M283" i="1"/>
  <c r="P283" i="1" s="1"/>
  <c r="Q282" i="1"/>
  <c r="N282" i="1"/>
  <c r="M282" i="1"/>
  <c r="P282" i="1" s="1"/>
  <c r="Q281" i="1"/>
  <c r="N281" i="1"/>
  <c r="M281" i="1"/>
  <c r="P281" i="1" s="1"/>
  <c r="Q280" i="1"/>
  <c r="N280" i="1"/>
  <c r="M280" i="1"/>
  <c r="P280" i="1" s="1"/>
  <c r="Q279" i="1"/>
  <c r="N279" i="1"/>
  <c r="M279" i="1"/>
  <c r="P279" i="1" s="1"/>
  <c r="Q278" i="1"/>
  <c r="N278" i="1"/>
  <c r="M278" i="1"/>
  <c r="P278" i="1" s="1"/>
  <c r="Q277" i="1"/>
  <c r="N277" i="1"/>
  <c r="M277" i="1"/>
  <c r="P277" i="1" s="1"/>
  <c r="Q276" i="1"/>
  <c r="N276" i="1"/>
  <c r="M276" i="1"/>
  <c r="P276" i="1" s="1"/>
  <c r="Q275" i="1"/>
  <c r="N275" i="1"/>
  <c r="M275" i="1"/>
  <c r="P275" i="1" s="1"/>
  <c r="Q272" i="1"/>
  <c r="N272" i="1"/>
  <c r="M272" i="1"/>
  <c r="P272" i="1" s="1"/>
  <c r="Q271" i="1"/>
  <c r="N271" i="1"/>
  <c r="M271" i="1"/>
  <c r="P271" i="1" s="1"/>
  <c r="Q270" i="1"/>
  <c r="N270" i="1"/>
  <c r="M270" i="1"/>
  <c r="P270" i="1" s="1"/>
  <c r="Q269" i="1"/>
  <c r="N269" i="1"/>
  <c r="M269" i="1"/>
  <c r="P269" i="1" s="1"/>
  <c r="Q268" i="1"/>
  <c r="N268" i="1"/>
  <c r="M268" i="1"/>
  <c r="P268" i="1" s="1"/>
  <c r="Q267" i="1"/>
  <c r="N267" i="1"/>
  <c r="M267" i="1"/>
  <c r="P267" i="1" s="1"/>
  <c r="Q266" i="1"/>
  <c r="N266" i="1"/>
  <c r="M266" i="1"/>
  <c r="P266" i="1" s="1"/>
  <c r="Q265" i="1"/>
  <c r="N265" i="1"/>
  <c r="M265" i="1"/>
  <c r="P265" i="1" s="1"/>
  <c r="Q264" i="1"/>
  <c r="N264" i="1"/>
  <c r="M264" i="1"/>
  <c r="P264" i="1" s="1"/>
  <c r="Q263" i="1"/>
  <c r="N263" i="1"/>
  <c r="M263" i="1"/>
  <c r="P263" i="1" s="1"/>
  <c r="Q262" i="1"/>
  <c r="N262" i="1"/>
  <c r="M262" i="1"/>
  <c r="P262" i="1" s="1"/>
  <c r="Q261" i="1"/>
  <c r="N261" i="1"/>
  <c r="M261" i="1"/>
  <c r="P261" i="1" s="1"/>
  <c r="Q260" i="1"/>
  <c r="N260" i="1"/>
  <c r="M260" i="1"/>
  <c r="P260" i="1" s="1"/>
  <c r="Q259" i="1"/>
  <c r="N259" i="1"/>
  <c r="M259" i="1"/>
  <c r="P259" i="1" s="1"/>
  <c r="Q258" i="1"/>
  <c r="N258" i="1"/>
  <c r="M258" i="1"/>
  <c r="P258" i="1" s="1"/>
  <c r="Q257" i="1"/>
  <c r="N257" i="1"/>
  <c r="M257" i="1"/>
  <c r="P257" i="1" s="1"/>
  <c r="Q256" i="1"/>
  <c r="N256" i="1"/>
  <c r="M256" i="1"/>
  <c r="P256" i="1" s="1"/>
  <c r="Q255" i="1"/>
  <c r="N255" i="1"/>
  <c r="M255" i="1"/>
  <c r="P255" i="1" s="1"/>
  <c r="Q254" i="1"/>
  <c r="N254" i="1"/>
  <c r="M254" i="1"/>
  <c r="P254" i="1" s="1"/>
  <c r="Q253" i="1"/>
  <c r="N253" i="1"/>
  <c r="M253" i="1"/>
  <c r="P253" i="1" s="1"/>
  <c r="Q252" i="1"/>
  <c r="N252" i="1"/>
  <c r="M252" i="1"/>
  <c r="P252" i="1" s="1"/>
  <c r="Q251" i="1"/>
  <c r="N251" i="1"/>
  <c r="M251" i="1"/>
  <c r="P251" i="1" s="1"/>
  <c r="Q250" i="1"/>
  <c r="N250" i="1"/>
  <c r="M250" i="1"/>
  <c r="P250" i="1" s="1"/>
  <c r="Q249" i="1"/>
  <c r="N249" i="1"/>
  <c r="M249" i="1"/>
  <c r="P249" i="1" s="1"/>
  <c r="Q248" i="1"/>
  <c r="N248" i="1"/>
  <c r="M248" i="1"/>
  <c r="P248" i="1" s="1"/>
  <c r="Q247" i="1"/>
  <c r="N247" i="1"/>
  <c r="M247" i="1"/>
  <c r="P247" i="1" s="1"/>
  <c r="Q246" i="1"/>
  <c r="N246" i="1"/>
  <c r="M246" i="1"/>
  <c r="P246" i="1" s="1"/>
  <c r="Q245" i="1"/>
  <c r="N245" i="1"/>
  <c r="M245" i="1"/>
  <c r="P245" i="1" s="1"/>
  <c r="Q244" i="1"/>
  <c r="N244" i="1"/>
  <c r="M244" i="1"/>
  <c r="P244" i="1" s="1"/>
  <c r="Q243" i="1"/>
  <c r="N243" i="1"/>
  <c r="M243" i="1"/>
  <c r="P243" i="1" s="1"/>
  <c r="Q242" i="1"/>
  <c r="N242" i="1"/>
  <c r="M242" i="1"/>
  <c r="P242" i="1" s="1"/>
  <c r="Q241" i="1"/>
  <c r="N241" i="1"/>
  <c r="M241" i="1"/>
  <c r="P241" i="1" s="1"/>
  <c r="Q240" i="1"/>
  <c r="N240" i="1"/>
  <c r="M240" i="1"/>
  <c r="P240" i="1" s="1"/>
  <c r="Q239" i="1"/>
  <c r="N239" i="1"/>
  <c r="M239" i="1"/>
  <c r="P239" i="1" s="1"/>
  <c r="Q238" i="1"/>
  <c r="N238" i="1"/>
  <c r="M238" i="1"/>
  <c r="P238" i="1" s="1"/>
  <c r="Q237" i="1"/>
  <c r="N237" i="1"/>
  <c r="M237" i="1"/>
  <c r="P237" i="1" s="1"/>
  <c r="Q236" i="1"/>
  <c r="N236" i="1"/>
  <c r="M236" i="1"/>
  <c r="P236" i="1" s="1"/>
  <c r="Q235" i="1"/>
  <c r="N235" i="1"/>
  <c r="M235" i="1"/>
  <c r="P235" i="1" s="1"/>
  <c r="Q234" i="1"/>
  <c r="N234" i="1"/>
  <c r="M234" i="1"/>
  <c r="P234" i="1" s="1"/>
  <c r="Q233" i="1"/>
  <c r="N233" i="1"/>
  <c r="M233" i="1"/>
  <c r="P233" i="1" s="1"/>
  <c r="Q232" i="1"/>
  <c r="N232" i="1"/>
  <c r="M232" i="1"/>
  <c r="P232" i="1" s="1"/>
  <c r="Q231" i="1"/>
  <c r="N231" i="1"/>
  <c r="M231" i="1"/>
  <c r="P231" i="1" s="1"/>
  <c r="Q230" i="1"/>
  <c r="N230" i="1"/>
  <c r="M230" i="1"/>
  <c r="P230" i="1" s="1"/>
  <c r="Q229" i="1"/>
  <c r="N229" i="1"/>
  <c r="M229" i="1"/>
  <c r="P229" i="1" s="1"/>
  <c r="Q228" i="1"/>
  <c r="N228" i="1"/>
  <c r="M228" i="1"/>
  <c r="P228" i="1" s="1"/>
  <c r="Q227" i="1"/>
  <c r="N227" i="1"/>
  <c r="M227" i="1"/>
  <c r="P227" i="1" s="1"/>
  <c r="Q226" i="1"/>
  <c r="N226" i="1"/>
  <c r="M226" i="1"/>
  <c r="P226" i="1" s="1"/>
  <c r="Q223" i="1"/>
  <c r="N223" i="1"/>
  <c r="M223" i="1"/>
  <c r="P223" i="1" s="1"/>
  <c r="Q220" i="1"/>
  <c r="N220" i="1"/>
  <c r="M220" i="1"/>
  <c r="P220" i="1" s="1"/>
  <c r="Q219" i="1"/>
  <c r="N219" i="1"/>
  <c r="M219" i="1"/>
  <c r="P219" i="1" s="1"/>
  <c r="Q218" i="1"/>
  <c r="N218" i="1"/>
  <c r="M218" i="1"/>
  <c r="P218" i="1" s="1"/>
  <c r="Q217" i="1"/>
  <c r="N217" i="1"/>
  <c r="M217" i="1"/>
  <c r="P217" i="1" s="1"/>
  <c r="Q216" i="1"/>
  <c r="N216" i="1"/>
  <c r="M216" i="1"/>
  <c r="P216" i="1" s="1"/>
  <c r="Q215" i="1"/>
  <c r="N215" i="1"/>
  <c r="M215" i="1"/>
  <c r="P215" i="1" s="1"/>
  <c r="Q214" i="1"/>
  <c r="N214" i="1"/>
  <c r="M214" i="1"/>
  <c r="P214" i="1" s="1"/>
  <c r="Q213" i="1"/>
  <c r="N213" i="1"/>
  <c r="M213" i="1"/>
  <c r="P213" i="1" s="1"/>
  <c r="Q208" i="1"/>
  <c r="N208" i="1"/>
  <c r="M208" i="1"/>
  <c r="P208" i="1" s="1"/>
  <c r="Q207" i="1"/>
  <c r="N207" i="1"/>
  <c r="M207" i="1"/>
  <c r="P207" i="1" s="1"/>
  <c r="Q204" i="1"/>
  <c r="N204" i="1"/>
  <c r="M204" i="1"/>
  <c r="P204" i="1" s="1"/>
  <c r="Q203" i="1"/>
  <c r="N203" i="1"/>
  <c r="M203" i="1"/>
  <c r="P203" i="1" s="1"/>
  <c r="Q202" i="1"/>
  <c r="N202" i="1"/>
  <c r="M202" i="1"/>
  <c r="P202" i="1" s="1"/>
  <c r="Q201" i="1"/>
  <c r="N201" i="1"/>
  <c r="M201" i="1"/>
  <c r="P201" i="1" s="1"/>
  <c r="Q200" i="1"/>
  <c r="N200" i="1"/>
  <c r="M200" i="1"/>
  <c r="P200" i="1" s="1"/>
  <c r="Q199" i="1"/>
  <c r="N199" i="1"/>
  <c r="M199" i="1"/>
  <c r="P199" i="1" s="1"/>
  <c r="Q198" i="1"/>
  <c r="N198" i="1"/>
  <c r="M198" i="1"/>
  <c r="P198" i="1" s="1"/>
  <c r="Q197" i="1"/>
  <c r="N197" i="1"/>
  <c r="M197" i="1"/>
  <c r="P197" i="1" s="1"/>
  <c r="Q196" i="1"/>
  <c r="N196" i="1"/>
  <c r="M196" i="1"/>
  <c r="P196" i="1" s="1"/>
  <c r="Q195" i="1"/>
  <c r="N195" i="1"/>
  <c r="M195" i="1"/>
  <c r="P195" i="1" s="1"/>
  <c r="Q194" i="1"/>
  <c r="N194" i="1"/>
  <c r="M194" i="1"/>
  <c r="P194" i="1" s="1"/>
  <c r="Q193" i="1"/>
  <c r="N193" i="1"/>
  <c r="M193" i="1"/>
  <c r="P193" i="1" s="1"/>
  <c r="Q192" i="1"/>
  <c r="N192" i="1"/>
  <c r="M192" i="1"/>
  <c r="P192" i="1" s="1"/>
  <c r="Q191" i="1"/>
  <c r="N191" i="1"/>
  <c r="M191" i="1"/>
  <c r="P191" i="1" s="1"/>
  <c r="Q190" i="1"/>
  <c r="N190" i="1"/>
  <c r="M190" i="1"/>
  <c r="P190" i="1" s="1"/>
  <c r="Q189" i="1"/>
  <c r="N189" i="1"/>
  <c r="M189" i="1"/>
  <c r="P189" i="1" s="1"/>
  <c r="Q188" i="1"/>
  <c r="N188" i="1"/>
  <c r="M188" i="1"/>
  <c r="P188" i="1" s="1"/>
  <c r="Q187" i="1"/>
  <c r="N187" i="1"/>
  <c r="M187" i="1"/>
  <c r="P187" i="1" s="1"/>
  <c r="Q186" i="1"/>
  <c r="N186" i="1"/>
  <c r="M186" i="1"/>
  <c r="P186" i="1" s="1"/>
  <c r="Q185" i="1"/>
  <c r="N185" i="1"/>
  <c r="M185" i="1"/>
  <c r="P185" i="1" s="1"/>
  <c r="Q184" i="1"/>
  <c r="N184" i="1"/>
  <c r="M184" i="1"/>
  <c r="P184" i="1" s="1"/>
  <c r="Q183" i="1"/>
  <c r="N183" i="1"/>
  <c r="M183" i="1"/>
  <c r="P183" i="1" s="1"/>
  <c r="Q180" i="1"/>
  <c r="N180" i="1"/>
  <c r="M180" i="1"/>
  <c r="P180" i="1" s="1"/>
  <c r="Q179" i="1"/>
  <c r="N179" i="1"/>
  <c r="M179" i="1"/>
  <c r="P179" i="1" s="1"/>
  <c r="Q178" i="1"/>
  <c r="N178" i="1"/>
  <c r="M178" i="1"/>
  <c r="P178" i="1" s="1"/>
  <c r="Q177" i="1"/>
  <c r="N177" i="1"/>
  <c r="M177" i="1"/>
  <c r="P177" i="1" s="1"/>
  <c r="Q176" i="1"/>
  <c r="N176" i="1"/>
  <c r="M176" i="1"/>
  <c r="P176" i="1" s="1"/>
  <c r="Q175" i="1"/>
  <c r="N175" i="1"/>
  <c r="M175" i="1"/>
  <c r="P175" i="1" s="1"/>
  <c r="Q174" i="1"/>
  <c r="N174" i="1"/>
  <c r="M174" i="1"/>
  <c r="P174" i="1" s="1"/>
  <c r="Q173" i="1"/>
  <c r="N173" i="1"/>
  <c r="M173" i="1"/>
  <c r="P173" i="1" s="1"/>
  <c r="Q172" i="1"/>
  <c r="N172" i="1"/>
  <c r="M172" i="1"/>
  <c r="P172" i="1" s="1"/>
  <c r="Q171" i="1"/>
  <c r="N171" i="1"/>
  <c r="M171" i="1"/>
  <c r="P171" i="1" s="1"/>
  <c r="Q170" i="1"/>
  <c r="N170" i="1"/>
  <c r="M170" i="1"/>
  <c r="P170" i="1" s="1"/>
  <c r="Q169" i="1"/>
  <c r="N169" i="1"/>
  <c r="M169" i="1"/>
  <c r="P169" i="1" s="1"/>
  <c r="Q168" i="1"/>
  <c r="N168" i="1"/>
  <c r="M168" i="1"/>
  <c r="P168" i="1" s="1"/>
  <c r="Q167" i="1"/>
  <c r="N167" i="1"/>
  <c r="M167" i="1"/>
  <c r="P167" i="1" s="1"/>
  <c r="Q166" i="1"/>
  <c r="N166" i="1"/>
  <c r="M166" i="1"/>
  <c r="P166" i="1" s="1"/>
  <c r="Q165" i="1"/>
  <c r="N165" i="1"/>
  <c r="M165" i="1"/>
  <c r="P165" i="1" s="1"/>
  <c r="Q164" i="1"/>
  <c r="N164" i="1"/>
  <c r="M164" i="1"/>
  <c r="P164" i="1" s="1"/>
  <c r="Q163" i="1"/>
  <c r="N163" i="1"/>
  <c r="M163" i="1"/>
  <c r="P163" i="1" s="1"/>
  <c r="Q162" i="1"/>
  <c r="N162" i="1"/>
  <c r="M162" i="1"/>
  <c r="P162" i="1" s="1"/>
  <c r="Q161" i="1"/>
  <c r="N161" i="1"/>
  <c r="M161" i="1"/>
  <c r="P161" i="1" s="1"/>
  <c r="Q160" i="1"/>
  <c r="N160" i="1"/>
  <c r="M160" i="1"/>
  <c r="P160" i="1" s="1"/>
  <c r="Q159" i="1"/>
  <c r="N159" i="1"/>
  <c r="M159" i="1"/>
  <c r="P159" i="1" s="1"/>
  <c r="Q158" i="1"/>
  <c r="N158" i="1"/>
  <c r="M158" i="1"/>
  <c r="P158" i="1" s="1"/>
  <c r="Q157" i="1"/>
  <c r="N157" i="1"/>
  <c r="M157" i="1"/>
  <c r="P157" i="1" s="1"/>
  <c r="Q156" i="1"/>
  <c r="N156" i="1"/>
  <c r="M156" i="1"/>
  <c r="P156" i="1" s="1"/>
  <c r="Q155" i="1"/>
  <c r="N155" i="1"/>
  <c r="M155" i="1"/>
  <c r="P155" i="1" s="1"/>
  <c r="Q154" i="1"/>
  <c r="N154" i="1"/>
  <c r="M154" i="1"/>
  <c r="P154" i="1" s="1"/>
  <c r="Q153" i="1"/>
  <c r="N153" i="1"/>
  <c r="M153" i="1"/>
  <c r="P153" i="1" s="1"/>
  <c r="Q152" i="1"/>
  <c r="N152" i="1"/>
  <c r="M152" i="1"/>
  <c r="P152" i="1" s="1"/>
  <c r="Q151" i="1"/>
  <c r="N151" i="1"/>
  <c r="M151" i="1"/>
  <c r="P151" i="1" s="1"/>
  <c r="Q150" i="1"/>
  <c r="N150" i="1"/>
  <c r="M150" i="1"/>
  <c r="P150" i="1" s="1"/>
  <c r="Q149" i="1"/>
  <c r="N149" i="1"/>
  <c r="M149" i="1"/>
  <c r="P149" i="1" s="1"/>
  <c r="Q148" i="1"/>
  <c r="N148" i="1"/>
  <c r="M148" i="1"/>
  <c r="P148" i="1" s="1"/>
  <c r="Q147" i="1"/>
  <c r="N147" i="1"/>
  <c r="M147" i="1"/>
  <c r="P147" i="1" s="1"/>
  <c r="Q146" i="1"/>
  <c r="N146" i="1"/>
  <c r="M146" i="1"/>
  <c r="P146" i="1" s="1"/>
  <c r="Q145" i="1"/>
  <c r="N145" i="1"/>
  <c r="M145" i="1"/>
  <c r="P145" i="1" s="1"/>
  <c r="Q142" i="1"/>
  <c r="N142" i="1"/>
  <c r="M142" i="1"/>
  <c r="P142" i="1" s="1"/>
  <c r="Q139" i="1"/>
  <c r="N139" i="1"/>
  <c r="M139" i="1"/>
  <c r="P139" i="1" s="1"/>
  <c r="Q138" i="1"/>
  <c r="N138" i="1"/>
  <c r="M138" i="1"/>
  <c r="P138" i="1" s="1"/>
  <c r="Q137" i="1"/>
  <c r="N137" i="1"/>
  <c r="M137" i="1"/>
  <c r="P137" i="1" s="1"/>
  <c r="Q136" i="1"/>
  <c r="N136" i="1"/>
  <c r="M136" i="1"/>
  <c r="P136" i="1" s="1"/>
  <c r="Q135" i="1"/>
  <c r="N135" i="1"/>
  <c r="M135" i="1"/>
  <c r="P135" i="1" s="1"/>
  <c r="Q134" i="1"/>
  <c r="N134" i="1"/>
  <c r="M134" i="1"/>
  <c r="P134" i="1" s="1"/>
  <c r="Q133" i="1"/>
  <c r="N133" i="1"/>
  <c r="M133" i="1"/>
  <c r="P133" i="1" s="1"/>
  <c r="Q132" i="1"/>
  <c r="N132" i="1"/>
  <c r="M132" i="1"/>
  <c r="P132" i="1" s="1"/>
  <c r="Q131" i="1"/>
  <c r="N131" i="1"/>
  <c r="M131" i="1"/>
  <c r="P131" i="1" s="1"/>
  <c r="Q130" i="1"/>
  <c r="N130" i="1"/>
  <c r="M130" i="1"/>
  <c r="P130" i="1" s="1"/>
  <c r="Q129" i="1"/>
  <c r="N129" i="1"/>
  <c r="M129" i="1"/>
  <c r="P129" i="1" s="1"/>
  <c r="Q128" i="1"/>
  <c r="N128" i="1"/>
  <c r="M128" i="1"/>
  <c r="P128" i="1" s="1"/>
  <c r="Q127" i="1"/>
  <c r="N127" i="1"/>
  <c r="M127" i="1"/>
  <c r="P127" i="1" s="1"/>
  <c r="Q126" i="1"/>
  <c r="N126" i="1"/>
  <c r="M126" i="1"/>
  <c r="P126" i="1" s="1"/>
  <c r="Q125" i="1"/>
  <c r="N125" i="1"/>
  <c r="M125" i="1"/>
  <c r="P125" i="1" s="1"/>
  <c r="Q124" i="1"/>
  <c r="N124" i="1"/>
  <c r="M124" i="1"/>
  <c r="P124" i="1" s="1"/>
  <c r="Q123" i="1"/>
  <c r="N123" i="1"/>
  <c r="M123" i="1"/>
  <c r="P123" i="1" s="1"/>
  <c r="Q122" i="1"/>
  <c r="N122" i="1"/>
  <c r="M122" i="1"/>
  <c r="P122" i="1" s="1"/>
  <c r="Q121" i="1"/>
  <c r="N121" i="1"/>
  <c r="M121" i="1"/>
  <c r="P121" i="1" s="1"/>
  <c r="Q120" i="1"/>
  <c r="N120" i="1"/>
  <c r="M120" i="1"/>
  <c r="P120" i="1" s="1"/>
  <c r="Q119" i="1"/>
  <c r="N119" i="1"/>
  <c r="M119" i="1"/>
  <c r="P119" i="1" s="1"/>
  <c r="Q118" i="1"/>
  <c r="N118" i="1"/>
  <c r="M118" i="1"/>
  <c r="P118" i="1" s="1"/>
  <c r="Q117" i="1"/>
  <c r="N117" i="1"/>
  <c r="M117" i="1"/>
  <c r="P117" i="1" s="1"/>
  <c r="Q116" i="1"/>
  <c r="N116" i="1"/>
  <c r="M116" i="1"/>
  <c r="P116" i="1" s="1"/>
  <c r="Q113" i="1"/>
  <c r="N113" i="1"/>
  <c r="M113" i="1"/>
  <c r="P113" i="1" s="1"/>
  <c r="Q112" i="1"/>
  <c r="N112" i="1"/>
  <c r="M112" i="1"/>
  <c r="P112" i="1" s="1"/>
  <c r="Q111" i="1"/>
  <c r="N111" i="1"/>
  <c r="M111" i="1"/>
  <c r="P111" i="1" s="1"/>
  <c r="Q110" i="1"/>
  <c r="N110" i="1"/>
  <c r="M110" i="1"/>
  <c r="P110" i="1" s="1"/>
  <c r="Q109" i="1"/>
  <c r="N109" i="1"/>
  <c r="M109" i="1"/>
  <c r="P109" i="1" s="1"/>
  <c r="Q108" i="1"/>
  <c r="N108" i="1"/>
  <c r="M108" i="1"/>
  <c r="P108" i="1" s="1"/>
  <c r="Q107" i="1"/>
  <c r="N107" i="1"/>
  <c r="M107" i="1"/>
  <c r="P107" i="1" s="1"/>
  <c r="Q106" i="1"/>
  <c r="N106" i="1"/>
  <c r="M106" i="1"/>
  <c r="P106" i="1" s="1"/>
  <c r="Q105" i="1"/>
  <c r="N105" i="1"/>
  <c r="M105" i="1"/>
  <c r="P105" i="1" s="1"/>
  <c r="Q104" i="1"/>
  <c r="N104" i="1"/>
  <c r="M104" i="1"/>
  <c r="P104" i="1" s="1"/>
  <c r="Q103" i="1"/>
  <c r="N103" i="1"/>
  <c r="M103" i="1"/>
  <c r="P103" i="1" s="1"/>
  <c r="Q102" i="1"/>
  <c r="N102" i="1"/>
  <c r="M102" i="1"/>
  <c r="P102" i="1" s="1"/>
  <c r="Q101" i="1"/>
  <c r="N101" i="1"/>
  <c r="M101" i="1"/>
  <c r="P101" i="1" s="1"/>
  <c r="Q100" i="1"/>
  <c r="N100" i="1"/>
  <c r="M100" i="1"/>
  <c r="P100" i="1" s="1"/>
  <c r="Q99" i="1"/>
  <c r="N99" i="1"/>
  <c r="M99" i="1"/>
  <c r="P99" i="1" s="1"/>
  <c r="Q98" i="1"/>
  <c r="N98" i="1"/>
  <c r="M98" i="1"/>
  <c r="P98" i="1" s="1"/>
  <c r="Q97" i="1"/>
  <c r="N97" i="1"/>
  <c r="M97" i="1"/>
  <c r="P97" i="1" s="1"/>
  <c r="Q96" i="1"/>
  <c r="N96" i="1"/>
  <c r="M96" i="1"/>
  <c r="P96" i="1" s="1"/>
  <c r="Q95" i="1"/>
  <c r="N95" i="1"/>
  <c r="M95" i="1"/>
  <c r="P95" i="1" s="1"/>
  <c r="Q94" i="1"/>
  <c r="N94" i="1"/>
  <c r="M94" i="1"/>
  <c r="P94" i="1" s="1"/>
  <c r="Q93" i="1"/>
  <c r="N93" i="1"/>
  <c r="M93" i="1"/>
  <c r="P93" i="1" s="1"/>
  <c r="Q92" i="1"/>
  <c r="N92" i="1"/>
  <c r="M92" i="1"/>
  <c r="P92" i="1" s="1"/>
  <c r="Q91" i="1"/>
  <c r="N91" i="1"/>
  <c r="M91" i="1"/>
  <c r="P91" i="1" s="1"/>
  <c r="Q90" i="1"/>
  <c r="N90" i="1"/>
  <c r="M90" i="1"/>
  <c r="P90" i="1" s="1"/>
  <c r="Q89" i="1"/>
  <c r="N89" i="1"/>
  <c r="M89" i="1"/>
  <c r="P89" i="1" s="1"/>
  <c r="Q88" i="1"/>
  <c r="N88" i="1"/>
  <c r="M88" i="1"/>
  <c r="P88" i="1" s="1"/>
  <c r="Q87" i="1"/>
  <c r="N87" i="1"/>
  <c r="M87" i="1"/>
  <c r="P87" i="1" s="1"/>
  <c r="Q86" i="1"/>
  <c r="N86" i="1"/>
  <c r="M86" i="1"/>
  <c r="P86" i="1" s="1"/>
  <c r="Q85" i="1"/>
  <c r="N85" i="1"/>
  <c r="M85" i="1"/>
  <c r="P85" i="1" s="1"/>
  <c r="Q84" i="1"/>
  <c r="N84" i="1"/>
  <c r="M84" i="1"/>
  <c r="P84" i="1" s="1"/>
  <c r="Q83" i="1"/>
  <c r="N83" i="1"/>
  <c r="M83" i="1"/>
  <c r="P83" i="1" s="1"/>
  <c r="Q82" i="1"/>
  <c r="N82" i="1"/>
  <c r="M82" i="1"/>
  <c r="P82" i="1" s="1"/>
  <c r="Q81" i="1"/>
  <c r="N81" i="1"/>
  <c r="M81" i="1"/>
  <c r="P81" i="1" s="1"/>
  <c r="Q80" i="1"/>
  <c r="N80" i="1"/>
  <c r="M80" i="1"/>
  <c r="P80" i="1" s="1"/>
  <c r="Q79" i="1"/>
  <c r="N79" i="1"/>
  <c r="M79" i="1"/>
  <c r="P79" i="1" s="1"/>
  <c r="Q78" i="1"/>
  <c r="N78" i="1"/>
  <c r="M78" i="1"/>
  <c r="P78" i="1" s="1"/>
  <c r="Q77" i="1"/>
  <c r="N77" i="1"/>
  <c r="M77" i="1"/>
  <c r="P77" i="1" s="1"/>
  <c r="Q76" i="1"/>
  <c r="N76" i="1"/>
  <c r="M76" i="1"/>
  <c r="P76" i="1" s="1"/>
  <c r="Q75" i="1"/>
  <c r="N75" i="1"/>
  <c r="M75" i="1"/>
  <c r="P75" i="1" s="1"/>
  <c r="Q74" i="1"/>
  <c r="N74" i="1"/>
  <c r="M74" i="1"/>
  <c r="P74" i="1" s="1"/>
  <c r="Q73" i="1"/>
  <c r="N73" i="1"/>
  <c r="M73" i="1"/>
  <c r="P73" i="1" s="1"/>
  <c r="Q72" i="1"/>
  <c r="N72" i="1"/>
  <c r="M72" i="1"/>
  <c r="P72" i="1" s="1"/>
  <c r="Q71" i="1"/>
  <c r="N71" i="1"/>
  <c r="M71" i="1"/>
  <c r="P71" i="1" s="1"/>
  <c r="Q70" i="1"/>
  <c r="N70" i="1"/>
  <c r="M70" i="1"/>
  <c r="P70" i="1" s="1"/>
  <c r="Q69" i="1"/>
  <c r="N69" i="1"/>
  <c r="M69" i="1"/>
  <c r="P69" i="1" s="1"/>
  <c r="Q68" i="1"/>
  <c r="N68" i="1"/>
  <c r="M68" i="1"/>
  <c r="P68" i="1" s="1"/>
  <c r="Q67" i="1"/>
  <c r="N67" i="1"/>
  <c r="M67" i="1"/>
  <c r="P67" i="1" s="1"/>
  <c r="Q66" i="1"/>
  <c r="N66" i="1"/>
  <c r="M66" i="1"/>
  <c r="P66" i="1" s="1"/>
  <c r="Q65" i="1"/>
  <c r="N65" i="1"/>
  <c r="M65" i="1"/>
  <c r="P65" i="1" s="1"/>
  <c r="Q64" i="1"/>
  <c r="N64" i="1"/>
  <c r="M64" i="1"/>
  <c r="P64" i="1" s="1"/>
  <c r="Q63" i="1"/>
  <c r="N63" i="1"/>
  <c r="M63" i="1"/>
  <c r="P63" i="1" s="1"/>
  <c r="Q62" i="1"/>
  <c r="N62" i="1"/>
  <c r="M62" i="1"/>
  <c r="P62" i="1" s="1"/>
  <c r="Q61" i="1"/>
  <c r="N61" i="1"/>
  <c r="M61" i="1"/>
  <c r="P61" i="1" s="1"/>
  <c r="Q60" i="1"/>
  <c r="N60" i="1"/>
  <c r="M60" i="1"/>
  <c r="P60" i="1" s="1"/>
  <c r="Q59" i="1"/>
  <c r="N59" i="1"/>
  <c r="M59" i="1"/>
  <c r="P59" i="1" s="1"/>
  <c r="Q58" i="1"/>
  <c r="N58" i="1"/>
  <c r="M58" i="1"/>
  <c r="P58" i="1" s="1"/>
  <c r="Q55" i="1"/>
  <c r="N55" i="1"/>
  <c r="M55" i="1"/>
  <c r="P55" i="1" s="1"/>
  <c r="Q53" i="1"/>
  <c r="N53" i="1"/>
  <c r="M53" i="1"/>
  <c r="P53" i="1" s="1"/>
  <c r="Q52" i="1"/>
  <c r="N52" i="1"/>
  <c r="M52" i="1"/>
  <c r="P52" i="1" s="1"/>
  <c r="Q51" i="1"/>
  <c r="N51" i="1"/>
  <c r="M51" i="1"/>
  <c r="P51" i="1" s="1"/>
  <c r="Q50" i="1"/>
  <c r="N50" i="1"/>
  <c r="M50" i="1"/>
  <c r="P50" i="1" s="1"/>
  <c r="Q49" i="1"/>
  <c r="N49" i="1"/>
  <c r="M49" i="1"/>
  <c r="P49" i="1" s="1"/>
  <c r="Q48" i="1"/>
  <c r="N48" i="1"/>
  <c r="M48" i="1"/>
  <c r="P48" i="1" s="1"/>
  <c r="Q47" i="1"/>
  <c r="N47" i="1"/>
  <c r="M47" i="1"/>
  <c r="P47" i="1" s="1"/>
  <c r="Q46" i="1"/>
  <c r="N46" i="1"/>
  <c r="M46" i="1"/>
  <c r="P46" i="1" s="1"/>
  <c r="Q45" i="1"/>
  <c r="N45" i="1"/>
  <c r="M45" i="1"/>
  <c r="P45" i="1" s="1"/>
  <c r="Q44" i="1"/>
  <c r="N44" i="1"/>
  <c r="M44" i="1"/>
  <c r="P44" i="1" s="1"/>
  <c r="Q43" i="1"/>
  <c r="N43" i="1"/>
  <c r="M43" i="1"/>
  <c r="P43" i="1" s="1"/>
  <c r="Q42" i="1"/>
  <c r="N42" i="1"/>
  <c r="M42" i="1"/>
  <c r="P42" i="1" s="1"/>
  <c r="Q41" i="1"/>
  <c r="N41" i="1"/>
  <c r="M41" i="1"/>
  <c r="P41" i="1" s="1"/>
  <c r="Q40" i="1"/>
  <c r="N40" i="1"/>
  <c r="M40" i="1"/>
  <c r="P40" i="1" s="1"/>
  <c r="Q39" i="1"/>
  <c r="N39" i="1"/>
  <c r="M39" i="1"/>
  <c r="P39" i="1" s="1"/>
  <c r="Q38" i="1"/>
  <c r="N38" i="1"/>
  <c r="M38" i="1"/>
  <c r="P38" i="1" s="1"/>
  <c r="Q37" i="1"/>
  <c r="N37" i="1"/>
  <c r="M37" i="1"/>
  <c r="P37" i="1" s="1"/>
  <c r="Q34" i="1"/>
  <c r="N34" i="1"/>
  <c r="M34" i="1"/>
  <c r="P34" i="1" s="1"/>
  <c r="Q33" i="1"/>
  <c r="N33" i="1"/>
  <c r="M33" i="1"/>
  <c r="P33" i="1" s="1"/>
  <c r="Q32" i="1"/>
  <c r="N32" i="1"/>
  <c r="M32" i="1"/>
  <c r="P32" i="1" s="1"/>
  <c r="Q31" i="1"/>
  <c r="N31" i="1"/>
  <c r="M31" i="1"/>
  <c r="P31" i="1" s="1"/>
  <c r="Q30" i="1"/>
  <c r="N30" i="1"/>
  <c r="M30" i="1"/>
  <c r="P30" i="1" s="1"/>
  <c r="Q29" i="1"/>
  <c r="N29" i="1"/>
  <c r="M29" i="1"/>
  <c r="P29" i="1" s="1"/>
  <c r="Q28" i="1"/>
  <c r="N28" i="1"/>
  <c r="M28" i="1"/>
  <c r="P28" i="1" s="1"/>
  <c r="Q27" i="1"/>
  <c r="N27" i="1"/>
  <c r="M27" i="1"/>
  <c r="P27" i="1" s="1"/>
  <c r="Q26" i="1"/>
  <c r="N26" i="1"/>
  <c r="M26" i="1"/>
  <c r="P26" i="1" s="1"/>
  <c r="Q25" i="1"/>
  <c r="N25" i="1"/>
  <c r="M25" i="1"/>
  <c r="P25" i="1" s="1"/>
  <c r="Q24" i="1"/>
  <c r="N24" i="1"/>
  <c r="M24" i="1"/>
  <c r="P24" i="1" s="1"/>
  <c r="Q23" i="1"/>
  <c r="N23" i="1"/>
  <c r="M23" i="1"/>
  <c r="P23" i="1" s="1"/>
  <c r="Q22" i="1"/>
  <c r="N22" i="1"/>
  <c r="M22" i="1"/>
  <c r="P22" i="1" s="1"/>
  <c r="Q21" i="1"/>
  <c r="N21" i="1"/>
  <c r="M21" i="1"/>
  <c r="P21" i="1" s="1"/>
  <c r="Q20" i="1"/>
  <c r="N20" i="1"/>
  <c r="M20" i="1"/>
  <c r="P20" i="1" s="1"/>
  <c r="Q19" i="1"/>
  <c r="N19" i="1"/>
  <c r="M19" i="1"/>
  <c r="P19" i="1" s="1"/>
  <c r="Q18" i="1"/>
  <c r="N18" i="1"/>
  <c r="M18" i="1"/>
  <c r="P18" i="1" s="1"/>
  <c r="Q17" i="1"/>
  <c r="N17" i="1"/>
  <c r="M17" i="1"/>
  <c r="P17" i="1" s="1"/>
  <c r="Q16" i="1"/>
  <c r="N16" i="1"/>
  <c r="M16" i="1"/>
  <c r="P16" i="1" s="1"/>
  <c r="Q15" i="1"/>
  <c r="N15" i="1"/>
  <c r="M15" i="1"/>
  <c r="P15" i="1" s="1"/>
  <c r="Q14" i="1"/>
  <c r="N14" i="1"/>
  <c r="M14" i="1"/>
  <c r="P14" i="1" s="1"/>
  <c r="Q13" i="1"/>
  <c r="N13" i="1"/>
  <c r="M13" i="1"/>
  <c r="P13" i="1" s="1"/>
  <c r="Q12" i="1"/>
  <c r="N12" i="1"/>
  <c r="M12" i="1"/>
  <c r="P12" i="1" s="1"/>
  <c r="Q11" i="1"/>
  <c r="N11" i="1"/>
  <c r="M11" i="1"/>
  <c r="P11" i="1" s="1"/>
  <c r="Q10" i="1"/>
  <c r="N10" i="1"/>
  <c r="M10" i="1"/>
  <c r="P10" i="1" s="1"/>
  <c r="Q9" i="1"/>
  <c r="N9" i="1"/>
  <c r="M9" i="1"/>
  <c r="P9" i="1" s="1"/>
  <c r="Q6" i="1"/>
  <c r="N6" i="1"/>
  <c r="M6" i="1"/>
  <c r="P6" i="1" s="1"/>
  <c r="F365" i="1"/>
  <c r="E365" i="1"/>
  <c r="G365" i="1" s="1"/>
  <c r="F364" i="1"/>
  <c r="E364" i="1"/>
  <c r="G364" i="1" s="1"/>
  <c r="F359" i="1"/>
  <c r="E359" i="1"/>
  <c r="G359" i="1" s="1"/>
  <c r="F354" i="1"/>
  <c r="E354" i="1"/>
  <c r="G354" i="1" s="1"/>
  <c r="F351" i="1"/>
  <c r="E351" i="1"/>
  <c r="G351" i="1" s="1"/>
  <c r="F350" i="1"/>
  <c r="E350" i="1"/>
  <c r="G350" i="1" s="1"/>
  <c r="F348" i="1"/>
  <c r="E348" i="1"/>
  <c r="G348" i="1" s="1"/>
  <c r="F347" i="1"/>
  <c r="E347" i="1"/>
  <c r="G347" i="1" s="1"/>
  <c r="F346" i="1"/>
  <c r="E346" i="1"/>
  <c r="G346" i="1" s="1"/>
  <c r="F345" i="1"/>
  <c r="E345" i="1"/>
  <c r="F344" i="1"/>
  <c r="E344" i="1"/>
  <c r="G344" i="1" s="1"/>
  <c r="F343" i="1"/>
  <c r="E343" i="1"/>
  <c r="G343" i="1" s="1"/>
  <c r="F342" i="1"/>
  <c r="E342" i="1"/>
  <c r="G342" i="1" s="1"/>
  <c r="F341" i="1"/>
  <c r="E341" i="1"/>
  <c r="G341" i="1" s="1"/>
  <c r="F340" i="1"/>
  <c r="E340" i="1"/>
  <c r="G340" i="1" s="1"/>
  <c r="F339" i="1"/>
  <c r="E339" i="1"/>
  <c r="G339" i="1" s="1"/>
  <c r="F338" i="1"/>
  <c r="E338" i="1"/>
  <c r="G338" i="1" s="1"/>
  <c r="F337" i="1"/>
  <c r="E337" i="1"/>
  <c r="G337" i="1" s="1"/>
  <c r="F336" i="1"/>
  <c r="E336" i="1"/>
  <c r="G336" i="1" s="1"/>
  <c r="F335" i="1"/>
  <c r="E335" i="1"/>
  <c r="F334" i="1"/>
  <c r="E334" i="1"/>
  <c r="G334" i="1" s="1"/>
  <c r="F333" i="1"/>
  <c r="E333" i="1"/>
  <c r="G333" i="1" s="1"/>
  <c r="F332" i="1"/>
  <c r="E332" i="1"/>
  <c r="G332" i="1" s="1"/>
  <c r="F331" i="1"/>
  <c r="E331" i="1"/>
  <c r="G331" i="1" s="1"/>
  <c r="F328" i="1"/>
  <c r="E328" i="1"/>
  <c r="G328" i="1" s="1"/>
  <c r="F325" i="1"/>
  <c r="E325" i="1"/>
  <c r="G325" i="1" s="1"/>
  <c r="F324" i="1"/>
  <c r="E324" i="1"/>
  <c r="G324" i="1" s="1"/>
  <c r="F323" i="1"/>
  <c r="E323" i="1"/>
  <c r="G323" i="1" s="1"/>
  <c r="F322" i="1"/>
  <c r="E322" i="1"/>
  <c r="G322" i="1" s="1"/>
  <c r="F321" i="1"/>
  <c r="E321" i="1"/>
  <c r="G321" i="1" s="1"/>
  <c r="F320" i="1"/>
  <c r="E320" i="1"/>
  <c r="G320" i="1" s="1"/>
  <c r="F319" i="1"/>
  <c r="E319" i="1"/>
  <c r="G319" i="1" s="1"/>
  <c r="F318" i="1"/>
  <c r="E318" i="1"/>
  <c r="G318" i="1" s="1"/>
  <c r="F317" i="1"/>
  <c r="E317" i="1"/>
  <c r="G317" i="1" s="1"/>
  <c r="F314" i="1"/>
  <c r="E314" i="1"/>
  <c r="G314" i="1" s="1"/>
  <c r="F309" i="1"/>
  <c r="E309" i="1"/>
  <c r="G309" i="1" s="1"/>
  <c r="F308" i="1"/>
  <c r="E308" i="1"/>
  <c r="G308" i="1" s="1"/>
  <c r="F307" i="1"/>
  <c r="E307" i="1"/>
  <c r="G307" i="1" s="1"/>
  <c r="F306" i="1"/>
  <c r="E306" i="1"/>
  <c r="G306" i="1" s="1"/>
  <c r="F305" i="1"/>
  <c r="E305" i="1"/>
  <c r="G305" i="1" s="1"/>
  <c r="F304" i="1"/>
  <c r="E304" i="1"/>
  <c r="F303" i="1"/>
  <c r="E303" i="1"/>
  <c r="G303" i="1" s="1"/>
  <c r="F302" i="1"/>
  <c r="E302" i="1"/>
  <c r="G302" i="1" s="1"/>
  <c r="F301" i="1"/>
  <c r="E301" i="1"/>
  <c r="G301" i="1" s="1"/>
  <c r="F300" i="1"/>
  <c r="E300" i="1"/>
  <c r="G300" i="1" s="1"/>
  <c r="F299" i="1"/>
  <c r="E299" i="1"/>
  <c r="G299" i="1" s="1"/>
  <c r="F298" i="1"/>
  <c r="E298" i="1"/>
  <c r="G298" i="1" s="1"/>
  <c r="F297" i="1"/>
  <c r="E297" i="1"/>
  <c r="G297" i="1" s="1"/>
  <c r="F296" i="1"/>
  <c r="E296" i="1"/>
  <c r="G296" i="1" s="1"/>
  <c r="F295" i="1"/>
  <c r="E295" i="1"/>
  <c r="G295" i="1" s="1"/>
  <c r="F294" i="1"/>
  <c r="E294" i="1"/>
  <c r="G294" i="1" s="1"/>
  <c r="F293" i="1"/>
  <c r="E293" i="1"/>
  <c r="G293" i="1" s="1"/>
  <c r="F292" i="1"/>
  <c r="E292" i="1"/>
  <c r="G292" i="1" s="1"/>
  <c r="F291" i="1"/>
  <c r="E291" i="1"/>
  <c r="G291" i="1" s="1"/>
  <c r="F290" i="1"/>
  <c r="E290" i="1"/>
  <c r="G290" i="1" s="1"/>
  <c r="F289" i="1"/>
  <c r="E289" i="1"/>
  <c r="G289" i="1" s="1"/>
  <c r="F288" i="1"/>
  <c r="E288" i="1"/>
  <c r="G288" i="1" s="1"/>
  <c r="F287" i="1"/>
  <c r="E287" i="1"/>
  <c r="G287" i="1" s="1"/>
  <c r="F286" i="1"/>
  <c r="E286" i="1"/>
  <c r="G286" i="1" s="1"/>
  <c r="F285" i="1"/>
  <c r="E285" i="1"/>
  <c r="G285" i="1" s="1"/>
  <c r="F284" i="1"/>
  <c r="E284" i="1"/>
  <c r="G284" i="1" s="1"/>
  <c r="F283" i="1"/>
  <c r="E283" i="1"/>
  <c r="G283" i="1" s="1"/>
  <c r="F282" i="1"/>
  <c r="E282" i="1"/>
  <c r="G282" i="1" s="1"/>
  <c r="F281" i="1"/>
  <c r="E281" i="1"/>
  <c r="G281" i="1" s="1"/>
  <c r="F280" i="1"/>
  <c r="E280" i="1"/>
  <c r="G280" i="1" s="1"/>
  <c r="F279" i="1"/>
  <c r="E279" i="1"/>
  <c r="G279" i="1" s="1"/>
  <c r="F278" i="1"/>
  <c r="E278" i="1"/>
  <c r="G278" i="1" s="1"/>
  <c r="F277" i="1"/>
  <c r="E277" i="1"/>
  <c r="G277" i="1" s="1"/>
  <c r="F276" i="1"/>
  <c r="E276" i="1"/>
  <c r="G276" i="1" s="1"/>
  <c r="F275" i="1"/>
  <c r="E275" i="1"/>
  <c r="G275" i="1" s="1"/>
  <c r="F272" i="1"/>
  <c r="E272" i="1"/>
  <c r="G272" i="1" s="1"/>
  <c r="F271" i="1"/>
  <c r="E271" i="1"/>
  <c r="G271" i="1" s="1"/>
  <c r="F270" i="1"/>
  <c r="E270" i="1"/>
  <c r="G270" i="1" s="1"/>
  <c r="F269" i="1"/>
  <c r="E269" i="1"/>
  <c r="G269" i="1" s="1"/>
  <c r="F268" i="1"/>
  <c r="E268" i="1"/>
  <c r="G268" i="1" s="1"/>
  <c r="F267" i="1"/>
  <c r="E267" i="1"/>
  <c r="F266" i="1"/>
  <c r="E266" i="1"/>
  <c r="G266" i="1" s="1"/>
  <c r="F265" i="1"/>
  <c r="E265" i="1"/>
  <c r="G265" i="1" s="1"/>
  <c r="F264" i="1"/>
  <c r="E264" i="1"/>
  <c r="G264" i="1" s="1"/>
  <c r="F263" i="1"/>
  <c r="E263" i="1"/>
  <c r="G263" i="1" s="1"/>
  <c r="F262" i="1"/>
  <c r="E262" i="1"/>
  <c r="G262" i="1" s="1"/>
  <c r="F261" i="1"/>
  <c r="E261" i="1"/>
  <c r="G261" i="1" s="1"/>
  <c r="F260" i="1"/>
  <c r="E260" i="1"/>
  <c r="G260" i="1" s="1"/>
  <c r="F259" i="1"/>
  <c r="E259" i="1"/>
  <c r="G259" i="1" s="1"/>
  <c r="F258" i="1"/>
  <c r="E258" i="1"/>
  <c r="G258" i="1" s="1"/>
  <c r="F257" i="1"/>
  <c r="E257" i="1"/>
  <c r="G257" i="1" s="1"/>
  <c r="F256" i="1"/>
  <c r="E256" i="1"/>
  <c r="G256" i="1" s="1"/>
  <c r="F255" i="1"/>
  <c r="E255" i="1"/>
  <c r="G255" i="1" s="1"/>
  <c r="F254" i="1"/>
  <c r="E254" i="1"/>
  <c r="G254" i="1" s="1"/>
  <c r="F253" i="1"/>
  <c r="E253" i="1"/>
  <c r="G253" i="1" s="1"/>
  <c r="F252" i="1"/>
  <c r="E252" i="1"/>
  <c r="G252" i="1" s="1"/>
  <c r="F251" i="1"/>
  <c r="E251" i="1"/>
  <c r="G251" i="1" s="1"/>
  <c r="F250" i="1"/>
  <c r="E250" i="1"/>
  <c r="G250" i="1" s="1"/>
  <c r="F249" i="1"/>
  <c r="E249" i="1"/>
  <c r="G249" i="1" s="1"/>
  <c r="F248" i="1"/>
  <c r="E248" i="1"/>
  <c r="G248" i="1" s="1"/>
  <c r="F247" i="1"/>
  <c r="E247" i="1"/>
  <c r="G247" i="1" s="1"/>
  <c r="F246" i="1"/>
  <c r="E246" i="1"/>
  <c r="G246" i="1" s="1"/>
  <c r="F245" i="1"/>
  <c r="E245" i="1"/>
  <c r="G245" i="1" s="1"/>
  <c r="F244" i="1"/>
  <c r="E244" i="1"/>
  <c r="G244" i="1" s="1"/>
  <c r="F243" i="1"/>
  <c r="E243" i="1"/>
  <c r="G243" i="1" s="1"/>
  <c r="F242" i="1"/>
  <c r="E242" i="1"/>
  <c r="G242" i="1" s="1"/>
  <c r="F241" i="1"/>
  <c r="E241" i="1"/>
  <c r="G241" i="1" s="1"/>
  <c r="F240" i="1"/>
  <c r="E240" i="1"/>
  <c r="G240" i="1" s="1"/>
  <c r="F239" i="1"/>
  <c r="E239" i="1"/>
  <c r="F238" i="1"/>
  <c r="E238" i="1"/>
  <c r="G238" i="1" s="1"/>
  <c r="F237" i="1"/>
  <c r="E237" i="1"/>
  <c r="G237" i="1" s="1"/>
  <c r="F236" i="1"/>
  <c r="E236" i="1"/>
  <c r="G236" i="1" s="1"/>
  <c r="F235" i="1"/>
  <c r="E235" i="1"/>
  <c r="G235" i="1" s="1"/>
  <c r="F234" i="1"/>
  <c r="E234" i="1"/>
  <c r="G234" i="1" s="1"/>
  <c r="F233" i="1"/>
  <c r="E233" i="1"/>
  <c r="G233" i="1" s="1"/>
  <c r="F232" i="1"/>
  <c r="E232" i="1"/>
  <c r="G232" i="1" s="1"/>
  <c r="F231" i="1"/>
  <c r="E231" i="1"/>
  <c r="G231" i="1" s="1"/>
  <c r="F230" i="1"/>
  <c r="E230" i="1"/>
  <c r="G230" i="1" s="1"/>
  <c r="F229" i="1"/>
  <c r="E229" i="1"/>
  <c r="G229" i="1" s="1"/>
  <c r="F228" i="1"/>
  <c r="E228" i="1"/>
  <c r="G228" i="1" s="1"/>
  <c r="F227" i="1"/>
  <c r="E227" i="1"/>
  <c r="G227" i="1" s="1"/>
  <c r="F226" i="1"/>
  <c r="E226" i="1"/>
  <c r="G226" i="1" s="1"/>
  <c r="F223" i="1"/>
  <c r="E223" i="1"/>
  <c r="G223" i="1" s="1"/>
  <c r="F220" i="1"/>
  <c r="E220" i="1"/>
  <c r="G220" i="1" s="1"/>
  <c r="F219" i="1"/>
  <c r="E219" i="1"/>
  <c r="G219" i="1" s="1"/>
  <c r="F218" i="1"/>
  <c r="E218" i="1"/>
  <c r="G218" i="1" s="1"/>
  <c r="F217" i="1"/>
  <c r="E217" i="1"/>
  <c r="G217" i="1" s="1"/>
  <c r="F216" i="1"/>
  <c r="E216" i="1"/>
  <c r="F215" i="1"/>
  <c r="E215" i="1"/>
  <c r="G215" i="1" s="1"/>
  <c r="F214" i="1"/>
  <c r="E214" i="1"/>
  <c r="G214" i="1" s="1"/>
  <c r="F213" i="1"/>
  <c r="E213" i="1"/>
  <c r="G213" i="1" s="1"/>
  <c r="F208" i="1"/>
  <c r="E208" i="1"/>
  <c r="G208" i="1" s="1"/>
  <c r="F207" i="1"/>
  <c r="E207" i="1"/>
  <c r="G207" i="1" s="1"/>
  <c r="F204" i="1"/>
  <c r="E204" i="1"/>
  <c r="G204" i="1" s="1"/>
  <c r="F203" i="1"/>
  <c r="E203" i="1"/>
  <c r="G203" i="1" s="1"/>
  <c r="F202" i="1"/>
  <c r="E202" i="1"/>
  <c r="G202" i="1" s="1"/>
  <c r="F201" i="1"/>
  <c r="E201" i="1"/>
  <c r="G201" i="1" s="1"/>
  <c r="F200" i="1"/>
  <c r="E200" i="1"/>
  <c r="G200" i="1" s="1"/>
  <c r="F199" i="1"/>
  <c r="E199" i="1"/>
  <c r="G199" i="1" s="1"/>
  <c r="F198" i="1"/>
  <c r="E198" i="1"/>
  <c r="G198" i="1" s="1"/>
  <c r="F197" i="1"/>
  <c r="E197" i="1"/>
  <c r="G197" i="1" s="1"/>
  <c r="F196" i="1"/>
  <c r="E196" i="1"/>
  <c r="G196" i="1" s="1"/>
  <c r="F195" i="1"/>
  <c r="E195" i="1"/>
  <c r="G195" i="1" s="1"/>
  <c r="F194" i="1"/>
  <c r="E194" i="1"/>
  <c r="G194" i="1" s="1"/>
  <c r="F193" i="1"/>
  <c r="E193" i="1"/>
  <c r="G193" i="1" s="1"/>
  <c r="F192" i="1"/>
  <c r="E192" i="1"/>
  <c r="F191" i="1"/>
  <c r="E191" i="1"/>
  <c r="G191" i="1" s="1"/>
  <c r="F190" i="1"/>
  <c r="E190" i="1"/>
  <c r="G190" i="1" s="1"/>
  <c r="F189" i="1"/>
  <c r="E189" i="1"/>
  <c r="G189" i="1" s="1"/>
  <c r="F188" i="1"/>
  <c r="E188" i="1"/>
  <c r="G188" i="1" s="1"/>
  <c r="F187" i="1"/>
  <c r="E187" i="1"/>
  <c r="G187" i="1" s="1"/>
  <c r="F186" i="1"/>
  <c r="E186" i="1"/>
  <c r="G186" i="1" s="1"/>
  <c r="F185" i="1"/>
  <c r="E185" i="1"/>
  <c r="G185" i="1" s="1"/>
  <c r="F184" i="1"/>
  <c r="E184" i="1"/>
  <c r="G184" i="1" s="1"/>
  <c r="F183" i="1"/>
  <c r="E183" i="1"/>
  <c r="G183" i="1" s="1"/>
  <c r="F180" i="1"/>
  <c r="E180" i="1"/>
  <c r="G180" i="1" s="1"/>
  <c r="F179" i="1"/>
  <c r="E179" i="1"/>
  <c r="G179" i="1" s="1"/>
  <c r="F178" i="1"/>
  <c r="E178" i="1"/>
  <c r="G178" i="1" s="1"/>
  <c r="F177" i="1"/>
  <c r="E177" i="1"/>
  <c r="G177" i="1" s="1"/>
  <c r="F176" i="1"/>
  <c r="E176" i="1"/>
  <c r="H176" i="1" s="1"/>
  <c r="F175" i="1"/>
  <c r="E175" i="1"/>
  <c r="G175" i="1" s="1"/>
  <c r="F174" i="1"/>
  <c r="E174" i="1"/>
  <c r="G174" i="1" s="1"/>
  <c r="F173" i="1"/>
  <c r="E173" i="1"/>
  <c r="G173" i="1" s="1"/>
  <c r="F172" i="1"/>
  <c r="E172" i="1"/>
  <c r="G172" i="1" s="1"/>
  <c r="F171" i="1"/>
  <c r="E171" i="1"/>
  <c r="G171" i="1" s="1"/>
  <c r="F170" i="1"/>
  <c r="E170" i="1"/>
  <c r="G170" i="1" s="1"/>
  <c r="F169" i="1"/>
  <c r="E169" i="1"/>
  <c r="G169" i="1" s="1"/>
  <c r="F168" i="1"/>
  <c r="E168" i="1"/>
  <c r="F167" i="1"/>
  <c r="E167" i="1"/>
  <c r="G167" i="1" s="1"/>
  <c r="F166" i="1"/>
  <c r="E166" i="1"/>
  <c r="G166" i="1" s="1"/>
  <c r="F165" i="1"/>
  <c r="E165" i="1"/>
  <c r="G165" i="1" s="1"/>
  <c r="F164" i="1"/>
  <c r="E164" i="1"/>
  <c r="G164" i="1" s="1"/>
  <c r="F163" i="1"/>
  <c r="E163" i="1"/>
  <c r="G163" i="1" s="1"/>
  <c r="F162" i="1"/>
  <c r="E162" i="1"/>
  <c r="G162" i="1" s="1"/>
  <c r="F161" i="1"/>
  <c r="E161" i="1"/>
  <c r="G161" i="1" s="1"/>
  <c r="F160" i="1"/>
  <c r="E160" i="1"/>
  <c r="G160" i="1" s="1"/>
  <c r="F159" i="1"/>
  <c r="E159" i="1"/>
  <c r="G159" i="1" s="1"/>
  <c r="F158" i="1"/>
  <c r="E158" i="1"/>
  <c r="F157" i="1"/>
  <c r="E157" i="1"/>
  <c r="G157" i="1" s="1"/>
  <c r="F156" i="1"/>
  <c r="E156" i="1"/>
  <c r="G156" i="1" s="1"/>
  <c r="F155" i="1"/>
  <c r="E155" i="1"/>
  <c r="G155" i="1" s="1"/>
  <c r="F154" i="1"/>
  <c r="E154" i="1"/>
  <c r="G154" i="1" s="1"/>
  <c r="F153" i="1"/>
  <c r="E153" i="1"/>
  <c r="G153" i="1" s="1"/>
  <c r="F152" i="1"/>
  <c r="E152" i="1"/>
  <c r="F151" i="1"/>
  <c r="E151" i="1"/>
  <c r="G151" i="1" s="1"/>
  <c r="F150" i="1"/>
  <c r="E150" i="1"/>
  <c r="G150" i="1" s="1"/>
  <c r="F149" i="1"/>
  <c r="E149" i="1"/>
  <c r="G149" i="1" s="1"/>
  <c r="F148" i="1"/>
  <c r="E148" i="1"/>
  <c r="G148" i="1" s="1"/>
  <c r="F147" i="1"/>
  <c r="E147" i="1"/>
  <c r="G147" i="1" s="1"/>
  <c r="F146" i="1"/>
  <c r="E146" i="1"/>
  <c r="G146" i="1" s="1"/>
  <c r="F145" i="1"/>
  <c r="E145" i="1"/>
  <c r="G145" i="1" s="1"/>
  <c r="F142" i="1"/>
  <c r="E142" i="1"/>
  <c r="G142" i="1" s="1"/>
  <c r="F139" i="1"/>
  <c r="E139" i="1"/>
  <c r="G139" i="1" s="1"/>
  <c r="F138" i="1"/>
  <c r="E138" i="1"/>
  <c r="F137" i="1"/>
  <c r="E137" i="1"/>
  <c r="G137" i="1" s="1"/>
  <c r="F136" i="1"/>
  <c r="E136" i="1"/>
  <c r="F135" i="1"/>
  <c r="E135" i="1"/>
  <c r="G135" i="1" s="1"/>
  <c r="F134" i="1"/>
  <c r="E134" i="1"/>
  <c r="G134" i="1" s="1"/>
  <c r="F133" i="1"/>
  <c r="E133" i="1"/>
  <c r="G133" i="1" s="1"/>
  <c r="F132" i="1"/>
  <c r="E132" i="1"/>
  <c r="G132" i="1" s="1"/>
  <c r="F131" i="1"/>
  <c r="E131" i="1"/>
  <c r="G131" i="1" s="1"/>
  <c r="F130" i="1"/>
  <c r="E130" i="1"/>
  <c r="F129" i="1"/>
  <c r="E129" i="1"/>
  <c r="G129" i="1" s="1"/>
  <c r="F128" i="1"/>
  <c r="E128" i="1"/>
  <c r="G128" i="1" s="1"/>
  <c r="F127" i="1"/>
  <c r="E127" i="1"/>
  <c r="G127" i="1" s="1"/>
  <c r="F126" i="1"/>
  <c r="E126" i="1"/>
  <c r="G126" i="1" s="1"/>
  <c r="F125" i="1"/>
  <c r="E125" i="1"/>
  <c r="G125" i="1" s="1"/>
  <c r="F124" i="1"/>
  <c r="E124" i="1"/>
  <c r="G124" i="1" s="1"/>
  <c r="F123" i="1"/>
  <c r="E123" i="1"/>
  <c r="G123" i="1" s="1"/>
  <c r="F122" i="1"/>
  <c r="E122" i="1"/>
  <c r="F121" i="1"/>
  <c r="E121" i="1"/>
  <c r="G121" i="1" s="1"/>
  <c r="F120" i="1"/>
  <c r="E120" i="1"/>
  <c r="G120" i="1" s="1"/>
  <c r="F119" i="1"/>
  <c r="E119" i="1"/>
  <c r="G119" i="1" s="1"/>
  <c r="F118" i="1"/>
  <c r="E118" i="1"/>
  <c r="G118" i="1" s="1"/>
  <c r="F117" i="1"/>
  <c r="E117" i="1"/>
  <c r="G117" i="1" s="1"/>
  <c r="F116" i="1"/>
  <c r="E116" i="1"/>
  <c r="G116" i="1" s="1"/>
  <c r="F113" i="1"/>
  <c r="E113" i="1"/>
  <c r="G113" i="1" s="1"/>
  <c r="F112" i="1"/>
  <c r="E112" i="1"/>
  <c r="G112" i="1" s="1"/>
  <c r="F111" i="1"/>
  <c r="E111" i="1"/>
  <c r="G111" i="1" s="1"/>
  <c r="F110" i="1"/>
  <c r="E110" i="1"/>
  <c r="G110" i="1" s="1"/>
  <c r="F109" i="1"/>
  <c r="E109" i="1"/>
  <c r="G109" i="1" s="1"/>
  <c r="F108" i="1"/>
  <c r="E108" i="1"/>
  <c r="G108" i="1" s="1"/>
  <c r="F107" i="1"/>
  <c r="E107" i="1"/>
  <c r="F106" i="1"/>
  <c r="E106" i="1"/>
  <c r="G106" i="1" s="1"/>
  <c r="F105" i="1"/>
  <c r="E105" i="1"/>
  <c r="F104" i="1"/>
  <c r="E104" i="1"/>
  <c r="G104" i="1" s="1"/>
  <c r="F103" i="1"/>
  <c r="E103" i="1"/>
  <c r="G103" i="1" s="1"/>
  <c r="F102" i="1"/>
  <c r="E102" i="1"/>
  <c r="G102" i="1" s="1"/>
  <c r="F101" i="1"/>
  <c r="E101" i="1"/>
  <c r="G101" i="1" s="1"/>
  <c r="F100" i="1"/>
  <c r="E100" i="1"/>
  <c r="G100" i="1" s="1"/>
  <c r="F99" i="1"/>
  <c r="E99" i="1"/>
  <c r="F98" i="1"/>
  <c r="E98" i="1"/>
  <c r="G98" i="1" s="1"/>
  <c r="F97" i="1"/>
  <c r="E97" i="1"/>
  <c r="G97" i="1" s="1"/>
  <c r="F96" i="1"/>
  <c r="E96" i="1"/>
  <c r="G96" i="1" s="1"/>
  <c r="F95" i="1"/>
  <c r="E95" i="1"/>
  <c r="G95" i="1" s="1"/>
  <c r="F94" i="1"/>
  <c r="E94" i="1"/>
  <c r="G94" i="1" s="1"/>
  <c r="F93" i="1"/>
  <c r="E93" i="1"/>
  <c r="G93" i="1" s="1"/>
  <c r="F92" i="1"/>
  <c r="E92" i="1"/>
  <c r="G92" i="1" s="1"/>
  <c r="F91" i="1"/>
  <c r="E91" i="1"/>
  <c r="G91" i="1" s="1"/>
  <c r="F90" i="1"/>
  <c r="E90" i="1"/>
  <c r="G90" i="1" s="1"/>
  <c r="F89" i="1"/>
  <c r="E89" i="1"/>
  <c r="G89" i="1" s="1"/>
  <c r="F88" i="1"/>
  <c r="E88" i="1"/>
  <c r="G88" i="1" s="1"/>
  <c r="F87" i="1"/>
  <c r="E87" i="1"/>
  <c r="F86" i="1"/>
  <c r="E86" i="1"/>
  <c r="G86" i="1" s="1"/>
  <c r="F85" i="1"/>
  <c r="E85" i="1"/>
  <c r="G85" i="1" s="1"/>
  <c r="F84" i="1"/>
  <c r="E84" i="1"/>
  <c r="G84" i="1" s="1"/>
  <c r="F83" i="1"/>
  <c r="E83" i="1"/>
  <c r="G83" i="1" s="1"/>
  <c r="F82" i="1"/>
  <c r="E82" i="1"/>
  <c r="G82" i="1" s="1"/>
  <c r="F81" i="1"/>
  <c r="E81" i="1"/>
  <c r="G81" i="1" s="1"/>
  <c r="F80" i="1"/>
  <c r="E80" i="1"/>
  <c r="G80" i="1" s="1"/>
  <c r="F79" i="1"/>
  <c r="E79" i="1"/>
  <c r="F78" i="1"/>
  <c r="E78" i="1"/>
  <c r="G78" i="1" s="1"/>
  <c r="F77" i="1"/>
  <c r="E77" i="1"/>
  <c r="F76" i="1"/>
  <c r="E76" i="1"/>
  <c r="G76" i="1" s="1"/>
  <c r="F75" i="1"/>
  <c r="E75" i="1"/>
  <c r="G75" i="1" s="1"/>
  <c r="F74" i="1"/>
  <c r="E74" i="1"/>
  <c r="G74" i="1" s="1"/>
  <c r="F73" i="1"/>
  <c r="E73" i="1"/>
  <c r="G73" i="1" s="1"/>
  <c r="F72" i="1"/>
  <c r="E72" i="1"/>
  <c r="G72" i="1" s="1"/>
  <c r="F71" i="1"/>
  <c r="E71" i="1"/>
  <c r="G71" i="1" s="1"/>
  <c r="F70" i="1"/>
  <c r="E70" i="1"/>
  <c r="G70" i="1" s="1"/>
  <c r="F69" i="1"/>
  <c r="E69" i="1"/>
  <c r="G69" i="1" s="1"/>
  <c r="F68" i="1"/>
  <c r="E68" i="1"/>
  <c r="G68" i="1" s="1"/>
  <c r="F67" i="1"/>
  <c r="E67" i="1"/>
  <c r="G67" i="1" s="1"/>
  <c r="F66" i="1"/>
  <c r="E66" i="1"/>
  <c r="G66" i="1" s="1"/>
  <c r="F65" i="1"/>
  <c r="E65" i="1"/>
  <c r="G65" i="1" s="1"/>
  <c r="F64" i="1"/>
  <c r="E64" i="1"/>
  <c r="G64" i="1" s="1"/>
  <c r="F63" i="1"/>
  <c r="E63" i="1"/>
  <c r="G63" i="1" s="1"/>
  <c r="F62" i="1"/>
  <c r="E62" i="1"/>
  <c r="G62" i="1" s="1"/>
  <c r="F61" i="1"/>
  <c r="E61" i="1"/>
  <c r="G61" i="1" s="1"/>
  <c r="F60" i="1"/>
  <c r="E60" i="1"/>
  <c r="G60" i="1" s="1"/>
  <c r="F59" i="1"/>
  <c r="E59" i="1"/>
  <c r="G59" i="1" s="1"/>
  <c r="F58" i="1"/>
  <c r="E58" i="1"/>
  <c r="G58" i="1" s="1"/>
  <c r="F55" i="1"/>
  <c r="E55" i="1"/>
  <c r="G55" i="1" s="1"/>
  <c r="F53" i="1"/>
  <c r="E53" i="1"/>
  <c r="G53" i="1" s="1"/>
  <c r="F52" i="1"/>
  <c r="E52" i="1"/>
  <c r="G52" i="1" s="1"/>
  <c r="F51" i="1"/>
  <c r="E51" i="1"/>
  <c r="G51" i="1" s="1"/>
  <c r="F50" i="1"/>
  <c r="E50" i="1"/>
  <c r="G50" i="1" s="1"/>
  <c r="F49" i="1"/>
  <c r="E49" i="1"/>
  <c r="G49" i="1" s="1"/>
  <c r="F48" i="1"/>
  <c r="E48" i="1"/>
  <c r="G48" i="1" s="1"/>
  <c r="F47" i="1"/>
  <c r="E47" i="1"/>
  <c r="G47" i="1" s="1"/>
  <c r="F46" i="1"/>
  <c r="E46" i="1"/>
  <c r="G46" i="1" s="1"/>
  <c r="F45" i="1"/>
  <c r="E45" i="1"/>
  <c r="G45" i="1" s="1"/>
  <c r="F44" i="1"/>
  <c r="E44" i="1"/>
  <c r="G44" i="1" s="1"/>
  <c r="F43" i="1"/>
  <c r="E43" i="1"/>
  <c r="G43" i="1" s="1"/>
  <c r="F42" i="1"/>
  <c r="E42" i="1"/>
  <c r="G42" i="1" s="1"/>
  <c r="F41" i="1"/>
  <c r="E41" i="1"/>
  <c r="G41" i="1" s="1"/>
  <c r="F40" i="1"/>
  <c r="E40" i="1"/>
  <c r="G40" i="1" s="1"/>
  <c r="F39" i="1"/>
  <c r="E39" i="1"/>
  <c r="G39" i="1" s="1"/>
  <c r="F38" i="1"/>
  <c r="E38" i="1"/>
  <c r="G38" i="1" s="1"/>
  <c r="F37" i="1"/>
  <c r="E37" i="1"/>
  <c r="G37" i="1" s="1"/>
  <c r="F34" i="1"/>
  <c r="E34" i="1"/>
  <c r="G34" i="1" s="1"/>
  <c r="F33" i="1"/>
  <c r="E33" i="1"/>
  <c r="G33" i="1" s="1"/>
  <c r="F32" i="1"/>
  <c r="E32" i="1"/>
  <c r="G32" i="1" s="1"/>
  <c r="F31" i="1"/>
  <c r="E31" i="1"/>
  <c r="G31" i="1" s="1"/>
  <c r="F30" i="1"/>
  <c r="E30" i="1"/>
  <c r="G30" i="1" s="1"/>
  <c r="F29" i="1"/>
  <c r="E29" i="1"/>
  <c r="G29" i="1" s="1"/>
  <c r="F28" i="1"/>
  <c r="E28" i="1"/>
  <c r="G28" i="1" s="1"/>
  <c r="F27" i="1"/>
  <c r="E27" i="1"/>
  <c r="G27" i="1" s="1"/>
  <c r="F26" i="1"/>
  <c r="E26" i="1"/>
  <c r="G26" i="1" s="1"/>
  <c r="F25" i="1"/>
  <c r="E25" i="1"/>
  <c r="G25" i="1" s="1"/>
  <c r="F24" i="1"/>
  <c r="E24" i="1"/>
  <c r="G24" i="1" s="1"/>
  <c r="F23" i="1"/>
  <c r="E23" i="1"/>
  <c r="G23" i="1" s="1"/>
  <c r="F22" i="1"/>
  <c r="E22" i="1"/>
  <c r="G22" i="1" s="1"/>
  <c r="F21" i="1"/>
  <c r="E21" i="1"/>
  <c r="G21" i="1" s="1"/>
  <c r="F20" i="1"/>
  <c r="E20" i="1"/>
  <c r="G20" i="1" s="1"/>
  <c r="F19" i="1"/>
  <c r="E19" i="1"/>
  <c r="G19" i="1" s="1"/>
  <c r="F18" i="1"/>
  <c r="E18" i="1"/>
  <c r="G18" i="1" s="1"/>
  <c r="F17" i="1"/>
  <c r="E17" i="1"/>
  <c r="G17" i="1" s="1"/>
  <c r="F16" i="1"/>
  <c r="E16" i="1"/>
  <c r="G16" i="1" s="1"/>
  <c r="F15" i="1"/>
  <c r="E15" i="1"/>
  <c r="G15" i="1" s="1"/>
  <c r="F14" i="1"/>
  <c r="E14" i="1"/>
  <c r="G14" i="1" s="1"/>
  <c r="F13" i="1"/>
  <c r="E13" i="1"/>
  <c r="F12" i="1"/>
  <c r="E12" i="1"/>
  <c r="G12" i="1" s="1"/>
  <c r="F11" i="1"/>
  <c r="E11" i="1"/>
  <c r="G11" i="1" s="1"/>
  <c r="F10" i="1"/>
  <c r="E10" i="1"/>
  <c r="G10" i="1" s="1"/>
  <c r="F9" i="1"/>
  <c r="E9" i="1"/>
  <c r="G9" i="1" s="1"/>
  <c r="F6" i="1"/>
  <c r="E6" i="1"/>
  <c r="G6" i="1" s="1"/>
  <c r="H11" i="1" l="1"/>
  <c r="H86" i="1"/>
  <c r="H15" i="1"/>
  <c r="H91" i="1"/>
  <c r="H223" i="1"/>
  <c r="H241" i="1"/>
  <c r="H251" i="1"/>
  <c r="H255" i="1"/>
  <c r="H257" i="1"/>
  <c r="H261" i="1"/>
  <c r="H265" i="1"/>
  <c r="H269" i="1"/>
  <c r="H303" i="1"/>
  <c r="H317" i="1"/>
  <c r="H319" i="1"/>
  <c r="H323" i="1"/>
  <c r="H341" i="1"/>
  <c r="H350" i="1"/>
  <c r="H174" i="1"/>
  <c r="H256" i="1"/>
  <c r="H264" i="1"/>
  <c r="H268" i="1"/>
  <c r="H278" i="1"/>
  <c r="H282" i="1"/>
  <c r="H284" i="1"/>
  <c r="H288" i="1"/>
  <c r="H290" i="1"/>
  <c r="H298" i="1"/>
  <c r="H342" i="1"/>
  <c r="H351" i="1"/>
  <c r="H128" i="1"/>
  <c r="H9" i="1"/>
  <c r="H99" i="1"/>
  <c r="H105" i="1"/>
  <c r="H107" i="1"/>
  <c r="H120" i="1"/>
  <c r="H124" i="1"/>
  <c r="H133" i="1"/>
  <c r="H151" i="1"/>
  <c r="H45" i="1"/>
  <c r="H117" i="1"/>
  <c r="H121" i="1"/>
  <c r="H125" i="1"/>
  <c r="H150" i="1"/>
  <c r="H168" i="1"/>
  <c r="G105" i="1"/>
  <c r="H61" i="1"/>
  <c r="H79" i="1"/>
  <c r="H102" i="1"/>
  <c r="H109" i="1"/>
  <c r="H113" i="1"/>
  <c r="H130" i="1"/>
  <c r="H136" i="1"/>
  <c r="H138" i="1"/>
  <c r="H166" i="1"/>
  <c r="H170" i="1"/>
  <c r="H179" i="1"/>
  <c r="H189" i="1"/>
  <c r="H6" i="1"/>
  <c r="H13" i="1"/>
  <c r="H26" i="1"/>
  <c r="H33" i="1"/>
  <c r="H52" i="1"/>
  <c r="G79" i="1"/>
  <c r="H85" i="1"/>
  <c r="H87" i="1"/>
  <c r="H101" i="1"/>
  <c r="H112" i="1"/>
  <c r="H122" i="1"/>
  <c r="H152" i="1"/>
  <c r="H158" i="1"/>
  <c r="H160" i="1"/>
  <c r="H163" i="1"/>
  <c r="H167" i="1"/>
  <c r="H190" i="1"/>
  <c r="H32" i="1"/>
  <c r="H47" i="1"/>
  <c r="H68" i="1"/>
  <c r="H132" i="1"/>
  <c r="H147" i="1"/>
  <c r="H154" i="1"/>
  <c r="H178" i="1"/>
  <c r="H188" i="1"/>
  <c r="H227" i="1"/>
  <c r="H306" i="1"/>
  <c r="H10" i="1"/>
  <c r="H16" i="1"/>
  <c r="H19" i="1"/>
  <c r="H41" i="1"/>
  <c r="H106" i="1"/>
  <c r="H110" i="1"/>
  <c r="H129" i="1"/>
  <c r="G136" i="1"/>
  <c r="G158" i="1"/>
  <c r="H175" i="1"/>
  <c r="H235" i="1"/>
  <c r="H262" i="1"/>
  <c r="H270" i="1"/>
  <c r="H343" i="1"/>
  <c r="H347" i="1"/>
  <c r="H127" i="1"/>
  <c r="H162" i="1"/>
  <c r="H196" i="1"/>
  <c r="H271" i="1"/>
  <c r="H17" i="1"/>
  <c r="H24" i="1"/>
  <c r="H39" i="1"/>
  <c r="H63" i="1"/>
  <c r="H73" i="1"/>
  <c r="H77" i="1"/>
  <c r="H97" i="1"/>
  <c r="G130" i="1"/>
  <c r="H137" i="1"/>
  <c r="H159" i="1"/>
  <c r="G176" i="1"/>
  <c r="H325" i="1"/>
  <c r="H30" i="1"/>
  <c r="H116" i="1"/>
  <c r="H70" i="1"/>
  <c r="H218" i="1"/>
  <c r="H233" i="1"/>
  <c r="H337" i="1"/>
  <c r="H20" i="1"/>
  <c r="H173" i="1"/>
  <c r="H259" i="1"/>
  <c r="H359" i="1"/>
  <c r="H18" i="1"/>
  <c r="H43" i="1"/>
  <c r="H50" i="1"/>
  <c r="H95" i="1"/>
  <c r="H146" i="1"/>
  <c r="H157" i="1"/>
  <c r="H194" i="1"/>
  <c r="H207" i="1"/>
  <c r="H245" i="1"/>
  <c r="H249" i="1"/>
  <c r="H14" i="1"/>
  <c r="H22" i="1"/>
  <c r="H28" i="1"/>
  <c r="H34" i="1"/>
  <c r="H51" i="1"/>
  <c r="H59" i="1"/>
  <c r="H65" i="1"/>
  <c r="H83" i="1"/>
  <c r="H103" i="1"/>
  <c r="H111" i="1"/>
  <c r="H118" i="1"/>
  <c r="H126" i="1"/>
  <c r="H134" i="1"/>
  <c r="H148" i="1"/>
  <c r="H156" i="1"/>
  <c r="H164" i="1"/>
  <c r="H172" i="1"/>
  <c r="H180" i="1"/>
  <c r="G267" i="1"/>
  <c r="H267" i="1"/>
  <c r="H12" i="1"/>
  <c r="H71" i="1"/>
  <c r="G77" i="1"/>
  <c r="H89" i="1"/>
  <c r="H100" i="1"/>
  <c r="H108" i="1"/>
  <c r="H123" i="1"/>
  <c r="H131" i="1"/>
  <c r="H139" i="1"/>
  <c r="H145" i="1"/>
  <c r="H153" i="1"/>
  <c r="H161" i="1"/>
  <c r="H169" i="1"/>
  <c r="H177" i="1"/>
  <c r="H219" i="1"/>
  <c r="H252" i="1"/>
  <c r="H263" i="1"/>
  <c r="H348" i="1"/>
  <c r="H49" i="1"/>
  <c r="H296" i="1"/>
  <c r="H334" i="1"/>
  <c r="H37" i="1"/>
  <c r="H81" i="1"/>
  <c r="G87" i="1"/>
  <c r="H93" i="1"/>
  <c r="H104" i="1"/>
  <c r="H119" i="1"/>
  <c r="H135" i="1"/>
  <c r="H149" i="1"/>
  <c r="H165" i="1"/>
  <c r="H197" i="1"/>
  <c r="H204" i="1"/>
  <c r="H231" i="1"/>
  <c r="G239" i="1"/>
  <c r="H239" i="1"/>
  <c r="H285" i="1"/>
  <c r="H300" i="1"/>
  <c r="G335" i="1"/>
  <c r="H335" i="1"/>
  <c r="G345" i="1"/>
  <c r="H345" i="1"/>
  <c r="H75" i="1"/>
  <c r="H84" i="1"/>
  <c r="H200" i="1"/>
  <c r="H238" i="1"/>
  <c r="G13" i="1"/>
  <c r="G99" i="1"/>
  <c r="G107" i="1"/>
  <c r="G122" i="1"/>
  <c r="G138" i="1"/>
  <c r="H142" i="1"/>
  <c r="G152" i="1"/>
  <c r="G168" i="1"/>
  <c r="H69" i="1"/>
  <c r="H292" i="1"/>
  <c r="G304" i="1"/>
  <c r="H304" i="1"/>
  <c r="H155" i="1"/>
  <c r="H171" i="1"/>
  <c r="H321" i="1"/>
  <c r="H53" i="1"/>
  <c r="H67" i="1"/>
  <c r="H187" i="1"/>
  <c r="H203" i="1"/>
  <c r="H214" i="1"/>
  <c r="H230" i="1"/>
  <c r="H237" i="1"/>
  <c r="H248" i="1"/>
  <c r="H281" i="1"/>
  <c r="H295" i="1"/>
  <c r="H302" i="1"/>
  <c r="H320" i="1"/>
  <c r="H328" i="1"/>
  <c r="H333" i="1"/>
  <c r="H340" i="1"/>
  <c r="H185" i="1"/>
  <c r="H191" i="1"/>
  <c r="H195" i="1"/>
  <c r="H201" i="1"/>
  <c r="H232" i="1"/>
  <c r="H246" i="1"/>
  <c r="H253" i="1"/>
  <c r="H279" i="1"/>
  <c r="H286" i="1"/>
  <c r="H297" i="1"/>
  <c r="H314" i="1"/>
  <c r="H322" i="1"/>
  <c r="H331" i="1"/>
  <c r="H338" i="1"/>
  <c r="H213" i="1"/>
  <c r="H217" i="1"/>
  <c r="H220" i="1"/>
  <c r="H229" i="1"/>
  <c r="H236" i="1"/>
  <c r="H243" i="1"/>
  <c r="H247" i="1"/>
  <c r="H254" i="1"/>
  <c r="H276" i="1"/>
  <c r="H280" i="1"/>
  <c r="H287" i="1"/>
  <c r="H294" i="1"/>
  <c r="H301" i="1"/>
  <c r="H308" i="1"/>
  <c r="H332" i="1"/>
  <c r="H339" i="1"/>
  <c r="G192" i="1"/>
  <c r="H192" i="1"/>
  <c r="H98" i="1"/>
  <c r="H240" i="1"/>
  <c r="H80" i="1"/>
  <c r="H202" i="1"/>
  <c r="H324" i="1"/>
  <c r="H27" i="1"/>
  <c r="H44" i="1"/>
  <c r="H62" i="1"/>
  <c r="H78" i="1"/>
  <c r="H94" i="1"/>
  <c r="H183" i="1"/>
  <c r="H193" i="1"/>
  <c r="H272" i="1"/>
  <c r="H289" i="1"/>
  <c r="H48" i="1"/>
  <c r="H66" i="1"/>
  <c r="H82" i="1"/>
  <c r="H29" i="1"/>
  <c r="H25" i="1"/>
  <c r="H42" i="1"/>
  <c r="H60" i="1"/>
  <c r="H199" i="1"/>
  <c r="G216" i="1"/>
  <c r="H216" i="1"/>
  <c r="H23" i="1"/>
  <c r="H40" i="1"/>
  <c r="H58" i="1"/>
  <c r="H74" i="1"/>
  <c r="H90" i="1"/>
  <c r="H184" i="1"/>
  <c r="H305" i="1"/>
  <c r="H208" i="1"/>
  <c r="H31" i="1"/>
  <c r="H186" i="1"/>
  <c r="H46" i="1"/>
  <c r="H64" i="1"/>
  <c r="H96" i="1"/>
  <c r="H76" i="1"/>
  <c r="H92" i="1"/>
  <c r="H21" i="1"/>
  <c r="H38" i="1"/>
  <c r="H55" i="1"/>
  <c r="H72" i="1"/>
  <c r="H88" i="1"/>
  <c r="H198" i="1"/>
  <c r="H215" i="1"/>
  <c r="H226" i="1"/>
  <c r="H242" i="1"/>
  <c r="H258" i="1"/>
  <c r="H275" i="1"/>
  <c r="H291" i="1"/>
  <c r="H307" i="1"/>
  <c r="H344" i="1"/>
  <c r="H234" i="1"/>
  <c r="H250" i="1"/>
  <c r="H266" i="1"/>
  <c r="H283" i="1"/>
  <c r="H299" i="1"/>
  <c r="H318" i="1"/>
  <c r="H336" i="1"/>
  <c r="H228" i="1"/>
  <c r="H244" i="1"/>
  <c r="H260" i="1"/>
  <c r="H277" i="1"/>
  <c r="H293" i="1"/>
  <c r="H309" i="1"/>
  <c r="H346" i="1"/>
  <c r="L366" i="1" l="1"/>
  <c r="K366" i="1"/>
  <c r="Q366" i="1" s="1"/>
  <c r="D366" i="1"/>
  <c r="C366" i="1"/>
  <c r="L360" i="1"/>
  <c r="K360" i="1"/>
  <c r="Q360" i="1" s="1"/>
  <c r="D360" i="1"/>
  <c r="C360" i="1"/>
  <c r="L355" i="1"/>
  <c r="K355" i="1"/>
  <c r="Q355" i="1" s="1"/>
  <c r="D355" i="1"/>
  <c r="C355" i="1"/>
  <c r="L352" i="1"/>
  <c r="K352" i="1"/>
  <c r="Q352" i="1" s="1"/>
  <c r="D352" i="1"/>
  <c r="C352" i="1"/>
  <c r="L329" i="1"/>
  <c r="K329" i="1"/>
  <c r="Q329" i="1" s="1"/>
  <c r="D329" i="1"/>
  <c r="C329" i="1"/>
  <c r="L326" i="1"/>
  <c r="K326" i="1"/>
  <c r="Q326" i="1" s="1"/>
  <c r="D326" i="1"/>
  <c r="C326" i="1"/>
  <c r="L315" i="1"/>
  <c r="K315" i="1"/>
  <c r="Q315" i="1" s="1"/>
  <c r="D315" i="1"/>
  <c r="C315" i="1"/>
  <c r="L310" i="1"/>
  <c r="K310" i="1"/>
  <c r="Q310" i="1" s="1"/>
  <c r="D310" i="1"/>
  <c r="C310" i="1"/>
  <c r="L273" i="1"/>
  <c r="K273" i="1"/>
  <c r="Q273" i="1" s="1"/>
  <c r="D273" i="1"/>
  <c r="C273" i="1"/>
  <c r="L224" i="1"/>
  <c r="K224" i="1"/>
  <c r="Q224" i="1" s="1"/>
  <c r="D224" i="1"/>
  <c r="C224" i="1"/>
  <c r="L221" i="1"/>
  <c r="K221" i="1"/>
  <c r="Q221" i="1" s="1"/>
  <c r="D221" i="1"/>
  <c r="C221" i="1"/>
  <c r="L209" i="1"/>
  <c r="K209" i="1"/>
  <c r="Q209" i="1" s="1"/>
  <c r="D209" i="1"/>
  <c r="C209" i="1"/>
  <c r="L205" i="1"/>
  <c r="K205" i="1"/>
  <c r="Q205" i="1" s="1"/>
  <c r="D205" i="1"/>
  <c r="C205" i="1"/>
  <c r="L181" i="1"/>
  <c r="K181" i="1"/>
  <c r="Q181" i="1" s="1"/>
  <c r="D181" i="1"/>
  <c r="C181" i="1"/>
  <c r="L143" i="1"/>
  <c r="K143" i="1"/>
  <c r="Q143" i="1" s="1"/>
  <c r="D143" i="1"/>
  <c r="C143" i="1"/>
  <c r="L140" i="1"/>
  <c r="K140" i="1"/>
  <c r="Q140" i="1" s="1"/>
  <c r="D140" i="1"/>
  <c r="C140" i="1"/>
  <c r="L114" i="1"/>
  <c r="K114" i="1"/>
  <c r="Q114" i="1" s="1"/>
  <c r="D114" i="1"/>
  <c r="C114" i="1"/>
  <c r="L56" i="1"/>
  <c r="K56" i="1"/>
  <c r="Q56" i="1" s="1"/>
  <c r="D56" i="1"/>
  <c r="C56" i="1"/>
  <c r="L35" i="1"/>
  <c r="K35" i="1"/>
  <c r="Q35" i="1" s="1"/>
  <c r="D35" i="1"/>
  <c r="C35" i="1"/>
  <c r="L7" i="1"/>
  <c r="K7" i="1"/>
  <c r="Q7" i="1" s="1"/>
  <c r="D7" i="1"/>
  <c r="C7" i="1"/>
  <c r="E7" i="1" l="1"/>
  <c r="G7" i="1" s="1"/>
  <c r="E35" i="1"/>
  <c r="G35" i="1" s="1"/>
  <c r="E56" i="1"/>
  <c r="G56" i="1" s="1"/>
  <c r="E114" i="1"/>
  <c r="G114" i="1" s="1"/>
  <c r="E140" i="1"/>
  <c r="G140" i="1" s="1"/>
  <c r="E143" i="1"/>
  <c r="G143" i="1" s="1"/>
  <c r="E181" i="1"/>
  <c r="G181" i="1" s="1"/>
  <c r="E205" i="1"/>
  <c r="G205" i="1" s="1"/>
  <c r="E209" i="1"/>
  <c r="G209" i="1" s="1"/>
  <c r="E224" i="1"/>
  <c r="G224" i="1" s="1"/>
  <c r="E273" i="1"/>
  <c r="G273" i="1" s="1"/>
  <c r="E310" i="1"/>
  <c r="G310" i="1" s="1"/>
  <c r="E315" i="1"/>
  <c r="G315" i="1" s="1"/>
  <c r="E326" i="1"/>
  <c r="G326" i="1" s="1"/>
  <c r="E329" i="1"/>
  <c r="G329" i="1" s="1"/>
  <c r="E352" i="1"/>
  <c r="G352" i="1" s="1"/>
  <c r="E355" i="1"/>
  <c r="G355" i="1" s="1"/>
  <c r="E360" i="1"/>
  <c r="G360" i="1" s="1"/>
  <c r="E366" i="1"/>
  <c r="G366" i="1" s="1"/>
  <c r="F7" i="1"/>
  <c r="F56" i="1"/>
  <c r="F140" i="1"/>
  <c r="F181" i="1"/>
  <c r="F209" i="1"/>
  <c r="F224" i="1"/>
  <c r="F310" i="1"/>
  <c r="F326" i="1"/>
  <c r="F352" i="1"/>
  <c r="F360" i="1"/>
  <c r="N181" i="1"/>
  <c r="M181" i="1"/>
  <c r="P181" i="1" s="1"/>
  <c r="N326" i="1"/>
  <c r="M326" i="1"/>
  <c r="P326" i="1" s="1"/>
  <c r="F114" i="1"/>
  <c r="F143" i="1"/>
  <c r="F205" i="1"/>
  <c r="D311" i="1"/>
  <c r="F221" i="1"/>
  <c r="F273" i="1"/>
  <c r="D356" i="1"/>
  <c r="F315" i="1"/>
  <c r="F329" i="1"/>
  <c r="F355" i="1"/>
  <c r="F366" i="1"/>
  <c r="N56" i="1"/>
  <c r="M56" i="1"/>
  <c r="P56" i="1" s="1"/>
  <c r="N209" i="1"/>
  <c r="M209" i="1"/>
  <c r="P209" i="1" s="1"/>
  <c r="N224" i="1"/>
  <c r="M224" i="1"/>
  <c r="P224" i="1" s="1"/>
  <c r="N352" i="1"/>
  <c r="M352" i="1"/>
  <c r="P352" i="1" s="1"/>
  <c r="N360" i="1"/>
  <c r="M360" i="1"/>
  <c r="P360" i="1" s="1"/>
  <c r="C311" i="1"/>
  <c r="E221" i="1"/>
  <c r="G221" i="1" s="1"/>
  <c r="F35" i="1"/>
  <c r="N7" i="1"/>
  <c r="M7" i="1"/>
  <c r="P7" i="1" s="1"/>
  <c r="N140" i="1"/>
  <c r="M140" i="1"/>
  <c r="P140" i="1" s="1"/>
  <c r="M310" i="1"/>
  <c r="P310" i="1" s="1"/>
  <c r="N310" i="1"/>
  <c r="M35" i="1"/>
  <c r="P35" i="1" s="1"/>
  <c r="N35" i="1"/>
  <c r="M114" i="1"/>
  <c r="P114" i="1" s="1"/>
  <c r="N114" i="1"/>
  <c r="M143" i="1"/>
  <c r="P143" i="1" s="1"/>
  <c r="N143" i="1"/>
  <c r="M205" i="1"/>
  <c r="P205" i="1" s="1"/>
  <c r="N205" i="1"/>
  <c r="N221" i="1"/>
  <c r="M221" i="1"/>
  <c r="P221" i="1" s="1"/>
  <c r="M273" i="1"/>
  <c r="P273" i="1" s="1"/>
  <c r="N273" i="1"/>
  <c r="N315" i="1"/>
  <c r="M315" i="1"/>
  <c r="P315" i="1" s="1"/>
  <c r="M329" i="1"/>
  <c r="P329" i="1" s="1"/>
  <c r="N329" i="1"/>
  <c r="N355" i="1"/>
  <c r="M355" i="1"/>
  <c r="P355" i="1" s="1"/>
  <c r="N366" i="1"/>
  <c r="M366" i="1"/>
  <c r="P366" i="1" s="1"/>
  <c r="C356" i="1"/>
  <c r="C210" i="1"/>
  <c r="K311" i="1"/>
  <c r="Q311" i="1" s="1"/>
  <c r="K356" i="1"/>
  <c r="Q356" i="1" s="1"/>
  <c r="C361" i="1"/>
  <c r="C367" i="1"/>
  <c r="D210" i="1"/>
  <c r="L311" i="1"/>
  <c r="L356" i="1"/>
  <c r="D361" i="1"/>
  <c r="D367" i="1"/>
  <c r="K210" i="1"/>
  <c r="Q210" i="1" s="1"/>
  <c r="K361" i="1"/>
  <c r="Q361" i="1" s="1"/>
  <c r="K367" i="1"/>
  <c r="Q367" i="1" s="1"/>
  <c r="L210" i="1"/>
  <c r="L361" i="1"/>
  <c r="L367" i="1"/>
  <c r="E311" i="1" l="1"/>
  <c r="G311" i="1" s="1"/>
  <c r="F361" i="1"/>
  <c r="E367" i="1"/>
  <c r="G367" i="1" s="1"/>
  <c r="E361" i="1"/>
  <c r="G361" i="1" s="1"/>
  <c r="H221" i="1"/>
  <c r="E356" i="1"/>
  <c r="G356" i="1" s="1"/>
  <c r="F311" i="1"/>
  <c r="F367" i="1"/>
  <c r="N367" i="1"/>
  <c r="M367" i="1"/>
  <c r="P367" i="1" s="1"/>
  <c r="N361" i="1"/>
  <c r="M361" i="1"/>
  <c r="P361" i="1" s="1"/>
  <c r="F356" i="1"/>
  <c r="N356" i="1"/>
  <c r="M356" i="1"/>
  <c r="P356" i="1" s="1"/>
  <c r="N311" i="1"/>
  <c r="M311" i="1"/>
  <c r="P311" i="1" s="1"/>
  <c r="E210" i="1"/>
  <c r="G210" i="1" s="1"/>
  <c r="M210" i="1"/>
  <c r="P210" i="1" s="1"/>
  <c r="N210" i="1"/>
  <c r="F210" i="1"/>
  <c r="D368" i="1"/>
  <c r="L368" i="1"/>
  <c r="K368" i="1"/>
  <c r="Q368" i="1" s="1"/>
  <c r="C368" i="1"/>
  <c r="E368" i="1" l="1"/>
  <c r="G368" i="1" s="1"/>
  <c r="N368" i="1"/>
  <c r="M368" i="1"/>
  <c r="P368" i="1" s="1"/>
  <c r="F368" i="1"/>
</calcChain>
</file>

<file path=xl/comments1.xml><?xml version="1.0" encoding="utf-8"?>
<comments xmlns="http://schemas.openxmlformats.org/spreadsheetml/2006/main">
  <authors>
    <author>Keyes, Jeffrey A.</author>
  </authors>
  <commentList>
    <comment ref="J339" authorId="0">
      <text>
        <r>
          <rPr>
            <b/>
            <sz val="9"/>
            <color indexed="81"/>
            <rFont val="Tahoma"/>
            <family val="2"/>
          </rPr>
          <t>Keyes, Jeffrey A.:</t>
        </r>
        <r>
          <rPr>
            <sz val="9"/>
            <color indexed="81"/>
            <rFont val="Tahoma"/>
            <family val="2"/>
          </rPr>
          <t xml:space="preserve">
project 4420-01 Customer Education Center
is being forecast on this PE until actuals come on this PE</t>
        </r>
      </text>
    </comment>
    <comment ref="D370" authorId="0">
      <text>
        <r>
          <rPr>
            <b/>
            <sz val="9"/>
            <color indexed="81"/>
            <rFont val="Tahoma"/>
            <family val="2"/>
          </rPr>
          <t>Keyes, Jeffrey A.:</t>
        </r>
        <r>
          <rPr>
            <sz val="9"/>
            <color indexed="81"/>
            <rFont val="Tahoma"/>
            <family val="2"/>
          </rPr>
          <t xml:space="preserve">
Budget Approval
</t>
        </r>
      </text>
    </comment>
  </commentList>
</comments>
</file>

<file path=xl/sharedStrings.xml><?xml version="1.0" encoding="utf-8"?>
<sst xmlns="http://schemas.openxmlformats.org/spreadsheetml/2006/main" count="1032" uniqueCount="624">
  <si>
    <t>a-YTD-Sep - 2016</t>
  </si>
  <si>
    <t>2016</t>
  </si>
  <si>
    <t>CAPEX by Bus Unit / BU Detail / PE: Admin lock</t>
  </si>
  <si>
    <t>PE -&gt; Budget Contact</t>
  </si>
  <si>
    <t>CF Gulf - 2016 Official Budget - Live Reforecast</t>
  </si>
  <si>
    <t>(VID:20160325) CF Gulf - 2016 Official Budget (Preserved)</t>
  </si>
  <si>
    <t>Dif. (VID:20160325) CF Gulf - 2016 Official Budget (Preserved)</t>
  </si>
  <si>
    <t>% Dif. (VID:20160325) CF Gulf - 2016 Official Budget (Preserved)</t>
  </si>
  <si>
    <t>Power Generation</t>
  </si>
  <si>
    <t>Co Generation</t>
  </si>
  <si>
    <t>FPC-0040: Co-Generation Misc Projects</t>
  </si>
  <si>
    <t>FPC - Vicki L. Mack: Vicki</t>
  </si>
  <si>
    <t>Sub-Total Co Generation</t>
  </si>
  <si>
    <t/>
  </si>
  <si>
    <t>Environmental Cost Recovery Clause</t>
  </si>
  <si>
    <t>FPC-0404: FPC-0404</t>
  </si>
  <si>
    <t>FPC-0406: ECRC - LAND - SMITH CCR WASTE WATER MANAGEMENT</t>
  </si>
  <si>
    <t>FPC-0412: ECRC-SMITH DUST MITIGATION WATER TRUCK</t>
  </si>
  <si>
    <t>FPC-0514: ECRC Daniel -Water -Ground Water Well</t>
  </si>
  <si>
    <t>FPC-1031: ECRC-AIR-CRIST 7 SCR CATALYST REPLACEMENT</t>
  </si>
  <si>
    <t>FPC-1038: ECRC-AIR-CRIST  6 UPGR PRECIP</t>
  </si>
  <si>
    <t>FPC-1060: ECRC-AIR-CRIST 7 FGAS MONITORS</t>
  </si>
  <si>
    <t>FPC-1158: ECRC-AIR-CRIST 7 SCR MISC</t>
  </si>
  <si>
    <t>FPC-1193: ECRC-WATER-CRIST 4-7 LOW VOLUME WASTE WATER TREATMENT</t>
  </si>
  <si>
    <t>FPC-1199: ECRC-AIR-CRIST U7 SCR PRECIP RELOCAT</t>
  </si>
  <si>
    <t>FPC-1222: ECRC-AIR-CRIST - SCRUBBER</t>
  </si>
  <si>
    <t>FPC-1233: ECRC-AIR-CRIST SCRUBBER MISCELLANEOUS</t>
  </si>
  <si>
    <t>FPC-1234: ECRC-AIR-CRIST U7 LOW NOX BURNER REPLACEMENT</t>
  </si>
  <si>
    <t>FPC-1236: ECRC-AIR-CRIST U7 BURNER CONTROLS</t>
  </si>
  <si>
    <t>FPC-1242: ECRC-AIR-CRIST U6 LOW NOX BURNERS</t>
  </si>
  <si>
    <t>FPC-1279: ECRC-AIR-CRIST U6 CONTROLS - SCR &amp; ID FANS</t>
  </si>
  <si>
    <t>FPC-1287: ECRC-AIR-CRIST 4-6 NOX REDUCTION - DEPR - (SNCR)</t>
  </si>
  <si>
    <t>FPC-1288: ECRC-AIR-CRIST-CONSTRUCT GYPSUM STORAGE CELL NO. 1</t>
  </si>
  <si>
    <t>FPC-1517: ECRC - AIR- DANIEL  BROMINE INJECTION</t>
  </si>
  <si>
    <t>FPC-1551: ECRC-AIR-DANIEL 1 &amp; 2 SCRUBBER</t>
  </si>
  <si>
    <t>FPC-1601: ECRC-WATER-SMITH RECLAIMED WATER PROJECT UNIT 3</t>
  </si>
  <si>
    <t>FPC-1641: ECRC - Smith 1 &amp; 2 Cross Media Retrofit</t>
  </si>
  <si>
    <t>FPC-1809: ECRC -AIR-DANIEL 1 &amp; 2 ACTIVATED CARBON INJECTION  C01767</t>
  </si>
  <si>
    <t>FPC-1909: ECRC-AIR-CIRST MISC SCR COMMON</t>
  </si>
  <si>
    <t>FPC-1912: ECRC-AIR-CRIST U4-7 DRY BOTTOM ASH</t>
  </si>
  <si>
    <t>FPC-1997: ECRC-LAND-CRIST DISPOSAL OF COAL COMBUSTION RESIDUALS (CCR)</t>
  </si>
  <si>
    <t>Sub-Total Environmental Cost Recovery Clause</t>
  </si>
  <si>
    <t>Environmental (Non-Clause)</t>
  </si>
  <si>
    <t>FPC-0501: Envir Daniel Unit 1 Pyrite Hoppers/Piping Valves</t>
  </si>
  <si>
    <t>FPC-1033: ENVIR - WASTE - CRIST FLY ASH LANDFILL STORAGE CELL CAPPING</t>
  </si>
  <si>
    <t>FPC-1220: ENVIR-WATER-CRIST GOVERNORS ISLAND HEADWALL</t>
  </si>
  <si>
    <t>FPC-1253: ENVIR-WASTE- CRIST-FLY ASH LANDFILL STORAGE CELL DEVELOPMENT</t>
  </si>
  <si>
    <t>FPC-1613: ENVIR-WASTE-SMITH CAP ASH LANDFILL CELLS</t>
  </si>
  <si>
    <t>FPC-1701: ENVIR - AIR - SCHERER 3 -MISC ENVIRONMENTAL PROJECTS</t>
  </si>
  <si>
    <t>FPC-1727: ENVIR-AIR-SCHERER SELECTIVE CAYALYTIC REDUCT (SCR)</t>
  </si>
  <si>
    <t>FPC-1728: ENVIR-AIR-SCHERER SCRUBBER</t>
  </si>
  <si>
    <t>FPC-1729: FPC-1729</t>
  </si>
  <si>
    <t>FPC-1755: ENVIR SCHERER-AIR-HG/PM CEMS</t>
  </si>
  <si>
    <t>FPC-1762: ENVIR - Air- Scherer 3 Bromine Injection</t>
  </si>
  <si>
    <t>FPC-1778: ENVIR - SCHERER - ENVIRONMENTAL SITE PLAN</t>
  </si>
  <si>
    <t>FPC-1791: FPC-1791</t>
  </si>
  <si>
    <t>FPC-1798: ENVIR SCHERER 3 SCR CATALYST REPLACEMENT</t>
  </si>
  <si>
    <t>FPC-1878: Environ - Daniel 1 &amp; 2 Dry Ash Equipment</t>
  </si>
  <si>
    <t>FPC-6756: Envir - Scherer 3 -LAND CCR ASH MANAGEMENT</t>
  </si>
  <si>
    <t>FPC-6757: Envir - Scherer 3 New Landfill - Phase 1</t>
  </si>
  <si>
    <t>FPC-6759: Envir - Scherer - Land- CCR WW Management</t>
  </si>
  <si>
    <t>Sub-Total Environmental (Non-Clause)</t>
  </si>
  <si>
    <t>Plant Crist</t>
  </si>
  <si>
    <t>FPC-0803: Crist U 7 BFP Controls Replacement</t>
  </si>
  <si>
    <t>FPC-0804: Crist Unit 7 BFPT Overspeed Bolt  Replacement</t>
  </si>
  <si>
    <t>FPC-0805: Crist U7 Main Turbine Overspeed Bolt Replacement</t>
  </si>
  <si>
    <t>FPC-0806: Crist U6 BFPT Overspeed Bolt Replacement</t>
  </si>
  <si>
    <t>FPC-0807: Crist U6 Main Turbine Overspeed Bolt Replacement</t>
  </si>
  <si>
    <t>FPC-0808: Crist U7 Airflow Transmitter (Kurz) Replacement</t>
  </si>
  <si>
    <t>FPC-0809: Crist A Flyash Compressor</t>
  </si>
  <si>
    <t>FPC-0810: Crist B Flyash Compressor</t>
  </si>
  <si>
    <t>FPC-0812: Crist U4 Turbine Water Induction Protection (TWIP)</t>
  </si>
  <si>
    <t>FPC-0813: Crist U5 Turbine Water Induction Protection  (TWIP)</t>
  </si>
  <si>
    <t>FPC-0816: Crist Common Replace Fencing (Security)</t>
  </si>
  <si>
    <t>FPC-0817: Crist - Replace Units 6 &amp; 7 Elevator</t>
  </si>
  <si>
    <t>FPC-1003: CRIST 7 BOTTOM ASH PIT TRASH HOPPER</t>
  </si>
  <si>
    <t>FPC-1017: FPC-1017</t>
  </si>
  <si>
    <t>FPC-1027: CRIST 4 &amp; 5 ASH CONTROLS</t>
  </si>
  <si>
    <t>FPC-1041: CRIST 6C 4160 V BUS REPL BREAKERS</t>
  </si>
  <si>
    <t>FPC-1042: CRIST 7C 4160 VOLT BUS REPLACE BREAKERS</t>
  </si>
  <si>
    <t>FPC-1046: CRIST 4-7 SILO ASH MCC REPLACEMENT</t>
  </si>
  <si>
    <t>FPC-1050: CRIST U5 575 VOLT BUS REPLACEMENT</t>
  </si>
  <si>
    <t>FPC-1059: CRIST 5 -- 2300 VOLT BREAKERS</t>
  </si>
  <si>
    <t>FPC-1068: CRIST U6 BLOWDOWN TANK REPLACEMENT</t>
  </si>
  <si>
    <t>FPC-1081: CRIST U4 ASSET PROTECTION - PAG</t>
  </si>
  <si>
    <t>FPC-1089: CRIST 6 REPLACE ASH HOOPER</t>
  </si>
  <si>
    <t>FPC-1091: CRIST 7 AIR HEATER BASKETS</t>
  </si>
  <si>
    <t>FPC-1093: CRIST U5 ASSET PROTECTION - PAG</t>
  </si>
  <si>
    <t>FPC-1096: CRIST U6 ASSET PROTECTION - PAG</t>
  </si>
  <si>
    <t>FPC-1097: CRIST U7 ASSET PROTECTION - PAG</t>
  </si>
  <si>
    <t>FPC-1100: CRIST - MINOR MISC ADDITIONS</t>
  </si>
  <si>
    <t>FPC-1108: CRIST 7 FLY ASH CONTROLS</t>
  </si>
  <si>
    <t>FPC-1137: CRIST 6 CONTROL SYSTEM UPGRADES</t>
  </si>
  <si>
    <t>FPC-1143: CRIST 5 MONITORING SYSTEM UPGRADES</t>
  </si>
  <si>
    <t>FPC-1144: CRIST 7 CONTROL SYSTEM UPGRADES</t>
  </si>
  <si>
    <t>FPC-1148: CRIST -  MAJOR MISC ADDITIONS</t>
  </si>
  <si>
    <t>FPC-1151: CRIST CLEARWATER HDRS &amp; PIPING</t>
  </si>
  <si>
    <t>FPC-1176: CRIST U4 REPL BREAKERS CABLE &amp; SWITCHES FOR ARC FLASH STUDY</t>
  </si>
  <si>
    <t>FPC-1208: FPC-1208</t>
  </si>
  <si>
    <t>FPC-1210: CRIST CYBER SECURITY</t>
  </si>
  <si>
    <t>FPC-1223: CRIST 7 BOTTOM ASH HOPPER</t>
  </si>
  <si>
    <t>FPC-1254: CRIST COMMON -CONVEYOR BELTS REPLACEMENT</t>
  </si>
  <si>
    <t>FPC-1282: CRIST UNITS 4 5 6 &amp; 7 CHEMICAL FEED SYSTEM</t>
  </si>
  <si>
    <t>FPC-1925: CRIST PURCHASE MOBILE CRANE TO REPL TEREX</t>
  </si>
  <si>
    <t>FPC-1936: CRIST DRY AIR LAY-UP SYSTEM FOR UNITS 4-7</t>
  </si>
  <si>
    <t>FPC-1937: CRIST U6 PULVERIZER GEARBOX</t>
  </si>
  <si>
    <t>FPC-1942: CRIST U7 PULVERIZER GEARBOXES</t>
  </si>
  <si>
    <t>FPC-1946: CRIST SILO SUMP PUMP DISCHARGE LINE</t>
  </si>
  <si>
    <t>FPC-1953: CRIST U6 &amp; U7 NEW BREAKER BUILDING</t>
  </si>
  <si>
    <t>FPC-1960: CRIST PURCHASE NEW RADIOS</t>
  </si>
  <si>
    <t>FPC-1963: CRIST Lab Bathrooms</t>
  </si>
  <si>
    <t>FPC-1973: CRIST SWITCHYARD DRAINS</t>
  </si>
  <si>
    <t>FPC-1977: CRIST U7 REPLACE PULVERIZER MOTOR</t>
  </si>
  <si>
    <t>FPC-1978: CRIST REPLACE B SILO COMPRESSOR</t>
  </si>
  <si>
    <t>FPC-1979: CRIST ASH TRUCK SCALES</t>
  </si>
  <si>
    <t>FPC-1990: CRIST 4&amp;5 COLLING TOWER FIRE PUMP STATION</t>
  </si>
  <si>
    <t>FPC-1991: CRIST U6 575 VOLT BREAKER REPLACEMENT</t>
  </si>
  <si>
    <t>FPC-1992: CRIST U7 575 VOLT BREAKER REPLACEMENT</t>
  </si>
  <si>
    <t>FPC-1994: CRIST WAREHOUSE NEW ROOF</t>
  </si>
  <si>
    <t>Sub-Total Plant Crist</t>
  </si>
  <si>
    <t>Plant Smith excl LTSA</t>
  </si>
  <si>
    <t>FPC-0400: FPC-0400</t>
  </si>
  <si>
    <t>FPC-0401: FPC-0401</t>
  </si>
  <si>
    <t>FPC-0407: SMITH - CONSTRUCTION SUB TRANSFORMER (LAGUNA BEACH)</t>
  </si>
  <si>
    <t>FPC-0408: SMITH 3 - COOLING TOWER FILL MEDIA REPLACEMENTS</t>
  </si>
  <si>
    <t>FPC-0409: SMITH 3 - DRIFT ELIMINATOR</t>
  </si>
  <si>
    <t>FPC-0410: SMITH 3 - COOLING TOWER DCS CABINET REPLACEMENTS</t>
  </si>
  <si>
    <t>FPC-0413: Smith 3 - Water Mist Fire Protection System</t>
  </si>
  <si>
    <t>FPC-0414: FPC-0414</t>
  </si>
  <si>
    <t>FPC-1400: SMITH 1&amp;2 - MISC. STEAM PLANT ADDITIONS</t>
  </si>
  <si>
    <t>FPC-1401: SMITH 3 - AIR COMPRESSOR REPLACEMENT</t>
  </si>
  <si>
    <t>FPC-1428: Smith 3 Water Treatment Plant Transformer</t>
  </si>
  <si>
    <t>FPC-1437: Smith 3 - Admin Bldg. Expansion</t>
  </si>
  <si>
    <t>FPC-1477: SMITH 3 - REPLACE INLINE AIR FILTERS</t>
  </si>
  <si>
    <t>FPC-1485: SMITH 1 &amp; 2 - Steam Inerting System</t>
  </si>
  <si>
    <t>FPC-1499: Smith U3 - Simulator</t>
  </si>
  <si>
    <t>FPC-1600: SMITH 3 - MISC. STEAM PLANT ADDITIONS</t>
  </si>
  <si>
    <t>FPC-1610: SMITH - CYBER SECURITY</t>
  </si>
  <si>
    <t>FPC-1626: SMITH - NERC CIP IMPLEMENTATION</t>
  </si>
  <si>
    <t>FPC-1632: SMITH 3 - REPLACE EVAP COOLER FILL MEDIA</t>
  </si>
  <si>
    <t>FPC-1648: SMITH 3 - STORM WATER SYSTEM</t>
  </si>
  <si>
    <t>FPC-1654: FPC-1654</t>
  </si>
  <si>
    <t>FPC-1657: FPC-1657</t>
  </si>
  <si>
    <t>FPC-1672: SMITH - PROPERTY LINE FENCING</t>
  </si>
  <si>
    <t>FPC-1679: SMITH 3 - CORROSION PROJECT</t>
  </si>
  <si>
    <t>Sub-Total Plant Smith excl LTSA</t>
  </si>
  <si>
    <t>Plant Smith - LTSA</t>
  </si>
  <si>
    <t>FPC-1438: SMITH 3 - LTSA</t>
  </si>
  <si>
    <t>Sub-Total Plant Smith - LTSA</t>
  </si>
  <si>
    <t>Plant Daniel</t>
  </si>
  <si>
    <t>FPC-0503: Daniel Common Emergency Alarm Tone Notification System</t>
  </si>
  <si>
    <t>FPC-0506: Daniel 1 &amp; 2 Sump Pump</t>
  </si>
  <si>
    <t>FPC-0507: Daniel Units 1 &amp; 2 Termon Heat Trace ( Freeze Protection)</t>
  </si>
  <si>
    <t>FPC-0510: Daniel U1 LED Lighting - Turbine Floor</t>
  </si>
  <si>
    <t>FPC-0512: Daniel Common Breakers</t>
  </si>
  <si>
    <t>FPC-0515: Daniel Conveyor Equipment- Add Camera to Conveyor Belts</t>
  </si>
  <si>
    <t>FPC-0521: Daniel U2 Aux. Air Beck drives and registers</t>
  </si>
  <si>
    <t>FPC-0523: Daniel Common Replace Coal yard Switchgear</t>
  </si>
  <si>
    <t>FPC-0524: Daniel U1 Replace Critical AC</t>
  </si>
  <si>
    <t>FPC-0525: Daniel 2 Replace Critical AC</t>
  </si>
  <si>
    <t>FPC-0532: Daniel DEGP R/R S1 CONVEYOR GEARBOX</t>
  </si>
  <si>
    <t>FPC-0539: Daniel Trestle Replacement</t>
  </si>
  <si>
    <t>FPC-0541: Daniel Generator Rotor Rewind</t>
  </si>
  <si>
    <t>FPC-0543: Daniel U1&amp;2 Common CO2 Tank and Piping</t>
  </si>
  <si>
    <t>FPC-0547: Daniel Common New cables for Ash Sluice Motors</t>
  </si>
  <si>
    <t>FPC-0551: Daniel Common Emergency Notification System</t>
  </si>
  <si>
    <t>FPC-1500: DANIEL-MISC. STEAM PLANT ADDITIONS &amp;</t>
  </si>
  <si>
    <t>FPC-1544: DANIEL WATER TREATMENT PLANT CONTROLS</t>
  </si>
  <si>
    <t>FPC-1545: DANIEL 1&amp;2 ASH HANDLING CONTROLS</t>
  </si>
  <si>
    <t>FPC-1564: DANIEL 2 CAPITAL VALVE REPLACEMENTS</t>
  </si>
  <si>
    <t>FPC-1581: DANIEL !&amp;2 CONVEYOR DIRECT DRIVE GEARBOXES</t>
  </si>
  <si>
    <t>FPC-1591: DANIEL RELAY MODERNIZATION</t>
  </si>
  <si>
    <t>FPC-1800: Daniel Unit 2 Mill Hoist</t>
  </si>
  <si>
    <t>FPC-1811: DANIEL 1 EXPANSION JOINTS C01693</t>
  </si>
  <si>
    <t>FPC-1834: DANIEL 1 REWIND GENERATOR</t>
  </si>
  <si>
    <t>FPC-1861: DANIEL 2 FW HEATER 4 LP</t>
  </si>
  <si>
    <t>FPC-1863: DANIEL 1 BOILER FEED PUMPS</t>
  </si>
  <si>
    <t>FPC-1874: Daniel 1 &amp; 2 Closed Loop Coolers</t>
  </si>
  <si>
    <t>FPC-1875: Daniel 1 &amp; 2 CPAT Drum Index</t>
  </si>
  <si>
    <t>FPC-1879: Daniel 1 &amp; 2 Hot Air Dampers and Cold Air Gates</t>
  </si>
  <si>
    <t>FPC-1881: Daniel 1 &amp; 2 Intelligent Sootblowing</t>
  </si>
  <si>
    <t>FPC-1882: Daniel 1 &amp; 2 Duct Replacement</t>
  </si>
  <si>
    <t>FPC-1884: Daniel 1 &amp; 2 Air Heater Basket Replacement</t>
  </si>
  <si>
    <t>FPC-1888: Daniel 1 &amp; 2 Coal Additive System</t>
  </si>
  <si>
    <t>FPC-1891: Daniel Additional Belt Extension</t>
  </si>
  <si>
    <t>FPC-1897: Daniel IK Soot Blower</t>
  </si>
  <si>
    <t>Sub-Total Plant Daniel</t>
  </si>
  <si>
    <t>Plant Scherer</t>
  </si>
  <si>
    <t>FPC-1700: SCHERER DEPOSITORY</t>
  </si>
  <si>
    <t>FPC-1710: SCHERER U3 INSTALL TRIPPER FLOOR DUST EXTRACTION EQUIPMENT</t>
  </si>
  <si>
    <t>FPC-1716: SCHERER PORTABLE EQUIPMENT</t>
  </si>
  <si>
    <t>FPC-1726: SCHERER REPLACE SUPERHEAT PENDANT PLATEN</t>
  </si>
  <si>
    <t>FPC-1731: SCHERER NERC CIP V4 IMPLEMETATION</t>
  </si>
  <si>
    <t>FPC-1746: SCHERER U3 REPLACE REHEAT REPLACEMENT</t>
  </si>
  <si>
    <t>FPC-1750: SCHERER MISC ADDITIONS AND IMPROVEMENTS</t>
  </si>
  <si>
    <t>FPC-1751: SCHERER 3 TURBINE CROSSOVER EXPANSION JOINT</t>
  </si>
  <si>
    <t>FPC-1757: SCHERER 3 REPLACE AIR HEATER BASKETS</t>
  </si>
  <si>
    <t>FPC-1792: Scherer Unit 3 Rewind Main Generator Stator</t>
  </si>
  <si>
    <t>FPC-1794: SCHERER 3 &amp; 4 REPLACE 3D FIXED TRIPPER CHUTES</t>
  </si>
  <si>
    <t>FPC-6502: Scherer 3 Replace Voltage Regulator</t>
  </si>
  <si>
    <t>FPC-6505: Scherer - Misc PE for all Rolling Stock</t>
  </si>
  <si>
    <t>FPC-6507: Scherer 3 Replace Condenser Tube</t>
  </si>
  <si>
    <t>FPC-6508: Scherer 3 &amp; 4 Replace Crusher House MCC U3 &amp; U4</t>
  </si>
  <si>
    <t>FPC-6513: Scherer 3 &amp; 4 Replace and Move Trestle Feeder</t>
  </si>
  <si>
    <t>FPC-6520: Scherer 3 Replace Turbine LP Rotor</t>
  </si>
  <si>
    <t>FPC-6528: Scherer 3 Auto Fire Suppression -Turb/Generatr Lube Oil</t>
  </si>
  <si>
    <t>FPC-6529: Scherer 3 &amp; 4 Vibratory Feeders</t>
  </si>
  <si>
    <t>FPC-6534: Scherer 3 Replace BFPT Controls</t>
  </si>
  <si>
    <t>FPC-6542: Scherer 3 Replace Polisher Controls</t>
  </si>
  <si>
    <t>FPC-6543: Scherer Common U 1-4 Generation Step Up Spare (GSU)</t>
  </si>
  <si>
    <t>Sub-Total Plant Scherer</t>
  </si>
  <si>
    <t>Renewables</t>
  </si>
  <si>
    <t>FPC-0091: PERDIDO LANDFILL GAS ENERGY</t>
  </si>
  <si>
    <t>FPC-0100: Community Solar One</t>
  </si>
  <si>
    <t>Sub-Total Renewables</t>
  </si>
  <si>
    <t>Sub-Total Power Generation</t>
  </si>
  <si>
    <t>Power Delivery</t>
  </si>
  <si>
    <t>New Business Distribution</t>
  </si>
  <si>
    <t>FPC-2550: CUSTOMER METERING</t>
  </si>
  <si>
    <t>FPC - Paul C. Pratofiorito: Paul</t>
  </si>
  <si>
    <t>FPC-2551: DISTRIBUTION TRANSFORMERS</t>
  </si>
  <si>
    <t>FPC-2552: NEW BUSINESS - OVERHEAD CONSTRUCTION</t>
  </si>
  <si>
    <t>FPC-2553: NEW BUSINESS STREET LIGHTS</t>
  </si>
  <si>
    <t>FPC - Sarah K. Seckinger: Sarah</t>
  </si>
  <si>
    <t>FPC-2554: NEW BUSINESS - UNDERGROUND CONSTRUCTION</t>
  </si>
  <si>
    <t>FPC-2556: PRIVATE STREET &amp; YARD LIGHTS</t>
  </si>
  <si>
    <t>FPC-2559: NEW BUSINESS - METERING ACC. ENCL. EQUIP. &amp; DEVICES</t>
  </si>
  <si>
    <t>FPC-4449: Electric Vehicle Charging Stations</t>
  </si>
  <si>
    <t>Sub-Total New Business Distribution</t>
  </si>
  <si>
    <t>Energy Conservation Cost Recovery</t>
  </si>
  <si>
    <t>FPC-2558: ADVANCED ENERGY MANAGEMENT (AEM)</t>
  </si>
  <si>
    <t>Sub-Total Energy Conservation Cost Recovery</t>
  </si>
  <si>
    <t>Transmission</t>
  </si>
  <si>
    <t>FPC-2801: TRANS SUB INFRASTRUCTURE PROJECTS</t>
  </si>
  <si>
    <t>FPC - Melitta Davis: Melitta</t>
  </si>
  <si>
    <t>FPC-2802: TRANS LINE INFRASTRUCTURE PROJECTS</t>
  </si>
  <si>
    <t>FPC-2803: ALLIGATOR SWAMP SVC AND ASSOCIATED MODIFICATIONS</t>
  </si>
  <si>
    <t>FPC-2808: Greenwood - Long Beach</t>
  </si>
  <si>
    <t>FPC-2813: North Brewton - Alligator Swamp New 230 kV Transmission Line</t>
  </si>
  <si>
    <t>FPC-2814: LAGUNA BEACH - SANTA ROSA #2 230KV TL</t>
  </si>
  <si>
    <t>FPC-2816: Backbone Fiber Project</t>
  </si>
  <si>
    <t>FPC-2821: ALLIGATOR SWAMP 230KV EXPANSION</t>
  </si>
  <si>
    <t>FPC-2822: TRANSMISSION LN SWITCH REPL PROJ</t>
  </si>
  <si>
    <t>FPC-2824: MARIANNA - ALFORD 115KV RECONDUCTOR</t>
  </si>
  <si>
    <t>FPC-2829: Highland City +/- 100 MVAR Static VAR compensator (SVC)</t>
  </si>
  <si>
    <t>FPC-2830: TRANSMISSION BREAKER REPLACEMENT</t>
  </si>
  <si>
    <t>FPC-2835: TRANSMISSION CIP COMPLIANCE</t>
  </si>
  <si>
    <t>FPC-2836: Transmission Cyber and Physical Security (NON-CIP)</t>
  </si>
  <si>
    <t>FPC-2841: GUYED Y TOWER ANCHOR REPLACEMENTS</t>
  </si>
  <si>
    <t>FPC-2845: FPC-2845</t>
  </si>
  <si>
    <t>FPC-2853: FPC-2853</t>
  </si>
  <si>
    <t>FPC-2867: HOLMES CREEK - HIGHLAND CITY 230KV</t>
  </si>
  <si>
    <t>FPC-2868: Survey and Renewal of Transmission Corridor Leases</t>
  </si>
  <si>
    <t>FPC-2874: SMITH-LAGUNA 115 KV LINE CONVERSION TO 230KV</t>
  </si>
  <si>
    <t>FPC-2881: BARRY-CRIST 230 KV UPGRADE</t>
  </si>
  <si>
    <t>FPC-2882: MOLINO - PINE FOREST 115KV RECONDUCTOR</t>
  </si>
  <si>
    <t>FPC-2901: Crist 115kV Substation Reliability Upgrade</t>
  </si>
  <si>
    <t>FPC-2905: SMITH CONSTRUCTION</t>
  </si>
  <si>
    <t>FPC-2906: 115KV LINE RATING INCREASE</t>
  </si>
  <si>
    <t>FPC-2908: Fiber Replacements</t>
  </si>
  <si>
    <t>FPC-2911: SCS Design - Autodesk</t>
  </si>
  <si>
    <t>FPC-2912: Solar</t>
  </si>
  <si>
    <t>FPC-2914: FPC-2914</t>
  </si>
  <si>
    <t>FPC-2915: Smith 230-115kV P&amp;C Reliability</t>
  </si>
  <si>
    <t>FPC-2921: FPC-2921</t>
  </si>
  <si>
    <t>FPC-3401: DIST SUB INFRASTRUCTURE PROJECTS</t>
  </si>
  <si>
    <t>FPC-3420: DESTIN 115 12KV RELIABILITY UPGRADE</t>
  </si>
  <si>
    <t>FPC-3421: Munson Rd Substation Conversion</t>
  </si>
  <si>
    <t>FPC-3428: PROACTIVE TRANSFORMER REPLACEMENT</t>
  </si>
  <si>
    <t>FPC-3434: ANTOIOCH NEW SUBSTATION</t>
  </si>
  <si>
    <t>FPC-3437: HURLBURT 115/12KV SUBSTATION P &amp; C INFRASTRUCTURE UPGRADE</t>
  </si>
  <si>
    <t>FPC-3490: DEVILLERS LOWSIDE BUS STRUCTURE REBUILD</t>
  </si>
  <si>
    <t>FPC-3494: PACE 115/12KV SUBSTATION P &amp; C INFRASTRUCTURE UPGRADE</t>
  </si>
  <si>
    <t>FPC-3702: CIRCUIT SWITCHER IMP - TS/DS</t>
  </si>
  <si>
    <t>FPC-3714: P&amp;C INFRASTRUCTURE PROJECTS</t>
  </si>
  <si>
    <t>FPC-3735: Ponce and Carryville Conversion to 115kV</t>
  </si>
  <si>
    <t>FPC-3742: System Operations Additions and Improvements</t>
  </si>
  <si>
    <t>FPC-3758: FPC-3758</t>
  </si>
  <si>
    <t>FPC-3759: Navy Federal Area Solution</t>
  </si>
  <si>
    <t>FPC-4395: TCC Furniture</t>
  </si>
  <si>
    <t>FPC-4400: TRANSMISSION TOOLS AND TEST EQUIPMENT</t>
  </si>
  <si>
    <t>Sub-Total Transmission</t>
  </si>
  <si>
    <t>Distribution</t>
  </si>
  <si>
    <t>FPC-3402: MISC OVERHEAD LINE IMPROVEMENTS</t>
  </si>
  <si>
    <t>FPC-3403: DISTRIBUTION ADDITIONS/RETIREMENTS DUE TO HWY &amp; JOINT USE</t>
  </si>
  <si>
    <t>FPC-3404: DISTRIBUTION LINE MINOR PROJECTS</t>
  </si>
  <si>
    <t>FPC-3405: UNDERGROUND SYSTEM ADDITIONS &amp; IMPROVEMENTS</t>
  </si>
  <si>
    <t>FPC-3406: DISTRIBUTION UNDERGROUND CONVERSIONS</t>
  </si>
  <si>
    <t>FPC-3407: MISC CAPITAL ACCRUALS</t>
  </si>
  <si>
    <t>FPC-3408: OVERHEAD LINE IMPROVEMENTS - POLE INSPECTION PROGRAM</t>
  </si>
  <si>
    <t>FPC-3409: RIGHT OF WAY ACQUISITION</t>
  </si>
  <si>
    <t>FPC-3438: NEW DISTRIBUTION FEEDER FOR SUBMARINE CABLE CROSSING</t>
  </si>
  <si>
    <t>FPC-3498: DSCADA MANAGEMENT SYSTEMS - DSCADA</t>
  </si>
  <si>
    <t>FPC-3499: SO SMART RELIABILITY IMPROVEMENT PROGRAMS</t>
  </si>
  <si>
    <t>FPC-3500: ASSET MANAGEMENT IMPROVEMENT PROGRAMS</t>
  </si>
  <si>
    <t>FPC-3501: MISC DISTRIBUTION LINES SPECIFIC FEEDER IMPROVEMENTS</t>
  </si>
  <si>
    <t>FPC-3502: MISC DISTRIBUTION SUBSTATION FEEDER RECONFIGURATIONS &amp; UPGRA</t>
  </si>
  <si>
    <t>FPC-3507: BEULAH SUB - NINE MILE ROAD RECONDUCTOR</t>
  </si>
  <si>
    <t>FPC-3520: ANTIOCH ROAD SUB NEW FEEDERS</t>
  </si>
  <si>
    <t>FPC-3521: AIRPORT 8932 RECONDUCTOR &amp; PHASE ADDITION</t>
  </si>
  <si>
    <t>FPC-3529: FPC-3529</t>
  </si>
  <si>
    <t>FPC-3530: MIRAMAR - CRYSTAL BEACH CONFIGURATION</t>
  </si>
  <si>
    <t>FPC-3534: EAST BAY 5542 RECONDUCTOR</t>
  </si>
  <si>
    <t>FPC-3539: HATHAWAY 8682 - GRAND LAGOON BRIDGE CROSSING</t>
  </si>
  <si>
    <t>FPC-3637: SANTA ROSA ISLAND ENHANCEMENTS</t>
  </si>
  <si>
    <t>FPC-3650: STORM SUPPORT - OVERHEAD</t>
  </si>
  <si>
    <t>FPC-3651: STORM SUPPORT - UNDERGROUND</t>
  </si>
  <si>
    <t>FPC-3652: STORM HARDENING - OVERHEAD</t>
  </si>
  <si>
    <t>FPC-3693: DEVILLIERS SUB - NETWORK UPGRADES</t>
  </si>
  <si>
    <t>FPC-3694: Crystal Beach Feeder 8982 Reconductor</t>
  </si>
  <si>
    <t>FPC-3695: Beulah Feeder 5512 &amp; 5522 Reconductor and Reconfiguration</t>
  </si>
  <si>
    <t>FPC-3700: SYSTEM REACTIVE CORRECTIVE CAPACITY</t>
  </si>
  <si>
    <t>FPC-4301: TOOLS IMPLEMENTS AND TEST EQUIP.</t>
  </si>
  <si>
    <t>FPC-4308: POWER DELIVERY TECHNOLOGY IMPROVEMENTS</t>
  </si>
  <si>
    <t>FPC-4392: HR - Training Yard Purchases</t>
  </si>
  <si>
    <t>FPC-4408: Cyber Security</t>
  </si>
  <si>
    <t>FPC-4412: DSCADA MANAGEMENT SYSTEMS</t>
  </si>
  <si>
    <t>FPC-4413: PINE FOREST OFFICE ROADWAY CONSTRUCTION</t>
  </si>
  <si>
    <t>FPC - Corporate Services: Shirley</t>
  </si>
  <si>
    <t>Sub-Total Distribution</t>
  </si>
  <si>
    <t>Sub-Total Power Delivery</t>
  </si>
  <si>
    <t>General Plant</t>
  </si>
  <si>
    <t>Transportation</t>
  </si>
  <si>
    <t>FPC-4304: AUTOMOBILES AUTO TRUCKS &amp; EQUIP.</t>
  </si>
  <si>
    <t>FPC - Allison R. Gillespie: Allison</t>
  </si>
  <si>
    <t>Sub-Total Transportation</t>
  </si>
  <si>
    <t>Telecommunications/Mobile Systems/Data Network</t>
  </si>
  <si>
    <t>FPC-4305: TELECOMMUNICATIONS WIRELESS SYSTEM ADDITIONS/IMPROVEMENTS</t>
  </si>
  <si>
    <t>FPC - Shonda L. Lee: Shonda</t>
  </si>
  <si>
    <t>FPC-4310: VOICE &amp; DATA CONVERGED NETWORK</t>
  </si>
  <si>
    <t>FPC-4311: TRANSPORT NETWORK</t>
  </si>
  <si>
    <t>FPC-4385: FIELD COMPUTING</t>
  </si>
  <si>
    <t>FPC-4386: CSS Data Integration Hub Architecture</t>
  </si>
  <si>
    <t>FPC - David Oerting: Dave</t>
  </si>
  <si>
    <t>FPC-4410: Long Term Evolution (LTE)</t>
  </si>
  <si>
    <t>FPC-4417: IT Cyber Security Software</t>
  </si>
  <si>
    <t>FPC-4486: On Line Customer Care</t>
  </si>
  <si>
    <t>FPC-4586: Customer Kiosks</t>
  </si>
  <si>
    <t>Sub-Total Telecommunications/Mobile Systems/Data Network</t>
  </si>
  <si>
    <t>Accounting</t>
  </si>
  <si>
    <t>FPC-4376: Maximo/Oracle/Powerplant Upgrades</t>
  </si>
  <si>
    <t>FPC - Carol Stevens: Carol</t>
  </si>
  <si>
    <t>Sub-Total Accounting</t>
  </si>
  <si>
    <t>Corporate Services</t>
  </si>
  <si>
    <t>FPC-4300: OFFICE FURNITURE &amp; MECHANICAL EQUIP.</t>
  </si>
  <si>
    <t>FPC-4302: MISC. BUILDINGS LAND AND EQUIP.</t>
  </si>
  <si>
    <t>FPC-4303: SECURITY EQUIPMENT</t>
  </si>
  <si>
    <t>FPC-4306: AUDIO &amp; VISUAL EQUIPMENT</t>
  </si>
  <si>
    <t>FPC-4360: PINE FOREST NEW OFFICE FACILITY</t>
  </si>
  <si>
    <t>FPC-4370: PRINTSHOP EQUIP</t>
  </si>
  <si>
    <t>FPC-4387: Defuniak Springs Roof</t>
  </si>
  <si>
    <t>FPC-4398: PANAMA CITY VECHICLE MAINT FACILITY</t>
  </si>
  <si>
    <t>FPC-4399: PENS DISTRICT-CONSOL CUST SVC FACIL</t>
  </si>
  <si>
    <t>FPC-4406: Panama City Admin Chiller</t>
  </si>
  <si>
    <t>FPC-4407: GEN WHSE CONVERGE ROOF</t>
  </si>
  <si>
    <t>FPC-4411: LAND PURCHASE IN CRESTVIEW</t>
  </si>
  <si>
    <t>FPC-4414: FPC-4414</t>
  </si>
  <si>
    <t>FPC-4415: FPC-4415</t>
  </si>
  <si>
    <t>FPC-4418: FPC-4418</t>
  </si>
  <si>
    <t>FPC-4419: FPC-4419</t>
  </si>
  <si>
    <t>FPC-4421: FPC-4421</t>
  </si>
  <si>
    <t>FPC-4422: FPC-4422</t>
  </si>
  <si>
    <t>FPC-4427: FPC-4427</t>
  </si>
  <si>
    <t>FPC-4428: FPC-4428</t>
  </si>
  <si>
    <t>Sub-Total Corporate Services</t>
  </si>
  <si>
    <t>T&amp;D Warehouse Equipment Replacement</t>
  </si>
  <si>
    <t>FPC-4344: T&amp;D WAREHOUSE EQUIPMENT REPLACEMENT</t>
  </si>
  <si>
    <t>FPC - Beverly D. Day: Beverly</t>
  </si>
  <si>
    <t>Sub-Total T&amp;D Warehouse Equipment Replacement</t>
  </si>
  <si>
    <t>Sub-Total General Plant</t>
  </si>
  <si>
    <t>Non-Utility</t>
  </si>
  <si>
    <t>FPC-4999: NEW PRODUCTS AND SERVICES</t>
  </si>
  <si>
    <t>Sub-Total Non-Utility</t>
  </si>
  <si>
    <t>Uncategorized</t>
  </si>
  <si>
    <t>FPC-4785: FPC-4785</t>
  </si>
  <si>
    <t>FPC-4790: FPC-4790</t>
  </si>
  <si>
    <t>Sub-Total Uncategorized</t>
  </si>
  <si>
    <t>Total</t>
  </si>
  <si>
    <t>Scenario Data</t>
  </si>
  <si>
    <t>Scenario</t>
  </si>
  <si>
    <t>Software Release</t>
  </si>
  <si>
    <t>10.09.S</t>
  </si>
  <si>
    <t>Version ID</t>
  </si>
  <si>
    <t>1</t>
  </si>
  <si>
    <t>Scenario Comments</t>
  </si>
  <si>
    <t>Date &amp; Time of Shared Run</t>
  </si>
  <si>
    <t>Never run</t>
  </si>
  <si>
    <t>Date &amp; Time Exported</t>
  </si>
  <si>
    <t>10/07/2016 14:58:47</t>
  </si>
  <si>
    <t>Case List</t>
  </si>
  <si>
    <t>[Logic, CF Actuals - FPC, Empty Tree Case: Admin lock, Structure, CF Permanent, CF PowerPlant - GULF, Locked-CF Budworks - GULF - 2016 Official Budget - Live Reforecast, CF Temporary - GULF - 2016 Official Budget - Live Reforecast, CF Environmental - GULF - 2016 Official Budget - Live Reforecast, |Blank Data|: Admin lock, CF Data - GULF - 2016 Official Budget - Live Reforecast]</t>
  </si>
  <si>
    <t>Start Year</t>
  </si>
  <si>
    <t>2015</t>
  </si>
  <si>
    <t>Actuals Through</t>
  </si>
  <si>
    <t>09/2016</t>
  </si>
  <si>
    <t>Years to Run/Run Monthly</t>
  </si>
  <si>
    <t>11 (Monthly: 11)</t>
  </si>
  <si>
    <t>Scenario Type &amp; User-Defined Scenario Type</t>
  </si>
  <si>
    <t>Budget</t>
  </si>
  <si>
    <t>Report Data</t>
  </si>
  <si>
    <t>Sequence Set</t>
  </si>
  <si>
    <t>View Name</t>
  </si>
  <si>
    <t>Dataset/Calc</t>
  </si>
  <si>
    <t>Row Headers</t>
  </si>
  <si>
    <t>Column Headers</t>
  </si>
  <si>
    <t>Time Setting</t>
  </si>
  <si>
    <t>Filters</t>
  </si>
  <si>
    <t>Capital Sequence: Admin lock: Admin lock</t>
  </si>
  <si>
    <t>CF Capital Expenditures by Business Unit: Admin lock</t>
  </si>
  <si>
    <t>CF Capital Expenditures by Business Unit</t>
  </si>
  <si>
    <t>Project Class -&gt; Business Unit of Project's Project -&gt; Business Unit Class,Project Class -&gt; Business Unit Detail of Project's Project -&gt; Business Unit Class,Imported: Project -&gt; PE of Project</t>
  </si>
  <si>
    <t>Year 1 YTD-Sep, Year 1 Annual,User Specified Scenario List</t>
  </si>
  <si>
    <t xml:space="preserve">View filter is CF Project Amount Type = Cash, CIAC, AFUDC Debt &amp; Equity
CF Project Amount Type = Cash, CIAC, AFUDC Debt &amp; Equity
</t>
  </si>
  <si>
    <t>Pointer to Budget Contact</t>
  </si>
  <si>
    <t>YTD Actual</t>
  </si>
  <si>
    <t>YTD Budget</t>
  </si>
  <si>
    <t>YTD Variance ($)</t>
  </si>
  <si>
    <t>YTD Variance (%)</t>
  </si>
  <si>
    <t>YTD Over/Under Budget</t>
  </si>
  <si>
    <t>Explanation Required?</t>
  </si>
  <si>
    <t>YTD Explanation</t>
  </si>
  <si>
    <t>Year-End Projection</t>
  </si>
  <si>
    <t>Year-End Prior Projection</t>
  </si>
  <si>
    <t>Original Budget</t>
  </si>
  <si>
    <t>Year-End Variance ($)</t>
  </si>
  <si>
    <t>Year-End Variance (%)</t>
  </si>
  <si>
    <t>Year-End Over/Under Budget</t>
  </si>
  <si>
    <t>YE Projection - YE Calculated</t>
  </si>
  <si>
    <t>Reforecast PEs</t>
  </si>
  <si>
    <t>Timing</t>
  </si>
  <si>
    <t>Timing;  Under to cover OCC overrun in Cust Serv</t>
  </si>
  <si>
    <t>Timing;  variance covered by PE 4305</t>
  </si>
  <si>
    <t>$70K underrun to cover Facilities and Fleet; $85K to cover PE 4385;  $27K underrun to help fund OCC overrun; $10K permanent underrun</t>
  </si>
  <si>
    <t xml:space="preserve">Timing; </t>
  </si>
  <si>
    <t>Project is in the design stage</t>
  </si>
  <si>
    <t>Project bid cam in under estimate</t>
  </si>
  <si>
    <t>Project delayed, currently out for bids</t>
  </si>
  <si>
    <t>not approved</t>
  </si>
  <si>
    <t>Overage offset by other PEs</t>
  </si>
  <si>
    <t>SCS charges</t>
  </si>
  <si>
    <t>Offset for PE 3501</t>
  </si>
  <si>
    <t>Delayed</t>
  </si>
  <si>
    <t>Offset ot PE 4300</t>
  </si>
  <si>
    <t>Offset PE 3502</t>
  </si>
  <si>
    <t>Offset PE 4302</t>
  </si>
  <si>
    <t>Offset PE 4344 and 3501</t>
  </si>
  <si>
    <t>Approved by management</t>
  </si>
  <si>
    <t>Offset PE 283502</t>
  </si>
  <si>
    <t>Offset PE 430201</t>
  </si>
  <si>
    <t>Timing: Tower infrastructure work, to be completed later in the year.  Instructed to spend $200,000 on RC/DC meters for Customer Service.  Plan to be on budget at year end.</t>
  </si>
  <si>
    <t>Timing: Existing stock used to meet needs.  Plan to be on Budget at Year-end.</t>
  </si>
  <si>
    <t>Customer Growth in the Overhead area is down.</t>
  </si>
  <si>
    <t>This PE is driven by the other New Business PE's.  With the OH &amp; UG PE's 2552 being under, it is causing this PE to be under.  Plan to be on Budget at Year-end.</t>
  </si>
  <si>
    <t>Timing: Goal is to be on Budget at year-end.</t>
  </si>
  <si>
    <t>Budget Exception Granted:  Increased $402k as FDOT's volume change occurred with their new design build requirements.  New projection reflects FDOT and municipalities infrastructure road improvements that will drive additional expenditures through the end of the year.  Actual includes ($29k) E&amp;S Credit</t>
  </si>
  <si>
    <t>Timing: Plan to be on budget at year end.  Reduce $358k to balance budget.</t>
  </si>
  <si>
    <t>Cable failures, combined with Abnormal situations causing cable replacements have caused this Budget to be over. Plan to come in over, at the NEW Projection.</t>
  </si>
  <si>
    <t>Timing: Plan to be on budget at year-end. Henderson Beach CIAC collected however waiting on customer to complete duct bank before our work begins. Unknown is PCB Segment II conversion CIAC collection.  Actual includes ($186k) E&amp;S Credit</t>
  </si>
  <si>
    <t xml:space="preserve">This blanket order PE 3407 was set up exclusively to capture monthly entries for Accounts Payable setups and reversals (SOX).  Any variance is a timing difference of Accruals setup the previous month. </t>
  </si>
  <si>
    <t>Projecting to be on budget at year end.</t>
  </si>
  <si>
    <t xml:space="preserve">TCMS GWO is under this PE, with $80k of funding from PE 4412.  TCMS expansion in-service 9/27/16 (Simulator and FLISR pending).  $40k projected to integrate Feeder FLA. </t>
  </si>
  <si>
    <t>On Schedule.</t>
  </si>
  <si>
    <t>Plan to come in under budget, matches present state expectations.  Actual includes ($301k) E&amp;S Credit</t>
  </si>
  <si>
    <t>Actual includes ($156k) E&amp;S Credit</t>
  </si>
  <si>
    <t>Reduced to match expectations.</t>
  </si>
  <si>
    <t>Anomaly credit caused the Actuals go below $0.  Actual includes ($86k) E&amp;S Credit</t>
  </si>
  <si>
    <t xml:space="preserve">Will be Fall 2016 before Dist. Can complete its work.  Plan to come on budget at year-end. </t>
  </si>
  <si>
    <t>Actual includes ($83k) E&amp;S Credit</t>
  </si>
  <si>
    <t>Actual includes ($104k) E&amp;S Credit</t>
  </si>
  <si>
    <t>Actual includes ($235k) E&amp;S Credit</t>
  </si>
  <si>
    <t>Construction Completed in September.</t>
  </si>
  <si>
    <t xml:space="preserve">Environmental permit received.  Project has been bid.  Contractor can't start until 2017.  Working to resolve that.  BWA  Job scheduled to work in January.  Charges are oh and permitting and material.  </t>
  </si>
  <si>
    <t>Actual includes ($224k) E&amp;S Credit, which is offset by new $250k to cover reconductor at base of bridge.</t>
  </si>
  <si>
    <t>Includes Winter Storms</t>
  </si>
  <si>
    <t>Actual includes ($63k) E&amp;S Credit. Increased to cover expectations.</t>
  </si>
  <si>
    <t>Timing.  Expect to be on budget at year-end.</t>
  </si>
  <si>
    <t>Customer Choice option supercedes the need for this project.</t>
  </si>
  <si>
    <t>Over due to the labor costs and overheads being quite a bit higher than estimated.  The total cost should be about $248,000.</t>
  </si>
  <si>
    <t>Budget Exception Granted: Increased $1.396 million additional to cover the projected 2016 replacements (SO Smart Equipment only, does not cover arrester stations). Open EWO trend indicates $670k additional is needed.</t>
  </si>
  <si>
    <t>Increased $300k to fund Metering Equipment.</t>
  </si>
  <si>
    <t>ARMS III has a maximum cost expectations of $231k.  PE reduced $100k based on expectations.</t>
  </si>
  <si>
    <t>Timing:  Transmission additions to the Training Yard for the new Transmission assessments. Plan to be under budget at Year-End.</t>
  </si>
  <si>
    <t>Revised projection is $241k.  $67k in SCS charges, and $193k in shared cost from APCO system improvements with the new ArcSight &amp; Lancope installation.</t>
  </si>
  <si>
    <t xml:space="preserve">Timing: DSCADA equipment replacement projections - $390k,  RTAC PO issued @ $140k for Distribution Management, and TCMS enhancement continues is being funding through PE 3498. </t>
  </si>
  <si>
    <t>Timing.  Start receiving trucks this month.  Addl $250k funded out of PE 3501.  Plan to spend an additional $300k on light vehicles.  Project being $150k over Projection.  There will be an additional $50k spent on a charging trailer that has an IT offset.</t>
  </si>
  <si>
    <t>Project started earlier than budgeted to be completed during outage in fall</t>
  </si>
  <si>
    <t>controls upgrade, journaled from retrofit</t>
  </si>
  <si>
    <t>not completing</t>
  </si>
  <si>
    <t>multi-year project, dollars pushed into 2017, underruns used to cover PE 1234</t>
  </si>
  <si>
    <t>carryover</t>
  </si>
  <si>
    <t>PE approval letter (offset to PE 1288 and 1912)</t>
  </si>
  <si>
    <t>underbudget on flame scanners</t>
  </si>
  <si>
    <t>underruns used to cover PE 1234</t>
  </si>
  <si>
    <t>EWO P00857 setup to collect prelim charges to determine if we proceed with project</t>
  </si>
  <si>
    <t xml:space="preserve">Contract not been completed. </t>
  </si>
  <si>
    <t>2015 Carryover: unbudgeted expenses for installation of Smith Plant Monitoring Wells</t>
  </si>
  <si>
    <t>Duplicate with PE 1641</t>
  </si>
  <si>
    <t>Cost of equipment higher than budget estimate</t>
  </si>
  <si>
    <t>Paving Budget started earlier than currernt plan</t>
  </si>
  <si>
    <t>2015 Carryover. Unbudgeted contractor expenses on project to date. Job ongoing</t>
  </si>
  <si>
    <t>Job will not start in 2016 per Environmental Affairs</t>
  </si>
  <si>
    <t>Dec accruals .. Project pushed out</t>
  </si>
  <si>
    <t>late getting started</t>
  </si>
  <si>
    <t>GWO written.  Project late getting started</t>
  </si>
  <si>
    <t>E&amp;CS True Up</t>
  </si>
  <si>
    <t>Project not getting done this year</t>
  </si>
  <si>
    <t>Timing.  Dollars will be spent</t>
  </si>
  <si>
    <t>Unexpected corporate overhead adjustments (in August) to clear PE 4790 per Karen Grove - this is a one time adjustment that impacted multiple PEs in Gulf - JV PLT-20185</t>
  </si>
  <si>
    <t>Project not getting done this year except for $40K added to scope.  Other dollars to offset PE 1220</t>
  </si>
  <si>
    <t xml:space="preserve">PE Approval Letter     </t>
  </si>
  <si>
    <t>Not getting done this year. Dollars will offset PE 1220</t>
  </si>
  <si>
    <t>Moved up from 2025. Will be offset by decreased to other PE's</t>
  </si>
  <si>
    <t>Cancelled. Moved to 2017/2018</t>
  </si>
  <si>
    <t>Moved to 2018/2019</t>
  </si>
  <si>
    <t>Cancelled. Equipment no longer needed</t>
  </si>
  <si>
    <t>Project estimate came back lower than amount budgeted . Pushed to end of year.</t>
  </si>
  <si>
    <t>Budgeted for 2015.  Moved to 2016</t>
  </si>
  <si>
    <t>Most of project will be done next year. E&amp;CS this year</t>
  </si>
  <si>
    <t>Cancelled … moved to 2017</t>
  </si>
  <si>
    <t>cancelled</t>
  </si>
  <si>
    <t>Done  in 2015 .  Carryover</t>
  </si>
  <si>
    <t>moved to end of year</t>
  </si>
  <si>
    <t>Bid lower and progress payment in 2015</t>
  </si>
  <si>
    <t>Moved to end of year. McAfee portion increased.</t>
  </si>
  <si>
    <t>Cost pushed up, but year end will be less than budget since dollars moved to 2017</t>
  </si>
  <si>
    <t>More major miscellaneous jobs needed than budgeted.  YTD:  Gas Burners $726K, U6 Cooling Tower Fill &amp; Louvers $576K,  Maintenance Team Leader Office Bldg $213K, #3 Coal Yard Sump Pump $179K, 7A Primary Air Fan Motor $148K, Elevators $143K, coal bunker level transmitters $132K</t>
  </si>
  <si>
    <t>JV for Retrofit/ECRC split for U6 Controls</t>
  </si>
  <si>
    <t>JV fro Retrofit/ECRC Split for U 6 controls</t>
  </si>
  <si>
    <t>Increased cost in SCS projection.</t>
  </si>
  <si>
    <t>More minor Miscellaneous jobs than budgeted</t>
  </si>
  <si>
    <t>U6 TWIP included but not budgeted. Jv to be done</t>
  </si>
  <si>
    <t>Scope Increased. TWIP added</t>
  </si>
  <si>
    <t>Project moved up. Some spent in 2015.</t>
  </si>
  <si>
    <t>Journaled from PE 1148</t>
  </si>
  <si>
    <t>Project starting later but cost exceeding budget</t>
  </si>
  <si>
    <t>SCS drawings underestimated</t>
  </si>
  <si>
    <t>SCS drawings underestimated and additional SCS work needed.</t>
  </si>
  <si>
    <t>Moved to 2020</t>
  </si>
  <si>
    <t>Project moved to 2017 - E&amp;CS this year</t>
  </si>
  <si>
    <t>Project pushed to end of year. $1.2M budgeted to 2017</t>
  </si>
  <si>
    <t xml:space="preserve">GWO set up under PE 1093 </t>
  </si>
  <si>
    <t>GWO set up under PE 1081</t>
  </si>
  <si>
    <t>Combined with PE 0809</t>
  </si>
  <si>
    <t>Combined with PE 0810. Starting later in year</t>
  </si>
  <si>
    <t>pushed to end of year</t>
  </si>
  <si>
    <t>Project moved forward. Scope increased</t>
  </si>
  <si>
    <t>Project combined with PE0803</t>
  </si>
  <si>
    <t xml:space="preserve">Project pushed forward </t>
  </si>
  <si>
    <t>Less will be spent this year . Dollars moved to 2017</t>
  </si>
  <si>
    <t>Dollars from PE are in Transmission PE 2905</t>
  </si>
  <si>
    <t>Timing - Project in Progress</t>
  </si>
  <si>
    <t>Minimal misc activity on Smith 1 &amp; 2. Dollars used to fund other projects</t>
  </si>
  <si>
    <t>Timing.  Project cost less than budgeted</t>
  </si>
  <si>
    <t>Overruns from Contractor Expenses over what we expected</t>
  </si>
  <si>
    <t>Timing.  Project in progress just slower getting started</t>
  </si>
  <si>
    <t>Minimal materials/contractor expenses for Misc. to date</t>
  </si>
  <si>
    <t>Timing.  Being done in Outage</t>
  </si>
  <si>
    <t xml:space="preserve">Project anticipated to begin in last quarter. </t>
  </si>
  <si>
    <t xml:space="preserve">Timing- project in progress- minimal materials purchases &amp; contractor work to dae. </t>
  </si>
  <si>
    <t>Project added to MPC's Final OB</t>
  </si>
  <si>
    <t>Project reduced MPC's Final OB</t>
  </si>
  <si>
    <t>Inspection on Breaker issues had delayed project</t>
  </si>
  <si>
    <t>Not doing this year</t>
  </si>
  <si>
    <t>Project cash flow advanced</t>
  </si>
  <si>
    <t>Actuals in PE 1581</t>
  </si>
  <si>
    <t xml:space="preserve">underruns for Misc contractor expenses </t>
  </si>
  <si>
    <t>.</t>
  </si>
  <si>
    <t>Pe Letter</t>
  </si>
  <si>
    <t>Project increased in MPC final budget</t>
  </si>
  <si>
    <t>Parts to be staged for 2017 Outage</t>
  </si>
  <si>
    <t>Scherer Depository PE represents the Billing account for Scherer Cost. No budget dollars</t>
  </si>
  <si>
    <t>budget timing</t>
  </si>
  <si>
    <t>Designed delayed</t>
  </si>
  <si>
    <t>Material received ahead of budget</t>
  </si>
  <si>
    <t>SCS billing</t>
  </si>
  <si>
    <t>PE Exception $1M</t>
  </si>
  <si>
    <t>DOT payment expected in Oct</t>
  </si>
  <si>
    <t>Crew pulled to another job</t>
  </si>
  <si>
    <t>OH Clearing in Aug</t>
  </si>
  <si>
    <t>PE Exception $1.2M</t>
  </si>
  <si>
    <t>Additional material cost</t>
  </si>
  <si>
    <t>PE Exception $1,012,500</t>
  </si>
  <si>
    <t>Billing not occurring as budgeted</t>
  </si>
  <si>
    <t>PE Exception $2M</t>
  </si>
  <si>
    <t>Project delayed due to FDEP swale exemption</t>
  </si>
  <si>
    <t>Additional material &amp; labor cost</t>
  </si>
  <si>
    <t>Carryover from 2015, plus seagrass mitigation survey, plan, and application requirements.</t>
  </si>
  <si>
    <t>Material delayed</t>
  </si>
  <si>
    <t>Project moved to 2017</t>
  </si>
  <si>
    <t>Relay failures</t>
  </si>
  <si>
    <t>EMS upgrade delayed</t>
  </si>
  <si>
    <t>PE Exception $312k</t>
  </si>
  <si>
    <t>Underrun to cover Facilities charge</t>
  </si>
  <si>
    <t>Replace as needed</t>
  </si>
  <si>
    <t>Project cancelled</t>
  </si>
  <si>
    <t>Misc projects a little behind. Plan to catch up</t>
  </si>
  <si>
    <t>Delay in start of project</t>
  </si>
  <si>
    <t>Project will be completed.  Timing</t>
  </si>
  <si>
    <t>Project came in over estimate</t>
  </si>
  <si>
    <t>JV'd over from the EC&amp;S Construction Project it was originally on a Common Environmental GWO and now that the project is over this equipment will still be used for the plant but needed to be moved off of the GWO for Environmental and be placed in a Retro Area</t>
  </si>
  <si>
    <t>Dollars in 6529</t>
  </si>
  <si>
    <t>Progress payment made in 2015</t>
  </si>
  <si>
    <t>Project tabled right now. Not expected to be done this year</t>
  </si>
  <si>
    <t>Budget dollars in PE 6513</t>
  </si>
  <si>
    <t>Project delayed but plans to get done this year</t>
  </si>
  <si>
    <t>No misc work as needed to be done.</t>
  </si>
  <si>
    <t>Moved to 2017</t>
  </si>
  <si>
    <t>under due to delay in kiosk purchases</t>
  </si>
  <si>
    <t>Over due to systemwide project overruns.</t>
  </si>
  <si>
    <t>Timing - expecting to spend</t>
  </si>
  <si>
    <t>Under due to materials</t>
  </si>
  <si>
    <t>Working to get these moved to PE 2556</t>
  </si>
  <si>
    <t>Timing - anticipated spend in Fall</t>
  </si>
  <si>
    <t>2015 carryover</t>
  </si>
  <si>
    <t>Additional material</t>
  </si>
  <si>
    <t>Powerplant upgrade will start in 4th quarter and should be on budget</t>
  </si>
  <si>
    <t>FPC-6765: Envir - Scherer CCR Ground Water Monitoring</t>
  </si>
  <si>
    <t>FPC-4426: FPC-4426 Chipley Line Service Facility</t>
  </si>
  <si>
    <t>Sch 73</t>
  </si>
  <si>
    <t>YTD 2016 Approved Capital Budget</t>
  </si>
  <si>
    <t>Non-Utility Reconciling item</t>
  </si>
  <si>
    <t>Adjusted Total</t>
  </si>
  <si>
    <t>Above - per UI</t>
  </si>
  <si>
    <t>Difference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</si>
</sst>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_);[Red]\(#,##0\);&quot; &quot;"/>
    <numFmt numFmtId="165" formatCode="_(* #,##0_);_(* \(#,##0\);_(* &quot;-&quot;??_);_(@_)"/>
    <numFmt numFmtId="166" formatCode="#,##0.00%_);[Red]\(#,##0.00%\);&quot; &quot;"/>
    <numFmt numFmtId="167" formatCode="#,##0%_);[Red]\(#,##0%\);&quot; &quot;"/>
  </numFmts>
  <fonts count="24" x14ac:knownFonts="1">
    <font>
      <sz val="11"/>
      <color indexed="8"/>
      <name val="Calibri"/>
      <family val="2"/>
      <scheme val="minor"/>
    </font>
    <font>
      <sz val="11"/>
      <color theme="1"/>
      <name val="Calibri"/>
      <family val="2"/>
      <scheme val="minor"/>
    </font>
    <font>
      <sz val="9"/>
      <name val="Calibri"/>
      <family val="2"/>
    </font>
    <font>
      <b/>
      <i/>
      <sz val="9"/>
      <name val="Calibri"/>
      <family val="2"/>
    </font>
    <font>
      <sz val="9"/>
      <name val="Calibri"/>
      <family val="2"/>
    </font>
    <font>
      <b/>
      <sz val="9"/>
      <name val="Calibri"/>
      <family val="2"/>
    </font>
    <font>
      <sz val="9"/>
      <name val="Calibri"/>
      <family val="2"/>
    </font>
    <font>
      <b/>
      <sz val="10"/>
      <name val="Calibri"/>
      <family val="2"/>
    </font>
    <font>
      <i/>
      <sz val="10"/>
      <name val="Calibri"/>
      <family val="2"/>
    </font>
    <font>
      <sz val="10"/>
      <name val="Calibri"/>
      <family val="2"/>
    </font>
    <font>
      <b/>
      <sz val="16"/>
      <name val="Calibri"/>
      <family val="2"/>
    </font>
    <font>
      <sz val="11"/>
      <color indexed="8"/>
      <name val="Calibri"/>
      <family val="2"/>
      <scheme val="minor"/>
    </font>
    <font>
      <b/>
      <sz val="9"/>
      <name val="Calibri"/>
      <family val="2"/>
    </font>
    <font>
      <sz val="9"/>
      <name val="Calibri"/>
      <family val="2"/>
    </font>
    <font>
      <sz val="9"/>
      <name val="Calibri"/>
      <family val="2"/>
      <scheme val="minor"/>
    </font>
    <font>
      <sz val="9"/>
      <color theme="1"/>
      <name val="Calibri"/>
      <family val="2"/>
      <scheme val="minor"/>
    </font>
    <font>
      <b/>
      <sz val="11"/>
      <color indexed="8"/>
      <name val="Calibri"/>
      <family val="2"/>
      <scheme val="minor"/>
    </font>
    <font>
      <sz val="9"/>
      <color theme="1"/>
      <name val="Calibri"/>
      <family val="2"/>
      <scheme val="minor"/>
    </font>
    <font>
      <sz val="9"/>
      <name val="Calibri"/>
      <family val="2"/>
      <scheme val="minor"/>
    </font>
    <font>
      <sz val="9"/>
      <color indexed="8"/>
      <name val="Calibri"/>
      <family val="2"/>
      <scheme val="minor"/>
    </font>
    <font>
      <sz val="11"/>
      <color rgb="FFFF0000"/>
      <name val="Calibri"/>
      <family val="2"/>
      <scheme val="minor"/>
    </font>
    <font>
      <sz val="11"/>
      <name val="Calibri"/>
      <family val="2"/>
      <scheme val="minor"/>
    </font>
    <font>
      <b/>
      <sz val="9"/>
      <color indexed="81"/>
      <name val="Tahoma"/>
      <family val="2"/>
    </font>
    <font>
      <sz val="9"/>
      <color indexed="81"/>
      <name val="Tahoma"/>
      <family val="2"/>
    </font>
  </fonts>
  <fills count="9">
    <fill>
      <patternFill patternType="none"/>
    </fill>
    <fill>
      <patternFill patternType="gray125"/>
    </fill>
    <fill>
      <patternFill patternType="solid">
        <fgColor rgb="FF00CCFF"/>
      </patternFill>
    </fill>
    <fill>
      <patternFill patternType="solid">
        <fgColor rgb="FF99CC00"/>
      </patternFill>
    </fill>
    <fill>
      <patternFill patternType="solid">
        <fgColor rgb="FFC6E0B4"/>
      </patternFill>
    </fill>
    <fill>
      <patternFill patternType="none">
        <fgColor rgb="FFE2EFDA"/>
      </patternFill>
    </fill>
    <fill>
      <patternFill patternType="solid">
        <fgColor rgb="FFE2EFDA"/>
      </patternFill>
    </fill>
    <fill>
      <patternFill patternType="solid">
        <fgColor indexed="65"/>
        <bgColor rgb="FFE2EFDA"/>
      </patternFill>
    </fill>
    <fill>
      <patternFill patternType="solid">
        <fgColor rgb="FFFFC000"/>
        <bgColor indexed="64"/>
      </patternFill>
    </fill>
  </fills>
  <borders count="18">
    <border>
      <left/>
      <right/>
      <top/>
      <bottom/>
      <diagonal/>
    </border>
    <border>
      <left/>
      <right/>
      <top/>
      <bottom style="medium">
        <color auto="1"/>
      </bottom>
      <diagonal/>
    </border>
    <border>
      <left/>
      <right/>
      <top style="medium">
        <color indexed="8"/>
      </top>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bottom/>
      <diagonal/>
    </border>
    <border>
      <left/>
      <right/>
      <top style="medium">
        <color auto="1"/>
      </top>
      <bottom/>
      <diagonal/>
    </border>
    <border>
      <left style="medium">
        <color indexed="64"/>
      </left>
      <right style="medium">
        <color indexed="64"/>
      </right>
      <top/>
      <bottom style="medium">
        <color indexed="64"/>
      </bottom>
      <diagonal/>
    </border>
    <border>
      <left style="medium">
        <color indexed="64"/>
      </left>
      <right style="medium">
        <color indexed="8"/>
      </right>
      <top style="medium">
        <color indexed="8"/>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8"/>
      </top>
      <bottom style="double">
        <color indexed="64"/>
      </bottom>
      <diagonal/>
    </border>
    <border>
      <left/>
      <right/>
      <top style="medium">
        <color auto="1"/>
      </top>
      <bottom style="double">
        <color indexed="64"/>
      </bottom>
      <diagonal/>
    </border>
    <border>
      <left/>
      <right style="medium">
        <color indexed="8"/>
      </right>
      <top style="medium">
        <color indexed="8"/>
      </top>
      <bottom style="medium">
        <color indexed="8"/>
      </bottom>
      <diagonal/>
    </border>
    <border>
      <left/>
      <right/>
      <top/>
      <bottom style="thin">
        <color indexed="64"/>
      </bottom>
      <diagonal/>
    </border>
    <border>
      <left/>
      <right/>
      <top style="thin">
        <color indexed="64"/>
      </top>
      <bottom style="thin">
        <color indexed="64"/>
      </bottom>
      <diagonal/>
    </border>
  </borders>
  <cellStyleXfs count="8">
    <xf numFmtId="0" fontId="0" fillId="0" borderId="0"/>
    <xf numFmtId="0" fontId="11" fillId="5" borderId="6"/>
    <xf numFmtId="43" fontId="1" fillId="5" borderId="6" applyFont="0" applyFill="0" applyBorder="0" applyAlignment="0" applyProtection="0"/>
    <xf numFmtId="9" fontId="11" fillId="5" borderId="6" applyFont="0" applyFill="0" applyBorder="0" applyAlignment="0" applyProtection="0"/>
    <xf numFmtId="43" fontId="11" fillId="5" borderId="6" applyFont="0" applyFill="0" applyBorder="0" applyAlignment="0" applyProtection="0"/>
    <xf numFmtId="0" fontId="11" fillId="5" borderId="6"/>
    <xf numFmtId="43" fontId="11" fillId="5" borderId="6" applyFont="0" applyFill="0" applyBorder="0" applyAlignment="0" applyProtection="0"/>
    <xf numFmtId="43" fontId="11" fillId="0" borderId="0" applyFont="0" applyFill="0" applyBorder="0" applyAlignment="0" applyProtection="0"/>
  </cellStyleXfs>
  <cellXfs count="81">
    <xf numFmtId="0" fontId="0" fillId="0" borderId="0" xfId="0"/>
    <xf numFmtId="0" fontId="7" fillId="4" borderId="0" xfId="0" applyFont="1" applyFill="1" applyAlignment="1">
      <alignment indent="1"/>
    </xf>
    <xf numFmtId="0" fontId="9" fillId="0" borderId="0" xfId="0" applyFont="1" applyAlignment="1">
      <alignment indent="1"/>
    </xf>
    <xf numFmtId="0" fontId="8" fillId="6" borderId="0" xfId="0" applyFont="1" applyFill="1" applyAlignment="1">
      <alignment indent="1"/>
    </xf>
    <xf numFmtId="0" fontId="10" fillId="0" borderId="0" xfId="0" applyFont="1"/>
    <xf numFmtId="17" fontId="12" fillId="5" borderId="8" xfId="1" applyNumberFormat="1" applyFont="1" applyFill="1" applyBorder="1" applyAlignment="1">
      <alignment horizontal="center" vertical="top" wrapText="1"/>
    </xf>
    <xf numFmtId="0" fontId="12" fillId="5" borderId="9" xfId="1" applyFont="1" applyBorder="1" applyAlignment="1">
      <alignment horizontal="left" vertical="top" wrapText="1"/>
    </xf>
    <xf numFmtId="38" fontId="12" fillId="5" borderId="12" xfId="2" applyNumberFormat="1" applyFont="1" applyFill="1" applyBorder="1" applyAlignment="1">
      <alignment horizontal="center" vertical="top" wrapText="1"/>
    </xf>
    <xf numFmtId="165" fontId="0" fillId="5" borderId="6" xfId="4" applyNumberFormat="1" applyFont="1" applyFill="1" applyAlignment="1">
      <alignment vertical="top"/>
    </xf>
    <xf numFmtId="0" fontId="11" fillId="5" borderId="6" xfId="5" applyAlignment="1">
      <alignment vertical="top"/>
    </xf>
    <xf numFmtId="0" fontId="11" fillId="5" borderId="6" xfId="5" applyFill="1" applyAlignment="1">
      <alignment vertical="top"/>
    </xf>
    <xf numFmtId="38" fontId="12" fillId="0" borderId="10" xfId="1" applyNumberFormat="1" applyFont="1" applyFill="1" applyBorder="1" applyAlignment="1">
      <alignment horizontal="center" vertical="top" wrapText="1"/>
    </xf>
    <xf numFmtId="38" fontId="12" fillId="0" borderId="10" xfId="2" applyNumberFormat="1" applyFont="1" applyFill="1" applyBorder="1" applyAlignment="1">
      <alignment horizontal="center" vertical="top" wrapText="1"/>
    </xf>
    <xf numFmtId="9" fontId="12" fillId="0" borderId="10" xfId="3" applyFont="1" applyFill="1" applyBorder="1" applyAlignment="1">
      <alignment horizontal="center" vertical="top" wrapText="1"/>
    </xf>
    <xf numFmtId="0" fontId="12" fillId="0" borderId="10" xfId="1" applyFont="1" applyFill="1" applyBorder="1" applyAlignment="1">
      <alignment horizontal="center" vertical="top" wrapText="1"/>
    </xf>
    <xf numFmtId="0" fontId="12" fillId="0" borderId="10" xfId="1" applyFont="1" applyFill="1" applyBorder="1" applyAlignment="1">
      <alignment horizontal="left" vertical="top" wrapText="1"/>
    </xf>
    <xf numFmtId="38" fontId="12" fillId="0" borderId="10" xfId="1" applyNumberFormat="1" applyFont="1" applyFill="1" applyBorder="1" applyAlignment="1">
      <alignment horizontal="left" vertical="top" wrapText="1"/>
    </xf>
    <xf numFmtId="38" fontId="12" fillId="0" borderId="10" xfId="1" applyNumberFormat="1" applyFont="1" applyFill="1" applyBorder="1" applyAlignment="1">
      <alignment horizontal="center" vertical="top"/>
    </xf>
    <xf numFmtId="38" fontId="12" fillId="0" borderId="11" xfId="2" applyNumberFormat="1" applyFont="1" applyFill="1" applyBorder="1" applyAlignment="1">
      <alignment horizontal="center" vertical="top" wrapText="1"/>
    </xf>
    <xf numFmtId="9" fontId="12" fillId="0" borderId="12" xfId="3" applyFont="1" applyFill="1" applyBorder="1" applyAlignment="1">
      <alignment horizontal="center" vertical="top" wrapText="1"/>
    </xf>
    <xf numFmtId="0" fontId="11" fillId="0" borderId="6" xfId="1" applyFill="1" applyBorder="1" applyAlignment="1">
      <alignment horizontal="left" vertical="top"/>
    </xf>
    <xf numFmtId="0" fontId="12" fillId="0" borderId="12" xfId="1" applyFont="1" applyFill="1" applyBorder="1" applyAlignment="1">
      <alignment horizontal="center" vertical="top" wrapText="1"/>
    </xf>
    <xf numFmtId="38" fontId="12" fillId="0" borderId="12" xfId="2" applyNumberFormat="1" applyFont="1" applyFill="1" applyBorder="1" applyAlignment="1">
      <alignment horizontal="center" vertical="top" wrapText="1"/>
    </xf>
    <xf numFmtId="38" fontId="13" fillId="0" borderId="6" xfId="2" applyNumberFormat="1" applyFont="1" applyFill="1" applyBorder="1" applyAlignment="1">
      <alignment horizontal="right" vertical="top"/>
    </xf>
    <xf numFmtId="166" fontId="13" fillId="0" borderId="6" xfId="5" applyNumberFormat="1" applyFont="1" applyFill="1" applyAlignment="1">
      <alignment horizontal="right" vertical="top"/>
    </xf>
    <xf numFmtId="164" fontId="13" fillId="0" borderId="6" xfId="5" applyNumberFormat="1" applyFont="1" applyFill="1" applyAlignment="1">
      <alignment horizontal="right" vertical="top"/>
    </xf>
    <xf numFmtId="167" fontId="13" fillId="0" borderId="6" xfId="5" applyNumberFormat="1" applyFont="1" applyFill="1" applyBorder="1" applyAlignment="1">
      <alignment horizontal="right" vertical="top"/>
    </xf>
    <xf numFmtId="0" fontId="14" fillId="0" borderId="6" xfId="5" applyFont="1" applyFill="1" applyBorder="1" applyAlignment="1" applyProtection="1">
      <alignment horizontal="left" vertical="top" wrapText="1"/>
    </xf>
    <xf numFmtId="165" fontId="15" fillId="0" borderId="6" xfId="6" applyNumberFormat="1" applyFont="1" applyFill="1" applyBorder="1" applyAlignment="1" applyProtection="1">
      <alignment horizontal="left" vertical="top" wrapText="1"/>
    </xf>
    <xf numFmtId="0" fontId="11" fillId="0" borderId="6" xfId="5" applyFill="1" applyBorder="1" applyAlignment="1">
      <alignment horizontal="right" vertical="top"/>
    </xf>
    <xf numFmtId="38" fontId="13" fillId="0" borderId="1" xfId="2" applyNumberFormat="1" applyFont="1" applyFill="1" applyBorder="1" applyAlignment="1">
      <alignment horizontal="right" vertical="top"/>
    </xf>
    <xf numFmtId="166" fontId="13" fillId="0" borderId="1" xfId="5" applyNumberFormat="1" applyFont="1" applyFill="1" applyBorder="1" applyAlignment="1">
      <alignment horizontal="right" vertical="top"/>
    </xf>
    <xf numFmtId="164" fontId="13" fillId="0" borderId="1" xfId="5" applyNumberFormat="1" applyFont="1" applyFill="1" applyBorder="1" applyAlignment="1">
      <alignment horizontal="right" vertical="top"/>
    </xf>
    <xf numFmtId="167" fontId="13" fillId="0" borderId="1" xfId="5" applyNumberFormat="1" applyFont="1" applyFill="1" applyBorder="1" applyAlignment="1">
      <alignment horizontal="right" vertical="top"/>
    </xf>
    <xf numFmtId="0" fontId="14" fillId="0" borderId="1" xfId="5" applyFont="1" applyFill="1" applyBorder="1" applyAlignment="1" applyProtection="1">
      <alignment horizontal="left" vertical="top" wrapText="1"/>
    </xf>
    <xf numFmtId="165" fontId="15" fillId="0" borderId="1" xfId="6" applyNumberFormat="1" applyFont="1" applyFill="1" applyBorder="1" applyAlignment="1" applyProtection="1">
      <alignment horizontal="left" vertical="top" wrapText="1"/>
    </xf>
    <xf numFmtId="0" fontId="11" fillId="0" borderId="1" xfId="5" applyFill="1" applyBorder="1" applyAlignment="1">
      <alignment horizontal="right" vertical="top"/>
    </xf>
    <xf numFmtId="0" fontId="2" fillId="0" borderId="5" xfId="0" applyFont="1" applyFill="1" applyBorder="1" applyAlignment="1">
      <alignment horizontal="center" vertical="top" wrapText="1"/>
    </xf>
    <xf numFmtId="0" fontId="0" fillId="0" borderId="0" xfId="0" applyFill="1" applyAlignment="1">
      <alignment vertical="top"/>
    </xf>
    <xf numFmtId="0" fontId="0" fillId="0" borderId="0" xfId="0" applyAlignment="1">
      <alignment vertical="top"/>
    </xf>
    <xf numFmtId="0" fontId="3" fillId="2" borderId="0" xfId="0" applyFont="1" applyFill="1" applyAlignment="1">
      <alignment horizontal="left" vertical="top"/>
    </xf>
    <xf numFmtId="164" fontId="4" fillId="0" borderId="0" xfId="0" applyNumberFormat="1" applyFont="1" applyAlignment="1">
      <alignment horizontal="right" vertical="top"/>
    </xf>
    <xf numFmtId="164" fontId="4" fillId="0" borderId="0" xfId="0" applyNumberFormat="1" applyFont="1" applyFill="1" applyAlignment="1">
      <alignment horizontal="right" vertical="top"/>
    </xf>
    <xf numFmtId="0" fontId="5" fillId="3" borderId="0" xfId="0" applyFont="1" applyFill="1" applyAlignment="1">
      <alignment horizontal="left" vertical="top"/>
    </xf>
    <xf numFmtId="0" fontId="6" fillId="0" borderId="0" xfId="0" applyFont="1" applyAlignment="1">
      <alignment horizontal="left" vertical="top"/>
    </xf>
    <xf numFmtId="164" fontId="4" fillId="0" borderId="1" xfId="0" applyNumberFormat="1" applyFont="1" applyFill="1" applyBorder="1" applyAlignment="1">
      <alignment horizontal="right" vertical="top"/>
    </xf>
    <xf numFmtId="0" fontId="12" fillId="0" borderId="0" xfId="0" applyFont="1" applyAlignment="1">
      <alignment horizontal="left" vertical="top"/>
    </xf>
    <xf numFmtId="164" fontId="12" fillId="0" borderId="2" xfId="0" applyNumberFormat="1" applyFont="1" applyBorder="1" applyAlignment="1">
      <alignment horizontal="right" vertical="top"/>
    </xf>
    <xf numFmtId="0" fontId="16" fillId="0" borderId="0" xfId="0" applyFont="1" applyAlignment="1">
      <alignment vertical="top"/>
    </xf>
    <xf numFmtId="166" fontId="13" fillId="0" borderId="6" xfId="5" applyNumberFormat="1" applyFont="1" applyFill="1" applyBorder="1" applyAlignment="1">
      <alignment horizontal="right" vertical="top"/>
    </xf>
    <xf numFmtId="166" fontId="12" fillId="0" borderId="7" xfId="5" applyNumberFormat="1" applyFont="1" applyFill="1" applyBorder="1" applyAlignment="1">
      <alignment horizontal="right" vertical="top"/>
    </xf>
    <xf numFmtId="164" fontId="12" fillId="0" borderId="13" xfId="0" applyNumberFormat="1" applyFont="1" applyBorder="1" applyAlignment="1">
      <alignment horizontal="right" vertical="top"/>
    </xf>
    <xf numFmtId="166" fontId="12" fillId="0" borderId="14" xfId="5" applyNumberFormat="1" applyFont="1" applyFill="1" applyBorder="1" applyAlignment="1">
      <alignment horizontal="right" vertical="top"/>
    </xf>
    <xf numFmtId="0" fontId="14" fillId="0" borderId="6" xfId="5" quotePrefix="1" applyFont="1" applyFill="1" applyBorder="1" applyAlignment="1" applyProtection="1">
      <alignment horizontal="left" vertical="top" wrapText="1"/>
    </xf>
    <xf numFmtId="0" fontId="14" fillId="7" borderId="6" xfId="5" applyFont="1" applyFill="1" applyBorder="1" applyAlignment="1" applyProtection="1">
      <alignment horizontal="left" vertical="top" wrapText="1"/>
    </xf>
    <xf numFmtId="165" fontId="17" fillId="0" borderId="6" xfId="6" applyNumberFormat="1" applyFont="1" applyFill="1" applyBorder="1" applyAlignment="1" applyProtection="1">
      <alignment horizontal="left" vertical="top" wrapText="1"/>
    </xf>
    <xf numFmtId="0" fontId="18" fillId="0" borderId="6" xfId="5" applyNumberFormat="1" applyFont="1" applyFill="1" applyBorder="1" applyAlignment="1" applyProtection="1">
      <alignment horizontal="left" vertical="top" wrapText="1"/>
    </xf>
    <xf numFmtId="0" fontId="18" fillId="0" borderId="6" xfId="0" applyNumberFormat="1" applyFont="1" applyFill="1" applyBorder="1" applyAlignment="1" applyProtection="1">
      <alignment horizontal="left" vertical="top" wrapText="1"/>
    </xf>
    <xf numFmtId="165" fontId="17" fillId="0" borderId="6" xfId="0" applyNumberFormat="1" applyFont="1" applyFill="1" applyBorder="1" applyAlignment="1" applyProtection="1">
      <alignment horizontal="left" vertical="top" wrapText="1"/>
    </xf>
    <xf numFmtId="0" fontId="19" fillId="5" borderId="0" xfId="0" applyFont="1" applyFill="1" applyAlignment="1" applyProtection="1">
      <alignment wrapText="1"/>
    </xf>
    <xf numFmtId="0" fontId="19" fillId="5" borderId="0" xfId="0" applyFont="1" applyFill="1" applyAlignment="1" applyProtection="1">
      <alignment horizontal="left" vertical="top" wrapText="1"/>
    </xf>
    <xf numFmtId="164" fontId="12" fillId="0" borderId="2" xfId="0" applyNumberFormat="1" applyFont="1" applyBorder="1" applyAlignment="1" applyProtection="1">
      <alignment horizontal="right" vertical="top"/>
    </xf>
    <xf numFmtId="0" fontId="14" fillId="0" borderId="6" xfId="5" applyNumberFormat="1" applyFont="1" applyFill="1" applyBorder="1" applyAlignment="1" applyProtection="1">
      <alignment horizontal="left" vertical="top" wrapText="1"/>
    </xf>
    <xf numFmtId="0" fontId="14" fillId="0" borderId="6" xfId="0" applyNumberFormat="1" applyFont="1" applyFill="1" applyBorder="1" applyAlignment="1" applyProtection="1">
      <alignment horizontal="left" vertical="top" wrapText="1"/>
    </xf>
    <xf numFmtId="0" fontId="19" fillId="0" borderId="0" xfId="0" applyFont="1" applyAlignment="1" applyProtection="1">
      <alignment horizontal="left" vertical="top" wrapText="1"/>
    </xf>
    <xf numFmtId="0" fontId="2" fillId="0" borderId="5" xfId="0" applyFont="1" applyBorder="1" applyAlignment="1">
      <alignment horizontal="center" vertical="top" wrapText="1"/>
    </xf>
    <xf numFmtId="0" fontId="12" fillId="0" borderId="4" xfId="0" applyFont="1" applyFill="1" applyBorder="1" applyAlignment="1">
      <alignment horizontal="center" vertical="top" wrapText="1"/>
    </xf>
    <xf numFmtId="0" fontId="12" fillId="0" borderId="3" xfId="0" applyFont="1" applyFill="1" applyBorder="1" applyAlignment="1">
      <alignment horizontal="center" vertical="top" wrapText="1"/>
    </xf>
    <xf numFmtId="0" fontId="12" fillId="0" borderId="15" xfId="0" applyFont="1" applyFill="1" applyBorder="1" applyAlignment="1">
      <alignment horizontal="center" vertical="top" wrapText="1"/>
    </xf>
    <xf numFmtId="0" fontId="6" fillId="8" borderId="0" xfId="0" applyFont="1" applyFill="1" applyAlignment="1">
      <alignment horizontal="left" vertical="top"/>
    </xf>
    <xf numFmtId="165" fontId="20" fillId="0" borderId="0" xfId="7" applyNumberFormat="1" applyFont="1" applyAlignment="1">
      <alignment vertical="top"/>
    </xf>
    <xf numFmtId="165" fontId="21" fillId="0" borderId="0" xfId="7" applyNumberFormat="1" applyFont="1" applyAlignment="1">
      <alignment vertical="top"/>
    </xf>
    <xf numFmtId="165" fontId="15" fillId="5" borderId="6" xfId="6" applyNumberFormat="1" applyFont="1" applyFill="1" applyBorder="1" applyAlignment="1" applyProtection="1">
      <alignment horizontal="left" vertical="top" wrapText="1"/>
    </xf>
    <xf numFmtId="0" fontId="2" fillId="8" borderId="0" xfId="0" applyFont="1" applyFill="1" applyAlignment="1">
      <alignment horizontal="left" vertical="top"/>
    </xf>
    <xf numFmtId="0" fontId="19" fillId="5" borderId="6" xfId="5" applyFont="1" applyAlignment="1">
      <alignment vertical="top"/>
    </xf>
    <xf numFmtId="3" fontId="19" fillId="5" borderId="16" xfId="5" applyNumberFormat="1" applyFont="1" applyFill="1" applyBorder="1" applyAlignment="1">
      <alignment vertical="top"/>
    </xf>
    <xf numFmtId="165" fontId="19" fillId="5" borderId="16" xfId="6" applyNumberFormat="1" applyFont="1" applyFill="1" applyBorder="1" applyAlignment="1">
      <alignment vertical="top"/>
    </xf>
    <xf numFmtId="0" fontId="19" fillId="5" borderId="0" xfId="0" applyFont="1" applyFill="1" applyAlignment="1">
      <alignment horizontal="left" vertical="top"/>
    </xf>
    <xf numFmtId="0" fontId="0" fillId="5" borderId="0" xfId="0" applyFill="1" applyAlignment="1">
      <alignment vertical="top"/>
    </xf>
    <xf numFmtId="3" fontId="19" fillId="5" borderId="6" xfId="5" applyNumberFormat="1" applyFont="1" applyFill="1" applyAlignment="1">
      <alignment vertical="top"/>
    </xf>
    <xf numFmtId="165" fontId="19" fillId="5" borderId="17" xfId="6" applyNumberFormat="1" applyFont="1" applyFill="1" applyBorder="1" applyAlignment="1">
      <alignment vertical="top"/>
    </xf>
  </cellXfs>
  <cellStyles count="8">
    <cellStyle name="Comma" xfId="7" builtinId="3"/>
    <cellStyle name="Comma 2" xfId="2"/>
    <cellStyle name="Comma 2 14" xfId="6"/>
    <cellStyle name="Comma 44" xfId="4"/>
    <cellStyle name="Normal" xfId="0" builtinId="0"/>
    <cellStyle name="Normal 2" xfId="5"/>
    <cellStyle name="Normal 3" xfId="1"/>
    <cellStyle name="Percent 15" xfId="3"/>
  </cellStyles>
  <dxfs count="19">
    <dxf>
      <fill>
        <patternFill>
          <bgColor rgb="FFFFC000"/>
        </patternFill>
      </fill>
    </dxf>
    <dxf>
      <fill>
        <patternFill>
          <bgColor theme="5" tint="-0.24994659260841701"/>
        </patternFill>
      </fill>
    </dxf>
    <dxf>
      <fill>
        <patternFill>
          <bgColor theme="6" tint="-0.24994659260841701"/>
        </patternFill>
      </fill>
    </dxf>
    <dxf>
      <fill>
        <patternFill>
          <bgColor theme="5" tint="-0.24994659260841701"/>
        </patternFill>
      </fill>
    </dxf>
    <dxf>
      <fill>
        <patternFill>
          <bgColor theme="6" tint="-0.24994659260841701"/>
        </patternFill>
      </fill>
    </dxf>
    <dxf>
      <fill>
        <patternFill>
          <bgColor theme="5" tint="-0.24994659260841701"/>
        </patternFill>
      </fill>
    </dxf>
    <dxf>
      <fill>
        <patternFill>
          <bgColor theme="6" tint="-0.24994659260841701"/>
        </patternFill>
      </fill>
    </dxf>
    <dxf>
      <fill>
        <patternFill>
          <bgColor theme="5" tint="-0.24994659260841701"/>
        </patternFill>
      </fill>
    </dxf>
    <dxf>
      <fill>
        <patternFill>
          <bgColor theme="6" tint="-0.24994659260841701"/>
        </patternFill>
      </fill>
    </dxf>
    <dxf>
      <fill>
        <patternFill>
          <bgColor rgb="FFFFC000"/>
        </patternFill>
      </fill>
    </dxf>
    <dxf>
      <fill>
        <patternFill patternType="solid">
          <bgColor theme="0"/>
        </patternFill>
      </fill>
    </dxf>
    <dxf>
      <fill>
        <patternFill>
          <bgColor rgb="FFFFC000"/>
        </patternFill>
      </fill>
    </dxf>
    <dxf>
      <fill>
        <patternFill>
          <bgColor theme="5" tint="-0.24994659260841701"/>
        </patternFill>
      </fill>
    </dxf>
    <dxf>
      <fill>
        <patternFill>
          <bgColor theme="6" tint="-0.24994659260841701"/>
        </patternFill>
      </fill>
    </dxf>
    <dxf>
      <fill>
        <patternFill>
          <bgColor rgb="FFFFC000"/>
        </patternFill>
      </fill>
    </dxf>
    <dxf>
      <fill>
        <patternFill patternType="solid">
          <bgColor theme="0"/>
        </patternFill>
      </fill>
    </dxf>
    <dxf>
      <fill>
        <patternFill>
          <bgColor rgb="FFFFC000"/>
        </patternFill>
      </fill>
    </dxf>
    <dxf>
      <fill>
        <patternFill>
          <bgColor theme="5" tint="-0.24994659260841701"/>
        </patternFill>
      </fill>
    </dxf>
    <dxf>
      <fill>
        <patternFill>
          <bgColor theme="6"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vmlDrawing" Target="../drawings/vmlDrawing1.v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374"/>
  <sheetViews>
    <sheetView showGridLines="0" showZeros="0" tabSelected="1" zoomScaleNormal="70" workbookViewId="0">
      <pane xSplit="1" ySplit="2" topLeftCell="B356" activePane="bottomRight" state="frozen"/>
      <selection pane="topRight" activeCell="B1" sqref="B1"/>
      <selection pane="bottomLeft" activeCell="A3" sqref="A3"/>
      <selection pane="bottomRight" activeCell="D370" sqref="D370"/>
    </sheetView>
  </sheetViews>
  <sheetFormatPr defaultColWidth="9.140625" defaultRowHeight="15" outlineLevelRow="2" outlineLevelCol="1" x14ac:dyDescent="0.25"/>
  <cols>
    <col min="1" max="1" width="77.7109375" style="39" customWidth="1"/>
    <col min="2" max="2" width="23.42578125" style="39" customWidth="1"/>
    <col min="3" max="6" width="11.7109375" style="38" customWidth="1"/>
    <col min="7" max="7" width="11.7109375" style="38" customWidth="1" outlineLevel="1"/>
    <col min="8" max="8" width="11.7109375" style="38" customWidth="1"/>
    <col min="9" max="9" width="45.7109375" style="38" customWidth="1"/>
    <col min="10" max="10" width="11.7109375" style="38" customWidth="1"/>
    <col min="11" max="11" width="11.7109375" style="38" customWidth="1" outlineLevel="1"/>
    <col min="12" max="14" width="11.7109375" style="38" customWidth="1"/>
    <col min="15" max="15" width="9.140625" style="38"/>
    <col min="16" max="16" width="9.140625" style="38" customWidth="1" outlineLevel="1"/>
    <col min="17" max="17" width="11.28515625" style="38" customWidth="1" outlineLevel="1"/>
    <col min="18" max="18" width="9.140625" style="39"/>
    <col min="19" max="19" width="13.140625" style="39" bestFit="1" customWidth="1"/>
    <col min="20" max="16384" width="9.140625" style="39"/>
  </cols>
  <sheetData>
    <row r="1" spans="1:22" ht="15.75" customHeight="1" thickBot="1" x14ac:dyDescent="0.3">
      <c r="A1" s="65" t="s">
        <v>2</v>
      </c>
      <c r="B1" s="65" t="s">
        <v>3</v>
      </c>
      <c r="C1" s="66" t="s">
        <v>0</v>
      </c>
      <c r="D1" s="67"/>
      <c r="E1" s="67"/>
      <c r="F1" s="67"/>
      <c r="G1" s="67"/>
      <c r="H1" s="67"/>
      <c r="I1" s="68"/>
      <c r="J1" s="66" t="s">
        <v>1</v>
      </c>
      <c r="K1" s="67"/>
      <c r="L1" s="67"/>
      <c r="M1" s="67"/>
      <c r="N1" s="68"/>
    </row>
    <row r="2" spans="1:22" ht="72.75" hidden="1" outlineLevel="1" thickBot="1" x14ac:dyDescent="0.3">
      <c r="A2" s="65"/>
      <c r="B2" s="65"/>
      <c r="C2" s="37" t="s">
        <v>4</v>
      </c>
      <c r="D2" s="37" t="s">
        <v>5</v>
      </c>
      <c r="E2" s="37" t="s">
        <v>6</v>
      </c>
      <c r="F2" s="37" t="s">
        <v>7</v>
      </c>
      <c r="G2" s="37"/>
      <c r="H2" s="37"/>
      <c r="I2" s="37"/>
      <c r="J2" s="37"/>
      <c r="K2" s="37" t="s">
        <v>4</v>
      </c>
      <c r="L2" s="37" t="s">
        <v>5</v>
      </c>
      <c r="M2" s="37" t="s">
        <v>6</v>
      </c>
      <c r="N2" s="37" t="s">
        <v>7</v>
      </c>
    </row>
    <row r="3" spans="1:22" s="9" customFormat="1" ht="36.75" collapsed="1" thickBot="1" x14ac:dyDescent="0.3">
      <c r="A3" s="5">
        <v>42614</v>
      </c>
      <c r="B3" s="6" t="s">
        <v>413</v>
      </c>
      <c r="C3" s="11" t="s">
        <v>414</v>
      </c>
      <c r="D3" s="11" t="s">
        <v>415</v>
      </c>
      <c r="E3" s="12" t="s">
        <v>416</v>
      </c>
      <c r="F3" s="13" t="s">
        <v>417</v>
      </c>
      <c r="G3" s="14" t="s">
        <v>418</v>
      </c>
      <c r="H3" s="14" t="s">
        <v>419</v>
      </c>
      <c r="I3" s="15" t="s">
        <v>420</v>
      </c>
      <c r="J3" s="16" t="s">
        <v>421</v>
      </c>
      <c r="K3" s="11" t="s">
        <v>422</v>
      </c>
      <c r="L3" s="17" t="s">
        <v>423</v>
      </c>
      <c r="M3" s="18" t="s">
        <v>424</v>
      </c>
      <c r="N3" s="19" t="s">
        <v>425</v>
      </c>
      <c r="O3" s="20"/>
      <c r="P3" s="21" t="s">
        <v>426</v>
      </c>
      <c r="Q3" s="22" t="s">
        <v>427</v>
      </c>
      <c r="R3" s="8"/>
      <c r="S3" s="7" t="s">
        <v>428</v>
      </c>
      <c r="V3" s="10"/>
    </row>
    <row r="4" spans="1:22" outlineLevel="1" x14ac:dyDescent="0.25">
      <c r="A4" s="40" t="s">
        <v>8</v>
      </c>
      <c r="B4" s="41"/>
      <c r="C4" s="42"/>
      <c r="D4" s="42"/>
      <c r="E4" s="42"/>
      <c r="F4" s="42"/>
      <c r="G4" s="42"/>
      <c r="H4" s="42"/>
      <c r="I4" s="42"/>
      <c r="J4" s="42"/>
      <c r="K4" s="42"/>
      <c r="L4" s="42"/>
      <c r="M4" s="42"/>
      <c r="N4" s="42"/>
    </row>
    <row r="5" spans="1:22" outlineLevel="2" x14ac:dyDescent="0.25">
      <c r="A5" s="43" t="s">
        <v>9</v>
      </c>
      <c r="B5" s="41"/>
      <c r="C5" s="42"/>
      <c r="D5" s="42"/>
      <c r="E5" s="42"/>
      <c r="F5" s="42"/>
      <c r="G5" s="42"/>
      <c r="H5" s="42"/>
      <c r="I5" s="42"/>
      <c r="J5" s="42"/>
      <c r="K5" s="42"/>
      <c r="L5" s="42"/>
      <c r="M5" s="42"/>
      <c r="N5" s="42"/>
    </row>
    <row r="6" spans="1:22" ht="15.75" outlineLevel="2" thickBot="1" x14ac:dyDescent="0.3">
      <c r="A6" s="44" t="s">
        <v>10</v>
      </c>
      <c r="B6" s="41" t="s">
        <v>11</v>
      </c>
      <c r="C6" s="42">
        <v>0</v>
      </c>
      <c r="D6" s="42">
        <v>750000</v>
      </c>
      <c r="E6" s="30">
        <f t="shared" ref="E6" si="0">C6 - D6</f>
        <v>-750000</v>
      </c>
      <c r="F6" s="49">
        <f>IF(D6 &gt; 1, ( C6 - D6 ) / D6, IF(C6 &gt; 1, 1, IF(C6 &lt; -1, -1, 0)))</f>
        <v>-1</v>
      </c>
      <c r="G6" s="32" t="str">
        <f>IF($E6 &gt; 1, "Over Budget", IF($E6 &lt; -1, "Under Budget", "On Budget"))</f>
        <v>Under Budget</v>
      </c>
      <c r="H6" s="33" t="str">
        <f>IF(AND(OR(MONTH($A$3) = 3, MONTH($A$3) = 6, MONTH($A$3) = 9, MONTH($A$3) = 12), OR($F6 &gt;= 0.1, $E6 &gt;= 250000, $F6 &lt;= -0.1, $E6 &lt;= -250000), OR($E6 &gt;= 10000, $E6 &lt;= -10000)), "Yes", IF(OR($E6 &gt;= 250000, $E6 &lt;= -250000), "Yes", "No"))</f>
        <v>Yes</v>
      </c>
      <c r="I6" s="34" t="s">
        <v>494</v>
      </c>
      <c r="J6" s="35">
        <v>750000</v>
      </c>
      <c r="K6" s="45">
        <v>187500</v>
      </c>
      <c r="L6" s="45">
        <v>1500000</v>
      </c>
      <c r="M6" s="30">
        <f t="shared" ref="M6" si="1">J6 - L6</f>
        <v>-750000</v>
      </c>
      <c r="N6" s="31">
        <f t="shared" ref="N6" si="2">IF(L6 &gt; 1, ( J6 - L6 ) / L6, IF(J6 &gt; 1, 1, IF(J6 &lt; 1, -1, 0)))</f>
        <v>-0.5</v>
      </c>
      <c r="O6" s="36"/>
      <c r="P6" s="32" t="str">
        <f t="shared" ref="P6:P70" si="3">IF($M6 &gt; 1, "Over Budget", IF($M6 &lt; -1, "Under Budget", "On Budget"))</f>
        <v>Under Budget</v>
      </c>
      <c r="Q6" s="30">
        <f t="shared" ref="Q6" si="4">J6 - K6</f>
        <v>562500</v>
      </c>
      <c r="S6" s="23">
        <v>560000</v>
      </c>
    </row>
    <row r="7" spans="1:22" s="48" customFormat="1" outlineLevel="1" x14ac:dyDescent="0.25">
      <c r="A7" s="46" t="s">
        <v>12</v>
      </c>
      <c r="B7" s="47" t="s">
        <v>13</v>
      </c>
      <c r="C7" s="47">
        <f>SUBTOTAL(9,C6:C6)</f>
        <v>0</v>
      </c>
      <c r="D7" s="47">
        <f>SUBTOTAL(9,D6:D6)</f>
        <v>750000</v>
      </c>
      <c r="E7" s="47">
        <f t="shared" ref="E7" si="5">C7 - D7</f>
        <v>-750000</v>
      </c>
      <c r="F7" s="50">
        <f t="shared" ref="F7" si="6">IF(D7 &gt; 1, ( C7 - D7 ) / D7, IF(C7 &gt; 1, 1, IF(C7 &lt; -1, -1, 0)))</f>
        <v>-1</v>
      </c>
      <c r="G7" s="47" t="str">
        <f t="shared" ref="G7" si="7">IF($E7 &gt; 1, "Over Budget", IF($E7 &lt; -1, "Under Budget", "On Budget"))</f>
        <v>Under Budget</v>
      </c>
      <c r="H7" s="47"/>
      <c r="I7" s="47"/>
      <c r="J7" s="61">
        <f>SUBTOTAL(9,J6:J6)</f>
        <v>750000</v>
      </c>
      <c r="K7" s="47">
        <f>SUBTOTAL(9,K6:K6)</f>
        <v>187500</v>
      </c>
      <c r="L7" s="47">
        <f>SUBTOTAL(9,L6:L6)</f>
        <v>1500000</v>
      </c>
      <c r="M7" s="47">
        <f t="shared" ref="M7" si="8">J7 - L7</f>
        <v>-750000</v>
      </c>
      <c r="N7" s="50">
        <f t="shared" ref="N7" si="9">IF(L7 &gt; 1, ( J7 - L7 ) / L7, IF(J7 &gt; 1, 1, IF(J7 &lt; 1, -1, 0)))</f>
        <v>-0.5</v>
      </c>
      <c r="O7" s="47"/>
      <c r="P7" s="47" t="str">
        <f t="shared" si="3"/>
        <v>Under Budget</v>
      </c>
      <c r="Q7" s="47">
        <f t="shared" ref="Q7" si="10">J7 - K7</f>
        <v>562500</v>
      </c>
    </row>
    <row r="8" spans="1:22" outlineLevel="2" x14ac:dyDescent="0.25">
      <c r="A8" s="43" t="s">
        <v>14</v>
      </c>
      <c r="B8" s="41"/>
      <c r="C8" s="42"/>
      <c r="D8" s="42"/>
      <c r="E8" s="42"/>
      <c r="F8" s="42"/>
      <c r="G8" s="42"/>
      <c r="H8" s="42"/>
      <c r="I8" s="42"/>
      <c r="J8" s="42"/>
      <c r="K8" s="42"/>
      <c r="L8" s="42"/>
      <c r="M8" s="42"/>
      <c r="N8" s="42"/>
    </row>
    <row r="9" spans="1:22" ht="24" outlineLevel="2" x14ac:dyDescent="0.25">
      <c r="A9" s="44" t="s">
        <v>15</v>
      </c>
      <c r="B9" s="41" t="s">
        <v>11</v>
      </c>
      <c r="C9" s="42">
        <v>91730.349999999991</v>
      </c>
      <c r="D9" s="42">
        <v>0</v>
      </c>
      <c r="E9" s="23">
        <f t="shared" ref="E9:E35" si="11">C9 - D9</f>
        <v>91730.349999999991</v>
      </c>
      <c r="F9" s="24">
        <f t="shared" ref="F9:F35" si="12">IF(D9 &gt; 1, ( C9 - D9 ) / D9, IF(C9 &gt; 1, 1, IF(C9 &lt; -1, -1, 0)))</f>
        <v>1</v>
      </c>
      <c r="G9" s="25" t="str">
        <f t="shared" ref="G9:G35" si="13">IF($E9 &gt; 1, "Over Budget", IF($E9 &lt; -1, "Under Budget", "On Budget"))</f>
        <v>Over Budget</v>
      </c>
      <c r="H9" s="26" t="str">
        <f t="shared" ref="H9:H34" si="14">IF(AND(OR(MONTH($A$3) = 3, MONTH($A$3) = 6, MONTH($A$3) = 9, MONTH($A$3) = 12), OR($F9 &gt;= 0.1, $E9 &gt;= 250000, $F9 &lt;= -0.1, $E9 &lt;= -250000), OR($E9 &gt;= 10000, $E9 &lt;= -10000)), "Yes", IF(OR($E9 &gt;= 250000, $E9 &lt;= -250000), "Yes", "No"))</f>
        <v>Yes</v>
      </c>
      <c r="I9" s="27" t="s">
        <v>495</v>
      </c>
      <c r="J9" s="28">
        <v>91730</v>
      </c>
      <c r="K9" s="42">
        <v>91730.349999999991</v>
      </c>
      <c r="L9" s="42">
        <v>0</v>
      </c>
      <c r="M9" s="23">
        <f t="shared" ref="M9:M35" si="15">J9 - L9</f>
        <v>91730</v>
      </c>
      <c r="N9" s="24">
        <f t="shared" ref="N9:N35" si="16">IF(L9 &gt; 1, ( J9 - L9 ) / L9, IF(J9 &gt; 1, 1, IF(J9 &lt; 1, -1, 0)))</f>
        <v>1</v>
      </c>
      <c r="O9" s="29"/>
      <c r="P9" s="25" t="str">
        <f t="shared" si="3"/>
        <v>Over Budget</v>
      </c>
      <c r="Q9" s="23">
        <f t="shared" ref="Q9:Q35" si="17">J9 - K9</f>
        <v>-0.34999999999126885</v>
      </c>
    </row>
    <row r="10" spans="1:22" outlineLevel="2" x14ac:dyDescent="0.25">
      <c r="A10" s="44" t="s">
        <v>16</v>
      </c>
      <c r="B10" s="41" t="s">
        <v>11</v>
      </c>
      <c r="C10" s="42">
        <v>0</v>
      </c>
      <c r="D10" s="42">
        <v>2801250</v>
      </c>
      <c r="E10" s="23">
        <f t="shared" si="11"/>
        <v>-2801250</v>
      </c>
      <c r="F10" s="24">
        <f t="shared" si="12"/>
        <v>-1</v>
      </c>
      <c r="G10" s="25" t="str">
        <f t="shared" si="13"/>
        <v>Under Budget</v>
      </c>
      <c r="H10" s="26" t="str">
        <f t="shared" si="14"/>
        <v>Yes</v>
      </c>
      <c r="I10" s="27" t="s">
        <v>496</v>
      </c>
      <c r="J10" s="28">
        <v>0</v>
      </c>
      <c r="K10" s="42">
        <v>3750</v>
      </c>
      <c r="L10" s="42">
        <v>3750000</v>
      </c>
      <c r="M10" s="23">
        <f t="shared" si="15"/>
        <v>-3750000</v>
      </c>
      <c r="N10" s="24">
        <f t="shared" si="16"/>
        <v>-1</v>
      </c>
      <c r="O10" s="29"/>
      <c r="P10" s="25" t="str">
        <f t="shared" si="3"/>
        <v>Under Budget</v>
      </c>
      <c r="Q10" s="23">
        <f t="shared" si="17"/>
        <v>-3750</v>
      </c>
    </row>
    <row r="11" spans="1:22" outlineLevel="2" x14ac:dyDescent="0.25">
      <c r="A11" s="44" t="s">
        <v>17</v>
      </c>
      <c r="B11" s="41" t="s">
        <v>11</v>
      </c>
      <c r="C11" s="42">
        <v>147165.13</v>
      </c>
      <c r="D11" s="42">
        <v>100000</v>
      </c>
      <c r="E11" s="23">
        <f t="shared" si="11"/>
        <v>47165.130000000005</v>
      </c>
      <c r="F11" s="24">
        <f t="shared" si="12"/>
        <v>0.47165130000000005</v>
      </c>
      <c r="G11" s="25" t="str">
        <f t="shared" si="13"/>
        <v>Over Budget</v>
      </c>
      <c r="H11" s="26" t="str">
        <f t="shared" si="14"/>
        <v>Yes</v>
      </c>
      <c r="I11" s="27" t="s">
        <v>497</v>
      </c>
      <c r="J11" s="28">
        <v>147165</v>
      </c>
      <c r="K11" s="42">
        <v>147165.13</v>
      </c>
      <c r="L11" s="42">
        <v>100000</v>
      </c>
      <c r="M11" s="23">
        <f t="shared" si="15"/>
        <v>47165</v>
      </c>
      <c r="N11" s="24">
        <f t="shared" si="16"/>
        <v>0.47165000000000001</v>
      </c>
      <c r="O11" s="29"/>
      <c r="P11" s="25" t="str">
        <f t="shared" si="3"/>
        <v>Over Budget</v>
      </c>
      <c r="Q11" s="23">
        <f t="shared" si="17"/>
        <v>-0.13000000000465661</v>
      </c>
    </row>
    <row r="12" spans="1:22" outlineLevel="2" x14ac:dyDescent="0.25">
      <c r="A12" s="44" t="s">
        <v>18</v>
      </c>
      <c r="B12" s="41" t="s">
        <v>11</v>
      </c>
      <c r="C12" s="42">
        <v>12618.02</v>
      </c>
      <c r="D12" s="42">
        <v>0</v>
      </c>
      <c r="E12" s="23">
        <f t="shared" si="11"/>
        <v>12618.02</v>
      </c>
      <c r="F12" s="24">
        <f t="shared" si="12"/>
        <v>1</v>
      </c>
      <c r="G12" s="25" t="str">
        <f t="shared" si="13"/>
        <v>Over Budget</v>
      </c>
      <c r="H12" s="26" t="str">
        <f t="shared" si="14"/>
        <v>Yes</v>
      </c>
      <c r="I12" s="27" t="s">
        <v>489</v>
      </c>
      <c r="J12" s="28">
        <v>12618</v>
      </c>
      <c r="K12" s="42">
        <v>12618.02</v>
      </c>
      <c r="L12" s="42">
        <v>0</v>
      </c>
      <c r="M12" s="23">
        <f t="shared" si="15"/>
        <v>12618</v>
      </c>
      <c r="N12" s="24">
        <f t="shared" si="16"/>
        <v>1</v>
      </c>
      <c r="O12" s="29"/>
      <c r="P12" s="25" t="str">
        <f t="shared" si="3"/>
        <v>Over Budget</v>
      </c>
      <c r="Q12" s="23">
        <f t="shared" si="17"/>
        <v>-2.0000000000436557E-2</v>
      </c>
    </row>
    <row r="13" spans="1:22" ht="24" outlineLevel="2" x14ac:dyDescent="0.25">
      <c r="A13" s="44" t="s">
        <v>19</v>
      </c>
      <c r="B13" s="41" t="s">
        <v>11</v>
      </c>
      <c r="C13" s="42">
        <v>594693.31999999995</v>
      </c>
      <c r="D13" s="42">
        <v>228723</v>
      </c>
      <c r="E13" s="23">
        <f t="shared" si="11"/>
        <v>365970.31999999995</v>
      </c>
      <c r="F13" s="24">
        <f t="shared" si="12"/>
        <v>1.6000591108021491</v>
      </c>
      <c r="G13" s="25" t="str">
        <f t="shared" si="13"/>
        <v>Over Budget</v>
      </c>
      <c r="H13" s="26" t="str">
        <f t="shared" si="14"/>
        <v>Yes</v>
      </c>
      <c r="I13" s="27" t="s">
        <v>485</v>
      </c>
      <c r="J13" s="28">
        <v>945000</v>
      </c>
      <c r="K13" s="42">
        <v>972307.32</v>
      </c>
      <c r="L13" s="42">
        <v>894961</v>
      </c>
      <c r="M13" s="23">
        <f t="shared" si="15"/>
        <v>50039</v>
      </c>
      <c r="N13" s="24">
        <f t="shared" si="16"/>
        <v>5.5911933592636999E-2</v>
      </c>
      <c r="O13" s="29"/>
      <c r="P13" s="25" t="str">
        <f t="shared" si="3"/>
        <v>Over Budget</v>
      </c>
      <c r="Q13" s="23">
        <f t="shared" si="17"/>
        <v>-27307.319999999949</v>
      </c>
    </row>
    <row r="14" spans="1:22" outlineLevel="2" x14ac:dyDescent="0.25">
      <c r="A14" s="44" t="s">
        <v>20</v>
      </c>
      <c r="B14" s="41" t="s">
        <v>11</v>
      </c>
      <c r="C14" s="42">
        <v>-15710.699999999999</v>
      </c>
      <c r="D14" s="42">
        <v>0</v>
      </c>
      <c r="E14" s="23">
        <f t="shared" si="11"/>
        <v>-15710.699999999999</v>
      </c>
      <c r="F14" s="24">
        <f t="shared" si="12"/>
        <v>-1</v>
      </c>
      <c r="G14" s="25" t="str">
        <f t="shared" si="13"/>
        <v>Under Budget</v>
      </c>
      <c r="H14" s="26" t="str">
        <f t="shared" si="14"/>
        <v>Yes</v>
      </c>
      <c r="I14" s="27" t="s">
        <v>486</v>
      </c>
      <c r="J14" s="28">
        <v>-15711</v>
      </c>
      <c r="K14" s="42">
        <v>-15710.699999999999</v>
      </c>
      <c r="L14" s="42">
        <v>0</v>
      </c>
      <c r="M14" s="23">
        <f t="shared" si="15"/>
        <v>-15711</v>
      </c>
      <c r="N14" s="24">
        <f t="shared" si="16"/>
        <v>-1</v>
      </c>
      <c r="O14" s="29"/>
      <c r="P14" s="25" t="str">
        <f t="shared" si="3"/>
        <v>Under Budget</v>
      </c>
      <c r="Q14" s="23">
        <f t="shared" si="17"/>
        <v>-0.30000000000109139</v>
      </c>
    </row>
    <row r="15" spans="1:22" outlineLevel="2" x14ac:dyDescent="0.25">
      <c r="A15" s="44" t="s">
        <v>21</v>
      </c>
      <c r="B15" s="41" t="s">
        <v>11</v>
      </c>
      <c r="C15" s="42">
        <v>0</v>
      </c>
      <c r="D15" s="42">
        <v>11500</v>
      </c>
      <c r="E15" s="23">
        <f t="shared" si="11"/>
        <v>-11500</v>
      </c>
      <c r="F15" s="24">
        <f t="shared" si="12"/>
        <v>-1</v>
      </c>
      <c r="G15" s="25" t="str">
        <f t="shared" si="13"/>
        <v>Under Budget</v>
      </c>
      <c r="H15" s="26" t="str">
        <f t="shared" si="14"/>
        <v>Yes</v>
      </c>
      <c r="I15" s="27" t="s">
        <v>487</v>
      </c>
      <c r="J15" s="28">
        <v>0</v>
      </c>
      <c r="K15" s="42">
        <v>34500</v>
      </c>
      <c r="L15" s="42">
        <v>46000</v>
      </c>
      <c r="M15" s="23">
        <f t="shared" si="15"/>
        <v>-46000</v>
      </c>
      <c r="N15" s="24">
        <f t="shared" si="16"/>
        <v>-1</v>
      </c>
      <c r="O15" s="29"/>
      <c r="P15" s="25" t="str">
        <f t="shared" si="3"/>
        <v>Under Budget</v>
      </c>
      <c r="Q15" s="23">
        <f t="shared" si="17"/>
        <v>-34500</v>
      </c>
    </row>
    <row r="16" spans="1:22" outlineLevel="2" x14ac:dyDescent="0.25">
      <c r="A16" s="44" t="s">
        <v>22</v>
      </c>
      <c r="B16" s="41" t="s">
        <v>11</v>
      </c>
      <c r="C16" s="42">
        <v>927.94000000000017</v>
      </c>
      <c r="D16" s="42">
        <v>0</v>
      </c>
      <c r="E16" s="23">
        <f t="shared" si="11"/>
        <v>927.94000000000017</v>
      </c>
      <c r="F16" s="24">
        <f t="shared" si="12"/>
        <v>1</v>
      </c>
      <c r="G16" s="25" t="str">
        <f t="shared" si="13"/>
        <v>Over Budget</v>
      </c>
      <c r="H16" s="26" t="str">
        <f t="shared" si="14"/>
        <v>No</v>
      </c>
      <c r="I16" s="27"/>
      <c r="J16" s="28">
        <v>928</v>
      </c>
      <c r="K16" s="42">
        <v>927.94000000000017</v>
      </c>
      <c r="L16" s="42">
        <v>0</v>
      </c>
      <c r="M16" s="23">
        <f t="shared" si="15"/>
        <v>928</v>
      </c>
      <c r="N16" s="24">
        <f t="shared" si="16"/>
        <v>1</v>
      </c>
      <c r="O16" s="29"/>
      <c r="P16" s="25" t="str">
        <f t="shared" si="3"/>
        <v>Over Budget</v>
      </c>
      <c r="Q16" s="23">
        <f t="shared" si="17"/>
        <v>5.9999999999831743E-2</v>
      </c>
    </row>
    <row r="17" spans="1:19" ht="24" outlineLevel="2" x14ac:dyDescent="0.25">
      <c r="A17" s="44" t="s">
        <v>23</v>
      </c>
      <c r="B17" s="41" t="s">
        <v>11</v>
      </c>
      <c r="C17" s="42">
        <v>1509539.68</v>
      </c>
      <c r="D17" s="42">
        <v>2257200</v>
      </c>
      <c r="E17" s="23">
        <f t="shared" si="11"/>
        <v>-747660.32000000007</v>
      </c>
      <c r="F17" s="24">
        <f t="shared" si="12"/>
        <v>-0.33123352826510727</v>
      </c>
      <c r="G17" s="25" t="str">
        <f t="shared" si="13"/>
        <v>Under Budget</v>
      </c>
      <c r="H17" s="26" t="str">
        <f t="shared" si="14"/>
        <v>Yes</v>
      </c>
      <c r="I17" s="27" t="s">
        <v>488</v>
      </c>
      <c r="J17" s="28">
        <v>2500000</v>
      </c>
      <c r="K17" s="42">
        <v>2495271.6799999997</v>
      </c>
      <c r="L17" s="42">
        <v>3009600</v>
      </c>
      <c r="M17" s="23">
        <f t="shared" si="15"/>
        <v>-509600</v>
      </c>
      <c r="N17" s="24">
        <f t="shared" si="16"/>
        <v>-0.16932482721956407</v>
      </c>
      <c r="O17" s="29"/>
      <c r="P17" s="25" t="str">
        <f t="shared" si="3"/>
        <v>Under Budget</v>
      </c>
      <c r="Q17" s="23">
        <f t="shared" si="17"/>
        <v>4728.320000000298</v>
      </c>
    </row>
    <row r="18" spans="1:19" outlineLevel="2" x14ac:dyDescent="0.25">
      <c r="A18" s="44" t="s">
        <v>24</v>
      </c>
      <c r="B18" s="41" t="s">
        <v>11</v>
      </c>
      <c r="C18" s="42">
        <v>36295.39</v>
      </c>
      <c r="D18" s="42">
        <v>18750</v>
      </c>
      <c r="E18" s="23">
        <f t="shared" si="11"/>
        <v>17545.39</v>
      </c>
      <c r="F18" s="24">
        <f t="shared" si="12"/>
        <v>0.93575413333333335</v>
      </c>
      <c r="G18" s="25" t="str">
        <f t="shared" si="13"/>
        <v>Over Budget</v>
      </c>
      <c r="H18" s="26" t="str">
        <f t="shared" si="14"/>
        <v>Yes</v>
      </c>
      <c r="I18" s="56" t="s">
        <v>486</v>
      </c>
      <c r="J18" s="28">
        <v>36295</v>
      </c>
      <c r="K18" s="42">
        <v>42545.39</v>
      </c>
      <c r="L18" s="42">
        <v>25000</v>
      </c>
      <c r="M18" s="23">
        <f t="shared" si="15"/>
        <v>11295</v>
      </c>
      <c r="N18" s="24">
        <f t="shared" si="16"/>
        <v>0.45179999999999998</v>
      </c>
      <c r="O18" s="29"/>
      <c r="P18" s="25" t="str">
        <f t="shared" si="3"/>
        <v>Over Budget</v>
      </c>
      <c r="Q18" s="23">
        <f t="shared" si="17"/>
        <v>-6250.3899999999994</v>
      </c>
    </row>
    <row r="19" spans="1:19" outlineLevel="2" x14ac:dyDescent="0.25">
      <c r="A19" s="44" t="s">
        <v>25</v>
      </c>
      <c r="B19" s="41" t="s">
        <v>11</v>
      </c>
      <c r="C19" s="42">
        <v>2057201.4400000002</v>
      </c>
      <c r="D19" s="42">
        <v>2103893</v>
      </c>
      <c r="E19" s="23">
        <f t="shared" si="11"/>
        <v>-46691.559999999823</v>
      </c>
      <c r="F19" s="24">
        <f t="shared" si="12"/>
        <v>-2.2192934716736935E-2</v>
      </c>
      <c r="G19" s="25" t="str">
        <f t="shared" si="13"/>
        <v>Under Budget</v>
      </c>
      <c r="H19" s="26" t="str">
        <f t="shared" si="14"/>
        <v>No</v>
      </c>
      <c r="I19" s="27"/>
      <c r="J19" s="28">
        <v>6339353</v>
      </c>
      <c r="K19" s="42">
        <v>4839437.4399999995</v>
      </c>
      <c r="L19" s="42">
        <v>5573250</v>
      </c>
      <c r="M19" s="23">
        <f t="shared" si="15"/>
        <v>766103</v>
      </c>
      <c r="N19" s="24">
        <f t="shared" si="16"/>
        <v>0.13746072758264927</v>
      </c>
      <c r="O19" s="29"/>
      <c r="P19" s="25" t="str">
        <f t="shared" si="3"/>
        <v>Over Budget</v>
      </c>
      <c r="Q19" s="23">
        <f t="shared" si="17"/>
        <v>1499915.5600000005</v>
      </c>
      <c r="S19" s="23">
        <v>1500000</v>
      </c>
    </row>
    <row r="20" spans="1:19" outlineLevel="2" x14ac:dyDescent="0.25">
      <c r="A20" s="44" t="s">
        <v>26</v>
      </c>
      <c r="B20" s="41" t="s">
        <v>11</v>
      </c>
      <c r="C20" s="42">
        <v>447344.76999999996</v>
      </c>
      <c r="D20" s="42">
        <v>0</v>
      </c>
      <c r="E20" s="23">
        <f t="shared" si="11"/>
        <v>447344.76999999996</v>
      </c>
      <c r="F20" s="24">
        <f t="shared" si="12"/>
        <v>1</v>
      </c>
      <c r="G20" s="25" t="str">
        <f t="shared" si="13"/>
        <v>Over Budget</v>
      </c>
      <c r="H20" s="26" t="str">
        <f t="shared" si="14"/>
        <v>Yes</v>
      </c>
      <c r="I20" s="27" t="s">
        <v>489</v>
      </c>
      <c r="J20" s="28">
        <v>451446</v>
      </c>
      <c r="K20" s="42">
        <v>447344.76999999996</v>
      </c>
      <c r="L20" s="42">
        <v>0</v>
      </c>
      <c r="M20" s="23">
        <f t="shared" si="15"/>
        <v>451446</v>
      </c>
      <c r="N20" s="24">
        <f t="shared" si="16"/>
        <v>1</v>
      </c>
      <c r="O20" s="29"/>
      <c r="P20" s="25" t="str">
        <f t="shared" si="3"/>
        <v>Over Budget</v>
      </c>
      <c r="Q20" s="23">
        <f t="shared" si="17"/>
        <v>4101.2300000000396</v>
      </c>
    </row>
    <row r="21" spans="1:19" outlineLevel="2" x14ac:dyDescent="0.25">
      <c r="A21" s="69" t="s">
        <v>27</v>
      </c>
      <c r="B21" s="41" t="s">
        <v>11</v>
      </c>
      <c r="C21" s="42">
        <v>282951.94</v>
      </c>
      <c r="D21" s="42">
        <v>0</v>
      </c>
      <c r="E21" s="23">
        <f t="shared" si="11"/>
        <v>282951.94</v>
      </c>
      <c r="F21" s="24">
        <f t="shared" si="12"/>
        <v>1</v>
      </c>
      <c r="G21" s="25" t="str">
        <f t="shared" si="13"/>
        <v>Over Budget</v>
      </c>
      <c r="H21" s="26" t="str">
        <f t="shared" si="14"/>
        <v>Yes</v>
      </c>
      <c r="I21" s="56" t="s">
        <v>490</v>
      </c>
      <c r="J21" s="28">
        <v>1555000</v>
      </c>
      <c r="K21" s="42">
        <v>1594952.94</v>
      </c>
      <c r="L21" s="42">
        <v>0</v>
      </c>
      <c r="M21" s="23">
        <f t="shared" si="15"/>
        <v>1555000</v>
      </c>
      <c r="N21" s="24">
        <f t="shared" si="16"/>
        <v>1</v>
      </c>
      <c r="O21" s="29"/>
      <c r="P21" s="25" t="str">
        <f t="shared" si="3"/>
        <v>Over Budget</v>
      </c>
      <c r="Q21" s="23">
        <f t="shared" si="17"/>
        <v>-39952.939999999944</v>
      </c>
    </row>
    <row r="22" spans="1:19" outlineLevel="2" x14ac:dyDescent="0.25">
      <c r="A22" s="44" t="s">
        <v>28</v>
      </c>
      <c r="B22" s="41" t="s">
        <v>11</v>
      </c>
      <c r="C22" s="42">
        <v>-59972.689999999995</v>
      </c>
      <c r="D22" s="42">
        <v>0</v>
      </c>
      <c r="E22" s="23">
        <f t="shared" si="11"/>
        <v>-59972.689999999995</v>
      </c>
      <c r="F22" s="24">
        <f t="shared" si="12"/>
        <v>-1</v>
      </c>
      <c r="G22" s="25" t="str">
        <f t="shared" si="13"/>
        <v>Under Budget</v>
      </c>
      <c r="H22" s="26" t="str">
        <f t="shared" si="14"/>
        <v>Yes</v>
      </c>
      <c r="I22" s="27" t="s">
        <v>486</v>
      </c>
      <c r="J22" s="28">
        <v>-59973</v>
      </c>
      <c r="K22" s="42">
        <v>-59972.689999999995</v>
      </c>
      <c r="L22" s="42">
        <v>0</v>
      </c>
      <c r="M22" s="23">
        <f t="shared" si="15"/>
        <v>-59973</v>
      </c>
      <c r="N22" s="24">
        <f t="shared" si="16"/>
        <v>-1</v>
      </c>
      <c r="O22" s="29"/>
      <c r="P22" s="25" t="str">
        <f t="shared" si="3"/>
        <v>Under Budget</v>
      </c>
      <c r="Q22" s="23">
        <f t="shared" si="17"/>
        <v>-0.31000000000494765</v>
      </c>
    </row>
    <row r="23" spans="1:19" outlineLevel="2" x14ac:dyDescent="0.25">
      <c r="A23" s="44" t="s">
        <v>29</v>
      </c>
      <c r="B23" s="41" t="s">
        <v>11</v>
      </c>
      <c r="C23" s="42">
        <v>-62310.83</v>
      </c>
      <c r="D23" s="42">
        <v>0</v>
      </c>
      <c r="E23" s="23">
        <f t="shared" si="11"/>
        <v>-62310.83</v>
      </c>
      <c r="F23" s="24">
        <f t="shared" si="12"/>
        <v>-1</v>
      </c>
      <c r="G23" s="25" t="str">
        <f t="shared" si="13"/>
        <v>Under Budget</v>
      </c>
      <c r="H23" s="26" t="str">
        <f t="shared" si="14"/>
        <v>Yes</v>
      </c>
      <c r="I23" s="27" t="s">
        <v>486</v>
      </c>
      <c r="J23" s="28">
        <v>-62311</v>
      </c>
      <c r="K23" s="42">
        <v>-62310.83</v>
      </c>
      <c r="L23" s="42">
        <v>0</v>
      </c>
      <c r="M23" s="23">
        <f t="shared" si="15"/>
        <v>-62311</v>
      </c>
      <c r="N23" s="24">
        <f t="shared" si="16"/>
        <v>-1</v>
      </c>
      <c r="O23" s="29"/>
      <c r="P23" s="25" t="str">
        <f t="shared" si="3"/>
        <v>Under Budget</v>
      </c>
      <c r="Q23" s="23">
        <f t="shared" si="17"/>
        <v>-0.16999999999825377</v>
      </c>
    </row>
    <row r="24" spans="1:19" outlineLevel="2" x14ac:dyDescent="0.25">
      <c r="A24" s="44" t="s">
        <v>30</v>
      </c>
      <c r="B24" s="41" t="s">
        <v>11</v>
      </c>
      <c r="C24" s="42">
        <v>-33247.49</v>
      </c>
      <c r="D24" s="42">
        <v>8250</v>
      </c>
      <c r="E24" s="23">
        <f t="shared" si="11"/>
        <v>-41497.49</v>
      </c>
      <c r="F24" s="24">
        <f t="shared" si="12"/>
        <v>-5.029998787878788</v>
      </c>
      <c r="G24" s="25" t="str">
        <f t="shared" si="13"/>
        <v>Under Budget</v>
      </c>
      <c r="H24" s="26" t="str">
        <f t="shared" si="14"/>
        <v>Yes</v>
      </c>
      <c r="I24" s="27" t="s">
        <v>486</v>
      </c>
      <c r="J24" s="28">
        <v>-33247</v>
      </c>
      <c r="K24" s="42">
        <v>-30497.49</v>
      </c>
      <c r="L24" s="42">
        <v>11000</v>
      </c>
      <c r="M24" s="23">
        <f t="shared" si="15"/>
        <v>-44247</v>
      </c>
      <c r="N24" s="24">
        <f t="shared" si="16"/>
        <v>-4.0224545454545453</v>
      </c>
      <c r="O24" s="29"/>
      <c r="P24" s="25" t="str">
        <f t="shared" si="3"/>
        <v>Under Budget</v>
      </c>
      <c r="Q24" s="23">
        <f t="shared" si="17"/>
        <v>-2749.5099999999984</v>
      </c>
    </row>
    <row r="25" spans="1:19" outlineLevel="2" x14ac:dyDescent="0.25">
      <c r="A25" s="44" t="s">
        <v>31</v>
      </c>
      <c r="B25" s="41" t="s">
        <v>11</v>
      </c>
      <c r="C25" s="42">
        <v>534358.39</v>
      </c>
      <c r="D25" s="42">
        <v>652378</v>
      </c>
      <c r="E25" s="23">
        <f t="shared" si="11"/>
        <v>-118019.60999999999</v>
      </c>
      <c r="F25" s="24">
        <f t="shared" si="12"/>
        <v>-0.18090679023510908</v>
      </c>
      <c r="G25" s="25" t="str">
        <f t="shared" si="13"/>
        <v>Under Budget</v>
      </c>
      <c r="H25" s="26" t="str">
        <f t="shared" si="14"/>
        <v>Yes</v>
      </c>
      <c r="I25" s="27" t="s">
        <v>491</v>
      </c>
      <c r="J25" s="28">
        <v>550000</v>
      </c>
      <c r="K25" s="42">
        <v>548906.39</v>
      </c>
      <c r="L25" s="42">
        <v>655500</v>
      </c>
      <c r="M25" s="23">
        <f t="shared" si="15"/>
        <v>-105500</v>
      </c>
      <c r="N25" s="24">
        <f t="shared" si="16"/>
        <v>-0.16094584286803967</v>
      </c>
      <c r="O25" s="29"/>
      <c r="P25" s="25" t="str">
        <f t="shared" si="3"/>
        <v>Under Budget</v>
      </c>
      <c r="Q25" s="23">
        <f t="shared" si="17"/>
        <v>1093.609999999986</v>
      </c>
    </row>
    <row r="26" spans="1:19" outlineLevel="2" x14ac:dyDescent="0.25">
      <c r="A26" s="44" t="s">
        <v>32</v>
      </c>
      <c r="B26" s="41" t="s">
        <v>11</v>
      </c>
      <c r="C26" s="42">
        <v>84058.830000000016</v>
      </c>
      <c r="D26" s="42">
        <v>584850</v>
      </c>
      <c r="E26" s="23">
        <f t="shared" si="11"/>
        <v>-500791.17</v>
      </c>
      <c r="F26" s="24">
        <f t="shared" si="12"/>
        <v>-0.85627283918953578</v>
      </c>
      <c r="G26" s="25" t="str">
        <f t="shared" si="13"/>
        <v>Under Budget</v>
      </c>
      <c r="H26" s="26" t="str">
        <f t="shared" si="14"/>
        <v>Yes</v>
      </c>
      <c r="I26" s="27" t="s">
        <v>492</v>
      </c>
      <c r="J26" s="28">
        <v>151822</v>
      </c>
      <c r="K26" s="42">
        <v>373454.83000000007</v>
      </c>
      <c r="L26" s="42">
        <v>1681246</v>
      </c>
      <c r="M26" s="23">
        <f t="shared" si="15"/>
        <v>-1529424</v>
      </c>
      <c r="N26" s="24">
        <f t="shared" si="16"/>
        <v>-0.90969673682495011</v>
      </c>
      <c r="O26" s="29"/>
      <c r="P26" s="25" t="str">
        <f t="shared" si="3"/>
        <v>Under Budget</v>
      </c>
      <c r="Q26" s="23">
        <f t="shared" si="17"/>
        <v>-221632.83000000007</v>
      </c>
    </row>
    <row r="27" spans="1:19" outlineLevel="2" x14ac:dyDescent="0.25">
      <c r="A27" s="44" t="s">
        <v>33</v>
      </c>
      <c r="B27" s="41" t="s">
        <v>11</v>
      </c>
      <c r="C27" s="42">
        <v>-16027.289999999999</v>
      </c>
      <c r="D27" s="42">
        <v>0</v>
      </c>
      <c r="E27" s="23">
        <f t="shared" si="11"/>
        <v>-16027.289999999999</v>
      </c>
      <c r="F27" s="24">
        <f t="shared" si="12"/>
        <v>-1</v>
      </c>
      <c r="G27" s="25" t="str">
        <f t="shared" si="13"/>
        <v>Under Budget</v>
      </c>
      <c r="H27" s="26" t="str">
        <f t="shared" si="14"/>
        <v>Yes</v>
      </c>
      <c r="I27" s="27" t="s">
        <v>489</v>
      </c>
      <c r="J27" s="28">
        <v>20000</v>
      </c>
      <c r="K27" s="42">
        <v>-16027.289999999999</v>
      </c>
      <c r="L27" s="42">
        <v>0</v>
      </c>
      <c r="M27" s="23">
        <f t="shared" si="15"/>
        <v>20000</v>
      </c>
      <c r="N27" s="24">
        <f t="shared" si="16"/>
        <v>1</v>
      </c>
      <c r="O27" s="29"/>
      <c r="P27" s="25" t="str">
        <f t="shared" si="3"/>
        <v>Over Budget</v>
      </c>
      <c r="Q27" s="23">
        <f t="shared" si="17"/>
        <v>36027.29</v>
      </c>
    </row>
    <row r="28" spans="1:19" outlineLevel="2" x14ac:dyDescent="0.25">
      <c r="A28" s="44" t="s">
        <v>34</v>
      </c>
      <c r="B28" s="41" t="s">
        <v>11</v>
      </c>
      <c r="C28" s="42">
        <v>2768527.44</v>
      </c>
      <c r="D28" s="42">
        <v>3095703</v>
      </c>
      <c r="E28" s="23">
        <f t="shared" si="11"/>
        <v>-327175.56000000006</v>
      </c>
      <c r="F28" s="24">
        <f t="shared" si="12"/>
        <v>-0.10568699904351292</v>
      </c>
      <c r="G28" s="25" t="str">
        <f t="shared" si="13"/>
        <v>Under Budget</v>
      </c>
      <c r="H28" s="26" t="str">
        <f t="shared" si="14"/>
        <v>Yes</v>
      </c>
      <c r="I28" s="27" t="s">
        <v>498</v>
      </c>
      <c r="J28" s="28">
        <v>4006645</v>
      </c>
      <c r="K28" s="42">
        <v>3625290.44</v>
      </c>
      <c r="L28" s="42">
        <v>3095703</v>
      </c>
      <c r="M28" s="23">
        <f t="shared" si="15"/>
        <v>910942</v>
      </c>
      <c r="N28" s="24">
        <f t="shared" si="16"/>
        <v>0.29426014058842209</v>
      </c>
      <c r="O28" s="29"/>
      <c r="P28" s="25" t="str">
        <f t="shared" si="3"/>
        <v>Over Budget</v>
      </c>
      <c r="Q28" s="23">
        <f t="shared" si="17"/>
        <v>381354.56000000006</v>
      </c>
    </row>
    <row r="29" spans="1:19" ht="24" outlineLevel="2" x14ac:dyDescent="0.25">
      <c r="A29" s="44" t="s">
        <v>35</v>
      </c>
      <c r="B29" s="41" t="s">
        <v>11</v>
      </c>
      <c r="C29" s="42">
        <v>1585329.26</v>
      </c>
      <c r="D29" s="42">
        <v>340807</v>
      </c>
      <c r="E29" s="23">
        <f t="shared" si="11"/>
        <v>1244522.26</v>
      </c>
      <c r="F29" s="24">
        <f t="shared" si="12"/>
        <v>3.6516921894209919</v>
      </c>
      <c r="G29" s="25" t="str">
        <f t="shared" si="13"/>
        <v>Over Budget</v>
      </c>
      <c r="H29" s="26" t="str">
        <f t="shared" si="14"/>
        <v>Yes</v>
      </c>
      <c r="I29" s="27" t="s">
        <v>499</v>
      </c>
      <c r="J29" s="28">
        <v>2500000</v>
      </c>
      <c r="K29" s="42">
        <v>2084022.26</v>
      </c>
      <c r="L29" s="42">
        <v>340807</v>
      </c>
      <c r="M29" s="23">
        <f t="shared" si="15"/>
        <v>2159193</v>
      </c>
      <c r="N29" s="24">
        <f t="shared" si="16"/>
        <v>6.3355300800746468</v>
      </c>
      <c r="O29" s="29"/>
      <c r="P29" s="25" t="str">
        <f t="shared" si="3"/>
        <v>Over Budget</v>
      </c>
      <c r="Q29" s="23">
        <f t="shared" si="17"/>
        <v>415977.74</v>
      </c>
      <c r="S29" s="23">
        <v>415000</v>
      </c>
    </row>
    <row r="30" spans="1:19" outlineLevel="2" x14ac:dyDescent="0.25">
      <c r="A30" s="44" t="s">
        <v>36</v>
      </c>
      <c r="B30" s="41" t="s">
        <v>11</v>
      </c>
      <c r="C30" s="42">
        <v>0</v>
      </c>
      <c r="D30" s="42">
        <v>2801250</v>
      </c>
      <c r="E30" s="23">
        <f t="shared" si="11"/>
        <v>-2801250</v>
      </c>
      <c r="F30" s="24">
        <f t="shared" si="12"/>
        <v>-1</v>
      </c>
      <c r="G30" s="25" t="str">
        <f t="shared" si="13"/>
        <v>Under Budget</v>
      </c>
      <c r="H30" s="26" t="str">
        <f t="shared" si="14"/>
        <v>Yes</v>
      </c>
      <c r="I30" s="27" t="s">
        <v>500</v>
      </c>
      <c r="J30" s="28">
        <v>0</v>
      </c>
      <c r="K30" s="42">
        <v>0</v>
      </c>
      <c r="L30" s="42">
        <v>3750000</v>
      </c>
      <c r="M30" s="23">
        <f t="shared" si="15"/>
        <v>-3750000</v>
      </c>
      <c r="N30" s="24">
        <f t="shared" si="16"/>
        <v>-1</v>
      </c>
      <c r="O30" s="29"/>
      <c r="P30" s="25" t="str">
        <f t="shared" si="3"/>
        <v>Under Budget</v>
      </c>
      <c r="Q30" s="23">
        <f t="shared" si="17"/>
        <v>0</v>
      </c>
    </row>
    <row r="31" spans="1:19" outlineLevel="2" x14ac:dyDescent="0.25">
      <c r="A31" s="44" t="s">
        <v>37</v>
      </c>
      <c r="B31" s="41" t="s">
        <v>11</v>
      </c>
      <c r="C31" s="42">
        <v>-31396.519999999997</v>
      </c>
      <c r="D31" s="42">
        <v>782117</v>
      </c>
      <c r="E31" s="23">
        <f t="shared" si="11"/>
        <v>-813513.52</v>
      </c>
      <c r="F31" s="24">
        <f t="shared" si="12"/>
        <v>-1.0401429965081952</v>
      </c>
      <c r="G31" s="25" t="str">
        <f t="shared" si="13"/>
        <v>Under Budget</v>
      </c>
      <c r="H31" s="26" t="str">
        <f t="shared" si="14"/>
        <v>Yes</v>
      </c>
      <c r="I31" s="27" t="s">
        <v>501</v>
      </c>
      <c r="J31" s="28">
        <v>584960</v>
      </c>
      <c r="K31" s="42">
        <v>241331.48</v>
      </c>
      <c r="L31" s="42">
        <v>782117</v>
      </c>
      <c r="M31" s="23">
        <f t="shared" si="15"/>
        <v>-197157</v>
      </c>
      <c r="N31" s="24">
        <f t="shared" si="16"/>
        <v>-0.25208121035599534</v>
      </c>
      <c r="O31" s="29"/>
      <c r="P31" s="25" t="str">
        <f t="shared" si="3"/>
        <v>Under Budget</v>
      </c>
      <c r="Q31" s="23">
        <f t="shared" si="17"/>
        <v>343628.52</v>
      </c>
      <c r="S31" s="23">
        <v>344000</v>
      </c>
    </row>
    <row r="32" spans="1:19" outlineLevel="2" x14ac:dyDescent="0.25">
      <c r="A32" s="44" t="s">
        <v>38</v>
      </c>
      <c r="B32" s="41" t="s">
        <v>11</v>
      </c>
      <c r="C32" s="42">
        <v>30149.68</v>
      </c>
      <c r="D32" s="42">
        <v>37494</v>
      </c>
      <c r="E32" s="23">
        <f t="shared" si="11"/>
        <v>-7344.32</v>
      </c>
      <c r="F32" s="24">
        <f t="shared" si="12"/>
        <v>-0.19587987411319144</v>
      </c>
      <c r="G32" s="25" t="str">
        <f t="shared" si="13"/>
        <v>Under Budget</v>
      </c>
      <c r="H32" s="26" t="str">
        <f t="shared" si="14"/>
        <v>No</v>
      </c>
      <c r="I32" s="27"/>
      <c r="J32" s="28">
        <v>50000</v>
      </c>
      <c r="K32" s="42">
        <v>42655.68</v>
      </c>
      <c r="L32" s="42">
        <v>50000</v>
      </c>
      <c r="M32" s="23">
        <f t="shared" si="15"/>
        <v>0</v>
      </c>
      <c r="N32" s="24">
        <f t="shared" si="16"/>
        <v>0</v>
      </c>
      <c r="O32" s="29"/>
      <c r="P32" s="25" t="str">
        <f t="shared" si="3"/>
        <v>On Budget</v>
      </c>
      <c r="Q32" s="23">
        <f t="shared" si="17"/>
        <v>7344.32</v>
      </c>
    </row>
    <row r="33" spans="1:19" ht="24" outlineLevel="2" x14ac:dyDescent="0.25">
      <c r="A33" s="44" t="s">
        <v>39</v>
      </c>
      <c r="B33" s="41" t="s">
        <v>11</v>
      </c>
      <c r="C33" s="42">
        <v>388436.41</v>
      </c>
      <c r="D33" s="42">
        <v>1875006</v>
      </c>
      <c r="E33" s="23">
        <f t="shared" si="11"/>
        <v>-1486569.59</v>
      </c>
      <c r="F33" s="24">
        <f t="shared" si="12"/>
        <v>-0.79283457759601839</v>
      </c>
      <c r="G33" s="25" t="str">
        <f t="shared" si="13"/>
        <v>Under Budget</v>
      </c>
      <c r="H33" s="26" t="str">
        <f t="shared" si="14"/>
        <v>Yes</v>
      </c>
      <c r="I33" s="56" t="s">
        <v>493</v>
      </c>
      <c r="J33" s="28">
        <v>2100000</v>
      </c>
      <c r="K33" s="42">
        <v>1783764.41</v>
      </c>
      <c r="L33" s="42">
        <v>2500000</v>
      </c>
      <c r="M33" s="23">
        <f t="shared" si="15"/>
        <v>-400000</v>
      </c>
      <c r="N33" s="24">
        <f t="shared" si="16"/>
        <v>-0.16</v>
      </c>
      <c r="O33" s="29"/>
      <c r="P33" s="25" t="str">
        <f t="shared" si="3"/>
        <v>Under Budget</v>
      </c>
      <c r="Q33" s="23">
        <f t="shared" si="17"/>
        <v>316235.59000000008</v>
      </c>
      <c r="S33" s="23">
        <v>316000</v>
      </c>
    </row>
    <row r="34" spans="1:19" ht="15.75" outlineLevel="2" thickBot="1" x14ac:dyDescent="0.3">
      <c r="A34" s="44" t="s">
        <v>40</v>
      </c>
      <c r="B34" s="41" t="s">
        <v>11</v>
      </c>
      <c r="C34" s="42">
        <v>181069.51</v>
      </c>
      <c r="D34" s="42">
        <v>0</v>
      </c>
      <c r="E34" s="23">
        <f t="shared" si="11"/>
        <v>181069.51</v>
      </c>
      <c r="F34" s="24">
        <f t="shared" si="12"/>
        <v>1</v>
      </c>
      <c r="G34" s="25" t="str">
        <f t="shared" si="13"/>
        <v>Over Budget</v>
      </c>
      <c r="H34" s="26" t="str">
        <f t="shared" si="14"/>
        <v>Yes</v>
      </c>
      <c r="I34" s="27" t="s">
        <v>489</v>
      </c>
      <c r="J34" s="28">
        <v>181070</v>
      </c>
      <c r="K34" s="42">
        <v>181069.51</v>
      </c>
      <c r="L34" s="42">
        <v>0</v>
      </c>
      <c r="M34" s="23">
        <f t="shared" si="15"/>
        <v>181070</v>
      </c>
      <c r="N34" s="24">
        <f t="shared" si="16"/>
        <v>1</v>
      </c>
      <c r="O34" s="29"/>
      <c r="P34" s="25" t="str">
        <f t="shared" si="3"/>
        <v>Over Budget</v>
      </c>
      <c r="Q34" s="23">
        <f t="shared" si="17"/>
        <v>0.48999999999068677</v>
      </c>
    </row>
    <row r="35" spans="1:19" s="48" customFormat="1" outlineLevel="1" x14ac:dyDescent="0.25">
      <c r="A35" s="46" t="s">
        <v>41</v>
      </c>
      <c r="B35" s="47" t="s">
        <v>13</v>
      </c>
      <c r="C35" s="47">
        <f>SUBTOTAL(9,C9:C34)</f>
        <v>10533731.979999999</v>
      </c>
      <c r="D35" s="47">
        <f>SUBTOTAL(9,D9:D34)</f>
        <v>17699171</v>
      </c>
      <c r="E35" s="47">
        <f t="shared" si="11"/>
        <v>-7165439.0200000014</v>
      </c>
      <c r="F35" s="50">
        <f t="shared" si="12"/>
        <v>-0.40484602470929298</v>
      </c>
      <c r="G35" s="47" t="str">
        <f t="shared" si="13"/>
        <v>Under Budget</v>
      </c>
      <c r="H35" s="47"/>
      <c r="I35" s="47"/>
      <c r="J35" s="61">
        <f>SUBTOTAL(9,J9:J34)</f>
        <v>22052790</v>
      </c>
      <c r="K35" s="47">
        <f>SUBTOTAL(9,K9:K34)</f>
        <v>19378526.98</v>
      </c>
      <c r="L35" s="47">
        <f>SUBTOTAL(9,L9:L34)</f>
        <v>26265184</v>
      </c>
      <c r="M35" s="47">
        <f t="shared" si="15"/>
        <v>-4212394</v>
      </c>
      <c r="N35" s="50">
        <f t="shared" si="16"/>
        <v>-0.16037938283622913</v>
      </c>
      <c r="O35" s="47"/>
      <c r="P35" s="47" t="str">
        <f t="shared" si="3"/>
        <v>Under Budget</v>
      </c>
      <c r="Q35" s="47">
        <f t="shared" si="17"/>
        <v>2674263.0199999996</v>
      </c>
    </row>
    <row r="36" spans="1:19" outlineLevel="2" x14ac:dyDescent="0.25">
      <c r="A36" s="43" t="s">
        <v>42</v>
      </c>
      <c r="B36" s="41"/>
      <c r="C36" s="42"/>
      <c r="D36" s="42"/>
      <c r="E36" s="42"/>
      <c r="F36" s="42"/>
      <c r="G36" s="42"/>
      <c r="H36" s="42"/>
      <c r="I36" s="42"/>
      <c r="J36" s="42"/>
      <c r="K36" s="42"/>
      <c r="L36" s="42"/>
      <c r="M36" s="42"/>
      <c r="N36" s="42"/>
    </row>
    <row r="37" spans="1:19" outlineLevel="2" x14ac:dyDescent="0.25">
      <c r="A37" s="44" t="s">
        <v>43</v>
      </c>
      <c r="B37" s="41" t="s">
        <v>11</v>
      </c>
      <c r="C37" s="42">
        <v>-876.40999999999985</v>
      </c>
      <c r="D37" s="42">
        <v>0</v>
      </c>
      <c r="E37" s="23">
        <f t="shared" ref="E37:E56" si="18">C37 - D37</f>
        <v>-876.40999999999985</v>
      </c>
      <c r="F37" s="24">
        <f t="shared" ref="F37:F56" si="19">IF(D37 &gt; 1, ( C37 - D37 ) / D37, IF(C37 &gt; 1, 1, IF(C37 &lt; -1, -1, 0)))</f>
        <v>-1</v>
      </c>
      <c r="G37" s="25" t="str">
        <f t="shared" ref="G37:G56" si="20">IF($E37 &gt; 1, "Over Budget", IF($E37 &lt; -1, "Under Budget", "On Budget"))</f>
        <v>Under Budget</v>
      </c>
      <c r="H37" s="26" t="str">
        <f t="shared" ref="H37:H55" si="21">IF(AND(OR(MONTH($A$3) = 3, MONTH($A$3) = 6, MONTH($A$3) = 9, MONTH($A$3) = 12), OR($F37 &gt;= 0.1, $E37 &gt;= 250000, $F37 &lt;= -0.1, $E37 &lt;= -250000), OR($E37 &gt;= 10000, $E37 &lt;= -10000)), "Yes", IF(OR($E37 &gt;= 250000, $E37 &lt;= -250000), "Yes", "No"))</f>
        <v>No</v>
      </c>
      <c r="I37" s="27"/>
      <c r="J37" s="28">
        <v>-1019</v>
      </c>
      <c r="K37" s="42">
        <v>-876.40999999999985</v>
      </c>
      <c r="L37" s="42">
        <v>0</v>
      </c>
      <c r="M37" s="23">
        <f t="shared" ref="M37:M56" si="22">J37 - L37</f>
        <v>-1019</v>
      </c>
      <c r="N37" s="24">
        <f t="shared" ref="N37:N56" si="23">IF(L37 &gt; 1, ( J37 - L37 ) / L37, IF(J37 &gt; 1, 1, IF(J37 &lt; 1, -1, 0)))</f>
        <v>-1</v>
      </c>
      <c r="O37" s="29"/>
      <c r="P37" s="25" t="str">
        <f t="shared" si="3"/>
        <v>Under Budget</v>
      </c>
      <c r="Q37" s="23">
        <f t="shared" ref="Q37:Q56" si="24">J37 - K37</f>
        <v>-142.59000000000015</v>
      </c>
    </row>
    <row r="38" spans="1:19" outlineLevel="2" x14ac:dyDescent="0.25">
      <c r="A38" s="44" t="s">
        <v>44</v>
      </c>
      <c r="B38" s="41" t="s">
        <v>11</v>
      </c>
      <c r="C38" s="42">
        <v>0</v>
      </c>
      <c r="D38" s="42">
        <v>393588</v>
      </c>
      <c r="E38" s="23">
        <f t="shared" si="18"/>
        <v>-393588</v>
      </c>
      <c r="F38" s="24">
        <f t="shared" si="19"/>
        <v>-1</v>
      </c>
      <c r="G38" s="25" t="str">
        <f t="shared" si="20"/>
        <v>Under Budget</v>
      </c>
      <c r="H38" s="26" t="str">
        <f t="shared" si="21"/>
        <v>Yes</v>
      </c>
      <c r="I38" s="27" t="s">
        <v>510</v>
      </c>
      <c r="J38" s="28">
        <v>0</v>
      </c>
      <c r="K38" s="42">
        <v>54</v>
      </c>
      <c r="L38" s="42">
        <v>525000</v>
      </c>
      <c r="M38" s="23">
        <f t="shared" si="22"/>
        <v>-525000</v>
      </c>
      <c r="N38" s="24">
        <f t="shared" si="23"/>
        <v>-1</v>
      </c>
      <c r="O38" s="29"/>
      <c r="P38" s="25" t="str">
        <f t="shared" si="3"/>
        <v>Under Budget</v>
      </c>
      <c r="Q38" s="23">
        <f t="shared" si="24"/>
        <v>-54</v>
      </c>
    </row>
    <row r="39" spans="1:19" outlineLevel="2" x14ac:dyDescent="0.25">
      <c r="A39" s="69" t="s">
        <v>45</v>
      </c>
      <c r="B39" s="41" t="s">
        <v>11</v>
      </c>
      <c r="C39" s="42">
        <v>4866762.58</v>
      </c>
      <c r="D39" s="42">
        <v>0</v>
      </c>
      <c r="E39" s="23">
        <f t="shared" si="18"/>
        <v>4866762.58</v>
      </c>
      <c r="F39" s="24">
        <f t="shared" si="19"/>
        <v>1</v>
      </c>
      <c r="G39" s="25" t="str">
        <f t="shared" si="20"/>
        <v>Over Budget</v>
      </c>
      <c r="H39" s="26" t="str">
        <f t="shared" si="21"/>
        <v>Yes</v>
      </c>
      <c r="I39" s="27" t="s">
        <v>509</v>
      </c>
      <c r="J39" s="28">
        <v>8355000</v>
      </c>
      <c r="K39" s="42">
        <v>7448992.5800000001</v>
      </c>
      <c r="L39" s="42">
        <v>0</v>
      </c>
      <c r="M39" s="23">
        <f t="shared" si="22"/>
        <v>8355000</v>
      </c>
      <c r="N39" s="24">
        <f t="shared" si="23"/>
        <v>1</v>
      </c>
      <c r="O39" s="29"/>
      <c r="P39" s="25" t="str">
        <f t="shared" si="3"/>
        <v>Over Budget</v>
      </c>
      <c r="Q39" s="23">
        <f t="shared" si="24"/>
        <v>906007.41999999993</v>
      </c>
      <c r="S39" s="23">
        <v>906007</v>
      </c>
    </row>
    <row r="40" spans="1:19" ht="24" outlineLevel="2" x14ac:dyDescent="0.25">
      <c r="A40" s="44" t="s">
        <v>46</v>
      </c>
      <c r="B40" s="41" t="s">
        <v>11</v>
      </c>
      <c r="C40" s="42">
        <v>41934.129999999997</v>
      </c>
      <c r="D40" s="42">
        <v>749700</v>
      </c>
      <c r="E40" s="23">
        <f t="shared" si="18"/>
        <v>-707765.87</v>
      </c>
      <c r="F40" s="24">
        <f t="shared" si="19"/>
        <v>-0.94406545284780574</v>
      </c>
      <c r="G40" s="25" t="str">
        <f t="shared" si="20"/>
        <v>Under Budget</v>
      </c>
      <c r="H40" s="26" t="str">
        <f t="shared" si="21"/>
        <v>Yes</v>
      </c>
      <c r="I40" s="27" t="s">
        <v>508</v>
      </c>
      <c r="J40" s="28">
        <v>42934</v>
      </c>
      <c r="K40" s="42">
        <v>42232.13</v>
      </c>
      <c r="L40" s="42">
        <v>1000000</v>
      </c>
      <c r="M40" s="23">
        <f t="shared" si="22"/>
        <v>-957066</v>
      </c>
      <c r="N40" s="24">
        <f t="shared" si="23"/>
        <v>-0.95706599999999997</v>
      </c>
      <c r="O40" s="29"/>
      <c r="P40" s="25" t="str">
        <f t="shared" si="3"/>
        <v>Under Budget</v>
      </c>
      <c r="Q40" s="23">
        <f t="shared" si="24"/>
        <v>701.87000000000262</v>
      </c>
    </row>
    <row r="41" spans="1:19" ht="48" outlineLevel="2" x14ac:dyDescent="0.25">
      <c r="A41" s="44" t="s">
        <v>47</v>
      </c>
      <c r="B41" s="41" t="s">
        <v>11</v>
      </c>
      <c r="C41" s="42">
        <v>25583.719999999998</v>
      </c>
      <c r="D41" s="42">
        <v>0</v>
      </c>
      <c r="E41" s="23">
        <f t="shared" si="18"/>
        <v>25583.719999999998</v>
      </c>
      <c r="F41" s="24">
        <f t="shared" si="19"/>
        <v>1</v>
      </c>
      <c r="G41" s="25" t="str">
        <f t="shared" si="20"/>
        <v>Over Budget</v>
      </c>
      <c r="H41" s="26" t="str">
        <f t="shared" si="21"/>
        <v>Yes</v>
      </c>
      <c r="I41" s="27" t="s">
        <v>507</v>
      </c>
      <c r="J41" s="28">
        <v>25584</v>
      </c>
      <c r="K41" s="42">
        <v>25583.719999999998</v>
      </c>
      <c r="L41" s="42">
        <v>0</v>
      </c>
      <c r="M41" s="23">
        <f t="shared" si="22"/>
        <v>25584</v>
      </c>
      <c r="N41" s="24">
        <f t="shared" si="23"/>
        <v>1</v>
      </c>
      <c r="O41" s="29"/>
      <c r="P41" s="25" t="str">
        <f t="shared" si="3"/>
        <v>Over Budget</v>
      </c>
      <c r="Q41" s="23">
        <f t="shared" si="24"/>
        <v>0.28000000000247383</v>
      </c>
    </row>
    <row r="42" spans="1:19" outlineLevel="2" x14ac:dyDescent="0.25">
      <c r="A42" s="44" t="s">
        <v>48</v>
      </c>
      <c r="B42" s="41" t="s">
        <v>11</v>
      </c>
      <c r="C42" s="42">
        <v>34926.35</v>
      </c>
      <c r="D42" s="42">
        <v>77769</v>
      </c>
      <c r="E42" s="23">
        <f t="shared" si="18"/>
        <v>-42842.65</v>
      </c>
      <c r="F42" s="24">
        <f t="shared" si="19"/>
        <v>-0.55089624400468051</v>
      </c>
      <c r="G42" s="25" t="str">
        <f t="shared" si="20"/>
        <v>Under Budget</v>
      </c>
      <c r="H42" s="26" t="str">
        <f t="shared" si="21"/>
        <v>Yes</v>
      </c>
      <c r="I42" s="27" t="s">
        <v>506</v>
      </c>
      <c r="J42" s="28">
        <v>103730</v>
      </c>
      <c r="K42" s="42">
        <v>60887.35</v>
      </c>
      <c r="L42" s="42">
        <v>103730</v>
      </c>
      <c r="M42" s="23">
        <f t="shared" si="22"/>
        <v>0</v>
      </c>
      <c r="N42" s="24">
        <f t="shared" si="23"/>
        <v>0</v>
      </c>
      <c r="O42" s="29"/>
      <c r="P42" s="25" t="str">
        <f t="shared" si="3"/>
        <v>On Budget</v>
      </c>
      <c r="Q42" s="23">
        <f t="shared" si="24"/>
        <v>42842.65</v>
      </c>
    </row>
    <row r="43" spans="1:19" outlineLevel="2" x14ac:dyDescent="0.25">
      <c r="A43" s="44" t="s">
        <v>49</v>
      </c>
      <c r="B43" s="41" t="s">
        <v>11</v>
      </c>
      <c r="C43" s="42">
        <v>-25698.39</v>
      </c>
      <c r="D43" s="42">
        <v>0</v>
      </c>
      <c r="E43" s="23">
        <f t="shared" si="18"/>
        <v>-25698.39</v>
      </c>
      <c r="F43" s="24">
        <f t="shared" si="19"/>
        <v>-1</v>
      </c>
      <c r="G43" s="25" t="str">
        <f t="shared" si="20"/>
        <v>Under Budget</v>
      </c>
      <c r="H43" s="26" t="str">
        <f t="shared" si="21"/>
        <v>Yes</v>
      </c>
      <c r="I43" s="27" t="s">
        <v>504</v>
      </c>
      <c r="J43" s="28">
        <v>-25698</v>
      </c>
      <c r="K43" s="42">
        <v>-25698.39</v>
      </c>
      <c r="L43" s="42">
        <v>0</v>
      </c>
      <c r="M43" s="23">
        <f t="shared" si="22"/>
        <v>-25698</v>
      </c>
      <c r="N43" s="24">
        <f t="shared" si="23"/>
        <v>-1</v>
      </c>
      <c r="O43" s="29"/>
      <c r="P43" s="25" t="str">
        <f t="shared" si="3"/>
        <v>Under Budget</v>
      </c>
      <c r="Q43" s="23">
        <f t="shared" si="24"/>
        <v>0.38999999999941792</v>
      </c>
    </row>
    <row r="44" spans="1:19" outlineLevel="2" x14ac:dyDescent="0.25">
      <c r="A44" s="44" t="s">
        <v>50</v>
      </c>
      <c r="B44" s="41" t="s">
        <v>11</v>
      </c>
      <c r="C44" s="42">
        <v>-283663.88999999966</v>
      </c>
      <c r="D44" s="42">
        <v>0</v>
      </c>
      <c r="E44" s="23">
        <f t="shared" si="18"/>
        <v>-283663.88999999966</v>
      </c>
      <c r="F44" s="24">
        <f t="shared" si="19"/>
        <v>-1</v>
      </c>
      <c r="G44" s="25" t="str">
        <f t="shared" si="20"/>
        <v>Under Budget</v>
      </c>
      <c r="H44" s="26" t="str">
        <f t="shared" si="21"/>
        <v>Yes</v>
      </c>
      <c r="I44" s="27" t="s">
        <v>504</v>
      </c>
      <c r="J44" s="28">
        <v>-284063</v>
      </c>
      <c r="K44" s="42">
        <v>-283663.88999999966</v>
      </c>
      <c r="L44" s="42">
        <v>0</v>
      </c>
      <c r="M44" s="23">
        <f t="shared" si="22"/>
        <v>-284063</v>
      </c>
      <c r="N44" s="24">
        <f t="shared" si="23"/>
        <v>-1</v>
      </c>
      <c r="O44" s="29"/>
      <c r="P44" s="25" t="str">
        <f t="shared" si="3"/>
        <v>Under Budget</v>
      </c>
      <c r="Q44" s="23">
        <f t="shared" si="24"/>
        <v>-399.11000000033528</v>
      </c>
    </row>
    <row r="45" spans="1:19" outlineLevel="2" x14ac:dyDescent="0.25">
      <c r="A45" s="44" t="s">
        <v>51</v>
      </c>
      <c r="B45" s="41" t="s">
        <v>11</v>
      </c>
      <c r="C45" s="42">
        <v>38617.189999999988</v>
      </c>
      <c r="D45" s="42">
        <v>0</v>
      </c>
      <c r="E45" s="23">
        <f t="shared" si="18"/>
        <v>38617.189999999988</v>
      </c>
      <c r="F45" s="24">
        <f t="shared" si="19"/>
        <v>1</v>
      </c>
      <c r="G45" s="25" t="str">
        <f t="shared" si="20"/>
        <v>Over Budget</v>
      </c>
      <c r="H45" s="26" t="str">
        <f t="shared" si="21"/>
        <v>Yes</v>
      </c>
      <c r="I45" s="27" t="s">
        <v>489</v>
      </c>
      <c r="J45" s="28">
        <v>38617</v>
      </c>
      <c r="K45" s="42">
        <v>38617.189999999988</v>
      </c>
      <c r="L45" s="42">
        <v>0</v>
      </c>
      <c r="M45" s="23">
        <f t="shared" si="22"/>
        <v>38617</v>
      </c>
      <c r="N45" s="24">
        <f t="shared" si="23"/>
        <v>1</v>
      </c>
      <c r="O45" s="29"/>
      <c r="P45" s="25" t="str">
        <f t="shared" si="3"/>
        <v>Over Budget</v>
      </c>
      <c r="Q45" s="23">
        <f t="shared" si="24"/>
        <v>-0.18999999998777639</v>
      </c>
    </row>
    <row r="46" spans="1:19" outlineLevel="2" x14ac:dyDescent="0.25">
      <c r="A46" s="44" t="s">
        <v>52</v>
      </c>
      <c r="B46" s="41" t="s">
        <v>11</v>
      </c>
      <c r="C46" s="42">
        <v>-4.9999999999954525E-2</v>
      </c>
      <c r="D46" s="42">
        <v>0</v>
      </c>
      <c r="E46" s="23">
        <f t="shared" si="18"/>
        <v>-4.9999999999954525E-2</v>
      </c>
      <c r="F46" s="24">
        <f t="shared" si="19"/>
        <v>0</v>
      </c>
      <c r="G46" s="25" t="str">
        <f t="shared" si="20"/>
        <v>On Budget</v>
      </c>
      <c r="H46" s="26" t="str">
        <f t="shared" si="21"/>
        <v>No</v>
      </c>
      <c r="I46" s="27"/>
      <c r="J46" s="28">
        <v>0</v>
      </c>
      <c r="K46" s="42">
        <v>-4.9999999999954525E-2</v>
      </c>
      <c r="L46" s="42">
        <v>0</v>
      </c>
      <c r="M46" s="23">
        <f t="shared" si="22"/>
        <v>0</v>
      </c>
      <c r="N46" s="24">
        <f t="shared" si="23"/>
        <v>-1</v>
      </c>
      <c r="O46" s="29"/>
      <c r="P46" s="25" t="str">
        <f t="shared" si="3"/>
        <v>On Budget</v>
      </c>
      <c r="Q46" s="23">
        <f t="shared" si="24"/>
        <v>4.9999999999954525E-2</v>
      </c>
    </row>
    <row r="47" spans="1:19" outlineLevel="2" x14ac:dyDescent="0.25">
      <c r="A47" s="44" t="s">
        <v>53</v>
      </c>
      <c r="B47" s="41" t="s">
        <v>11</v>
      </c>
      <c r="C47" s="42">
        <v>0</v>
      </c>
      <c r="D47" s="42">
        <v>837000</v>
      </c>
      <c r="E47" s="23">
        <f t="shared" si="18"/>
        <v>-837000</v>
      </c>
      <c r="F47" s="24">
        <f t="shared" si="19"/>
        <v>-1</v>
      </c>
      <c r="G47" s="25" t="str">
        <f t="shared" si="20"/>
        <v>Under Budget</v>
      </c>
      <c r="H47" s="26" t="str">
        <f t="shared" si="21"/>
        <v>Yes</v>
      </c>
      <c r="I47" s="27" t="s">
        <v>505</v>
      </c>
      <c r="J47" s="28">
        <v>0</v>
      </c>
      <c r="K47" s="42">
        <v>0</v>
      </c>
      <c r="L47" s="42">
        <v>1116000</v>
      </c>
      <c r="M47" s="23">
        <f t="shared" si="22"/>
        <v>-1116000</v>
      </c>
      <c r="N47" s="24">
        <f t="shared" si="23"/>
        <v>-1</v>
      </c>
      <c r="O47" s="29"/>
      <c r="P47" s="25" t="str">
        <f t="shared" si="3"/>
        <v>Under Budget</v>
      </c>
      <c r="Q47" s="23">
        <f t="shared" si="24"/>
        <v>0</v>
      </c>
    </row>
    <row r="48" spans="1:19" outlineLevel="2" x14ac:dyDescent="0.25">
      <c r="A48" s="44" t="s">
        <v>54</v>
      </c>
      <c r="B48" s="41" t="s">
        <v>11</v>
      </c>
      <c r="C48" s="42">
        <v>-118352.22999999998</v>
      </c>
      <c r="D48" s="42">
        <v>0</v>
      </c>
      <c r="E48" s="23">
        <f t="shared" si="18"/>
        <v>-118352.22999999998</v>
      </c>
      <c r="F48" s="24">
        <f t="shared" si="19"/>
        <v>-1</v>
      </c>
      <c r="G48" s="25" t="str">
        <f t="shared" si="20"/>
        <v>Under Budget</v>
      </c>
      <c r="H48" s="26" t="str">
        <f t="shared" si="21"/>
        <v>Yes</v>
      </c>
      <c r="I48" s="27" t="s">
        <v>504</v>
      </c>
      <c r="J48" s="28">
        <v>-118352</v>
      </c>
      <c r="K48" s="42">
        <v>-118352.22999999998</v>
      </c>
      <c r="L48" s="42">
        <v>0</v>
      </c>
      <c r="M48" s="23">
        <f t="shared" si="22"/>
        <v>-118352</v>
      </c>
      <c r="N48" s="24">
        <f t="shared" si="23"/>
        <v>-1</v>
      </c>
      <c r="O48" s="29"/>
      <c r="P48" s="25" t="str">
        <f t="shared" si="3"/>
        <v>Under Budget</v>
      </c>
      <c r="Q48" s="23">
        <f t="shared" si="24"/>
        <v>0.22999999998137355</v>
      </c>
    </row>
    <row r="49" spans="1:19" outlineLevel="2" x14ac:dyDescent="0.25">
      <c r="A49" s="44" t="s">
        <v>55</v>
      </c>
      <c r="B49" s="41" t="s">
        <v>11</v>
      </c>
      <c r="C49" s="42">
        <v>-20664.900000000001</v>
      </c>
      <c r="D49" s="42">
        <v>0</v>
      </c>
      <c r="E49" s="23">
        <f t="shared" si="18"/>
        <v>-20664.900000000001</v>
      </c>
      <c r="F49" s="24">
        <f t="shared" si="19"/>
        <v>-1</v>
      </c>
      <c r="G49" s="25" t="str">
        <f t="shared" si="20"/>
        <v>Under Budget</v>
      </c>
      <c r="H49" s="26" t="str">
        <f t="shared" si="21"/>
        <v>Yes</v>
      </c>
      <c r="I49" s="27" t="s">
        <v>504</v>
      </c>
      <c r="J49" s="28">
        <v>-20665</v>
      </c>
      <c r="K49" s="42">
        <v>-20664.900000000001</v>
      </c>
      <c r="L49" s="42">
        <v>0</v>
      </c>
      <c r="M49" s="23">
        <f t="shared" si="22"/>
        <v>-20665</v>
      </c>
      <c r="N49" s="24">
        <f t="shared" si="23"/>
        <v>-1</v>
      </c>
      <c r="O49" s="29"/>
      <c r="P49" s="25" t="str">
        <f t="shared" si="3"/>
        <v>Under Budget</v>
      </c>
      <c r="Q49" s="23">
        <f t="shared" si="24"/>
        <v>-9.9999999998544808E-2</v>
      </c>
    </row>
    <row r="50" spans="1:19" outlineLevel="2" x14ac:dyDescent="0.25">
      <c r="A50" s="44" t="s">
        <v>56</v>
      </c>
      <c r="B50" s="41" t="s">
        <v>11</v>
      </c>
      <c r="C50" s="42">
        <v>0</v>
      </c>
      <c r="D50" s="42">
        <v>341780</v>
      </c>
      <c r="E50" s="23">
        <f t="shared" si="18"/>
        <v>-341780</v>
      </c>
      <c r="F50" s="24">
        <f t="shared" si="19"/>
        <v>-1</v>
      </c>
      <c r="G50" s="25" t="str">
        <f t="shared" si="20"/>
        <v>Under Budget</v>
      </c>
      <c r="H50" s="26" t="str">
        <f t="shared" si="21"/>
        <v>Yes</v>
      </c>
      <c r="I50" s="27" t="s">
        <v>503</v>
      </c>
      <c r="J50" s="28">
        <v>341780</v>
      </c>
      <c r="K50" s="42">
        <v>256500</v>
      </c>
      <c r="L50" s="42">
        <v>341780</v>
      </c>
      <c r="M50" s="23">
        <f t="shared" si="22"/>
        <v>0</v>
      </c>
      <c r="N50" s="24">
        <f t="shared" si="23"/>
        <v>0</v>
      </c>
      <c r="O50" s="29"/>
      <c r="P50" s="25" t="str">
        <f t="shared" si="3"/>
        <v>On Budget</v>
      </c>
      <c r="Q50" s="23">
        <f t="shared" si="24"/>
        <v>85280</v>
      </c>
    </row>
    <row r="51" spans="1:19" outlineLevel="2" x14ac:dyDescent="0.25">
      <c r="A51" s="44" t="s">
        <v>57</v>
      </c>
      <c r="B51" s="41" t="s">
        <v>11</v>
      </c>
      <c r="C51" s="42">
        <v>23115.51</v>
      </c>
      <c r="D51" s="42">
        <v>0</v>
      </c>
      <c r="E51" s="23">
        <f t="shared" si="18"/>
        <v>23115.51</v>
      </c>
      <c r="F51" s="24">
        <f t="shared" si="19"/>
        <v>1</v>
      </c>
      <c r="G51" s="25" t="str">
        <f t="shared" si="20"/>
        <v>Over Budget</v>
      </c>
      <c r="H51" s="26" t="str">
        <f t="shared" si="21"/>
        <v>Yes</v>
      </c>
      <c r="I51" s="27" t="s">
        <v>439</v>
      </c>
      <c r="J51" s="28">
        <v>23237</v>
      </c>
      <c r="K51" s="42">
        <v>23115.51</v>
      </c>
      <c r="L51" s="42">
        <v>0</v>
      </c>
      <c r="M51" s="23">
        <f t="shared" si="22"/>
        <v>23237</v>
      </c>
      <c r="N51" s="24">
        <f t="shared" si="23"/>
        <v>1</v>
      </c>
      <c r="O51" s="29"/>
      <c r="P51" s="25" t="str">
        <f t="shared" si="3"/>
        <v>Over Budget</v>
      </c>
      <c r="Q51" s="23">
        <f t="shared" si="24"/>
        <v>121.4900000000016</v>
      </c>
    </row>
    <row r="52" spans="1:19" outlineLevel="2" x14ac:dyDescent="0.25">
      <c r="A52" s="44" t="s">
        <v>58</v>
      </c>
      <c r="B52" s="41" t="s">
        <v>11</v>
      </c>
      <c r="C52" s="42">
        <v>71405.48000000001</v>
      </c>
      <c r="D52" s="42">
        <v>238185</v>
      </c>
      <c r="E52" s="23">
        <f t="shared" si="18"/>
        <v>-166779.51999999999</v>
      </c>
      <c r="F52" s="24">
        <f t="shared" si="19"/>
        <v>-0.70021000482817974</v>
      </c>
      <c r="G52" s="25" t="str">
        <f t="shared" si="20"/>
        <v>Under Budget</v>
      </c>
      <c r="H52" s="26" t="str">
        <f t="shared" si="21"/>
        <v>Yes</v>
      </c>
      <c r="I52" s="27" t="s">
        <v>502</v>
      </c>
      <c r="J52" s="28">
        <v>316875</v>
      </c>
      <c r="K52" s="42">
        <v>158156.48000000001</v>
      </c>
      <c r="L52" s="42">
        <v>317576</v>
      </c>
      <c r="M52" s="23">
        <f t="shared" si="22"/>
        <v>-701</v>
      </c>
      <c r="N52" s="24">
        <f t="shared" si="23"/>
        <v>-2.2073456432476005E-3</v>
      </c>
      <c r="O52" s="29"/>
      <c r="P52" s="25" t="str">
        <f t="shared" si="3"/>
        <v>Under Budget</v>
      </c>
      <c r="Q52" s="23">
        <f t="shared" si="24"/>
        <v>158718.51999999999</v>
      </c>
    </row>
    <row r="53" spans="1:19" outlineLevel="2" x14ac:dyDescent="0.25">
      <c r="A53" s="44" t="s">
        <v>59</v>
      </c>
      <c r="B53" s="41" t="s">
        <v>11</v>
      </c>
      <c r="C53" s="42">
        <v>153706.62</v>
      </c>
      <c r="D53" s="42">
        <v>150021</v>
      </c>
      <c r="E53" s="23">
        <f t="shared" si="18"/>
        <v>3685.6199999999953</v>
      </c>
      <c r="F53" s="24">
        <f t="shared" si="19"/>
        <v>2.4567360569520236E-2</v>
      </c>
      <c r="G53" s="25" t="str">
        <f t="shared" si="20"/>
        <v>Over Budget</v>
      </c>
      <c r="H53" s="26" t="str">
        <f t="shared" si="21"/>
        <v>No</v>
      </c>
      <c r="I53" s="27"/>
      <c r="J53" s="28">
        <v>350856</v>
      </c>
      <c r="K53" s="42">
        <v>203713.62</v>
      </c>
      <c r="L53" s="42">
        <v>200028</v>
      </c>
      <c r="M53" s="23">
        <f t="shared" si="22"/>
        <v>150828</v>
      </c>
      <c r="N53" s="24">
        <f t="shared" si="23"/>
        <v>0.75403443517907498</v>
      </c>
      <c r="O53" s="29"/>
      <c r="P53" s="25" t="str">
        <f t="shared" si="3"/>
        <v>Over Budget</v>
      </c>
      <c r="Q53" s="23">
        <f t="shared" si="24"/>
        <v>147142.38</v>
      </c>
    </row>
    <row r="54" spans="1:19" outlineLevel="2" x14ac:dyDescent="0.25">
      <c r="A54" s="73" t="s">
        <v>616</v>
      </c>
      <c r="B54" s="41"/>
      <c r="C54" s="42"/>
      <c r="D54" s="42"/>
      <c r="E54" s="23"/>
      <c r="F54" s="24">
        <f t="shared" ref="F54" si="25">IF(D54 &gt; 1, ( C54 - D54 ) / D54, IF(C54 &gt; 1, 1, IF(C54 &lt; -1, -1, 0)))</f>
        <v>0</v>
      </c>
      <c r="G54" s="25" t="str">
        <f t="shared" si="20"/>
        <v>On Budget</v>
      </c>
      <c r="H54" s="26"/>
      <c r="I54" s="27"/>
      <c r="J54" s="28">
        <v>70000</v>
      </c>
      <c r="K54" s="42"/>
      <c r="L54" s="42"/>
      <c r="M54" s="23">
        <f t="shared" ref="M54" si="26">J54 - L54</f>
        <v>70000</v>
      </c>
      <c r="N54" s="24">
        <f t="shared" ref="N54" si="27">IF(L54 &gt; 1, ( J54 - L54 ) / L54, IF(J54 &gt; 1, 1, IF(J54 &lt; 1, -1, 0)))</f>
        <v>1</v>
      </c>
      <c r="O54" s="29"/>
      <c r="P54" s="25" t="str">
        <f t="shared" si="3"/>
        <v>Over Budget</v>
      </c>
      <c r="Q54" s="23">
        <f t="shared" ref="Q54" si="28">J54 - K54</f>
        <v>70000</v>
      </c>
      <c r="S54" s="23">
        <v>70000</v>
      </c>
    </row>
    <row r="55" spans="1:19" ht="15.75" outlineLevel="2" thickBot="1" x14ac:dyDescent="0.3">
      <c r="A55" s="44" t="s">
        <v>60</v>
      </c>
      <c r="B55" s="41" t="s">
        <v>11</v>
      </c>
      <c r="C55" s="42">
        <v>55706</v>
      </c>
      <c r="D55" s="42">
        <v>117567</v>
      </c>
      <c r="E55" s="23">
        <f t="shared" si="18"/>
        <v>-61861</v>
      </c>
      <c r="F55" s="24">
        <f t="shared" si="19"/>
        <v>-0.52617656315122441</v>
      </c>
      <c r="G55" s="25" t="str">
        <f t="shared" si="20"/>
        <v>Under Budget</v>
      </c>
      <c r="H55" s="26" t="str">
        <f t="shared" si="21"/>
        <v>Yes</v>
      </c>
      <c r="I55" s="27" t="s">
        <v>502</v>
      </c>
      <c r="J55" s="28">
        <v>156735</v>
      </c>
      <c r="K55" s="42">
        <v>94895</v>
      </c>
      <c r="L55" s="42">
        <v>156756</v>
      </c>
      <c r="M55" s="23">
        <f t="shared" si="22"/>
        <v>-21</v>
      </c>
      <c r="N55" s="24">
        <f t="shared" si="23"/>
        <v>-1.3396616397458471E-4</v>
      </c>
      <c r="O55" s="29"/>
      <c r="P55" s="25" t="str">
        <f t="shared" si="3"/>
        <v>Under Budget</v>
      </c>
      <c r="Q55" s="23">
        <f t="shared" si="24"/>
        <v>61840</v>
      </c>
    </row>
    <row r="56" spans="1:19" s="48" customFormat="1" outlineLevel="1" x14ac:dyDescent="0.25">
      <c r="A56" s="46" t="s">
        <v>61</v>
      </c>
      <c r="B56" s="47" t="s">
        <v>13</v>
      </c>
      <c r="C56" s="47">
        <f>SUBTOTAL(9,C37:C55)</f>
        <v>4862501.71</v>
      </c>
      <c r="D56" s="47">
        <f>SUBTOTAL(9,D37:D55)</f>
        <v>2905610</v>
      </c>
      <c r="E56" s="47">
        <f t="shared" si="18"/>
        <v>1956891.71</v>
      </c>
      <c r="F56" s="50">
        <f t="shared" si="19"/>
        <v>0.67348739507366784</v>
      </c>
      <c r="G56" s="47" t="str">
        <f t="shared" si="20"/>
        <v>Over Budget</v>
      </c>
      <c r="H56" s="47"/>
      <c r="I56" s="47"/>
      <c r="J56" s="61">
        <f>SUBTOTAL(9,J37:J55)</f>
        <v>9375551</v>
      </c>
      <c r="K56" s="47">
        <f>SUBTOTAL(9,K37:K55)</f>
        <v>7903491.71</v>
      </c>
      <c r="L56" s="47">
        <f>SUBTOTAL(9,L37:L55)</f>
        <v>3760870</v>
      </c>
      <c r="M56" s="47">
        <f t="shared" si="22"/>
        <v>5614681</v>
      </c>
      <c r="N56" s="50">
        <f t="shared" si="23"/>
        <v>1.4929207869455738</v>
      </c>
      <c r="O56" s="47"/>
      <c r="P56" s="47" t="str">
        <f t="shared" si="3"/>
        <v>Over Budget</v>
      </c>
      <c r="Q56" s="47">
        <f t="shared" si="24"/>
        <v>1472059.29</v>
      </c>
    </row>
    <row r="57" spans="1:19" outlineLevel="2" x14ac:dyDescent="0.25">
      <c r="A57" s="43" t="s">
        <v>62</v>
      </c>
      <c r="B57" s="41"/>
      <c r="C57" s="42"/>
      <c r="D57" s="42"/>
      <c r="E57" s="42"/>
      <c r="F57" s="42"/>
      <c r="G57" s="42"/>
      <c r="H57" s="42"/>
      <c r="I57" s="42"/>
      <c r="J57" s="42"/>
      <c r="K57" s="42"/>
      <c r="L57" s="42"/>
      <c r="M57" s="42"/>
      <c r="N57" s="42"/>
    </row>
    <row r="58" spans="1:19" outlineLevel="2" x14ac:dyDescent="0.25">
      <c r="A58" s="44" t="s">
        <v>63</v>
      </c>
      <c r="B58" s="41" t="s">
        <v>11</v>
      </c>
      <c r="C58" s="42">
        <v>611870.36</v>
      </c>
      <c r="D58" s="42">
        <v>100000</v>
      </c>
      <c r="E58" s="23">
        <f t="shared" ref="E58:E114" si="29">C58 - D58</f>
        <v>511870.36</v>
      </c>
      <c r="F58" s="24">
        <f t="shared" ref="F58:F114" si="30">IF(D58 &gt; 1, ( C58 - D58 ) / D58, IF(C58 &gt; 1, 1, IF(C58 &lt; -1, -1, 0)))</f>
        <v>5.1187035999999999</v>
      </c>
      <c r="G58" s="25" t="str">
        <f t="shared" ref="G58:G114" si="31">IF($E58 &gt; 1, "Over Budget", IF($E58 &lt; -1, "Under Budget", "On Budget"))</f>
        <v>Over Budget</v>
      </c>
      <c r="H58" s="26" t="str">
        <f t="shared" ref="H58:H113" si="32">IF(AND(OR(MONTH($A$3) = 3, MONTH($A$3) = 6, MONTH($A$3) = 9, MONTH($A$3) = 12), OR($F58 &gt;= 0.1, $E58 &gt;= 250000, $F58 &lt;= -0.1, $E58 &lt;= -250000), OR($E58 &gt;= 10000, $E58 &lt;= -10000)), "Yes", IF(OR($E58 &gt;= 250000, $E58 &lt;= -250000), "Yes", "No"))</f>
        <v>Yes</v>
      </c>
      <c r="I58" s="27" t="s">
        <v>545</v>
      </c>
      <c r="J58" s="28">
        <v>1166250</v>
      </c>
      <c r="K58" s="42">
        <v>1378120.3599999999</v>
      </c>
      <c r="L58" s="42">
        <v>866250</v>
      </c>
      <c r="M58" s="23">
        <f t="shared" ref="M58:M114" si="33">J58 - L58</f>
        <v>300000</v>
      </c>
      <c r="N58" s="24">
        <f t="shared" ref="N58:N114" si="34">IF(L58 &gt; 1, ( J58 - L58 ) / L58, IF(J58 &gt; 1, 1, IF(J58 &lt; 1, -1, 0)))</f>
        <v>0.34632034632034631</v>
      </c>
      <c r="O58" s="29"/>
      <c r="P58" s="25" t="str">
        <f t="shared" si="3"/>
        <v>Over Budget</v>
      </c>
      <c r="Q58" s="23">
        <f t="shared" ref="Q58:Q114" si="35">J58 - K58</f>
        <v>-211870.35999999987</v>
      </c>
    </row>
    <row r="59" spans="1:19" outlineLevel="2" x14ac:dyDescent="0.25">
      <c r="A59" s="44" t="s">
        <v>64</v>
      </c>
      <c r="B59" s="41" t="s">
        <v>11</v>
      </c>
      <c r="C59" s="42">
        <v>0</v>
      </c>
      <c r="D59" s="42">
        <v>294005</v>
      </c>
      <c r="E59" s="23">
        <f t="shared" si="29"/>
        <v>-294005</v>
      </c>
      <c r="F59" s="24">
        <f t="shared" si="30"/>
        <v>-1</v>
      </c>
      <c r="G59" s="25" t="str">
        <f t="shared" si="31"/>
        <v>Under Budget</v>
      </c>
      <c r="H59" s="26" t="str">
        <f t="shared" si="32"/>
        <v>Yes</v>
      </c>
      <c r="I59" s="27" t="s">
        <v>546</v>
      </c>
      <c r="J59" s="28">
        <v>0</v>
      </c>
      <c r="K59" s="42">
        <v>62970</v>
      </c>
      <c r="L59" s="42">
        <v>890925</v>
      </c>
      <c r="M59" s="23">
        <f t="shared" si="33"/>
        <v>-890925</v>
      </c>
      <c r="N59" s="24">
        <f t="shared" si="34"/>
        <v>-1</v>
      </c>
      <c r="O59" s="29"/>
      <c r="P59" s="25" t="str">
        <f t="shared" si="3"/>
        <v>Under Budget</v>
      </c>
      <c r="Q59" s="23">
        <f t="shared" si="35"/>
        <v>-62970</v>
      </c>
    </row>
    <row r="60" spans="1:19" outlineLevel="2" x14ac:dyDescent="0.25">
      <c r="A60" s="44" t="s">
        <v>65</v>
      </c>
      <c r="B60" s="41" t="s">
        <v>11</v>
      </c>
      <c r="C60" s="42">
        <v>572612.66999999993</v>
      </c>
      <c r="D60" s="42">
        <v>261608</v>
      </c>
      <c r="E60" s="23">
        <f t="shared" si="29"/>
        <v>311004.66999999993</v>
      </c>
      <c r="F60" s="24">
        <f t="shared" si="30"/>
        <v>1.1888194168374053</v>
      </c>
      <c r="G60" s="25" t="str">
        <f t="shared" si="31"/>
        <v>Over Budget</v>
      </c>
      <c r="H60" s="26" t="str">
        <f t="shared" si="32"/>
        <v>Yes</v>
      </c>
      <c r="I60" s="27" t="s">
        <v>547</v>
      </c>
      <c r="J60" s="28">
        <v>900000</v>
      </c>
      <c r="K60" s="42">
        <v>907090.66999999993</v>
      </c>
      <c r="L60" s="42">
        <v>792750</v>
      </c>
      <c r="M60" s="23">
        <f t="shared" si="33"/>
        <v>107250</v>
      </c>
      <c r="N60" s="24">
        <f t="shared" si="34"/>
        <v>0.13528855250709557</v>
      </c>
      <c r="O60" s="29"/>
      <c r="P60" s="25" t="str">
        <f t="shared" si="3"/>
        <v>Over Budget</v>
      </c>
      <c r="Q60" s="23">
        <f t="shared" si="35"/>
        <v>-7090.6699999999255</v>
      </c>
    </row>
    <row r="61" spans="1:19" outlineLevel="2" x14ac:dyDescent="0.25">
      <c r="A61" s="44" t="s">
        <v>66</v>
      </c>
      <c r="B61" s="41" t="s">
        <v>11</v>
      </c>
      <c r="C61" s="42">
        <v>209993.68000000005</v>
      </c>
      <c r="D61" s="42">
        <v>92533</v>
      </c>
      <c r="E61" s="23">
        <f t="shared" si="29"/>
        <v>117460.68000000005</v>
      </c>
      <c r="F61" s="24">
        <f t="shared" si="30"/>
        <v>1.2693923249003063</v>
      </c>
      <c r="G61" s="25" t="str">
        <f t="shared" si="31"/>
        <v>Over Budget</v>
      </c>
      <c r="H61" s="26" t="str">
        <f t="shared" si="32"/>
        <v>Yes</v>
      </c>
      <c r="I61" s="27" t="s">
        <v>547</v>
      </c>
      <c r="J61" s="28">
        <v>378562</v>
      </c>
      <c r="K61" s="42">
        <v>397863.68000000005</v>
      </c>
      <c r="L61" s="42">
        <v>280403</v>
      </c>
      <c r="M61" s="23">
        <f t="shared" si="33"/>
        <v>98159</v>
      </c>
      <c r="N61" s="24">
        <f t="shared" si="34"/>
        <v>0.3500640150069721</v>
      </c>
      <c r="O61" s="29"/>
      <c r="P61" s="25" t="str">
        <f t="shared" si="3"/>
        <v>Over Budget</v>
      </c>
      <c r="Q61" s="23">
        <f t="shared" si="35"/>
        <v>-19301.680000000051</v>
      </c>
    </row>
    <row r="62" spans="1:19" outlineLevel="2" x14ac:dyDescent="0.25">
      <c r="A62" s="44" t="s">
        <v>67</v>
      </c>
      <c r="B62" s="41" t="s">
        <v>11</v>
      </c>
      <c r="C62" s="42">
        <v>44659.19999999999</v>
      </c>
      <c r="D62" s="42">
        <v>110230</v>
      </c>
      <c r="E62" s="23">
        <f t="shared" si="29"/>
        <v>-65570.800000000017</v>
      </c>
      <c r="F62" s="24">
        <f t="shared" si="30"/>
        <v>-0.5948543953551666</v>
      </c>
      <c r="G62" s="25" t="str">
        <f t="shared" si="31"/>
        <v>Under Budget</v>
      </c>
      <c r="H62" s="26" t="str">
        <f t="shared" si="32"/>
        <v>Yes</v>
      </c>
      <c r="I62" s="27" t="s">
        <v>548</v>
      </c>
      <c r="J62" s="28">
        <v>128816</v>
      </c>
      <c r="K62" s="42">
        <v>268460.19999999995</v>
      </c>
      <c r="L62" s="42">
        <v>334031</v>
      </c>
      <c r="M62" s="23">
        <f t="shared" si="33"/>
        <v>-205215</v>
      </c>
      <c r="N62" s="24">
        <f t="shared" si="34"/>
        <v>-0.6143591463067799</v>
      </c>
      <c r="O62" s="29"/>
      <c r="P62" s="25" t="str">
        <f t="shared" si="3"/>
        <v>Under Budget</v>
      </c>
      <c r="Q62" s="23">
        <f t="shared" si="35"/>
        <v>-139644.19999999995</v>
      </c>
    </row>
    <row r="63" spans="1:19" outlineLevel="2" x14ac:dyDescent="0.25">
      <c r="A63" s="44" t="s">
        <v>68</v>
      </c>
      <c r="B63" s="41" t="s">
        <v>11</v>
      </c>
      <c r="C63" s="42">
        <v>206631.90000000002</v>
      </c>
      <c r="D63" s="42">
        <v>372500</v>
      </c>
      <c r="E63" s="23">
        <f t="shared" si="29"/>
        <v>-165868.09999999998</v>
      </c>
      <c r="F63" s="24">
        <f t="shared" si="30"/>
        <v>-0.44528348993288586</v>
      </c>
      <c r="G63" s="25" t="str">
        <f t="shared" si="31"/>
        <v>Under Budget</v>
      </c>
      <c r="H63" s="26" t="str">
        <f t="shared" si="32"/>
        <v>Yes</v>
      </c>
      <c r="I63" s="27" t="s">
        <v>544</v>
      </c>
      <c r="J63" s="28">
        <v>399000</v>
      </c>
      <c r="K63" s="42">
        <v>233131.90000000002</v>
      </c>
      <c r="L63" s="42">
        <v>399000</v>
      </c>
      <c r="M63" s="23">
        <f t="shared" si="33"/>
        <v>0</v>
      </c>
      <c r="N63" s="24">
        <f t="shared" si="34"/>
        <v>0</v>
      </c>
      <c r="O63" s="29"/>
      <c r="P63" s="25" t="str">
        <f t="shared" si="3"/>
        <v>On Budget</v>
      </c>
      <c r="Q63" s="23">
        <f t="shared" si="35"/>
        <v>165868.09999999998</v>
      </c>
    </row>
    <row r="64" spans="1:19" outlineLevel="2" x14ac:dyDescent="0.25">
      <c r="A64" s="44" t="s">
        <v>69</v>
      </c>
      <c r="B64" s="41" t="s">
        <v>11</v>
      </c>
      <c r="C64" s="42">
        <v>0</v>
      </c>
      <c r="D64" s="42">
        <v>68880</v>
      </c>
      <c r="E64" s="23">
        <f t="shared" si="29"/>
        <v>-68880</v>
      </c>
      <c r="F64" s="24">
        <f t="shared" si="30"/>
        <v>-1</v>
      </c>
      <c r="G64" s="25" t="str">
        <f t="shared" si="31"/>
        <v>Under Budget</v>
      </c>
      <c r="H64" s="26" t="str">
        <f t="shared" si="32"/>
        <v>Yes</v>
      </c>
      <c r="I64" s="27" t="s">
        <v>543</v>
      </c>
      <c r="J64" s="28">
        <v>166614</v>
      </c>
      <c r="K64" s="42">
        <v>0</v>
      </c>
      <c r="L64" s="42">
        <v>68880</v>
      </c>
      <c r="M64" s="23">
        <f t="shared" si="33"/>
        <v>97734</v>
      </c>
      <c r="N64" s="24">
        <f t="shared" si="34"/>
        <v>1.4189024390243903</v>
      </c>
      <c r="O64" s="29"/>
      <c r="P64" s="25" t="str">
        <f t="shared" si="3"/>
        <v>Over Budget</v>
      </c>
      <c r="Q64" s="23">
        <f t="shared" si="35"/>
        <v>166614</v>
      </c>
    </row>
    <row r="65" spans="1:17" outlineLevel="2" x14ac:dyDescent="0.25">
      <c r="A65" s="44" t="s">
        <v>70</v>
      </c>
      <c r="B65" s="41" t="s">
        <v>11</v>
      </c>
      <c r="C65" s="42">
        <v>0</v>
      </c>
      <c r="D65" s="42">
        <v>68880</v>
      </c>
      <c r="E65" s="23">
        <f t="shared" si="29"/>
        <v>-68880</v>
      </c>
      <c r="F65" s="24">
        <f t="shared" si="30"/>
        <v>-1</v>
      </c>
      <c r="G65" s="25" t="str">
        <f t="shared" si="31"/>
        <v>Under Budget</v>
      </c>
      <c r="H65" s="26" t="str">
        <f t="shared" si="32"/>
        <v>Yes</v>
      </c>
      <c r="I65" s="27" t="s">
        <v>542</v>
      </c>
      <c r="J65" s="28">
        <v>0</v>
      </c>
      <c r="K65" s="42">
        <v>0</v>
      </c>
      <c r="L65" s="42">
        <v>68880</v>
      </c>
      <c r="M65" s="23">
        <f t="shared" si="33"/>
        <v>-68880</v>
      </c>
      <c r="N65" s="24">
        <f t="shared" si="34"/>
        <v>-1</v>
      </c>
      <c r="O65" s="29"/>
      <c r="P65" s="25" t="str">
        <f t="shared" si="3"/>
        <v>Under Budget</v>
      </c>
      <c r="Q65" s="23">
        <f t="shared" si="35"/>
        <v>0</v>
      </c>
    </row>
    <row r="66" spans="1:17" outlineLevel="2" x14ac:dyDescent="0.25">
      <c r="A66" s="44" t="s">
        <v>71</v>
      </c>
      <c r="B66" s="41" t="s">
        <v>11</v>
      </c>
      <c r="C66" s="42">
        <v>0</v>
      </c>
      <c r="D66" s="42">
        <v>649852</v>
      </c>
      <c r="E66" s="23">
        <f t="shared" si="29"/>
        <v>-649852</v>
      </c>
      <c r="F66" s="24">
        <f t="shared" si="30"/>
        <v>-1</v>
      </c>
      <c r="G66" s="25" t="str">
        <f t="shared" si="31"/>
        <v>Under Budget</v>
      </c>
      <c r="H66" s="26" t="str">
        <f t="shared" si="32"/>
        <v>Yes</v>
      </c>
      <c r="I66" s="27" t="s">
        <v>541</v>
      </c>
      <c r="J66" s="28">
        <v>0</v>
      </c>
      <c r="K66" s="42">
        <v>140623</v>
      </c>
      <c r="L66" s="42">
        <v>1969250</v>
      </c>
      <c r="M66" s="23">
        <f t="shared" si="33"/>
        <v>-1969250</v>
      </c>
      <c r="N66" s="24">
        <f t="shared" si="34"/>
        <v>-1</v>
      </c>
      <c r="O66" s="29"/>
      <c r="P66" s="25" t="str">
        <f t="shared" si="3"/>
        <v>Under Budget</v>
      </c>
      <c r="Q66" s="23">
        <f t="shared" si="35"/>
        <v>-140623</v>
      </c>
    </row>
    <row r="67" spans="1:17" outlineLevel="2" x14ac:dyDescent="0.25">
      <c r="A67" s="44" t="s">
        <v>72</v>
      </c>
      <c r="B67" s="41" t="s">
        <v>11</v>
      </c>
      <c r="C67" s="42">
        <v>0</v>
      </c>
      <c r="D67" s="42">
        <v>649852</v>
      </c>
      <c r="E67" s="23">
        <f t="shared" si="29"/>
        <v>-649852</v>
      </c>
      <c r="F67" s="24">
        <f t="shared" si="30"/>
        <v>-1</v>
      </c>
      <c r="G67" s="25" t="str">
        <f t="shared" si="31"/>
        <v>Under Budget</v>
      </c>
      <c r="H67" s="26" t="str">
        <f t="shared" si="32"/>
        <v>Yes</v>
      </c>
      <c r="I67" s="27" t="s">
        <v>540</v>
      </c>
      <c r="J67" s="28">
        <v>0</v>
      </c>
      <c r="K67" s="42">
        <v>140623</v>
      </c>
      <c r="L67" s="42">
        <v>1969250</v>
      </c>
      <c r="M67" s="23">
        <f t="shared" si="33"/>
        <v>-1969250</v>
      </c>
      <c r="N67" s="24">
        <f t="shared" si="34"/>
        <v>-1</v>
      </c>
      <c r="O67" s="29"/>
      <c r="P67" s="25" t="str">
        <f t="shared" si="3"/>
        <v>Under Budget</v>
      </c>
      <c r="Q67" s="23">
        <f t="shared" si="35"/>
        <v>-140623</v>
      </c>
    </row>
    <row r="68" spans="1:17" outlineLevel="2" x14ac:dyDescent="0.25">
      <c r="A68" s="44" t="s">
        <v>73</v>
      </c>
      <c r="B68" s="41" t="s">
        <v>11</v>
      </c>
      <c r="C68" s="42">
        <v>0</v>
      </c>
      <c r="D68" s="42">
        <v>550000</v>
      </c>
      <c r="E68" s="23">
        <f t="shared" si="29"/>
        <v>-550000</v>
      </c>
      <c r="F68" s="24">
        <f t="shared" si="30"/>
        <v>-1</v>
      </c>
      <c r="G68" s="25" t="str">
        <f t="shared" si="31"/>
        <v>Under Budget</v>
      </c>
      <c r="H68" s="26" t="str">
        <f t="shared" si="32"/>
        <v>Yes</v>
      </c>
      <c r="I68" s="27" t="s">
        <v>539</v>
      </c>
      <c r="J68" s="28">
        <v>300000</v>
      </c>
      <c r="K68" s="42">
        <v>330000</v>
      </c>
      <c r="L68" s="42">
        <v>550000</v>
      </c>
      <c r="M68" s="23">
        <f t="shared" si="33"/>
        <v>-250000</v>
      </c>
      <c r="N68" s="24">
        <f t="shared" si="34"/>
        <v>-0.45454545454545453</v>
      </c>
      <c r="O68" s="29"/>
      <c r="P68" s="25" t="str">
        <f t="shared" si="3"/>
        <v>Under Budget</v>
      </c>
      <c r="Q68" s="23">
        <f t="shared" si="35"/>
        <v>-30000</v>
      </c>
    </row>
    <row r="69" spans="1:17" outlineLevel="2" x14ac:dyDescent="0.25">
      <c r="A69" s="44" t="s">
        <v>74</v>
      </c>
      <c r="B69" s="41" t="s">
        <v>11</v>
      </c>
      <c r="C69" s="42">
        <v>0</v>
      </c>
      <c r="D69" s="42">
        <v>1500000</v>
      </c>
      <c r="E69" s="23">
        <f t="shared" si="29"/>
        <v>-1500000</v>
      </c>
      <c r="F69" s="24">
        <f t="shared" si="30"/>
        <v>-1</v>
      </c>
      <c r="G69" s="25" t="str">
        <f t="shared" si="31"/>
        <v>Under Budget</v>
      </c>
      <c r="H69" s="26" t="str">
        <f t="shared" si="32"/>
        <v>Yes</v>
      </c>
      <c r="I69" s="27" t="s">
        <v>538</v>
      </c>
      <c r="J69" s="28">
        <v>42000</v>
      </c>
      <c r="K69" s="42">
        <v>0</v>
      </c>
      <c r="L69" s="42">
        <v>1500000</v>
      </c>
      <c r="M69" s="23">
        <f t="shared" si="33"/>
        <v>-1458000</v>
      </c>
      <c r="N69" s="24">
        <f t="shared" si="34"/>
        <v>-0.97199999999999998</v>
      </c>
      <c r="O69" s="29"/>
      <c r="P69" s="25" t="str">
        <f t="shared" si="3"/>
        <v>Under Budget</v>
      </c>
      <c r="Q69" s="23">
        <f t="shared" si="35"/>
        <v>42000</v>
      </c>
    </row>
    <row r="70" spans="1:17" outlineLevel="2" x14ac:dyDescent="0.25">
      <c r="A70" s="44" t="s">
        <v>75</v>
      </c>
      <c r="B70" s="41" t="s">
        <v>11</v>
      </c>
      <c r="C70" s="42">
        <v>0</v>
      </c>
      <c r="D70" s="42">
        <v>113925</v>
      </c>
      <c r="E70" s="23">
        <f t="shared" si="29"/>
        <v>-113925</v>
      </c>
      <c r="F70" s="24">
        <f t="shared" si="30"/>
        <v>-1</v>
      </c>
      <c r="G70" s="25" t="str">
        <f t="shared" si="31"/>
        <v>Under Budget</v>
      </c>
      <c r="H70" s="26" t="str">
        <f t="shared" si="32"/>
        <v>Yes</v>
      </c>
      <c r="I70" s="27" t="s">
        <v>537</v>
      </c>
      <c r="J70" s="28">
        <v>0</v>
      </c>
      <c r="K70" s="42">
        <v>43575</v>
      </c>
      <c r="L70" s="42">
        <v>157500</v>
      </c>
      <c r="M70" s="23">
        <f t="shared" si="33"/>
        <v>-157500</v>
      </c>
      <c r="N70" s="24">
        <f t="shared" si="34"/>
        <v>-1</v>
      </c>
      <c r="O70" s="29"/>
      <c r="P70" s="25" t="str">
        <f t="shared" si="3"/>
        <v>Under Budget</v>
      </c>
      <c r="Q70" s="23">
        <f t="shared" si="35"/>
        <v>-43575</v>
      </c>
    </row>
    <row r="71" spans="1:17" outlineLevel="2" x14ac:dyDescent="0.25">
      <c r="A71" s="44" t="s">
        <v>76</v>
      </c>
      <c r="B71" s="41" t="s">
        <v>11</v>
      </c>
      <c r="C71" s="42">
        <v>355.38</v>
      </c>
      <c r="D71" s="42">
        <v>0</v>
      </c>
      <c r="E71" s="23">
        <f t="shared" si="29"/>
        <v>355.38</v>
      </c>
      <c r="F71" s="24">
        <f t="shared" si="30"/>
        <v>1</v>
      </c>
      <c r="G71" s="25" t="str">
        <f t="shared" si="31"/>
        <v>Over Budget</v>
      </c>
      <c r="H71" s="26" t="str">
        <f t="shared" si="32"/>
        <v>No</v>
      </c>
      <c r="I71" s="27"/>
      <c r="J71" s="28">
        <v>355</v>
      </c>
      <c r="K71" s="42">
        <v>355.38</v>
      </c>
      <c r="L71" s="42">
        <v>0</v>
      </c>
      <c r="M71" s="23">
        <f t="shared" si="33"/>
        <v>355</v>
      </c>
      <c r="N71" s="24">
        <f t="shared" si="34"/>
        <v>1</v>
      </c>
      <c r="O71" s="29"/>
      <c r="P71" s="25" t="str">
        <f t="shared" ref="P71:P114" si="36">IF($M71 &gt; 1, "Over Budget", IF($M71 &lt; -1, "Under Budget", "On Budget"))</f>
        <v>Over Budget</v>
      </c>
      <c r="Q71" s="23">
        <f t="shared" si="35"/>
        <v>-0.37999999999999545</v>
      </c>
    </row>
    <row r="72" spans="1:17" outlineLevel="2" x14ac:dyDescent="0.25">
      <c r="A72" s="44" t="s">
        <v>77</v>
      </c>
      <c r="B72" s="41" t="s">
        <v>11</v>
      </c>
      <c r="C72" s="42">
        <v>319.99000000000007</v>
      </c>
      <c r="D72" s="42">
        <v>0</v>
      </c>
      <c r="E72" s="23">
        <f t="shared" si="29"/>
        <v>319.99000000000007</v>
      </c>
      <c r="F72" s="24">
        <f t="shared" si="30"/>
        <v>1</v>
      </c>
      <c r="G72" s="25" t="str">
        <f t="shared" si="31"/>
        <v>Over Budget</v>
      </c>
      <c r="H72" s="26" t="str">
        <f t="shared" si="32"/>
        <v>No</v>
      </c>
      <c r="I72" s="27"/>
      <c r="J72" s="28">
        <v>320</v>
      </c>
      <c r="K72" s="42">
        <v>319.99000000000007</v>
      </c>
      <c r="L72" s="42">
        <v>0</v>
      </c>
      <c r="M72" s="23">
        <f t="shared" si="33"/>
        <v>320</v>
      </c>
      <c r="N72" s="24">
        <f t="shared" si="34"/>
        <v>1</v>
      </c>
      <c r="O72" s="29"/>
      <c r="P72" s="25" t="str">
        <f t="shared" si="36"/>
        <v>Over Budget</v>
      </c>
      <c r="Q72" s="23">
        <f t="shared" si="35"/>
        <v>9.9999999999340616E-3</v>
      </c>
    </row>
    <row r="73" spans="1:17" ht="24" outlineLevel="2" x14ac:dyDescent="0.25">
      <c r="A73" s="44" t="s">
        <v>78</v>
      </c>
      <c r="B73" s="41" t="s">
        <v>11</v>
      </c>
      <c r="C73" s="42">
        <v>241832.83000000005</v>
      </c>
      <c r="D73" s="42">
        <v>40000</v>
      </c>
      <c r="E73" s="23">
        <f t="shared" si="29"/>
        <v>201832.83000000005</v>
      </c>
      <c r="F73" s="24">
        <f t="shared" si="30"/>
        <v>5.0458207500000007</v>
      </c>
      <c r="G73" s="25" t="str">
        <f t="shared" si="31"/>
        <v>Over Budget</v>
      </c>
      <c r="H73" s="26" t="str">
        <f t="shared" si="32"/>
        <v>Yes</v>
      </c>
      <c r="I73" s="27" t="s">
        <v>536</v>
      </c>
      <c r="J73" s="28">
        <v>241833</v>
      </c>
      <c r="K73" s="42">
        <v>241832.83000000005</v>
      </c>
      <c r="L73" s="42">
        <v>40000</v>
      </c>
      <c r="M73" s="23">
        <f t="shared" si="33"/>
        <v>201833</v>
      </c>
      <c r="N73" s="24">
        <f t="shared" si="34"/>
        <v>5.0458249999999998</v>
      </c>
      <c r="O73" s="29"/>
      <c r="P73" s="25" t="str">
        <f t="shared" si="36"/>
        <v>Over Budget</v>
      </c>
      <c r="Q73" s="23">
        <f t="shared" si="35"/>
        <v>0.16999999995459802</v>
      </c>
    </row>
    <row r="74" spans="1:17" outlineLevel="2" x14ac:dyDescent="0.25">
      <c r="A74" s="44" t="s">
        <v>79</v>
      </c>
      <c r="B74" s="41" t="s">
        <v>11</v>
      </c>
      <c r="C74" s="42">
        <v>194692.36000000002</v>
      </c>
      <c r="D74" s="42">
        <v>40000</v>
      </c>
      <c r="E74" s="23">
        <f t="shared" si="29"/>
        <v>154692.36000000002</v>
      </c>
      <c r="F74" s="24">
        <f t="shared" si="30"/>
        <v>3.8673090000000006</v>
      </c>
      <c r="G74" s="25" t="str">
        <f t="shared" si="31"/>
        <v>Over Budget</v>
      </c>
      <c r="H74" s="26" t="str">
        <f t="shared" si="32"/>
        <v>Yes</v>
      </c>
      <c r="I74" s="27" t="s">
        <v>535</v>
      </c>
      <c r="J74" s="28">
        <v>194692</v>
      </c>
      <c r="K74" s="42">
        <v>194692.36000000002</v>
      </c>
      <c r="L74" s="42">
        <v>40000</v>
      </c>
      <c r="M74" s="23">
        <f t="shared" si="33"/>
        <v>154692</v>
      </c>
      <c r="N74" s="24">
        <f t="shared" si="34"/>
        <v>3.8673000000000002</v>
      </c>
      <c r="O74" s="29"/>
      <c r="P74" s="25" t="str">
        <f t="shared" si="36"/>
        <v>Over Budget</v>
      </c>
      <c r="Q74" s="23">
        <f t="shared" si="35"/>
        <v>-0.36000000001513399</v>
      </c>
    </row>
    <row r="75" spans="1:17" outlineLevel="2" x14ac:dyDescent="0.25">
      <c r="A75" s="44" t="s">
        <v>80</v>
      </c>
      <c r="B75" s="41" t="s">
        <v>11</v>
      </c>
      <c r="C75" s="42">
        <v>109320.4</v>
      </c>
      <c r="D75" s="42">
        <v>265650</v>
      </c>
      <c r="E75" s="23">
        <f t="shared" si="29"/>
        <v>-156329.60000000001</v>
      </c>
      <c r="F75" s="24">
        <f t="shared" si="30"/>
        <v>-0.58847957839262188</v>
      </c>
      <c r="G75" s="25" t="str">
        <f t="shared" si="31"/>
        <v>Under Budget</v>
      </c>
      <c r="H75" s="26" t="str">
        <f t="shared" si="32"/>
        <v>Yes</v>
      </c>
      <c r="I75" s="27" t="s">
        <v>534</v>
      </c>
      <c r="J75" s="28">
        <v>350000</v>
      </c>
      <c r="K75" s="42">
        <v>109320.4</v>
      </c>
      <c r="L75" s="42">
        <v>265650</v>
      </c>
      <c r="M75" s="23">
        <f t="shared" si="33"/>
        <v>84350</v>
      </c>
      <c r="N75" s="24">
        <f t="shared" si="34"/>
        <v>0.31752305665349145</v>
      </c>
      <c r="O75" s="29"/>
      <c r="P75" s="25" t="str">
        <f t="shared" si="36"/>
        <v>Over Budget</v>
      </c>
      <c r="Q75" s="23">
        <f t="shared" si="35"/>
        <v>240679.6</v>
      </c>
    </row>
    <row r="76" spans="1:17" outlineLevel="2" x14ac:dyDescent="0.25">
      <c r="A76" s="44" t="s">
        <v>81</v>
      </c>
      <c r="B76" s="41" t="s">
        <v>11</v>
      </c>
      <c r="C76" s="42">
        <v>0</v>
      </c>
      <c r="D76" s="42">
        <v>0</v>
      </c>
      <c r="E76" s="23">
        <f t="shared" si="29"/>
        <v>0</v>
      </c>
      <c r="F76" s="24">
        <f t="shared" si="30"/>
        <v>0</v>
      </c>
      <c r="G76" s="25" t="str">
        <f t="shared" si="31"/>
        <v>On Budget</v>
      </c>
      <c r="H76" s="26" t="str">
        <f t="shared" si="32"/>
        <v>No</v>
      </c>
      <c r="I76" s="27"/>
      <c r="J76" s="28">
        <v>0</v>
      </c>
      <c r="K76" s="42">
        <v>15750</v>
      </c>
      <c r="L76" s="42">
        <v>15750</v>
      </c>
      <c r="M76" s="23">
        <f t="shared" si="33"/>
        <v>-15750</v>
      </c>
      <c r="N76" s="24">
        <f t="shared" si="34"/>
        <v>-1</v>
      </c>
      <c r="O76" s="29"/>
      <c r="P76" s="25" t="str">
        <f t="shared" si="36"/>
        <v>Under Budget</v>
      </c>
      <c r="Q76" s="23">
        <f t="shared" si="35"/>
        <v>-15750</v>
      </c>
    </row>
    <row r="77" spans="1:17" outlineLevel="2" x14ac:dyDescent="0.25">
      <c r="A77" s="44" t="s">
        <v>82</v>
      </c>
      <c r="B77" s="41" t="s">
        <v>11</v>
      </c>
      <c r="C77" s="42">
        <v>12158.349999999999</v>
      </c>
      <c r="D77" s="42">
        <v>0</v>
      </c>
      <c r="E77" s="23">
        <f t="shared" si="29"/>
        <v>12158.349999999999</v>
      </c>
      <c r="F77" s="24">
        <f t="shared" si="30"/>
        <v>1</v>
      </c>
      <c r="G77" s="25" t="str">
        <f t="shared" si="31"/>
        <v>Over Budget</v>
      </c>
      <c r="H77" s="26" t="str">
        <f t="shared" si="32"/>
        <v>Yes</v>
      </c>
      <c r="I77" s="27" t="s">
        <v>489</v>
      </c>
      <c r="J77" s="28">
        <v>12158</v>
      </c>
      <c r="K77" s="42">
        <v>12158.349999999999</v>
      </c>
      <c r="L77" s="42">
        <v>0</v>
      </c>
      <c r="M77" s="23">
        <f t="shared" si="33"/>
        <v>12158</v>
      </c>
      <c r="N77" s="24">
        <f t="shared" si="34"/>
        <v>1</v>
      </c>
      <c r="O77" s="29"/>
      <c r="P77" s="25" t="str">
        <f t="shared" si="36"/>
        <v>Over Budget</v>
      </c>
      <c r="Q77" s="23">
        <f t="shared" si="35"/>
        <v>-0.34999999999854481</v>
      </c>
    </row>
    <row r="78" spans="1:17" outlineLevel="2" x14ac:dyDescent="0.25">
      <c r="A78" s="44" t="s">
        <v>83</v>
      </c>
      <c r="B78" s="41" t="s">
        <v>11</v>
      </c>
      <c r="C78" s="42">
        <v>37161.879999999997</v>
      </c>
      <c r="D78" s="42">
        <v>0</v>
      </c>
      <c r="E78" s="23">
        <f t="shared" si="29"/>
        <v>37161.879999999997</v>
      </c>
      <c r="F78" s="24">
        <f t="shared" si="30"/>
        <v>1</v>
      </c>
      <c r="G78" s="25" t="str">
        <f t="shared" si="31"/>
        <v>Over Budget</v>
      </c>
      <c r="H78" s="26" t="str">
        <f t="shared" si="32"/>
        <v>Yes</v>
      </c>
      <c r="I78" s="27" t="s">
        <v>533</v>
      </c>
      <c r="J78" s="28">
        <v>37162</v>
      </c>
      <c r="K78" s="42">
        <v>37161.879999999997</v>
      </c>
      <c r="L78" s="42">
        <v>0</v>
      </c>
      <c r="M78" s="23">
        <f t="shared" si="33"/>
        <v>37162</v>
      </c>
      <c r="N78" s="24">
        <f t="shared" si="34"/>
        <v>1</v>
      </c>
      <c r="O78" s="29"/>
      <c r="P78" s="25" t="str">
        <f t="shared" si="36"/>
        <v>Over Budget</v>
      </c>
      <c r="Q78" s="23">
        <f t="shared" si="35"/>
        <v>0.12000000000261934</v>
      </c>
    </row>
    <row r="79" spans="1:17" outlineLevel="2" x14ac:dyDescent="0.25">
      <c r="A79" s="44" t="s">
        <v>84</v>
      </c>
      <c r="B79" s="41" t="s">
        <v>11</v>
      </c>
      <c r="C79" s="42">
        <v>655425.92000000004</v>
      </c>
      <c r="D79" s="42">
        <v>0</v>
      </c>
      <c r="E79" s="23">
        <f t="shared" si="29"/>
        <v>655425.92000000004</v>
      </c>
      <c r="F79" s="24">
        <f t="shared" si="30"/>
        <v>1</v>
      </c>
      <c r="G79" s="25" t="str">
        <f t="shared" si="31"/>
        <v>Over Budget</v>
      </c>
      <c r="H79" s="26" t="str">
        <f t="shared" si="32"/>
        <v>Yes</v>
      </c>
      <c r="I79" s="27" t="s">
        <v>531</v>
      </c>
      <c r="J79" s="28">
        <v>1246067</v>
      </c>
      <c r="K79" s="42">
        <v>1272425.92</v>
      </c>
      <c r="L79" s="42">
        <v>50000</v>
      </c>
      <c r="M79" s="23">
        <f t="shared" si="33"/>
        <v>1196067</v>
      </c>
      <c r="N79" s="24">
        <f t="shared" si="34"/>
        <v>23.921340000000001</v>
      </c>
      <c r="O79" s="29"/>
      <c r="P79" s="25" t="str">
        <f t="shared" si="36"/>
        <v>Over Budget</v>
      </c>
      <c r="Q79" s="23">
        <f t="shared" si="35"/>
        <v>-26358.919999999925</v>
      </c>
    </row>
    <row r="80" spans="1:17" outlineLevel="2" x14ac:dyDescent="0.25">
      <c r="A80" s="44" t="s">
        <v>85</v>
      </c>
      <c r="B80" s="41" t="s">
        <v>11</v>
      </c>
      <c r="C80" s="42">
        <v>37.490000000000009</v>
      </c>
      <c r="D80" s="42">
        <v>0</v>
      </c>
      <c r="E80" s="23">
        <f t="shared" si="29"/>
        <v>37.490000000000009</v>
      </c>
      <c r="F80" s="24">
        <f t="shared" si="30"/>
        <v>1</v>
      </c>
      <c r="G80" s="25" t="str">
        <f t="shared" si="31"/>
        <v>Over Budget</v>
      </c>
      <c r="H80" s="26" t="str">
        <f t="shared" si="32"/>
        <v>No</v>
      </c>
      <c r="I80" s="27"/>
      <c r="J80" s="28">
        <v>37</v>
      </c>
      <c r="K80" s="42">
        <v>37.490000000000009</v>
      </c>
      <c r="L80" s="42">
        <v>0</v>
      </c>
      <c r="M80" s="23">
        <f t="shared" si="33"/>
        <v>37</v>
      </c>
      <c r="N80" s="24">
        <f t="shared" si="34"/>
        <v>1</v>
      </c>
      <c r="O80" s="29"/>
      <c r="P80" s="25" t="str">
        <f t="shared" si="36"/>
        <v>Over Budget</v>
      </c>
      <c r="Q80" s="23">
        <f t="shared" si="35"/>
        <v>-0.49000000000000909</v>
      </c>
    </row>
    <row r="81" spans="1:19" outlineLevel="2" x14ac:dyDescent="0.25">
      <c r="A81" s="44" t="s">
        <v>86</v>
      </c>
      <c r="B81" s="41" t="s">
        <v>11</v>
      </c>
      <c r="C81" s="42">
        <v>1463419.4700000002</v>
      </c>
      <c r="D81" s="42">
        <v>500000</v>
      </c>
      <c r="E81" s="23">
        <f t="shared" si="29"/>
        <v>963419.4700000002</v>
      </c>
      <c r="F81" s="24">
        <f t="shared" si="30"/>
        <v>1.9268389400000003</v>
      </c>
      <c r="G81" s="25" t="str">
        <f t="shared" si="31"/>
        <v>Over Budget</v>
      </c>
      <c r="H81" s="26" t="str">
        <f t="shared" si="32"/>
        <v>Yes</v>
      </c>
      <c r="I81" s="27" t="s">
        <v>532</v>
      </c>
      <c r="J81" s="28">
        <v>1471047</v>
      </c>
      <c r="K81" s="42">
        <v>1968087.4700000002</v>
      </c>
      <c r="L81" s="42">
        <v>2000000</v>
      </c>
      <c r="M81" s="23">
        <f t="shared" si="33"/>
        <v>-528953</v>
      </c>
      <c r="N81" s="24">
        <f t="shared" si="34"/>
        <v>-0.2644765</v>
      </c>
      <c r="O81" s="29"/>
      <c r="P81" s="25" t="str">
        <f t="shared" si="36"/>
        <v>Under Budget</v>
      </c>
      <c r="Q81" s="23">
        <f t="shared" si="35"/>
        <v>-497040.4700000002</v>
      </c>
    </row>
    <row r="82" spans="1:19" outlineLevel="2" x14ac:dyDescent="0.25">
      <c r="A82" s="44" t="s">
        <v>87</v>
      </c>
      <c r="B82" s="41" t="s">
        <v>11</v>
      </c>
      <c r="C82" s="42">
        <v>550033.8899999999</v>
      </c>
      <c r="D82" s="42">
        <v>0</v>
      </c>
      <c r="E82" s="23">
        <f t="shared" si="29"/>
        <v>550033.8899999999</v>
      </c>
      <c r="F82" s="24">
        <f t="shared" si="30"/>
        <v>1</v>
      </c>
      <c r="G82" s="25" t="str">
        <f t="shared" si="31"/>
        <v>Over Budget</v>
      </c>
      <c r="H82" s="26" t="str">
        <f t="shared" si="32"/>
        <v>Yes</v>
      </c>
      <c r="I82" s="27" t="s">
        <v>531</v>
      </c>
      <c r="J82" s="28">
        <v>1193393</v>
      </c>
      <c r="K82" s="42">
        <v>1170033.8899999999</v>
      </c>
      <c r="L82" s="42">
        <v>50000</v>
      </c>
      <c r="M82" s="23">
        <f t="shared" si="33"/>
        <v>1143393</v>
      </c>
      <c r="N82" s="24">
        <f t="shared" si="34"/>
        <v>22.86786</v>
      </c>
      <c r="O82" s="29"/>
      <c r="P82" s="25" t="str">
        <f t="shared" si="36"/>
        <v>Over Budget</v>
      </c>
      <c r="Q82" s="23">
        <f t="shared" si="35"/>
        <v>23359.110000000102</v>
      </c>
    </row>
    <row r="83" spans="1:19" outlineLevel="2" x14ac:dyDescent="0.25">
      <c r="A83" s="44" t="s">
        <v>88</v>
      </c>
      <c r="B83" s="41" t="s">
        <v>11</v>
      </c>
      <c r="C83" s="42">
        <v>109330.89000000001</v>
      </c>
      <c r="D83" s="42">
        <v>0</v>
      </c>
      <c r="E83" s="23">
        <f t="shared" si="29"/>
        <v>109330.89000000001</v>
      </c>
      <c r="F83" s="24">
        <f t="shared" si="30"/>
        <v>1</v>
      </c>
      <c r="G83" s="25" t="str">
        <f t="shared" si="31"/>
        <v>Over Budget</v>
      </c>
      <c r="H83" s="26" t="str">
        <f t="shared" si="32"/>
        <v>Yes</v>
      </c>
      <c r="I83" s="27" t="s">
        <v>530</v>
      </c>
      <c r="J83" s="28">
        <v>108723</v>
      </c>
      <c r="K83" s="42">
        <v>159330.89000000001</v>
      </c>
      <c r="L83" s="42">
        <v>50000</v>
      </c>
      <c r="M83" s="23">
        <f t="shared" si="33"/>
        <v>58723</v>
      </c>
      <c r="N83" s="24">
        <f t="shared" si="34"/>
        <v>1.1744600000000001</v>
      </c>
      <c r="O83" s="29"/>
      <c r="P83" s="25" t="str">
        <f t="shared" si="36"/>
        <v>Over Budget</v>
      </c>
      <c r="Q83" s="23">
        <f t="shared" si="35"/>
        <v>-50607.890000000014</v>
      </c>
    </row>
    <row r="84" spans="1:19" outlineLevel="2" x14ac:dyDescent="0.25">
      <c r="A84" s="44" t="s">
        <v>89</v>
      </c>
      <c r="B84" s="41" t="s">
        <v>11</v>
      </c>
      <c r="C84" s="42">
        <v>0</v>
      </c>
      <c r="D84" s="42">
        <v>0</v>
      </c>
      <c r="E84" s="23">
        <f t="shared" si="29"/>
        <v>0</v>
      </c>
      <c r="F84" s="24">
        <f t="shared" si="30"/>
        <v>0</v>
      </c>
      <c r="G84" s="25" t="str">
        <f t="shared" si="31"/>
        <v>On Budget</v>
      </c>
      <c r="H84" s="26" t="str">
        <f t="shared" si="32"/>
        <v>No</v>
      </c>
      <c r="I84" s="27"/>
      <c r="J84" s="28">
        <v>0</v>
      </c>
      <c r="K84" s="42">
        <v>50000</v>
      </c>
      <c r="L84" s="42">
        <v>50000</v>
      </c>
      <c r="M84" s="23">
        <f t="shared" si="33"/>
        <v>-50000</v>
      </c>
      <c r="N84" s="24">
        <f t="shared" si="34"/>
        <v>-1</v>
      </c>
      <c r="O84" s="29"/>
      <c r="P84" s="25" t="str">
        <f t="shared" si="36"/>
        <v>Under Budget</v>
      </c>
      <c r="Q84" s="23">
        <f t="shared" si="35"/>
        <v>-50000</v>
      </c>
    </row>
    <row r="85" spans="1:19" outlineLevel="2" x14ac:dyDescent="0.25">
      <c r="A85" s="44" t="s">
        <v>90</v>
      </c>
      <c r="B85" s="41" t="s">
        <v>11</v>
      </c>
      <c r="C85" s="42">
        <v>1028899.0300000001</v>
      </c>
      <c r="D85" s="42">
        <v>562275</v>
      </c>
      <c r="E85" s="23">
        <f t="shared" si="29"/>
        <v>466624.03000000014</v>
      </c>
      <c r="F85" s="24">
        <f t="shared" si="30"/>
        <v>0.82988578542528146</v>
      </c>
      <c r="G85" s="25" t="str">
        <f t="shared" si="31"/>
        <v>Over Budget</v>
      </c>
      <c r="H85" s="26" t="str">
        <f t="shared" si="32"/>
        <v>Yes</v>
      </c>
      <c r="I85" s="27" t="s">
        <v>529</v>
      </c>
      <c r="J85" s="28">
        <v>2071830</v>
      </c>
      <c r="K85" s="42">
        <v>2013874.0300000003</v>
      </c>
      <c r="L85" s="42">
        <v>750000</v>
      </c>
      <c r="M85" s="23">
        <f t="shared" si="33"/>
        <v>1321830</v>
      </c>
      <c r="N85" s="24">
        <f t="shared" si="34"/>
        <v>1.76244</v>
      </c>
      <c r="O85" s="29"/>
      <c r="P85" s="25" t="str">
        <f t="shared" si="36"/>
        <v>Over Budget</v>
      </c>
      <c r="Q85" s="23">
        <f t="shared" si="35"/>
        <v>57955.969999999739</v>
      </c>
    </row>
    <row r="86" spans="1:19" outlineLevel="2" x14ac:dyDescent="0.25">
      <c r="A86" s="44" t="s">
        <v>91</v>
      </c>
      <c r="B86" s="41" t="s">
        <v>11</v>
      </c>
      <c r="C86" s="42">
        <v>313583.01</v>
      </c>
      <c r="D86" s="42">
        <v>210000</v>
      </c>
      <c r="E86" s="23">
        <f t="shared" si="29"/>
        <v>103583.01000000001</v>
      </c>
      <c r="F86" s="24">
        <f t="shared" si="30"/>
        <v>0.49325242857142859</v>
      </c>
      <c r="G86" s="25" t="str">
        <f t="shared" si="31"/>
        <v>Over Budget</v>
      </c>
      <c r="H86" s="26" t="str">
        <f t="shared" si="32"/>
        <v>Yes</v>
      </c>
      <c r="I86" s="27" t="s">
        <v>528</v>
      </c>
      <c r="J86" s="28">
        <v>386234</v>
      </c>
      <c r="K86" s="42">
        <v>418583.01</v>
      </c>
      <c r="L86" s="42">
        <v>315000</v>
      </c>
      <c r="M86" s="23">
        <f t="shared" si="33"/>
        <v>71234</v>
      </c>
      <c r="N86" s="24">
        <f t="shared" si="34"/>
        <v>0.22613968253968253</v>
      </c>
      <c r="O86" s="29"/>
      <c r="P86" s="25" t="str">
        <f t="shared" si="36"/>
        <v>Over Budget</v>
      </c>
      <c r="Q86" s="23">
        <f t="shared" si="35"/>
        <v>-32349.010000000009</v>
      </c>
    </row>
    <row r="87" spans="1:19" outlineLevel="2" x14ac:dyDescent="0.25">
      <c r="A87" s="44" t="s">
        <v>92</v>
      </c>
      <c r="B87" s="41" t="s">
        <v>11</v>
      </c>
      <c r="C87" s="42">
        <v>-26545.739999999991</v>
      </c>
      <c r="D87" s="42">
        <v>0</v>
      </c>
      <c r="E87" s="23">
        <f t="shared" si="29"/>
        <v>-26545.739999999991</v>
      </c>
      <c r="F87" s="24">
        <f t="shared" si="30"/>
        <v>-1</v>
      </c>
      <c r="G87" s="25" t="str">
        <f t="shared" si="31"/>
        <v>Under Budget</v>
      </c>
      <c r="H87" s="26" t="str">
        <f t="shared" si="32"/>
        <v>Yes</v>
      </c>
      <c r="I87" s="27" t="s">
        <v>527</v>
      </c>
      <c r="J87" s="28">
        <v>-26546</v>
      </c>
      <c r="K87" s="42">
        <v>-26545.739999999991</v>
      </c>
      <c r="L87" s="42">
        <v>0</v>
      </c>
      <c r="M87" s="23">
        <f t="shared" si="33"/>
        <v>-26546</v>
      </c>
      <c r="N87" s="24">
        <f t="shared" si="34"/>
        <v>-1</v>
      </c>
      <c r="O87" s="29"/>
      <c r="P87" s="25" t="str">
        <f t="shared" si="36"/>
        <v>Under Budget</v>
      </c>
      <c r="Q87" s="23">
        <f t="shared" si="35"/>
        <v>-0.26000000000931323</v>
      </c>
    </row>
    <row r="88" spans="1:19" outlineLevel="2" x14ac:dyDescent="0.25">
      <c r="A88" s="44" t="s">
        <v>93</v>
      </c>
      <c r="B88" s="41" t="s">
        <v>11</v>
      </c>
      <c r="C88" s="42">
        <v>-1607.47</v>
      </c>
      <c r="D88" s="42">
        <v>0</v>
      </c>
      <c r="E88" s="23">
        <f t="shared" si="29"/>
        <v>-1607.47</v>
      </c>
      <c r="F88" s="24">
        <f t="shared" si="30"/>
        <v>-1</v>
      </c>
      <c r="G88" s="25" t="str">
        <f t="shared" si="31"/>
        <v>Under Budget</v>
      </c>
      <c r="H88" s="26" t="str">
        <f t="shared" si="32"/>
        <v>No</v>
      </c>
      <c r="I88" s="27"/>
      <c r="J88" s="28">
        <v>-1607</v>
      </c>
      <c r="K88" s="42">
        <v>-1607.47</v>
      </c>
      <c r="L88" s="42">
        <v>0</v>
      </c>
      <c r="M88" s="23">
        <f t="shared" si="33"/>
        <v>-1607</v>
      </c>
      <c r="N88" s="24">
        <f t="shared" si="34"/>
        <v>-1</v>
      </c>
      <c r="O88" s="29"/>
      <c r="P88" s="25" t="str">
        <f t="shared" si="36"/>
        <v>Under Budget</v>
      </c>
      <c r="Q88" s="23">
        <f t="shared" si="35"/>
        <v>0.47000000000002728</v>
      </c>
    </row>
    <row r="89" spans="1:19" outlineLevel="2" x14ac:dyDescent="0.25">
      <c r="A89" s="44" t="s">
        <v>94</v>
      </c>
      <c r="B89" s="41" t="s">
        <v>11</v>
      </c>
      <c r="C89" s="42">
        <v>42035.539999999994</v>
      </c>
      <c r="D89" s="42">
        <v>0</v>
      </c>
      <c r="E89" s="23">
        <f t="shared" si="29"/>
        <v>42035.539999999994</v>
      </c>
      <c r="F89" s="24">
        <f t="shared" si="30"/>
        <v>1</v>
      </c>
      <c r="G89" s="25" t="str">
        <f t="shared" si="31"/>
        <v>Over Budget</v>
      </c>
      <c r="H89" s="26" t="str">
        <f t="shared" si="32"/>
        <v>Yes</v>
      </c>
      <c r="I89" s="27" t="s">
        <v>526</v>
      </c>
      <c r="J89" s="28">
        <v>42036</v>
      </c>
      <c r="K89" s="42">
        <v>42035.539999999994</v>
      </c>
      <c r="L89" s="42">
        <v>0</v>
      </c>
      <c r="M89" s="23">
        <f t="shared" si="33"/>
        <v>42036</v>
      </c>
      <c r="N89" s="24">
        <f t="shared" si="34"/>
        <v>1</v>
      </c>
      <c r="O89" s="29"/>
      <c r="P89" s="25" t="str">
        <f t="shared" si="36"/>
        <v>Over Budget</v>
      </c>
      <c r="Q89" s="23">
        <f t="shared" si="35"/>
        <v>0.46000000000640284</v>
      </c>
    </row>
    <row r="90" spans="1:19" ht="72" outlineLevel="2" x14ac:dyDescent="0.2">
      <c r="A90" s="44" t="s">
        <v>95</v>
      </c>
      <c r="B90" s="41" t="s">
        <v>11</v>
      </c>
      <c r="C90" s="42">
        <v>3219807.41</v>
      </c>
      <c r="D90" s="42">
        <v>749700</v>
      </c>
      <c r="E90" s="23">
        <f t="shared" si="29"/>
        <v>2470107.41</v>
      </c>
      <c r="F90" s="24">
        <f t="shared" si="30"/>
        <v>3.2947944644524481</v>
      </c>
      <c r="G90" s="25" t="str">
        <f t="shared" si="31"/>
        <v>Over Budget</v>
      </c>
      <c r="H90" s="26" t="str">
        <f t="shared" si="32"/>
        <v>Yes</v>
      </c>
      <c r="I90" s="59" t="s">
        <v>525</v>
      </c>
      <c r="J90" s="28">
        <v>7646204</v>
      </c>
      <c r="K90" s="42">
        <v>7325358.4100000001</v>
      </c>
      <c r="L90" s="42">
        <v>1000000</v>
      </c>
      <c r="M90" s="23">
        <f t="shared" si="33"/>
        <v>6646204</v>
      </c>
      <c r="N90" s="24">
        <f t="shared" si="34"/>
        <v>6.646204</v>
      </c>
      <c r="O90" s="29"/>
      <c r="P90" s="25" t="str">
        <f t="shared" si="36"/>
        <v>Over Budget</v>
      </c>
      <c r="Q90" s="23">
        <f t="shared" si="35"/>
        <v>320845.58999999985</v>
      </c>
      <c r="S90" s="23">
        <v>320000</v>
      </c>
    </row>
    <row r="91" spans="1:19" ht="24" outlineLevel="2" x14ac:dyDescent="0.25">
      <c r="A91" s="44" t="s">
        <v>96</v>
      </c>
      <c r="B91" s="41" t="s">
        <v>11</v>
      </c>
      <c r="C91" s="42">
        <v>26269.88</v>
      </c>
      <c r="D91" s="42">
        <v>0</v>
      </c>
      <c r="E91" s="23">
        <f t="shared" si="29"/>
        <v>26269.88</v>
      </c>
      <c r="F91" s="24">
        <f t="shared" si="30"/>
        <v>1</v>
      </c>
      <c r="G91" s="25" t="str">
        <f t="shared" si="31"/>
        <v>Over Budget</v>
      </c>
      <c r="H91" s="26" t="str">
        <f t="shared" si="32"/>
        <v>Yes</v>
      </c>
      <c r="I91" s="27" t="s">
        <v>524</v>
      </c>
      <c r="J91" s="28">
        <v>50000</v>
      </c>
      <c r="K91" s="42">
        <v>326569.88</v>
      </c>
      <c r="L91" s="42">
        <v>300300</v>
      </c>
      <c r="M91" s="23">
        <f t="shared" si="33"/>
        <v>-250300</v>
      </c>
      <c r="N91" s="24">
        <f t="shared" si="34"/>
        <v>-0.83349983349983348</v>
      </c>
      <c r="O91" s="29"/>
      <c r="P91" s="25" t="str">
        <f t="shared" si="36"/>
        <v>Under Budget</v>
      </c>
      <c r="Q91" s="23">
        <f t="shared" si="35"/>
        <v>-276569.88</v>
      </c>
    </row>
    <row r="92" spans="1:19" outlineLevel="2" x14ac:dyDescent="0.25">
      <c r="A92" s="44" t="s">
        <v>97</v>
      </c>
      <c r="B92" s="41" t="s">
        <v>11</v>
      </c>
      <c r="C92" s="42">
        <v>-10716.51</v>
      </c>
      <c r="D92" s="42">
        <v>0</v>
      </c>
      <c r="E92" s="23">
        <f t="shared" si="29"/>
        <v>-10716.51</v>
      </c>
      <c r="F92" s="24">
        <f t="shared" si="30"/>
        <v>-1</v>
      </c>
      <c r="G92" s="25" t="str">
        <f t="shared" si="31"/>
        <v>Under Budget</v>
      </c>
      <c r="H92" s="26" t="str">
        <f t="shared" si="32"/>
        <v>Yes</v>
      </c>
      <c r="I92" s="27" t="s">
        <v>489</v>
      </c>
      <c r="J92" s="28">
        <v>-10717</v>
      </c>
      <c r="K92" s="42">
        <v>-10716.51</v>
      </c>
      <c r="L92" s="42">
        <v>0</v>
      </c>
      <c r="M92" s="23">
        <f t="shared" si="33"/>
        <v>-10717</v>
      </c>
      <c r="N92" s="24">
        <f t="shared" si="34"/>
        <v>-1</v>
      </c>
      <c r="O92" s="29"/>
      <c r="P92" s="25" t="str">
        <f t="shared" si="36"/>
        <v>Under Budget</v>
      </c>
      <c r="Q92" s="23">
        <f t="shared" si="35"/>
        <v>-0.48999999999978172</v>
      </c>
    </row>
    <row r="93" spans="1:19" outlineLevel="2" x14ac:dyDescent="0.25">
      <c r="A93" s="44" t="s">
        <v>98</v>
      </c>
      <c r="B93" s="41" t="s">
        <v>11</v>
      </c>
      <c r="C93" s="42">
        <v>8106.27</v>
      </c>
      <c r="D93" s="42">
        <v>0</v>
      </c>
      <c r="E93" s="23">
        <f t="shared" si="29"/>
        <v>8106.27</v>
      </c>
      <c r="F93" s="24">
        <f t="shared" si="30"/>
        <v>1</v>
      </c>
      <c r="G93" s="25" t="str">
        <f t="shared" si="31"/>
        <v>Over Budget</v>
      </c>
      <c r="H93" s="26" t="str">
        <f t="shared" si="32"/>
        <v>No</v>
      </c>
      <c r="I93" s="27"/>
      <c r="J93" s="28">
        <v>8106</v>
      </c>
      <c r="K93" s="42">
        <v>8106.27</v>
      </c>
      <c r="L93" s="42">
        <v>0</v>
      </c>
      <c r="M93" s="23">
        <f t="shared" si="33"/>
        <v>8106</v>
      </c>
      <c r="N93" s="24">
        <f t="shared" si="34"/>
        <v>1</v>
      </c>
      <c r="O93" s="29"/>
      <c r="P93" s="25" t="str">
        <f t="shared" si="36"/>
        <v>Over Budget</v>
      </c>
      <c r="Q93" s="23">
        <f t="shared" si="35"/>
        <v>-0.27000000000043656</v>
      </c>
    </row>
    <row r="94" spans="1:19" outlineLevel="2" x14ac:dyDescent="0.25">
      <c r="A94" s="44" t="s">
        <v>99</v>
      </c>
      <c r="B94" s="41" t="s">
        <v>11</v>
      </c>
      <c r="C94" s="42">
        <v>0</v>
      </c>
      <c r="D94" s="42">
        <v>108873</v>
      </c>
      <c r="E94" s="23">
        <f t="shared" si="29"/>
        <v>-108873</v>
      </c>
      <c r="F94" s="24">
        <f t="shared" si="30"/>
        <v>-1</v>
      </c>
      <c r="G94" s="25" t="str">
        <f t="shared" si="31"/>
        <v>Under Budget</v>
      </c>
      <c r="H94" s="26" t="str">
        <f t="shared" si="32"/>
        <v>Yes</v>
      </c>
      <c r="I94" s="27" t="s">
        <v>523</v>
      </c>
      <c r="J94" s="28">
        <v>520217</v>
      </c>
      <c r="K94" s="42">
        <v>36344</v>
      </c>
      <c r="L94" s="42">
        <v>145217</v>
      </c>
      <c r="M94" s="23">
        <f t="shared" si="33"/>
        <v>375000</v>
      </c>
      <c r="N94" s="24">
        <f t="shared" si="34"/>
        <v>2.5823422877486797</v>
      </c>
      <c r="O94" s="29"/>
      <c r="P94" s="25" t="str">
        <f t="shared" si="36"/>
        <v>Over Budget</v>
      </c>
      <c r="Q94" s="23">
        <f t="shared" si="35"/>
        <v>483873</v>
      </c>
      <c r="S94" s="23">
        <v>480000</v>
      </c>
    </row>
    <row r="95" spans="1:19" outlineLevel="2" x14ac:dyDescent="0.25">
      <c r="A95" s="44" t="s">
        <v>100</v>
      </c>
      <c r="B95" s="41" t="s">
        <v>11</v>
      </c>
      <c r="C95" s="42">
        <v>832215.2300000001</v>
      </c>
      <c r="D95" s="42">
        <v>4893615</v>
      </c>
      <c r="E95" s="23">
        <f t="shared" si="29"/>
        <v>-4061399.77</v>
      </c>
      <c r="F95" s="24">
        <f t="shared" si="30"/>
        <v>-0.82993855667027339</v>
      </c>
      <c r="G95" s="25" t="str">
        <f t="shared" si="31"/>
        <v>Under Budget</v>
      </c>
      <c r="H95" s="26" t="str">
        <f t="shared" si="32"/>
        <v>Yes</v>
      </c>
      <c r="I95" s="27" t="s">
        <v>522</v>
      </c>
      <c r="J95" s="28">
        <v>5081340</v>
      </c>
      <c r="K95" s="42">
        <v>3152401.2300000004</v>
      </c>
      <c r="L95" s="42">
        <v>8446528</v>
      </c>
      <c r="M95" s="23">
        <f t="shared" si="33"/>
        <v>-3365188</v>
      </c>
      <c r="N95" s="24">
        <f t="shared" si="34"/>
        <v>-0.3984108026398539</v>
      </c>
      <c r="O95" s="29"/>
      <c r="P95" s="25" t="str">
        <f t="shared" si="36"/>
        <v>Under Budget</v>
      </c>
      <c r="Q95" s="23">
        <f t="shared" si="35"/>
        <v>1928938.7699999996</v>
      </c>
      <c r="S95" s="23">
        <v>1900000</v>
      </c>
    </row>
    <row r="96" spans="1:19" outlineLevel="2" x14ac:dyDescent="0.25">
      <c r="A96" s="44" t="s">
        <v>101</v>
      </c>
      <c r="B96" s="41" t="s">
        <v>11</v>
      </c>
      <c r="C96" s="42">
        <v>11122.89</v>
      </c>
      <c r="D96" s="42">
        <v>0</v>
      </c>
      <c r="E96" s="23">
        <f t="shared" si="29"/>
        <v>11122.89</v>
      </c>
      <c r="F96" s="24">
        <f t="shared" si="30"/>
        <v>1</v>
      </c>
      <c r="G96" s="25" t="str">
        <f t="shared" si="31"/>
        <v>Over Budget</v>
      </c>
      <c r="H96" s="26" t="str">
        <f t="shared" si="32"/>
        <v>Yes</v>
      </c>
      <c r="I96" s="27" t="s">
        <v>521</v>
      </c>
      <c r="J96" s="28">
        <v>105921</v>
      </c>
      <c r="K96" s="42">
        <v>116122.89</v>
      </c>
      <c r="L96" s="42">
        <v>105000</v>
      </c>
      <c r="M96" s="23">
        <f t="shared" si="33"/>
        <v>921</v>
      </c>
      <c r="N96" s="24">
        <f t="shared" si="34"/>
        <v>8.7714285714285706E-3</v>
      </c>
      <c r="O96" s="29"/>
      <c r="P96" s="25" t="str">
        <f t="shared" si="36"/>
        <v>Over Budget</v>
      </c>
      <c r="Q96" s="23">
        <f t="shared" si="35"/>
        <v>-10201.89</v>
      </c>
    </row>
    <row r="97" spans="1:17" outlineLevel="2" x14ac:dyDescent="0.25">
      <c r="A97" s="44" t="s">
        <v>102</v>
      </c>
      <c r="B97" s="41" t="s">
        <v>11</v>
      </c>
      <c r="C97" s="42">
        <v>13917.739999999998</v>
      </c>
      <c r="D97" s="42">
        <v>0</v>
      </c>
      <c r="E97" s="23">
        <f t="shared" si="29"/>
        <v>13917.739999999998</v>
      </c>
      <c r="F97" s="24">
        <f t="shared" si="30"/>
        <v>1</v>
      </c>
      <c r="G97" s="25" t="str">
        <f t="shared" si="31"/>
        <v>Over Budget</v>
      </c>
      <c r="H97" s="26" t="str">
        <f t="shared" si="32"/>
        <v>Yes</v>
      </c>
      <c r="I97" s="27" t="s">
        <v>489</v>
      </c>
      <c r="J97" s="28">
        <v>13918</v>
      </c>
      <c r="K97" s="42">
        <v>13917.739999999998</v>
      </c>
      <c r="L97" s="42">
        <v>0</v>
      </c>
      <c r="M97" s="23">
        <f t="shared" si="33"/>
        <v>13918</v>
      </c>
      <c r="N97" s="24">
        <f t="shared" si="34"/>
        <v>1</v>
      </c>
      <c r="O97" s="29"/>
      <c r="P97" s="25" t="str">
        <f t="shared" si="36"/>
        <v>Over Budget</v>
      </c>
      <c r="Q97" s="23">
        <f t="shared" si="35"/>
        <v>0.26000000000203727</v>
      </c>
    </row>
    <row r="98" spans="1:17" outlineLevel="2" x14ac:dyDescent="0.25">
      <c r="A98" s="44" t="s">
        <v>103</v>
      </c>
      <c r="B98" s="41" t="s">
        <v>11</v>
      </c>
      <c r="C98" s="42">
        <v>3279.1</v>
      </c>
      <c r="D98" s="42">
        <v>0</v>
      </c>
      <c r="E98" s="23">
        <f t="shared" si="29"/>
        <v>3279.1</v>
      </c>
      <c r="F98" s="24">
        <f t="shared" si="30"/>
        <v>1</v>
      </c>
      <c r="G98" s="25" t="str">
        <f t="shared" si="31"/>
        <v>Over Budget</v>
      </c>
      <c r="H98" s="26" t="str">
        <f t="shared" si="32"/>
        <v>No</v>
      </c>
      <c r="I98" s="27"/>
      <c r="J98" s="28">
        <v>3279</v>
      </c>
      <c r="K98" s="42">
        <v>3279.1</v>
      </c>
      <c r="L98" s="42">
        <v>0</v>
      </c>
      <c r="M98" s="23">
        <f t="shared" si="33"/>
        <v>3279</v>
      </c>
      <c r="N98" s="24">
        <f t="shared" si="34"/>
        <v>1</v>
      </c>
      <c r="O98" s="29"/>
      <c r="P98" s="25" t="str">
        <f t="shared" si="36"/>
        <v>Over Budget</v>
      </c>
      <c r="Q98" s="23">
        <f t="shared" si="35"/>
        <v>-9.9999999999909051E-2</v>
      </c>
    </row>
    <row r="99" spans="1:17" outlineLevel="2" x14ac:dyDescent="0.25">
      <c r="A99" s="44" t="s">
        <v>104</v>
      </c>
      <c r="B99" s="41" t="s">
        <v>11</v>
      </c>
      <c r="C99" s="42">
        <v>20489.03</v>
      </c>
      <c r="D99" s="42">
        <v>367500</v>
      </c>
      <c r="E99" s="23">
        <f t="shared" si="29"/>
        <v>-347010.97</v>
      </c>
      <c r="F99" s="24">
        <f t="shared" si="30"/>
        <v>-0.94424753741496592</v>
      </c>
      <c r="G99" s="25" t="str">
        <f t="shared" si="31"/>
        <v>Under Budget</v>
      </c>
      <c r="H99" s="26" t="str">
        <f t="shared" si="32"/>
        <v>Yes</v>
      </c>
      <c r="I99" s="27" t="s">
        <v>520</v>
      </c>
      <c r="J99" s="28">
        <v>35545</v>
      </c>
      <c r="K99" s="42">
        <v>20489.03</v>
      </c>
      <c r="L99" s="42">
        <v>367500</v>
      </c>
      <c r="M99" s="23">
        <f t="shared" si="33"/>
        <v>-331955</v>
      </c>
      <c r="N99" s="24">
        <f t="shared" si="34"/>
        <v>-0.90327891156462581</v>
      </c>
      <c r="O99" s="29"/>
      <c r="P99" s="25" t="str">
        <f t="shared" si="36"/>
        <v>Under Budget</v>
      </c>
      <c r="Q99" s="23">
        <f t="shared" si="35"/>
        <v>15055.970000000001</v>
      </c>
    </row>
    <row r="100" spans="1:17" outlineLevel="2" x14ac:dyDescent="0.25">
      <c r="A100" s="44" t="s">
        <v>105</v>
      </c>
      <c r="B100" s="41" t="s">
        <v>11</v>
      </c>
      <c r="C100" s="42">
        <v>0</v>
      </c>
      <c r="D100" s="42">
        <v>127635</v>
      </c>
      <c r="E100" s="23">
        <f t="shared" si="29"/>
        <v>-127635</v>
      </c>
      <c r="F100" s="24">
        <f t="shared" si="30"/>
        <v>-1</v>
      </c>
      <c r="G100" s="25" t="str">
        <f t="shared" si="31"/>
        <v>Under Budget</v>
      </c>
      <c r="H100" s="26" t="str">
        <f t="shared" si="32"/>
        <v>Yes</v>
      </c>
      <c r="I100" s="27" t="s">
        <v>519</v>
      </c>
      <c r="J100" s="28">
        <v>0</v>
      </c>
      <c r="K100" s="42">
        <v>1</v>
      </c>
      <c r="L100" s="42">
        <v>127636</v>
      </c>
      <c r="M100" s="23">
        <f t="shared" si="33"/>
        <v>-127636</v>
      </c>
      <c r="N100" s="24">
        <f t="shared" si="34"/>
        <v>-1</v>
      </c>
      <c r="O100" s="29"/>
      <c r="P100" s="25" t="str">
        <f t="shared" si="36"/>
        <v>Under Budget</v>
      </c>
      <c r="Q100" s="23">
        <f t="shared" si="35"/>
        <v>-1</v>
      </c>
    </row>
    <row r="101" spans="1:17" outlineLevel="2" x14ac:dyDescent="0.25">
      <c r="A101" s="44" t="s">
        <v>106</v>
      </c>
      <c r="B101" s="41" t="s">
        <v>11</v>
      </c>
      <c r="C101" s="42">
        <v>0</v>
      </c>
      <c r="D101" s="42">
        <v>0</v>
      </c>
      <c r="E101" s="23">
        <f t="shared" si="29"/>
        <v>0</v>
      </c>
      <c r="F101" s="24">
        <f t="shared" si="30"/>
        <v>0</v>
      </c>
      <c r="G101" s="25" t="str">
        <f t="shared" si="31"/>
        <v>On Budget</v>
      </c>
      <c r="H101" s="26" t="str">
        <f t="shared" si="32"/>
        <v>No</v>
      </c>
      <c r="I101" s="27"/>
      <c r="J101" s="28">
        <v>127636</v>
      </c>
      <c r="K101" s="42">
        <v>127636</v>
      </c>
      <c r="L101" s="42">
        <v>127636</v>
      </c>
      <c r="M101" s="23">
        <f t="shared" si="33"/>
        <v>0</v>
      </c>
      <c r="N101" s="24">
        <f t="shared" si="34"/>
        <v>0</v>
      </c>
      <c r="O101" s="29"/>
      <c r="P101" s="25" t="str">
        <f t="shared" si="36"/>
        <v>On Budget</v>
      </c>
      <c r="Q101" s="23">
        <f t="shared" si="35"/>
        <v>0</v>
      </c>
    </row>
    <row r="102" spans="1:17" outlineLevel="2" x14ac:dyDescent="0.25">
      <c r="A102" s="44" t="s">
        <v>107</v>
      </c>
      <c r="B102" s="41" t="s">
        <v>11</v>
      </c>
      <c r="C102" s="42">
        <v>9622.5599999999977</v>
      </c>
      <c r="D102" s="42">
        <v>0</v>
      </c>
      <c r="E102" s="23">
        <f t="shared" si="29"/>
        <v>9622.5599999999977</v>
      </c>
      <c r="F102" s="24">
        <f t="shared" si="30"/>
        <v>1</v>
      </c>
      <c r="G102" s="25" t="str">
        <f t="shared" si="31"/>
        <v>Over Budget</v>
      </c>
      <c r="H102" s="26" t="str">
        <f t="shared" si="32"/>
        <v>No</v>
      </c>
      <c r="I102" s="27"/>
      <c r="J102" s="28">
        <v>9623</v>
      </c>
      <c r="K102" s="42">
        <v>9622.5599999999977</v>
      </c>
      <c r="L102" s="42">
        <v>0</v>
      </c>
      <c r="M102" s="23">
        <f t="shared" si="33"/>
        <v>9623</v>
      </c>
      <c r="N102" s="24">
        <f t="shared" si="34"/>
        <v>1</v>
      </c>
      <c r="O102" s="29"/>
      <c r="P102" s="25" t="str">
        <f t="shared" si="36"/>
        <v>Over Budget</v>
      </c>
      <c r="Q102" s="23">
        <f t="shared" si="35"/>
        <v>0.44000000000232831</v>
      </c>
    </row>
    <row r="103" spans="1:17" outlineLevel="2" x14ac:dyDescent="0.25">
      <c r="A103" s="44" t="s">
        <v>108</v>
      </c>
      <c r="B103" s="41" t="s">
        <v>11</v>
      </c>
      <c r="C103" s="42">
        <v>4113.180000000003</v>
      </c>
      <c r="D103" s="42">
        <v>0</v>
      </c>
      <c r="E103" s="23">
        <f t="shared" si="29"/>
        <v>4113.180000000003</v>
      </c>
      <c r="F103" s="24">
        <f t="shared" si="30"/>
        <v>1</v>
      </c>
      <c r="G103" s="25" t="str">
        <f t="shared" si="31"/>
        <v>Over Budget</v>
      </c>
      <c r="H103" s="26" t="str">
        <f t="shared" si="32"/>
        <v>No</v>
      </c>
      <c r="I103" s="27"/>
      <c r="J103" s="28">
        <v>4113</v>
      </c>
      <c r="K103" s="42">
        <v>4113.180000000003</v>
      </c>
      <c r="L103" s="42">
        <v>0</v>
      </c>
      <c r="M103" s="23">
        <f t="shared" si="33"/>
        <v>4113</v>
      </c>
      <c r="N103" s="24">
        <f t="shared" si="34"/>
        <v>1</v>
      </c>
      <c r="O103" s="29"/>
      <c r="P103" s="25" t="str">
        <f t="shared" si="36"/>
        <v>Over Budget</v>
      </c>
      <c r="Q103" s="23">
        <f t="shared" si="35"/>
        <v>-0.18000000000301952</v>
      </c>
    </row>
    <row r="104" spans="1:17" outlineLevel="2" x14ac:dyDescent="0.25">
      <c r="A104" s="44" t="s">
        <v>109</v>
      </c>
      <c r="B104" s="41" t="s">
        <v>11</v>
      </c>
      <c r="C104" s="42">
        <v>21124.13</v>
      </c>
      <c r="D104" s="42">
        <v>0</v>
      </c>
      <c r="E104" s="23">
        <f t="shared" si="29"/>
        <v>21124.13</v>
      </c>
      <c r="F104" s="24">
        <f t="shared" si="30"/>
        <v>1</v>
      </c>
      <c r="G104" s="25" t="str">
        <f t="shared" si="31"/>
        <v>Over Budget</v>
      </c>
      <c r="H104" s="26" t="str">
        <f t="shared" si="32"/>
        <v>Yes</v>
      </c>
      <c r="I104" s="27" t="s">
        <v>489</v>
      </c>
      <c r="J104" s="28">
        <v>21124</v>
      </c>
      <c r="K104" s="42">
        <v>21124.13</v>
      </c>
      <c r="L104" s="42">
        <v>0</v>
      </c>
      <c r="M104" s="23">
        <f t="shared" si="33"/>
        <v>21124</v>
      </c>
      <c r="N104" s="24">
        <f t="shared" si="34"/>
        <v>1</v>
      </c>
      <c r="O104" s="29"/>
      <c r="P104" s="25" t="str">
        <f t="shared" si="36"/>
        <v>Over Budget</v>
      </c>
      <c r="Q104" s="23">
        <f t="shared" si="35"/>
        <v>-0.13000000000101863</v>
      </c>
    </row>
    <row r="105" spans="1:17" outlineLevel="2" x14ac:dyDescent="0.25">
      <c r="A105" s="44" t="s">
        <v>110</v>
      </c>
      <c r="B105" s="41" t="s">
        <v>11</v>
      </c>
      <c r="C105" s="42">
        <v>0</v>
      </c>
      <c r="D105" s="42">
        <v>703500</v>
      </c>
      <c r="E105" s="23">
        <f t="shared" si="29"/>
        <v>-703500</v>
      </c>
      <c r="F105" s="24">
        <f t="shared" si="30"/>
        <v>-1</v>
      </c>
      <c r="G105" s="25" t="str">
        <f t="shared" si="31"/>
        <v>Under Budget</v>
      </c>
      <c r="H105" s="26" t="str">
        <f t="shared" si="32"/>
        <v>Yes</v>
      </c>
      <c r="I105" s="27" t="s">
        <v>517</v>
      </c>
      <c r="J105" s="28">
        <v>50000</v>
      </c>
      <c r="K105" s="42">
        <v>350002</v>
      </c>
      <c r="L105" s="42">
        <v>703500</v>
      </c>
      <c r="M105" s="23">
        <f t="shared" si="33"/>
        <v>-653500</v>
      </c>
      <c r="N105" s="24">
        <f t="shared" si="34"/>
        <v>-0.92892679459843641</v>
      </c>
      <c r="O105" s="29"/>
      <c r="P105" s="25" t="str">
        <f t="shared" si="36"/>
        <v>Under Budget</v>
      </c>
      <c r="Q105" s="23">
        <f t="shared" si="35"/>
        <v>-300002</v>
      </c>
    </row>
    <row r="106" spans="1:17" outlineLevel="2" x14ac:dyDescent="0.25">
      <c r="A106" s="44" t="s">
        <v>111</v>
      </c>
      <c r="B106" s="41" t="s">
        <v>11</v>
      </c>
      <c r="C106" s="42">
        <v>-23095.940000000002</v>
      </c>
      <c r="D106" s="42">
        <v>204750</v>
      </c>
      <c r="E106" s="23">
        <f t="shared" si="29"/>
        <v>-227845.94</v>
      </c>
      <c r="F106" s="24">
        <f t="shared" si="30"/>
        <v>-1.1128006837606839</v>
      </c>
      <c r="G106" s="25" t="str">
        <f t="shared" si="31"/>
        <v>Under Budget</v>
      </c>
      <c r="H106" s="26" t="str">
        <f t="shared" si="32"/>
        <v>Yes</v>
      </c>
      <c r="I106" s="27" t="s">
        <v>518</v>
      </c>
      <c r="J106" s="28">
        <v>-23096</v>
      </c>
      <c r="K106" s="42">
        <v>-23095.940000000002</v>
      </c>
      <c r="L106" s="42">
        <v>204750</v>
      </c>
      <c r="M106" s="23">
        <f t="shared" si="33"/>
        <v>-227846</v>
      </c>
      <c r="N106" s="24">
        <f t="shared" si="34"/>
        <v>-1.1128009768009768</v>
      </c>
      <c r="O106" s="29"/>
      <c r="P106" s="25" t="str">
        <f t="shared" si="36"/>
        <v>Under Budget</v>
      </c>
      <c r="Q106" s="23">
        <f t="shared" si="35"/>
        <v>-5.9999999997671694E-2</v>
      </c>
    </row>
    <row r="107" spans="1:17" outlineLevel="2" x14ac:dyDescent="0.25">
      <c r="A107" s="44" t="s">
        <v>112</v>
      </c>
      <c r="B107" s="41" t="s">
        <v>11</v>
      </c>
      <c r="C107" s="42">
        <v>123333.35</v>
      </c>
      <c r="D107" s="42">
        <v>0</v>
      </c>
      <c r="E107" s="23">
        <f t="shared" si="29"/>
        <v>123333.35</v>
      </c>
      <c r="F107" s="24">
        <f t="shared" si="30"/>
        <v>1</v>
      </c>
      <c r="G107" s="25" t="str">
        <f t="shared" si="31"/>
        <v>Over Budget</v>
      </c>
      <c r="H107" s="26" t="str">
        <f t="shared" si="32"/>
        <v>Yes</v>
      </c>
      <c r="I107" s="27" t="s">
        <v>489</v>
      </c>
      <c r="J107" s="28">
        <v>123333</v>
      </c>
      <c r="K107" s="42">
        <v>123333.35</v>
      </c>
      <c r="L107" s="42">
        <v>0</v>
      </c>
      <c r="M107" s="23">
        <f t="shared" si="33"/>
        <v>123333</v>
      </c>
      <c r="N107" s="24">
        <f t="shared" si="34"/>
        <v>1</v>
      </c>
      <c r="O107" s="29"/>
      <c r="P107" s="25" t="str">
        <f t="shared" si="36"/>
        <v>Over Budget</v>
      </c>
      <c r="Q107" s="23">
        <f t="shared" si="35"/>
        <v>-0.35000000000582077</v>
      </c>
    </row>
    <row r="108" spans="1:17" outlineLevel="2" x14ac:dyDescent="0.25">
      <c r="A108" s="44" t="s">
        <v>113</v>
      </c>
      <c r="B108" s="41" t="s">
        <v>11</v>
      </c>
      <c r="C108" s="42">
        <v>35894.700000000004</v>
      </c>
      <c r="D108" s="42">
        <v>0</v>
      </c>
      <c r="E108" s="23">
        <f t="shared" si="29"/>
        <v>35894.700000000004</v>
      </c>
      <c r="F108" s="24">
        <f t="shared" si="30"/>
        <v>1</v>
      </c>
      <c r="G108" s="25" t="str">
        <f t="shared" si="31"/>
        <v>Over Budget</v>
      </c>
      <c r="H108" s="26" t="str">
        <f t="shared" si="32"/>
        <v>Yes</v>
      </c>
      <c r="I108" s="27" t="s">
        <v>516</v>
      </c>
      <c r="J108" s="28">
        <v>230000</v>
      </c>
      <c r="K108" s="42">
        <v>35894.700000000004</v>
      </c>
      <c r="L108" s="42">
        <v>0</v>
      </c>
      <c r="M108" s="23">
        <f t="shared" si="33"/>
        <v>230000</v>
      </c>
      <c r="N108" s="24">
        <f t="shared" si="34"/>
        <v>1</v>
      </c>
      <c r="O108" s="29"/>
      <c r="P108" s="25" t="str">
        <f t="shared" si="36"/>
        <v>Over Budget</v>
      </c>
      <c r="Q108" s="23">
        <f t="shared" si="35"/>
        <v>194105.3</v>
      </c>
    </row>
    <row r="109" spans="1:17" ht="24" outlineLevel="2" x14ac:dyDescent="0.25">
      <c r="A109" s="44" t="s">
        <v>114</v>
      </c>
      <c r="B109" s="41" t="s">
        <v>11</v>
      </c>
      <c r="C109" s="42">
        <v>15644.509999999998</v>
      </c>
      <c r="D109" s="42">
        <v>571165</v>
      </c>
      <c r="E109" s="23">
        <f t="shared" si="29"/>
        <v>-555520.49</v>
      </c>
      <c r="F109" s="24">
        <f t="shared" si="30"/>
        <v>-0.97260947361970707</v>
      </c>
      <c r="G109" s="25" t="str">
        <f t="shared" si="31"/>
        <v>Under Budget</v>
      </c>
      <c r="H109" s="26" t="str">
        <f t="shared" si="32"/>
        <v>Yes</v>
      </c>
      <c r="I109" s="27" t="s">
        <v>515</v>
      </c>
      <c r="J109" s="28">
        <v>275000</v>
      </c>
      <c r="K109" s="42">
        <v>15644.509999999998</v>
      </c>
      <c r="L109" s="42">
        <v>571165</v>
      </c>
      <c r="M109" s="23">
        <f t="shared" si="33"/>
        <v>-296165</v>
      </c>
      <c r="N109" s="24">
        <f t="shared" si="34"/>
        <v>-0.51852792100356293</v>
      </c>
      <c r="O109" s="29"/>
      <c r="P109" s="25" t="str">
        <f t="shared" si="36"/>
        <v>Under Budget</v>
      </c>
      <c r="Q109" s="23">
        <f t="shared" si="35"/>
        <v>259355.49</v>
      </c>
    </row>
    <row r="110" spans="1:17" outlineLevel="2" x14ac:dyDescent="0.25">
      <c r="A110" s="44" t="s">
        <v>115</v>
      </c>
      <c r="B110" s="41" t="s">
        <v>11</v>
      </c>
      <c r="C110" s="42">
        <v>0</v>
      </c>
      <c r="D110" s="42">
        <v>330750</v>
      </c>
      <c r="E110" s="23">
        <f t="shared" si="29"/>
        <v>-330750</v>
      </c>
      <c r="F110" s="24">
        <f t="shared" si="30"/>
        <v>-1</v>
      </c>
      <c r="G110" s="25" t="str">
        <f t="shared" si="31"/>
        <v>Under Budget</v>
      </c>
      <c r="H110" s="26" t="str">
        <f t="shared" si="32"/>
        <v>Yes</v>
      </c>
      <c r="I110" s="27" t="s">
        <v>514</v>
      </c>
      <c r="J110" s="28">
        <v>0</v>
      </c>
      <c r="K110" s="42">
        <v>0</v>
      </c>
      <c r="L110" s="42">
        <v>330750</v>
      </c>
      <c r="M110" s="23">
        <f t="shared" si="33"/>
        <v>-330750</v>
      </c>
      <c r="N110" s="24">
        <f t="shared" si="34"/>
        <v>-1</v>
      </c>
      <c r="O110" s="29"/>
      <c r="P110" s="25" t="str">
        <f t="shared" si="36"/>
        <v>Under Budget</v>
      </c>
      <c r="Q110" s="23">
        <f t="shared" si="35"/>
        <v>0</v>
      </c>
    </row>
    <row r="111" spans="1:17" outlineLevel="2" x14ac:dyDescent="0.25">
      <c r="A111" s="44" t="s">
        <v>116</v>
      </c>
      <c r="B111" s="41" t="s">
        <v>11</v>
      </c>
      <c r="C111" s="42">
        <v>0</v>
      </c>
      <c r="D111" s="42">
        <v>21000</v>
      </c>
      <c r="E111" s="23">
        <f t="shared" si="29"/>
        <v>-21000</v>
      </c>
      <c r="F111" s="24">
        <f t="shared" si="30"/>
        <v>-1</v>
      </c>
      <c r="G111" s="25" t="str">
        <f t="shared" si="31"/>
        <v>Under Budget</v>
      </c>
      <c r="H111" s="26" t="str">
        <f t="shared" si="32"/>
        <v>Yes</v>
      </c>
      <c r="I111" s="27" t="s">
        <v>513</v>
      </c>
      <c r="J111" s="28">
        <v>0</v>
      </c>
      <c r="K111" s="42">
        <v>139210</v>
      </c>
      <c r="L111" s="42">
        <v>400523</v>
      </c>
      <c r="M111" s="23">
        <f t="shared" si="33"/>
        <v>-400523</v>
      </c>
      <c r="N111" s="24">
        <f t="shared" si="34"/>
        <v>-1</v>
      </c>
      <c r="O111" s="29"/>
      <c r="P111" s="25" t="str">
        <f t="shared" si="36"/>
        <v>Under Budget</v>
      </c>
      <c r="Q111" s="23">
        <f t="shared" si="35"/>
        <v>-139210</v>
      </c>
    </row>
    <row r="112" spans="1:17" outlineLevel="2" x14ac:dyDescent="0.25">
      <c r="A112" s="44" t="s">
        <v>117</v>
      </c>
      <c r="B112" s="41" t="s">
        <v>11</v>
      </c>
      <c r="C112" s="42">
        <v>-3409.4800000000005</v>
      </c>
      <c r="D112" s="42">
        <v>449400</v>
      </c>
      <c r="E112" s="23">
        <f t="shared" si="29"/>
        <v>-452809.48</v>
      </c>
      <c r="F112" s="24">
        <f t="shared" si="30"/>
        <v>-1.0075867378727192</v>
      </c>
      <c r="G112" s="25" t="str">
        <f t="shared" si="31"/>
        <v>Under Budget</v>
      </c>
      <c r="H112" s="26" t="str">
        <f t="shared" si="32"/>
        <v>Yes</v>
      </c>
      <c r="I112" s="27" t="s">
        <v>512</v>
      </c>
      <c r="J112" s="28">
        <v>-3409</v>
      </c>
      <c r="K112" s="42">
        <v>85840.52</v>
      </c>
      <c r="L112" s="42">
        <v>538650</v>
      </c>
      <c r="M112" s="23">
        <f t="shared" si="33"/>
        <v>-542059</v>
      </c>
      <c r="N112" s="24">
        <f t="shared" si="34"/>
        <v>-1.0063287849252762</v>
      </c>
      <c r="O112" s="29"/>
      <c r="P112" s="25" t="str">
        <f t="shared" si="36"/>
        <v>Under Budget</v>
      </c>
      <c r="Q112" s="23">
        <f t="shared" si="35"/>
        <v>-89249.52</v>
      </c>
    </row>
    <row r="113" spans="1:19" ht="24.75" outlineLevel="2" thickBot="1" x14ac:dyDescent="0.3">
      <c r="A113" s="44" t="s">
        <v>118</v>
      </c>
      <c r="B113" s="41" t="s">
        <v>11</v>
      </c>
      <c r="C113" s="42">
        <v>259870</v>
      </c>
      <c r="D113" s="42">
        <v>0</v>
      </c>
      <c r="E113" s="23">
        <f t="shared" si="29"/>
        <v>259870</v>
      </c>
      <c r="F113" s="24">
        <f t="shared" si="30"/>
        <v>1</v>
      </c>
      <c r="G113" s="25" t="str">
        <f t="shared" si="31"/>
        <v>Over Budget</v>
      </c>
      <c r="H113" s="26" t="str">
        <f t="shared" si="32"/>
        <v>Yes</v>
      </c>
      <c r="I113" s="27" t="s">
        <v>511</v>
      </c>
      <c r="J113" s="28">
        <v>1293627</v>
      </c>
      <c r="K113" s="42">
        <v>259870</v>
      </c>
      <c r="L113" s="42">
        <v>0</v>
      </c>
      <c r="M113" s="23">
        <f t="shared" si="33"/>
        <v>1293627</v>
      </c>
      <c r="N113" s="24">
        <f t="shared" si="34"/>
        <v>1</v>
      </c>
      <c r="O113" s="29"/>
      <c r="P113" s="25" t="str">
        <f t="shared" si="36"/>
        <v>Over Budget</v>
      </c>
      <c r="Q113" s="23">
        <f t="shared" si="35"/>
        <v>1033757</v>
      </c>
      <c r="S113" s="23">
        <v>1000000</v>
      </c>
    </row>
    <row r="114" spans="1:19" s="48" customFormat="1" outlineLevel="1" x14ac:dyDescent="0.25">
      <c r="A114" s="46" t="s">
        <v>119</v>
      </c>
      <c r="B114" s="47" t="s">
        <v>13</v>
      </c>
      <c r="C114" s="47">
        <f>SUBTOTAL(9,C58:C113)</f>
        <v>10943809.080000002</v>
      </c>
      <c r="D114" s="47">
        <f>SUBTOTAL(9,D58:D113)</f>
        <v>14978078</v>
      </c>
      <c r="E114" s="47">
        <f t="shared" si="29"/>
        <v>-4034268.9199999981</v>
      </c>
      <c r="F114" s="50">
        <f t="shared" si="30"/>
        <v>-0.26934489992641231</v>
      </c>
      <c r="G114" s="47" t="str">
        <f t="shared" si="31"/>
        <v>Under Budget</v>
      </c>
      <c r="H114" s="47"/>
      <c r="I114" s="47"/>
      <c r="J114" s="61">
        <f>SUBTOTAL(9,J58:J113)</f>
        <v>26370740</v>
      </c>
      <c r="K114" s="47">
        <f>SUBTOTAL(9,K58:K113)</f>
        <v>23721372.079999994</v>
      </c>
      <c r="L114" s="47">
        <f>SUBTOTAL(9,L58:L113)</f>
        <v>26842674</v>
      </c>
      <c r="M114" s="47">
        <f t="shared" si="33"/>
        <v>-471934</v>
      </c>
      <c r="N114" s="50">
        <f t="shared" si="34"/>
        <v>-1.7581482381375267E-2</v>
      </c>
      <c r="O114" s="47"/>
      <c r="P114" s="47" t="str">
        <f t="shared" si="36"/>
        <v>Under Budget</v>
      </c>
      <c r="Q114" s="47">
        <f t="shared" si="35"/>
        <v>2649367.9200000055</v>
      </c>
    </row>
    <row r="115" spans="1:19" outlineLevel="2" x14ac:dyDescent="0.25">
      <c r="A115" s="43" t="s">
        <v>120</v>
      </c>
      <c r="B115" s="41"/>
      <c r="C115" s="42"/>
      <c r="D115" s="42"/>
      <c r="E115" s="42"/>
      <c r="F115" s="42"/>
      <c r="G115" s="42"/>
      <c r="H115" s="42"/>
      <c r="I115" s="42"/>
      <c r="J115" s="42"/>
      <c r="K115" s="42"/>
      <c r="L115" s="42"/>
      <c r="M115" s="42"/>
      <c r="N115" s="42"/>
    </row>
    <row r="116" spans="1:19" outlineLevel="2" x14ac:dyDescent="0.25">
      <c r="A116" s="44" t="s">
        <v>121</v>
      </c>
      <c r="B116" s="41" t="s">
        <v>11</v>
      </c>
      <c r="C116" s="42">
        <v>199.92999999999998</v>
      </c>
      <c r="D116" s="42">
        <v>0</v>
      </c>
      <c r="E116" s="23">
        <f t="shared" ref="E116:E140" si="37">C116 - D116</f>
        <v>199.92999999999998</v>
      </c>
      <c r="F116" s="24">
        <f t="shared" ref="F116:F140" si="38">IF(D116 &gt; 1, ( C116 - D116 ) / D116, IF(C116 &gt; 1, 1, IF(C116 &lt; -1, -1, 0)))</f>
        <v>1</v>
      </c>
      <c r="G116" s="25" t="str">
        <f t="shared" ref="G116:G140" si="39">IF($E116 &gt; 1, "Over Budget", IF($E116 &lt; -1, "Under Budget", "On Budget"))</f>
        <v>Over Budget</v>
      </c>
      <c r="H116" s="26" t="str">
        <f t="shared" ref="H116:H139" si="40">IF(AND(OR(MONTH($A$3) = 3, MONTH($A$3) = 6, MONTH($A$3) = 9, MONTH($A$3) = 12), OR($F116 &gt;= 0.1, $E116 &gt;= 250000, $F116 &lt;= -0.1, $E116 &lt;= -250000), OR($E116 &gt;= 10000, $E116 &lt;= -10000)), "Yes", IF(OR($E116 &gt;= 250000, $E116 &lt;= -250000), "Yes", "No"))</f>
        <v>No</v>
      </c>
      <c r="I116" s="27"/>
      <c r="J116" s="28">
        <v>200</v>
      </c>
      <c r="K116" s="42">
        <v>199.92999999999998</v>
      </c>
      <c r="L116" s="42">
        <v>0</v>
      </c>
      <c r="M116" s="23">
        <f t="shared" ref="M116:M140" si="41">J116 - L116</f>
        <v>200</v>
      </c>
      <c r="N116" s="24">
        <f t="shared" ref="N116:N140" si="42">IF(L116 &gt; 1, ( J116 - L116 ) / L116, IF(J116 &gt; 1, 1, IF(J116 &lt; 1, -1, 0)))</f>
        <v>1</v>
      </c>
      <c r="O116" s="29"/>
      <c r="P116" s="25" t="str">
        <f t="shared" ref="P116:P140" si="43">IF($M116 &gt; 1, "Over Budget", IF($M116 &lt; -1, "Under Budget", "On Budget"))</f>
        <v>Over Budget</v>
      </c>
      <c r="Q116" s="23">
        <f t="shared" ref="Q116:Q140" si="44">J116 - K116</f>
        <v>7.00000000000216E-2</v>
      </c>
    </row>
    <row r="117" spans="1:19" outlineLevel="2" x14ac:dyDescent="0.25">
      <c r="A117" s="44" t="s">
        <v>122</v>
      </c>
      <c r="B117" s="41" t="s">
        <v>11</v>
      </c>
      <c r="C117" s="42">
        <v>338.36</v>
      </c>
      <c r="D117" s="42">
        <v>0</v>
      </c>
      <c r="E117" s="23">
        <f t="shared" si="37"/>
        <v>338.36</v>
      </c>
      <c r="F117" s="24">
        <f t="shared" si="38"/>
        <v>1</v>
      </c>
      <c r="G117" s="25" t="str">
        <f t="shared" si="39"/>
        <v>Over Budget</v>
      </c>
      <c r="H117" s="26" t="str">
        <f t="shared" si="40"/>
        <v>No</v>
      </c>
      <c r="I117" s="27"/>
      <c r="J117" s="28">
        <v>338</v>
      </c>
      <c r="K117" s="42">
        <v>338.36</v>
      </c>
      <c r="L117" s="42">
        <v>0</v>
      </c>
      <c r="M117" s="23">
        <f t="shared" si="41"/>
        <v>338</v>
      </c>
      <c r="N117" s="24">
        <f t="shared" si="42"/>
        <v>1</v>
      </c>
      <c r="O117" s="29"/>
      <c r="P117" s="25" t="str">
        <f t="shared" si="43"/>
        <v>Over Budget</v>
      </c>
      <c r="Q117" s="23">
        <f t="shared" si="44"/>
        <v>-0.36000000000001364</v>
      </c>
    </row>
    <row r="118" spans="1:19" outlineLevel="2" x14ac:dyDescent="0.25">
      <c r="A118" s="44" t="s">
        <v>123</v>
      </c>
      <c r="B118" s="41" t="s">
        <v>11</v>
      </c>
      <c r="C118" s="42">
        <v>0</v>
      </c>
      <c r="D118" s="42">
        <v>750000</v>
      </c>
      <c r="E118" s="23">
        <f t="shared" si="37"/>
        <v>-750000</v>
      </c>
      <c r="F118" s="24">
        <f t="shared" si="38"/>
        <v>-1</v>
      </c>
      <c r="G118" s="25" t="str">
        <f t="shared" si="39"/>
        <v>Under Budget</v>
      </c>
      <c r="H118" s="26" t="str">
        <f t="shared" si="40"/>
        <v>Yes</v>
      </c>
      <c r="I118" s="27" t="s">
        <v>549</v>
      </c>
      <c r="J118" s="28">
        <v>0</v>
      </c>
      <c r="K118" s="42">
        <v>-123977.99999999999</v>
      </c>
      <c r="L118" s="42">
        <v>1000000</v>
      </c>
      <c r="M118" s="23">
        <f t="shared" si="41"/>
        <v>-1000000</v>
      </c>
      <c r="N118" s="24">
        <f t="shared" si="42"/>
        <v>-1</v>
      </c>
      <c r="O118" s="29"/>
      <c r="P118" s="25" t="str">
        <f t="shared" si="43"/>
        <v>Under Budget</v>
      </c>
      <c r="Q118" s="23">
        <f t="shared" si="44"/>
        <v>123977.99999999999</v>
      </c>
    </row>
    <row r="119" spans="1:19" outlineLevel="2" x14ac:dyDescent="0.25">
      <c r="A119" s="44" t="s">
        <v>124</v>
      </c>
      <c r="B119" s="41" t="s">
        <v>11</v>
      </c>
      <c r="C119" s="42">
        <v>0</v>
      </c>
      <c r="D119" s="42">
        <v>80000</v>
      </c>
      <c r="E119" s="23">
        <f t="shared" si="37"/>
        <v>-80000</v>
      </c>
      <c r="F119" s="24">
        <f t="shared" si="38"/>
        <v>-1</v>
      </c>
      <c r="G119" s="25" t="str">
        <f t="shared" si="39"/>
        <v>Under Budget</v>
      </c>
      <c r="H119" s="26" t="str">
        <f t="shared" si="40"/>
        <v>Yes</v>
      </c>
      <c r="I119" s="27" t="s">
        <v>556</v>
      </c>
      <c r="J119" s="28">
        <v>125000</v>
      </c>
      <c r="K119" s="42">
        <v>45000</v>
      </c>
      <c r="L119" s="42">
        <v>125000</v>
      </c>
      <c r="M119" s="23">
        <f t="shared" si="41"/>
        <v>0</v>
      </c>
      <c r="N119" s="24">
        <f t="shared" si="42"/>
        <v>0</v>
      </c>
      <c r="O119" s="29"/>
      <c r="P119" s="25" t="str">
        <f t="shared" si="43"/>
        <v>On Budget</v>
      </c>
      <c r="Q119" s="23">
        <f t="shared" si="44"/>
        <v>80000</v>
      </c>
    </row>
    <row r="120" spans="1:19" outlineLevel="2" x14ac:dyDescent="0.25">
      <c r="A120" s="44" t="s">
        <v>125</v>
      </c>
      <c r="B120" s="41" t="s">
        <v>11</v>
      </c>
      <c r="C120" s="42">
        <v>0</v>
      </c>
      <c r="D120" s="42">
        <v>0</v>
      </c>
      <c r="E120" s="23">
        <f t="shared" si="37"/>
        <v>0</v>
      </c>
      <c r="F120" s="24">
        <f t="shared" si="38"/>
        <v>0</v>
      </c>
      <c r="G120" s="25" t="str">
        <f t="shared" si="39"/>
        <v>On Budget</v>
      </c>
      <c r="H120" s="26" t="str">
        <f t="shared" si="40"/>
        <v>No</v>
      </c>
      <c r="I120" s="27"/>
      <c r="J120" s="28">
        <v>150000</v>
      </c>
      <c r="K120" s="42">
        <v>150000</v>
      </c>
      <c r="L120" s="42">
        <v>150000</v>
      </c>
      <c r="M120" s="23">
        <f t="shared" si="41"/>
        <v>0</v>
      </c>
      <c r="N120" s="24">
        <f t="shared" si="42"/>
        <v>0</v>
      </c>
      <c r="O120" s="29"/>
      <c r="P120" s="25" t="str">
        <f t="shared" si="43"/>
        <v>On Budget</v>
      </c>
      <c r="Q120" s="23">
        <f t="shared" si="44"/>
        <v>0</v>
      </c>
    </row>
    <row r="121" spans="1:19" outlineLevel="2" x14ac:dyDescent="0.25">
      <c r="A121" s="44" t="s">
        <v>126</v>
      </c>
      <c r="B121" s="41" t="s">
        <v>11</v>
      </c>
      <c r="C121" s="42">
        <v>27342.410000000003</v>
      </c>
      <c r="D121" s="42">
        <v>60000</v>
      </c>
      <c r="E121" s="23">
        <f t="shared" si="37"/>
        <v>-32657.589999999997</v>
      </c>
      <c r="F121" s="24">
        <f t="shared" si="38"/>
        <v>-0.54429316666666661</v>
      </c>
      <c r="G121" s="25" t="str">
        <f t="shared" si="39"/>
        <v>Under Budget</v>
      </c>
      <c r="H121" s="26" t="str">
        <f t="shared" si="40"/>
        <v>Yes</v>
      </c>
      <c r="I121" s="27" t="s">
        <v>550</v>
      </c>
      <c r="J121" s="28">
        <v>80000</v>
      </c>
      <c r="K121" s="42">
        <v>47342.41</v>
      </c>
      <c r="L121" s="42">
        <v>80000</v>
      </c>
      <c r="M121" s="23">
        <f t="shared" si="41"/>
        <v>0</v>
      </c>
      <c r="N121" s="24">
        <f t="shared" si="42"/>
        <v>0</v>
      </c>
      <c r="O121" s="29"/>
      <c r="P121" s="25" t="str">
        <f t="shared" si="43"/>
        <v>On Budget</v>
      </c>
      <c r="Q121" s="23">
        <f t="shared" si="44"/>
        <v>32657.589999999997</v>
      </c>
    </row>
    <row r="122" spans="1:19" outlineLevel="2" x14ac:dyDescent="0.25">
      <c r="A122" s="44" t="s">
        <v>127</v>
      </c>
      <c r="B122" s="41" t="s">
        <v>11</v>
      </c>
      <c r="C122" s="42">
        <v>161807.64000000001</v>
      </c>
      <c r="D122" s="42">
        <v>342500</v>
      </c>
      <c r="E122" s="23">
        <f t="shared" si="37"/>
        <v>-180692.36</v>
      </c>
      <c r="F122" s="24">
        <f t="shared" si="38"/>
        <v>-0.52756893430656926</v>
      </c>
      <c r="G122" s="25" t="str">
        <f t="shared" si="39"/>
        <v>Under Budget</v>
      </c>
      <c r="H122" s="26" t="str">
        <f t="shared" si="40"/>
        <v>Yes</v>
      </c>
      <c r="I122" s="27" t="s">
        <v>550</v>
      </c>
      <c r="J122" s="28">
        <v>685000</v>
      </c>
      <c r="K122" s="42">
        <v>504307.64</v>
      </c>
      <c r="L122" s="42">
        <v>685000</v>
      </c>
      <c r="M122" s="23">
        <f t="shared" si="41"/>
        <v>0</v>
      </c>
      <c r="N122" s="24">
        <f t="shared" si="42"/>
        <v>0</v>
      </c>
      <c r="O122" s="29"/>
      <c r="P122" s="25" t="str">
        <f t="shared" si="43"/>
        <v>On Budget</v>
      </c>
      <c r="Q122" s="23">
        <f t="shared" si="44"/>
        <v>180692.36</v>
      </c>
    </row>
    <row r="123" spans="1:19" outlineLevel="2" x14ac:dyDescent="0.25">
      <c r="A123" s="44" t="s">
        <v>128</v>
      </c>
      <c r="B123" s="41" t="s">
        <v>11</v>
      </c>
      <c r="C123" s="42">
        <v>0.87</v>
      </c>
      <c r="D123" s="42">
        <v>0</v>
      </c>
      <c r="E123" s="23">
        <f t="shared" si="37"/>
        <v>0.87</v>
      </c>
      <c r="F123" s="24">
        <f t="shared" si="38"/>
        <v>0</v>
      </c>
      <c r="G123" s="25" t="str">
        <f t="shared" si="39"/>
        <v>On Budget</v>
      </c>
      <c r="H123" s="26" t="str">
        <f t="shared" si="40"/>
        <v>No</v>
      </c>
      <c r="I123" s="27"/>
      <c r="J123" s="28">
        <v>1</v>
      </c>
      <c r="K123" s="42">
        <v>0.87</v>
      </c>
      <c r="L123" s="42">
        <v>0</v>
      </c>
      <c r="M123" s="23">
        <f t="shared" si="41"/>
        <v>1</v>
      </c>
      <c r="N123" s="24">
        <f t="shared" si="42"/>
        <v>0</v>
      </c>
      <c r="O123" s="29"/>
      <c r="P123" s="25" t="str">
        <f t="shared" si="43"/>
        <v>On Budget</v>
      </c>
      <c r="Q123" s="23">
        <f t="shared" si="44"/>
        <v>0.13</v>
      </c>
    </row>
    <row r="124" spans="1:19" ht="24" outlineLevel="2" x14ac:dyDescent="0.25">
      <c r="A124" s="44" t="s">
        <v>129</v>
      </c>
      <c r="B124" s="41" t="s">
        <v>11</v>
      </c>
      <c r="C124" s="42">
        <v>3943.309999999999</v>
      </c>
      <c r="D124" s="42">
        <v>393597</v>
      </c>
      <c r="E124" s="23">
        <f t="shared" si="37"/>
        <v>-389653.69</v>
      </c>
      <c r="F124" s="24">
        <f t="shared" si="38"/>
        <v>-0.98998135148387822</v>
      </c>
      <c r="G124" s="25" t="str">
        <f t="shared" si="39"/>
        <v>Under Budget</v>
      </c>
      <c r="H124" s="26" t="str">
        <f t="shared" si="40"/>
        <v>Yes</v>
      </c>
      <c r="I124" s="27" t="s">
        <v>551</v>
      </c>
      <c r="J124" s="28">
        <v>3943</v>
      </c>
      <c r="K124" s="42">
        <v>135346.31</v>
      </c>
      <c r="L124" s="42">
        <v>525000</v>
      </c>
      <c r="M124" s="23">
        <f t="shared" si="41"/>
        <v>-521057</v>
      </c>
      <c r="N124" s="24">
        <f t="shared" si="42"/>
        <v>-0.99248952380952382</v>
      </c>
      <c r="O124" s="29"/>
      <c r="P124" s="25" t="str">
        <f t="shared" si="43"/>
        <v>Under Budget</v>
      </c>
      <c r="Q124" s="23">
        <f t="shared" si="44"/>
        <v>-131403.31</v>
      </c>
    </row>
    <row r="125" spans="1:19" outlineLevel="2" x14ac:dyDescent="0.25">
      <c r="A125" s="44" t="s">
        <v>130</v>
      </c>
      <c r="B125" s="41" t="s">
        <v>11</v>
      </c>
      <c r="C125" s="42">
        <v>15701.210000000001</v>
      </c>
      <c r="D125" s="42">
        <v>100000</v>
      </c>
      <c r="E125" s="23">
        <f t="shared" si="37"/>
        <v>-84298.79</v>
      </c>
      <c r="F125" s="24">
        <f t="shared" si="38"/>
        <v>-0.8429878999999999</v>
      </c>
      <c r="G125" s="25" t="str">
        <f t="shared" si="39"/>
        <v>Under Budget</v>
      </c>
      <c r="H125" s="26" t="str">
        <f t="shared" si="40"/>
        <v>Yes</v>
      </c>
      <c r="I125" s="27" t="s">
        <v>552</v>
      </c>
      <c r="J125" s="28">
        <v>25000</v>
      </c>
      <c r="K125" s="42">
        <v>15701.210000000001</v>
      </c>
      <c r="L125" s="42">
        <v>100000</v>
      </c>
      <c r="M125" s="23">
        <f t="shared" si="41"/>
        <v>-75000</v>
      </c>
      <c r="N125" s="24">
        <f t="shared" si="42"/>
        <v>-0.75</v>
      </c>
      <c r="O125" s="29"/>
      <c r="P125" s="25" t="str">
        <f t="shared" si="43"/>
        <v>Under Budget</v>
      </c>
      <c r="Q125" s="23">
        <f t="shared" si="44"/>
        <v>9298.7899999999991</v>
      </c>
    </row>
    <row r="126" spans="1:19" outlineLevel="2" x14ac:dyDescent="0.25">
      <c r="A126" s="44" t="s">
        <v>131</v>
      </c>
      <c r="B126" s="41" t="s">
        <v>11</v>
      </c>
      <c r="C126" s="42">
        <v>1.23</v>
      </c>
      <c r="D126" s="42">
        <v>0</v>
      </c>
      <c r="E126" s="23">
        <f t="shared" si="37"/>
        <v>1.23</v>
      </c>
      <c r="F126" s="24">
        <f t="shared" si="38"/>
        <v>1</v>
      </c>
      <c r="G126" s="25" t="str">
        <f t="shared" si="39"/>
        <v>Over Budget</v>
      </c>
      <c r="H126" s="26" t="str">
        <f t="shared" si="40"/>
        <v>No</v>
      </c>
      <c r="I126" s="27"/>
      <c r="J126" s="28">
        <v>1</v>
      </c>
      <c r="K126" s="42">
        <v>1.23</v>
      </c>
      <c r="L126" s="42">
        <v>0</v>
      </c>
      <c r="M126" s="23">
        <f t="shared" si="41"/>
        <v>1</v>
      </c>
      <c r="N126" s="24">
        <f t="shared" si="42"/>
        <v>0</v>
      </c>
      <c r="O126" s="29"/>
      <c r="P126" s="25" t="str">
        <f t="shared" si="43"/>
        <v>On Budget</v>
      </c>
      <c r="Q126" s="23">
        <f t="shared" si="44"/>
        <v>-0.22999999999999998</v>
      </c>
    </row>
    <row r="127" spans="1:19" ht="24" outlineLevel="2" x14ac:dyDescent="0.25">
      <c r="A127" s="44" t="s">
        <v>132</v>
      </c>
      <c r="B127" s="41" t="s">
        <v>11</v>
      </c>
      <c r="C127" s="42">
        <v>3513899.38</v>
      </c>
      <c r="D127" s="42">
        <v>2614500</v>
      </c>
      <c r="E127" s="23">
        <f t="shared" si="37"/>
        <v>899399.37999999989</v>
      </c>
      <c r="F127" s="24">
        <f t="shared" si="38"/>
        <v>0.34400435264868995</v>
      </c>
      <c r="G127" s="25" t="str">
        <f t="shared" si="39"/>
        <v>Over Budget</v>
      </c>
      <c r="H127" s="26" t="str">
        <f t="shared" si="40"/>
        <v>Yes</v>
      </c>
      <c r="I127" s="27" t="s">
        <v>553</v>
      </c>
      <c r="J127" s="28">
        <v>3960000</v>
      </c>
      <c r="K127" s="42">
        <v>4221967.38</v>
      </c>
      <c r="L127" s="42">
        <v>3500000</v>
      </c>
      <c r="M127" s="23">
        <f t="shared" si="41"/>
        <v>460000</v>
      </c>
      <c r="N127" s="24">
        <f t="shared" si="42"/>
        <v>0.13142857142857142</v>
      </c>
      <c r="O127" s="29"/>
      <c r="P127" s="25" t="str">
        <f t="shared" si="43"/>
        <v>Over Budget</v>
      </c>
      <c r="Q127" s="23">
        <f t="shared" si="44"/>
        <v>-261967.37999999989</v>
      </c>
    </row>
    <row r="128" spans="1:19" outlineLevel="2" x14ac:dyDescent="0.25">
      <c r="A128" s="44" t="s">
        <v>133</v>
      </c>
      <c r="B128" s="41" t="s">
        <v>11</v>
      </c>
      <c r="C128" s="42">
        <v>226910.86000000002</v>
      </c>
      <c r="D128" s="42">
        <v>400000</v>
      </c>
      <c r="E128" s="23">
        <f t="shared" si="37"/>
        <v>-173089.13999999998</v>
      </c>
      <c r="F128" s="24">
        <f t="shared" si="38"/>
        <v>-0.43272284999999994</v>
      </c>
      <c r="G128" s="25" t="str">
        <f t="shared" si="39"/>
        <v>Under Budget</v>
      </c>
      <c r="H128" s="26" t="str">
        <f t="shared" si="40"/>
        <v>Yes</v>
      </c>
      <c r="I128" s="27" t="s">
        <v>554</v>
      </c>
      <c r="J128" s="28">
        <v>400000</v>
      </c>
      <c r="K128" s="42">
        <v>360246.86</v>
      </c>
      <c r="L128" s="42">
        <v>400000</v>
      </c>
      <c r="M128" s="23">
        <f t="shared" si="41"/>
        <v>0</v>
      </c>
      <c r="N128" s="24">
        <f t="shared" si="42"/>
        <v>0</v>
      </c>
      <c r="O128" s="29"/>
      <c r="P128" s="25" t="str">
        <f t="shared" si="43"/>
        <v>On Budget</v>
      </c>
      <c r="Q128" s="23">
        <f t="shared" si="44"/>
        <v>39753.140000000014</v>
      </c>
    </row>
    <row r="129" spans="1:19" ht="48" outlineLevel="2" x14ac:dyDescent="0.25">
      <c r="A129" s="44" t="s">
        <v>134</v>
      </c>
      <c r="B129" s="41" t="s">
        <v>11</v>
      </c>
      <c r="C129" s="42">
        <v>15920.4</v>
      </c>
      <c r="D129" s="42">
        <v>0</v>
      </c>
      <c r="E129" s="23">
        <f t="shared" si="37"/>
        <v>15920.4</v>
      </c>
      <c r="F129" s="24">
        <f t="shared" si="38"/>
        <v>1</v>
      </c>
      <c r="G129" s="25" t="str">
        <f t="shared" si="39"/>
        <v>Over Budget</v>
      </c>
      <c r="H129" s="26" t="str">
        <f t="shared" si="40"/>
        <v>Yes</v>
      </c>
      <c r="I129" s="60" t="s">
        <v>507</v>
      </c>
      <c r="J129" s="28">
        <v>15920</v>
      </c>
      <c r="K129" s="42">
        <v>15920.4</v>
      </c>
      <c r="L129" s="42">
        <v>0</v>
      </c>
      <c r="M129" s="23">
        <f t="shared" si="41"/>
        <v>15920</v>
      </c>
      <c r="N129" s="24">
        <f t="shared" si="42"/>
        <v>1</v>
      </c>
      <c r="O129" s="29"/>
      <c r="P129" s="25" t="str">
        <f t="shared" si="43"/>
        <v>Over Budget</v>
      </c>
      <c r="Q129" s="23">
        <f t="shared" si="44"/>
        <v>-0.3999999999996362</v>
      </c>
    </row>
    <row r="130" spans="1:19" outlineLevel="2" x14ac:dyDescent="0.25">
      <c r="A130" s="44" t="s">
        <v>135</v>
      </c>
      <c r="B130" s="41" t="s">
        <v>11</v>
      </c>
      <c r="C130" s="42">
        <v>441.18999999999977</v>
      </c>
      <c r="D130" s="42">
        <v>0</v>
      </c>
      <c r="E130" s="23">
        <f t="shared" si="37"/>
        <v>441.18999999999977</v>
      </c>
      <c r="F130" s="24">
        <f t="shared" si="38"/>
        <v>1</v>
      </c>
      <c r="G130" s="25" t="str">
        <f t="shared" si="39"/>
        <v>Over Budget</v>
      </c>
      <c r="H130" s="26" t="str">
        <f t="shared" si="40"/>
        <v>No</v>
      </c>
      <c r="I130" s="27"/>
      <c r="J130" s="28">
        <v>27000</v>
      </c>
      <c r="K130" s="42">
        <v>441.18999999999977</v>
      </c>
      <c r="L130" s="42">
        <v>0</v>
      </c>
      <c r="M130" s="23">
        <f t="shared" si="41"/>
        <v>27000</v>
      </c>
      <c r="N130" s="24">
        <f t="shared" si="42"/>
        <v>1</v>
      </c>
      <c r="O130" s="29"/>
      <c r="P130" s="25" t="str">
        <f t="shared" si="43"/>
        <v>Over Budget</v>
      </c>
      <c r="Q130" s="23">
        <f t="shared" si="44"/>
        <v>26558.81</v>
      </c>
    </row>
    <row r="131" spans="1:19" ht="24" outlineLevel="2" x14ac:dyDescent="0.25">
      <c r="A131" s="44" t="s">
        <v>136</v>
      </c>
      <c r="B131" s="41" t="s">
        <v>11</v>
      </c>
      <c r="C131" s="42">
        <v>281752.68</v>
      </c>
      <c r="D131" s="42">
        <v>749717</v>
      </c>
      <c r="E131" s="23">
        <f t="shared" si="37"/>
        <v>-467964.32</v>
      </c>
      <c r="F131" s="24">
        <f t="shared" si="38"/>
        <v>-0.62418795358782053</v>
      </c>
      <c r="G131" s="25" t="str">
        <f t="shared" si="39"/>
        <v>Under Budget</v>
      </c>
      <c r="H131" s="26" t="str">
        <f t="shared" si="40"/>
        <v>Yes</v>
      </c>
      <c r="I131" s="27" t="s">
        <v>555</v>
      </c>
      <c r="J131" s="28">
        <v>382174</v>
      </c>
      <c r="K131" s="42">
        <v>532035.67999999993</v>
      </c>
      <c r="L131" s="42">
        <v>1000000</v>
      </c>
      <c r="M131" s="23">
        <f t="shared" si="41"/>
        <v>-617826</v>
      </c>
      <c r="N131" s="24">
        <f t="shared" si="42"/>
        <v>-0.61782599999999999</v>
      </c>
      <c r="O131" s="29"/>
      <c r="P131" s="25" t="str">
        <f t="shared" si="43"/>
        <v>Under Budget</v>
      </c>
      <c r="Q131" s="23">
        <f t="shared" si="44"/>
        <v>-149861.67999999993</v>
      </c>
    </row>
    <row r="132" spans="1:19" outlineLevel="2" x14ac:dyDescent="0.25">
      <c r="A132" s="44" t="s">
        <v>137</v>
      </c>
      <c r="B132" s="41" t="s">
        <v>11</v>
      </c>
      <c r="C132" s="42">
        <v>26205.8</v>
      </c>
      <c r="D132" s="42">
        <v>28634</v>
      </c>
      <c r="E132" s="23">
        <f t="shared" si="37"/>
        <v>-2428.2000000000007</v>
      </c>
      <c r="F132" s="24">
        <f t="shared" si="38"/>
        <v>-8.48012851854439E-2</v>
      </c>
      <c r="G132" s="25" t="str">
        <f t="shared" si="39"/>
        <v>Under Budget</v>
      </c>
      <c r="H132" s="26" t="str">
        <f t="shared" si="40"/>
        <v>No</v>
      </c>
      <c r="I132" s="27"/>
      <c r="J132" s="28">
        <v>40000</v>
      </c>
      <c r="K132" s="42">
        <v>26205.8</v>
      </c>
      <c r="L132" s="42">
        <v>28634</v>
      </c>
      <c r="M132" s="23">
        <f t="shared" si="41"/>
        <v>11366</v>
      </c>
      <c r="N132" s="24">
        <f t="shared" si="42"/>
        <v>0.39694069986729064</v>
      </c>
      <c r="O132" s="29"/>
      <c r="P132" s="25" t="str">
        <f t="shared" si="43"/>
        <v>Over Budget</v>
      </c>
      <c r="Q132" s="23">
        <f t="shared" si="44"/>
        <v>13794.2</v>
      </c>
    </row>
    <row r="133" spans="1:19" outlineLevel="2" x14ac:dyDescent="0.25">
      <c r="A133" s="44" t="s">
        <v>138</v>
      </c>
      <c r="B133" s="41" t="s">
        <v>11</v>
      </c>
      <c r="C133" s="42">
        <v>0</v>
      </c>
      <c r="D133" s="42">
        <v>116175</v>
      </c>
      <c r="E133" s="23">
        <f t="shared" si="37"/>
        <v>-116175</v>
      </c>
      <c r="F133" s="24">
        <f t="shared" si="38"/>
        <v>-1</v>
      </c>
      <c r="G133" s="25" t="str">
        <f t="shared" si="39"/>
        <v>Under Budget</v>
      </c>
      <c r="H133" s="26" t="str">
        <f t="shared" si="40"/>
        <v>Yes</v>
      </c>
      <c r="I133" s="27" t="s">
        <v>557</v>
      </c>
      <c r="J133" s="28">
        <v>15490</v>
      </c>
      <c r="K133" s="42">
        <v>38725</v>
      </c>
      <c r="L133" s="42">
        <v>154900</v>
      </c>
      <c r="M133" s="23">
        <f t="shared" si="41"/>
        <v>-139410</v>
      </c>
      <c r="N133" s="24">
        <f t="shared" si="42"/>
        <v>-0.9</v>
      </c>
      <c r="O133" s="29"/>
      <c r="P133" s="25" t="str">
        <f t="shared" si="43"/>
        <v>Under Budget</v>
      </c>
      <c r="Q133" s="23">
        <f t="shared" si="44"/>
        <v>-23235</v>
      </c>
    </row>
    <row r="134" spans="1:19" outlineLevel="2" x14ac:dyDescent="0.25">
      <c r="A134" s="44" t="s">
        <v>139</v>
      </c>
      <c r="B134" s="41" t="s">
        <v>11</v>
      </c>
      <c r="C134" s="42">
        <v>94959.84</v>
      </c>
      <c r="D134" s="42">
        <v>100000</v>
      </c>
      <c r="E134" s="23">
        <f t="shared" si="37"/>
        <v>-5040.1600000000035</v>
      </c>
      <c r="F134" s="24">
        <f t="shared" si="38"/>
        <v>-5.0401600000000032E-2</v>
      </c>
      <c r="G134" s="25" t="str">
        <f t="shared" si="39"/>
        <v>Under Budget</v>
      </c>
      <c r="H134" s="26" t="str">
        <f t="shared" si="40"/>
        <v>No</v>
      </c>
      <c r="I134" s="27"/>
      <c r="J134" s="28">
        <v>150000</v>
      </c>
      <c r="K134" s="42">
        <v>94959.84</v>
      </c>
      <c r="L134" s="42">
        <v>100000</v>
      </c>
      <c r="M134" s="23">
        <f t="shared" si="41"/>
        <v>50000</v>
      </c>
      <c r="N134" s="24">
        <f t="shared" si="42"/>
        <v>0.5</v>
      </c>
      <c r="O134" s="29"/>
      <c r="P134" s="25" t="str">
        <f t="shared" si="43"/>
        <v>Over Budget</v>
      </c>
      <c r="Q134" s="23">
        <f t="shared" si="44"/>
        <v>55040.160000000003</v>
      </c>
    </row>
    <row r="135" spans="1:19" outlineLevel="2" x14ac:dyDescent="0.25">
      <c r="A135" s="44" t="s">
        <v>140</v>
      </c>
      <c r="B135" s="41" t="s">
        <v>11</v>
      </c>
      <c r="C135" s="42">
        <v>-636.12</v>
      </c>
      <c r="D135" s="42">
        <v>0</v>
      </c>
      <c r="E135" s="23">
        <f t="shared" si="37"/>
        <v>-636.12</v>
      </c>
      <c r="F135" s="24">
        <f t="shared" si="38"/>
        <v>-1</v>
      </c>
      <c r="G135" s="25" t="str">
        <f t="shared" si="39"/>
        <v>Under Budget</v>
      </c>
      <c r="H135" s="26" t="str">
        <f t="shared" si="40"/>
        <v>No</v>
      </c>
      <c r="I135" s="27"/>
      <c r="J135" s="28">
        <v>-636</v>
      </c>
      <c r="K135" s="42">
        <v>-636.12</v>
      </c>
      <c r="L135" s="42">
        <v>0</v>
      </c>
      <c r="M135" s="23">
        <f t="shared" si="41"/>
        <v>-636</v>
      </c>
      <c r="N135" s="24">
        <f t="shared" si="42"/>
        <v>-1</v>
      </c>
      <c r="O135" s="29"/>
      <c r="P135" s="25" t="str">
        <f t="shared" si="43"/>
        <v>Under Budget</v>
      </c>
      <c r="Q135" s="23">
        <f t="shared" si="44"/>
        <v>0.12000000000000455</v>
      </c>
    </row>
    <row r="136" spans="1:19" outlineLevel="2" x14ac:dyDescent="0.25">
      <c r="A136" s="44" t="s">
        <v>141</v>
      </c>
      <c r="B136" s="41" t="s">
        <v>11</v>
      </c>
      <c r="C136" s="42">
        <v>-8114.77</v>
      </c>
      <c r="D136" s="42">
        <v>0</v>
      </c>
      <c r="E136" s="23">
        <f t="shared" si="37"/>
        <v>-8114.77</v>
      </c>
      <c r="F136" s="24">
        <f t="shared" si="38"/>
        <v>-1</v>
      </c>
      <c r="G136" s="25" t="str">
        <f t="shared" si="39"/>
        <v>Under Budget</v>
      </c>
      <c r="H136" s="26" t="str">
        <f t="shared" si="40"/>
        <v>No</v>
      </c>
      <c r="I136" s="27"/>
      <c r="J136" s="28">
        <v>-8115</v>
      </c>
      <c r="K136" s="42">
        <v>-8114.77</v>
      </c>
      <c r="L136" s="42">
        <v>0</v>
      </c>
      <c r="M136" s="23">
        <f t="shared" si="41"/>
        <v>-8115</v>
      </c>
      <c r="N136" s="24">
        <f t="shared" si="42"/>
        <v>-1</v>
      </c>
      <c r="O136" s="29"/>
      <c r="P136" s="25" t="str">
        <f t="shared" si="43"/>
        <v>Under Budget</v>
      </c>
      <c r="Q136" s="23">
        <f t="shared" si="44"/>
        <v>-0.22999999999956344</v>
      </c>
    </row>
    <row r="137" spans="1:19" ht="48" outlineLevel="2" x14ac:dyDescent="0.25">
      <c r="A137" s="44" t="s">
        <v>142</v>
      </c>
      <c r="B137" s="41" t="s">
        <v>11</v>
      </c>
      <c r="C137" s="42">
        <v>19097.900000000001</v>
      </c>
      <c r="D137" s="42">
        <v>0</v>
      </c>
      <c r="E137" s="23">
        <f t="shared" si="37"/>
        <v>19097.900000000001</v>
      </c>
      <c r="F137" s="24">
        <f t="shared" si="38"/>
        <v>1</v>
      </c>
      <c r="G137" s="25" t="str">
        <f t="shared" si="39"/>
        <v>Over Budget</v>
      </c>
      <c r="H137" s="26" t="str">
        <f t="shared" si="40"/>
        <v>Yes</v>
      </c>
      <c r="I137" s="60" t="s">
        <v>507</v>
      </c>
      <c r="J137" s="28">
        <v>19098</v>
      </c>
      <c r="K137" s="42">
        <v>19097.900000000001</v>
      </c>
      <c r="L137" s="42">
        <v>0</v>
      </c>
      <c r="M137" s="23">
        <f t="shared" si="41"/>
        <v>19098</v>
      </c>
      <c r="N137" s="24">
        <f t="shared" si="42"/>
        <v>1</v>
      </c>
      <c r="O137" s="29"/>
      <c r="P137" s="25" t="str">
        <f t="shared" si="43"/>
        <v>Over Budget</v>
      </c>
      <c r="Q137" s="23">
        <f t="shared" si="44"/>
        <v>9.9999999998544808E-2</v>
      </c>
    </row>
    <row r="138" spans="1:19" ht="24" outlineLevel="2" x14ac:dyDescent="0.25">
      <c r="A138" s="44" t="s">
        <v>143</v>
      </c>
      <c r="B138" s="41" t="s">
        <v>11</v>
      </c>
      <c r="C138" s="42">
        <v>199396.09</v>
      </c>
      <c r="D138" s="42">
        <v>1120500</v>
      </c>
      <c r="E138" s="23">
        <f t="shared" si="37"/>
        <v>-921103.91</v>
      </c>
      <c r="F138" s="24">
        <f t="shared" si="38"/>
        <v>-0.82204721999107544</v>
      </c>
      <c r="G138" s="25" t="str">
        <f t="shared" si="39"/>
        <v>Under Budget</v>
      </c>
      <c r="H138" s="26" t="str">
        <f t="shared" si="40"/>
        <v>Yes</v>
      </c>
      <c r="I138" s="27" t="s">
        <v>558</v>
      </c>
      <c r="J138" s="28">
        <v>1040000</v>
      </c>
      <c r="K138" s="42">
        <v>602644.09</v>
      </c>
      <c r="L138" s="42">
        <v>1500000</v>
      </c>
      <c r="M138" s="23">
        <f t="shared" si="41"/>
        <v>-460000</v>
      </c>
      <c r="N138" s="24">
        <f t="shared" si="42"/>
        <v>-0.30666666666666664</v>
      </c>
      <c r="O138" s="29"/>
      <c r="P138" s="25" t="str">
        <f t="shared" si="43"/>
        <v>Under Budget</v>
      </c>
      <c r="Q138" s="23">
        <f t="shared" si="44"/>
        <v>437355.91000000003</v>
      </c>
      <c r="S138" s="23">
        <v>437000</v>
      </c>
    </row>
    <row r="139" spans="1:19" ht="15.75" outlineLevel="2" thickBot="1" x14ac:dyDescent="0.3">
      <c r="A139" s="44" t="s">
        <v>144</v>
      </c>
      <c r="B139" s="41" t="s">
        <v>11</v>
      </c>
      <c r="C139" s="42">
        <v>569156.57000000007</v>
      </c>
      <c r="D139" s="42">
        <v>747000</v>
      </c>
      <c r="E139" s="23">
        <f t="shared" si="37"/>
        <v>-177843.42999999993</v>
      </c>
      <c r="F139" s="24">
        <f t="shared" si="38"/>
        <v>-0.23807688085676029</v>
      </c>
      <c r="G139" s="25" t="str">
        <f t="shared" si="39"/>
        <v>Under Budget</v>
      </c>
      <c r="H139" s="26" t="str">
        <f t="shared" si="40"/>
        <v>Yes</v>
      </c>
      <c r="I139" s="27" t="s">
        <v>565</v>
      </c>
      <c r="J139" s="28">
        <v>700000</v>
      </c>
      <c r="K139" s="42">
        <v>822156.57000000007</v>
      </c>
      <c r="L139" s="42">
        <v>1000000</v>
      </c>
      <c r="M139" s="23">
        <f t="shared" si="41"/>
        <v>-300000</v>
      </c>
      <c r="N139" s="24">
        <f t="shared" si="42"/>
        <v>-0.3</v>
      </c>
      <c r="O139" s="29"/>
      <c r="P139" s="25" t="str">
        <f t="shared" si="43"/>
        <v>Under Budget</v>
      </c>
      <c r="Q139" s="23">
        <f t="shared" si="44"/>
        <v>-122156.57000000007</v>
      </c>
    </row>
    <row r="140" spans="1:19" s="48" customFormat="1" outlineLevel="1" x14ac:dyDescent="0.25">
      <c r="A140" s="46" t="s">
        <v>145</v>
      </c>
      <c r="B140" s="47" t="s">
        <v>13</v>
      </c>
      <c r="C140" s="47">
        <f>SUBTOTAL(9,C116:C139)</f>
        <v>5148324.78</v>
      </c>
      <c r="D140" s="47">
        <f>SUBTOTAL(9,D116:D139)</f>
        <v>7602623</v>
      </c>
      <c r="E140" s="47">
        <f t="shared" si="37"/>
        <v>-2454298.2199999997</v>
      </c>
      <c r="F140" s="50">
        <f t="shared" si="38"/>
        <v>-0.32282256005591753</v>
      </c>
      <c r="G140" s="47" t="str">
        <f t="shared" si="39"/>
        <v>Under Budget</v>
      </c>
      <c r="H140" s="47"/>
      <c r="I140" s="47"/>
      <c r="J140" s="61">
        <f>SUBTOTAL(9,J116:J139)</f>
        <v>7810414</v>
      </c>
      <c r="K140" s="47">
        <f>SUBTOTAL(9,K116:K139)</f>
        <v>7499909.7800000012</v>
      </c>
      <c r="L140" s="47">
        <f>SUBTOTAL(9,L116:L139)</f>
        <v>10348534</v>
      </c>
      <c r="M140" s="47">
        <f t="shared" si="41"/>
        <v>-2538120</v>
      </c>
      <c r="N140" s="50">
        <f t="shared" si="42"/>
        <v>-0.24526372527741611</v>
      </c>
      <c r="O140" s="47"/>
      <c r="P140" s="47" t="str">
        <f t="shared" si="43"/>
        <v>Under Budget</v>
      </c>
      <c r="Q140" s="47">
        <f t="shared" si="44"/>
        <v>310504.21999999881</v>
      </c>
    </row>
    <row r="141" spans="1:19" outlineLevel="2" x14ac:dyDescent="0.25">
      <c r="A141" s="43" t="s">
        <v>146</v>
      </c>
      <c r="B141" s="41"/>
      <c r="C141" s="42"/>
      <c r="D141" s="42"/>
      <c r="E141" s="42"/>
      <c r="F141" s="42"/>
      <c r="G141" s="42"/>
      <c r="H141" s="42"/>
      <c r="I141" s="42"/>
      <c r="J141" s="42"/>
      <c r="K141" s="42"/>
      <c r="L141" s="42"/>
      <c r="M141" s="42"/>
      <c r="N141" s="42"/>
    </row>
    <row r="142" spans="1:19" ht="15.75" outlineLevel="2" thickBot="1" x14ac:dyDescent="0.3">
      <c r="A142" s="44" t="s">
        <v>147</v>
      </c>
      <c r="B142" s="41" t="s">
        <v>11</v>
      </c>
      <c r="C142" s="42">
        <v>0</v>
      </c>
      <c r="D142" s="42">
        <v>0</v>
      </c>
      <c r="E142" s="23">
        <f t="shared" ref="E142:E143" si="45">C142 - D142</f>
        <v>0</v>
      </c>
      <c r="F142" s="24">
        <f t="shared" ref="F142:F143" si="46">IF(D142 &gt; 1, ( C142 - D142 ) / D142, IF(C142 &gt; 1, 1, IF(C142 &lt; -1, -1, 0)))</f>
        <v>0</v>
      </c>
      <c r="G142" s="25" t="str">
        <f t="shared" ref="G142:G143" si="47">IF($E142 &gt; 1, "Over Budget", IF($E142 &lt; -1, "Under Budget", "On Budget"))</f>
        <v>On Budget</v>
      </c>
      <c r="H142" s="26" t="str">
        <f t="shared" ref="H142" si="48">IF(AND(OR(MONTH($A$3) = 3, MONTH($A$3) = 6, MONTH($A$3) = 9, MONTH($A$3) = 12), OR($F142 &gt;= 0.1, $E142 &gt;= 250000, $F142 &lt;= -0.1, $E142 &lt;= -250000), OR($E142 &gt;= 10000, $E142 &lt;= -10000)), "Yes", IF(OR($E142 &gt;= 250000, $E142 &lt;= -250000), "Yes", "No"))</f>
        <v>No</v>
      </c>
      <c r="I142" s="27"/>
      <c r="J142" s="28">
        <v>28865000</v>
      </c>
      <c r="K142" s="42">
        <v>28210375</v>
      </c>
      <c r="L142" s="42">
        <v>27491875</v>
      </c>
      <c r="M142" s="23">
        <f t="shared" ref="M142:M143" si="49">J142 - L142</f>
        <v>1373125</v>
      </c>
      <c r="N142" s="24">
        <f t="shared" ref="N142:N143" si="50">IF(L142 &gt; 1, ( J142 - L142 ) / L142, IF(J142 &gt; 1, 1, IF(J142 &lt; 1, -1, 0)))</f>
        <v>4.9946575124468595E-2</v>
      </c>
      <c r="O142" s="29"/>
      <c r="P142" s="25" t="str">
        <f t="shared" ref="P142:P143" si="51">IF($M142 &gt; 1, "Over Budget", IF($M142 &lt; -1, "Under Budget", "On Budget"))</f>
        <v>Over Budget</v>
      </c>
      <c r="Q142" s="23">
        <f t="shared" ref="Q142:Q143" si="52">J142 - K142</f>
        <v>654625</v>
      </c>
    </row>
    <row r="143" spans="1:19" s="48" customFormat="1" outlineLevel="1" x14ac:dyDescent="0.25">
      <c r="A143" s="46" t="s">
        <v>148</v>
      </c>
      <c r="B143" s="47" t="s">
        <v>13</v>
      </c>
      <c r="C143" s="47">
        <f>SUBTOTAL(9,C142:C142)</f>
        <v>0</v>
      </c>
      <c r="D143" s="47">
        <f>SUBTOTAL(9,D142:D142)</f>
        <v>0</v>
      </c>
      <c r="E143" s="47">
        <f t="shared" si="45"/>
        <v>0</v>
      </c>
      <c r="F143" s="50">
        <f t="shared" si="46"/>
        <v>0</v>
      </c>
      <c r="G143" s="47" t="str">
        <f t="shared" si="47"/>
        <v>On Budget</v>
      </c>
      <c r="H143" s="47"/>
      <c r="I143" s="47"/>
      <c r="J143" s="61">
        <f>SUBTOTAL(9,J142:J142)</f>
        <v>28865000</v>
      </c>
      <c r="K143" s="47">
        <f>SUBTOTAL(9,K142:K142)</f>
        <v>28210375</v>
      </c>
      <c r="L143" s="47">
        <f>SUBTOTAL(9,L142:L142)</f>
        <v>27491875</v>
      </c>
      <c r="M143" s="47">
        <f t="shared" si="49"/>
        <v>1373125</v>
      </c>
      <c r="N143" s="50">
        <f t="shared" si="50"/>
        <v>4.9946575124468595E-2</v>
      </c>
      <c r="O143" s="47"/>
      <c r="P143" s="47" t="str">
        <f t="shared" si="51"/>
        <v>Over Budget</v>
      </c>
      <c r="Q143" s="47">
        <f t="shared" si="52"/>
        <v>654625</v>
      </c>
    </row>
    <row r="144" spans="1:19" outlineLevel="2" x14ac:dyDescent="0.25">
      <c r="A144" s="43" t="s">
        <v>149</v>
      </c>
      <c r="B144" s="41"/>
      <c r="C144" s="42"/>
      <c r="D144" s="42"/>
      <c r="E144" s="42"/>
      <c r="F144" s="42"/>
      <c r="G144" s="42"/>
      <c r="H144" s="42"/>
      <c r="I144" s="42"/>
      <c r="J144" s="42"/>
      <c r="K144" s="42"/>
      <c r="L144" s="42"/>
      <c r="M144" s="42"/>
      <c r="N144" s="42"/>
    </row>
    <row r="145" spans="1:17" outlineLevel="2" x14ac:dyDescent="0.25">
      <c r="A145" s="44" t="s">
        <v>150</v>
      </c>
      <c r="B145" s="41" t="s">
        <v>11</v>
      </c>
      <c r="C145" s="42">
        <v>953.99</v>
      </c>
      <c r="D145" s="42">
        <v>0</v>
      </c>
      <c r="E145" s="23">
        <f t="shared" ref="E145:E181" si="53">C145 - D145</f>
        <v>953.99</v>
      </c>
      <c r="F145" s="24">
        <f t="shared" ref="F145:F181" si="54">IF(D145 &gt; 1, ( C145 - D145 ) / D145, IF(C145 &gt; 1, 1, IF(C145 &lt; -1, -1, 0)))</f>
        <v>1</v>
      </c>
      <c r="G145" s="25" t="str">
        <f t="shared" ref="G145:G181" si="55">IF($E145 &gt; 1, "Over Budget", IF($E145 &lt; -1, "Under Budget", "On Budget"))</f>
        <v>Over Budget</v>
      </c>
      <c r="H145" s="26" t="str">
        <f t="shared" ref="H145:H180" si="56">IF(AND(OR(MONTH($A$3) = 3, MONTH($A$3) = 6, MONTH($A$3) = 9, MONTH($A$3) = 12), OR($F145 &gt;= 0.1, $E145 &gt;= 250000, $F145 &lt;= -0.1, $E145 &lt;= -250000), OR($E145 &gt;= 10000, $E145 &lt;= -10000)), "Yes", IF(OR($E145 &gt;= 250000, $E145 &lt;= -250000), "Yes", "No"))</f>
        <v>No</v>
      </c>
      <c r="I145" s="27"/>
      <c r="J145" s="28">
        <v>1074</v>
      </c>
      <c r="K145" s="42">
        <v>953.99</v>
      </c>
      <c r="L145" s="42">
        <v>0</v>
      </c>
      <c r="M145" s="23">
        <f t="shared" ref="M145:M181" si="57">J145 - L145</f>
        <v>1074</v>
      </c>
      <c r="N145" s="24">
        <f t="shared" ref="N145:N181" si="58">IF(L145 &gt; 1, ( J145 - L145 ) / L145, IF(J145 &gt; 1, 1, IF(J145 &lt; 1, -1, 0)))</f>
        <v>1</v>
      </c>
      <c r="O145" s="29"/>
      <c r="P145" s="25" t="str">
        <f t="shared" ref="P145:P181" si="59">IF($M145 &gt; 1, "Over Budget", IF($M145 &lt; -1, "Under Budget", "On Budget"))</f>
        <v>Over Budget</v>
      </c>
      <c r="Q145" s="23">
        <f t="shared" ref="Q145:Q181" si="60">J145 - K145</f>
        <v>120.00999999999999</v>
      </c>
    </row>
    <row r="146" spans="1:17" outlineLevel="2" x14ac:dyDescent="0.25">
      <c r="A146" s="44" t="s">
        <v>151</v>
      </c>
      <c r="B146" s="41" t="s">
        <v>11</v>
      </c>
      <c r="C146" s="42">
        <v>183.95000000000002</v>
      </c>
      <c r="D146" s="42">
        <v>0</v>
      </c>
      <c r="E146" s="23">
        <f t="shared" si="53"/>
        <v>183.95000000000002</v>
      </c>
      <c r="F146" s="24">
        <f t="shared" si="54"/>
        <v>1</v>
      </c>
      <c r="G146" s="25" t="str">
        <f t="shared" si="55"/>
        <v>Over Budget</v>
      </c>
      <c r="H146" s="26" t="str">
        <f t="shared" si="56"/>
        <v>No</v>
      </c>
      <c r="I146" s="27"/>
      <c r="J146" s="28">
        <v>187</v>
      </c>
      <c r="K146" s="42">
        <v>183.95000000000002</v>
      </c>
      <c r="L146" s="42">
        <v>0</v>
      </c>
      <c r="M146" s="23">
        <f t="shared" si="57"/>
        <v>187</v>
      </c>
      <c r="N146" s="24">
        <f t="shared" si="58"/>
        <v>1</v>
      </c>
      <c r="O146" s="29"/>
      <c r="P146" s="25" t="str">
        <f t="shared" si="59"/>
        <v>Over Budget</v>
      </c>
      <c r="Q146" s="23">
        <f t="shared" si="60"/>
        <v>3.0499999999999829</v>
      </c>
    </row>
    <row r="147" spans="1:17" outlineLevel="2" x14ac:dyDescent="0.25">
      <c r="A147" s="44" t="s">
        <v>152</v>
      </c>
      <c r="B147" s="41" t="s">
        <v>11</v>
      </c>
      <c r="C147" s="42">
        <v>-169990.29999999996</v>
      </c>
      <c r="D147" s="42">
        <v>0</v>
      </c>
      <c r="E147" s="23">
        <f t="shared" si="53"/>
        <v>-169990.29999999996</v>
      </c>
      <c r="F147" s="24">
        <f t="shared" si="54"/>
        <v>-1</v>
      </c>
      <c r="G147" s="25" t="str">
        <f t="shared" si="55"/>
        <v>Under Budget</v>
      </c>
      <c r="H147" s="26" t="str">
        <f t="shared" si="56"/>
        <v>Yes</v>
      </c>
      <c r="I147" s="27" t="s">
        <v>559</v>
      </c>
      <c r="J147" s="28">
        <v>-206399</v>
      </c>
      <c r="K147" s="42">
        <v>-169990.29999999996</v>
      </c>
      <c r="L147" s="42">
        <v>0</v>
      </c>
      <c r="M147" s="23">
        <f t="shared" si="57"/>
        <v>-206399</v>
      </c>
      <c r="N147" s="24">
        <f t="shared" si="58"/>
        <v>-1</v>
      </c>
      <c r="O147" s="29"/>
      <c r="P147" s="25" t="str">
        <f t="shared" si="59"/>
        <v>Under Budget</v>
      </c>
      <c r="Q147" s="23">
        <f t="shared" si="60"/>
        <v>-36408.700000000041</v>
      </c>
    </row>
    <row r="148" spans="1:17" outlineLevel="2" x14ac:dyDescent="0.25">
      <c r="A148" s="44" t="s">
        <v>153</v>
      </c>
      <c r="B148" s="41" t="s">
        <v>11</v>
      </c>
      <c r="C148" s="42">
        <v>142501.72999999998</v>
      </c>
      <c r="D148" s="42">
        <v>314172</v>
      </c>
      <c r="E148" s="23">
        <f t="shared" si="53"/>
        <v>-171670.27000000002</v>
      </c>
      <c r="F148" s="24">
        <f t="shared" si="54"/>
        <v>-0.5464212915218416</v>
      </c>
      <c r="G148" s="25" t="str">
        <f t="shared" si="55"/>
        <v>Under Budget</v>
      </c>
      <c r="H148" s="26" t="str">
        <f t="shared" si="56"/>
        <v>Yes</v>
      </c>
      <c r="I148" s="27" t="s">
        <v>560</v>
      </c>
      <c r="J148" s="28">
        <v>163055</v>
      </c>
      <c r="K148" s="42">
        <v>303329.73</v>
      </c>
      <c r="L148" s="42">
        <v>475000</v>
      </c>
      <c r="M148" s="23">
        <f t="shared" si="57"/>
        <v>-311945</v>
      </c>
      <c r="N148" s="24">
        <f t="shared" si="58"/>
        <v>-0.65672631578947371</v>
      </c>
      <c r="O148" s="29"/>
      <c r="P148" s="25" t="str">
        <f t="shared" si="59"/>
        <v>Under Budget</v>
      </c>
      <c r="Q148" s="23">
        <f t="shared" si="60"/>
        <v>-140274.72999999998</v>
      </c>
    </row>
    <row r="149" spans="1:17" outlineLevel="2" x14ac:dyDescent="0.25">
      <c r="A149" s="44" t="s">
        <v>154</v>
      </c>
      <c r="B149" s="41" t="s">
        <v>11</v>
      </c>
      <c r="C149" s="42">
        <v>14898.04</v>
      </c>
      <c r="D149" s="42">
        <v>92400</v>
      </c>
      <c r="E149" s="23">
        <f t="shared" si="53"/>
        <v>-77501.959999999992</v>
      </c>
      <c r="F149" s="24">
        <f t="shared" si="54"/>
        <v>-0.83876580086580077</v>
      </c>
      <c r="G149" s="25" t="str">
        <f t="shared" si="55"/>
        <v>Under Budget</v>
      </c>
      <c r="H149" s="26" t="str">
        <f t="shared" si="56"/>
        <v>Yes</v>
      </c>
      <c r="I149" s="27" t="s">
        <v>561</v>
      </c>
      <c r="J149" s="28">
        <v>16925</v>
      </c>
      <c r="K149" s="42">
        <v>202498.04</v>
      </c>
      <c r="L149" s="42">
        <v>280000</v>
      </c>
      <c r="M149" s="23">
        <f t="shared" si="57"/>
        <v>-263075</v>
      </c>
      <c r="N149" s="24">
        <f t="shared" si="58"/>
        <v>-0.93955357142857143</v>
      </c>
      <c r="O149" s="29"/>
      <c r="P149" s="25" t="str">
        <f t="shared" si="59"/>
        <v>Under Budget</v>
      </c>
      <c r="Q149" s="23">
        <f t="shared" si="60"/>
        <v>-185573.04</v>
      </c>
    </row>
    <row r="150" spans="1:17" outlineLevel="2" x14ac:dyDescent="0.25">
      <c r="A150" s="44" t="s">
        <v>155</v>
      </c>
      <c r="B150" s="41" t="s">
        <v>11</v>
      </c>
      <c r="C150" s="42">
        <v>0</v>
      </c>
      <c r="D150" s="42">
        <v>150000</v>
      </c>
      <c r="E150" s="23">
        <f t="shared" si="53"/>
        <v>-150000</v>
      </c>
      <c r="F150" s="24">
        <f t="shared" si="54"/>
        <v>-1</v>
      </c>
      <c r="G150" s="25" t="str">
        <f t="shared" si="55"/>
        <v>Under Budget</v>
      </c>
      <c r="H150" s="26" t="str">
        <f t="shared" si="56"/>
        <v>Yes</v>
      </c>
      <c r="I150" s="27" t="s">
        <v>562</v>
      </c>
      <c r="J150" s="28">
        <v>0</v>
      </c>
      <c r="K150" s="42">
        <v>0</v>
      </c>
      <c r="L150" s="42">
        <v>150000</v>
      </c>
      <c r="M150" s="23">
        <f t="shared" si="57"/>
        <v>-150000</v>
      </c>
      <c r="N150" s="24">
        <f t="shared" si="58"/>
        <v>-1</v>
      </c>
      <c r="O150" s="29"/>
      <c r="P150" s="25" t="str">
        <f t="shared" si="59"/>
        <v>Under Budget</v>
      </c>
      <c r="Q150" s="23">
        <f t="shared" si="60"/>
        <v>0</v>
      </c>
    </row>
    <row r="151" spans="1:17" outlineLevel="2" x14ac:dyDescent="0.25">
      <c r="A151" s="44" t="s">
        <v>156</v>
      </c>
      <c r="B151" s="41" t="s">
        <v>11</v>
      </c>
      <c r="C151" s="42">
        <v>0</v>
      </c>
      <c r="D151" s="42">
        <v>64350</v>
      </c>
      <c r="E151" s="23">
        <f t="shared" si="53"/>
        <v>-64350</v>
      </c>
      <c r="F151" s="24">
        <f t="shared" si="54"/>
        <v>-1</v>
      </c>
      <c r="G151" s="25" t="str">
        <f t="shared" si="55"/>
        <v>Under Budget</v>
      </c>
      <c r="H151" s="26" t="str">
        <f t="shared" si="56"/>
        <v>Yes</v>
      </c>
      <c r="I151" s="27" t="s">
        <v>562</v>
      </c>
      <c r="J151" s="28">
        <v>0</v>
      </c>
      <c r="K151" s="42">
        <v>130650</v>
      </c>
      <c r="L151" s="42">
        <v>195000</v>
      </c>
      <c r="M151" s="23">
        <f t="shared" si="57"/>
        <v>-195000</v>
      </c>
      <c r="N151" s="24">
        <f t="shared" si="58"/>
        <v>-1</v>
      </c>
      <c r="O151" s="29"/>
      <c r="P151" s="25" t="str">
        <f t="shared" si="59"/>
        <v>Under Budget</v>
      </c>
      <c r="Q151" s="23">
        <f t="shared" si="60"/>
        <v>-130650</v>
      </c>
    </row>
    <row r="152" spans="1:17" outlineLevel="2" x14ac:dyDescent="0.25">
      <c r="A152" s="44" t="s">
        <v>157</v>
      </c>
      <c r="B152" s="41" t="s">
        <v>11</v>
      </c>
      <c r="C152" s="42">
        <v>0</v>
      </c>
      <c r="D152" s="42">
        <v>0</v>
      </c>
      <c r="E152" s="23">
        <f t="shared" si="53"/>
        <v>0</v>
      </c>
      <c r="F152" s="24">
        <f t="shared" si="54"/>
        <v>0</v>
      </c>
      <c r="G152" s="25" t="str">
        <f t="shared" si="55"/>
        <v>On Budget</v>
      </c>
      <c r="H152" s="26" t="str">
        <f t="shared" si="56"/>
        <v>No</v>
      </c>
      <c r="I152" s="27" t="s">
        <v>562</v>
      </c>
      <c r="J152" s="28">
        <v>0</v>
      </c>
      <c r="K152" s="42">
        <v>95000</v>
      </c>
      <c r="L152" s="42">
        <v>95000</v>
      </c>
      <c r="M152" s="23">
        <f t="shared" si="57"/>
        <v>-95000</v>
      </c>
      <c r="N152" s="24">
        <f t="shared" si="58"/>
        <v>-1</v>
      </c>
      <c r="O152" s="29"/>
      <c r="P152" s="25" t="str">
        <f t="shared" si="59"/>
        <v>Under Budget</v>
      </c>
      <c r="Q152" s="23">
        <f t="shared" si="60"/>
        <v>-95000</v>
      </c>
    </row>
    <row r="153" spans="1:17" outlineLevel="2" x14ac:dyDescent="0.25">
      <c r="A153" s="44" t="s">
        <v>158</v>
      </c>
      <c r="B153" s="41" t="s">
        <v>11</v>
      </c>
      <c r="C153" s="42">
        <v>17156.849999999999</v>
      </c>
      <c r="D153" s="42">
        <v>10725</v>
      </c>
      <c r="E153" s="23">
        <f t="shared" si="53"/>
        <v>6431.8499999999985</v>
      </c>
      <c r="F153" s="24">
        <f t="shared" si="54"/>
        <v>0.59970629370629358</v>
      </c>
      <c r="G153" s="25" t="str">
        <f t="shared" si="55"/>
        <v>Over Budget</v>
      </c>
      <c r="H153" s="26" t="str">
        <f t="shared" si="56"/>
        <v>No</v>
      </c>
      <c r="I153" s="27"/>
      <c r="J153" s="28">
        <v>57813</v>
      </c>
      <c r="K153" s="42">
        <v>38931.85</v>
      </c>
      <c r="L153" s="42">
        <v>32500</v>
      </c>
      <c r="M153" s="23">
        <f t="shared" si="57"/>
        <v>25313</v>
      </c>
      <c r="N153" s="24">
        <f t="shared" si="58"/>
        <v>0.77886153846153849</v>
      </c>
      <c r="O153" s="29"/>
      <c r="P153" s="25" t="str">
        <f t="shared" si="59"/>
        <v>Over Budget</v>
      </c>
      <c r="Q153" s="23">
        <f t="shared" si="60"/>
        <v>18881.150000000001</v>
      </c>
    </row>
    <row r="154" spans="1:17" outlineLevel="2" x14ac:dyDescent="0.25">
      <c r="A154" s="44" t="s">
        <v>159</v>
      </c>
      <c r="B154" s="41" t="s">
        <v>11</v>
      </c>
      <c r="C154" s="42">
        <v>113083.85</v>
      </c>
      <c r="D154" s="42">
        <v>99890</v>
      </c>
      <c r="E154" s="23">
        <f t="shared" si="53"/>
        <v>13193.850000000006</v>
      </c>
      <c r="F154" s="24">
        <f t="shared" si="54"/>
        <v>0.13208379217138858</v>
      </c>
      <c r="G154" s="25" t="str">
        <f t="shared" si="55"/>
        <v>Over Budget</v>
      </c>
      <c r="H154" s="26" t="str">
        <f t="shared" si="56"/>
        <v>Yes</v>
      </c>
      <c r="I154" s="27" t="s">
        <v>563</v>
      </c>
      <c r="J154" s="28">
        <v>113084</v>
      </c>
      <c r="K154" s="42">
        <v>315891.84999999998</v>
      </c>
      <c r="L154" s="42">
        <v>302698</v>
      </c>
      <c r="M154" s="23">
        <f t="shared" si="57"/>
        <v>-189614</v>
      </c>
      <c r="N154" s="24">
        <f t="shared" si="58"/>
        <v>-0.62641312463247201</v>
      </c>
      <c r="O154" s="29"/>
      <c r="P154" s="25" t="str">
        <f t="shared" si="59"/>
        <v>Under Budget</v>
      </c>
      <c r="Q154" s="23">
        <f t="shared" si="60"/>
        <v>-202807.84999999998</v>
      </c>
    </row>
    <row r="155" spans="1:17" outlineLevel="2" x14ac:dyDescent="0.25">
      <c r="A155" s="44" t="s">
        <v>160</v>
      </c>
      <c r="B155" s="41" t="s">
        <v>11</v>
      </c>
      <c r="C155" s="42">
        <v>0</v>
      </c>
      <c r="D155" s="42">
        <v>75000</v>
      </c>
      <c r="E155" s="23">
        <f t="shared" si="53"/>
        <v>-75000</v>
      </c>
      <c r="F155" s="24">
        <f t="shared" si="54"/>
        <v>-1</v>
      </c>
      <c r="G155" s="25" t="str">
        <f t="shared" si="55"/>
        <v>Under Budget</v>
      </c>
      <c r="H155" s="26" t="str">
        <f t="shared" si="56"/>
        <v>Yes</v>
      </c>
      <c r="I155" s="27" t="s">
        <v>564</v>
      </c>
      <c r="J155" s="28">
        <v>0</v>
      </c>
      <c r="K155" s="42">
        <v>0</v>
      </c>
      <c r="L155" s="42">
        <v>75000</v>
      </c>
      <c r="M155" s="23">
        <f t="shared" si="57"/>
        <v>-75000</v>
      </c>
      <c r="N155" s="24">
        <f t="shared" si="58"/>
        <v>-1</v>
      </c>
      <c r="O155" s="29"/>
      <c r="P155" s="25" t="str">
        <f t="shared" si="59"/>
        <v>Under Budget</v>
      </c>
      <c r="Q155" s="23">
        <f t="shared" si="60"/>
        <v>0</v>
      </c>
    </row>
    <row r="156" spans="1:17" outlineLevel="2" x14ac:dyDescent="0.25">
      <c r="A156" s="44" t="s">
        <v>161</v>
      </c>
      <c r="B156" s="41" t="s">
        <v>11</v>
      </c>
      <c r="C156" s="42">
        <v>158706.28</v>
      </c>
      <c r="D156" s="42">
        <v>0</v>
      </c>
      <c r="E156" s="23">
        <f t="shared" si="53"/>
        <v>158706.28</v>
      </c>
      <c r="F156" s="24">
        <f t="shared" si="54"/>
        <v>1</v>
      </c>
      <c r="G156" s="25" t="str">
        <f t="shared" si="55"/>
        <v>Over Budget</v>
      </c>
      <c r="H156" s="26" t="str">
        <f t="shared" si="56"/>
        <v>Yes</v>
      </c>
      <c r="I156" s="27" t="s">
        <v>567</v>
      </c>
      <c r="J156" s="28">
        <v>160712</v>
      </c>
      <c r="K156" s="42">
        <v>235451.28</v>
      </c>
      <c r="L156" s="42">
        <v>0</v>
      </c>
      <c r="M156" s="23">
        <f t="shared" si="57"/>
        <v>160712</v>
      </c>
      <c r="N156" s="24">
        <f t="shared" si="58"/>
        <v>1</v>
      </c>
      <c r="O156" s="29"/>
      <c r="P156" s="25" t="str">
        <f t="shared" si="59"/>
        <v>Over Budget</v>
      </c>
      <c r="Q156" s="23">
        <f t="shared" si="60"/>
        <v>-74739.28</v>
      </c>
    </row>
    <row r="157" spans="1:17" outlineLevel="2" x14ac:dyDescent="0.25">
      <c r="A157" s="44" t="s">
        <v>162</v>
      </c>
      <c r="B157" s="41" t="s">
        <v>11</v>
      </c>
      <c r="C157" s="42">
        <v>1427.9599999999998</v>
      </c>
      <c r="D157" s="42">
        <v>0</v>
      </c>
      <c r="E157" s="23">
        <f t="shared" si="53"/>
        <v>1427.9599999999998</v>
      </c>
      <c r="F157" s="24">
        <f t="shared" si="54"/>
        <v>1</v>
      </c>
      <c r="G157" s="25" t="str">
        <f t="shared" si="55"/>
        <v>Over Budget</v>
      </c>
      <c r="H157" s="26" t="str">
        <f t="shared" si="56"/>
        <v>No</v>
      </c>
      <c r="I157" s="27" t="s">
        <v>566</v>
      </c>
      <c r="J157" s="28">
        <v>5000</v>
      </c>
      <c r="K157" s="42">
        <v>6427.96</v>
      </c>
      <c r="L157" s="42">
        <v>5000</v>
      </c>
      <c r="M157" s="23">
        <f t="shared" si="57"/>
        <v>0</v>
      </c>
      <c r="N157" s="24">
        <f t="shared" si="58"/>
        <v>0</v>
      </c>
      <c r="O157" s="29"/>
      <c r="P157" s="25" t="str">
        <f t="shared" si="59"/>
        <v>On Budget</v>
      </c>
      <c r="Q157" s="23">
        <f t="shared" si="60"/>
        <v>-1427.96</v>
      </c>
    </row>
    <row r="158" spans="1:17" outlineLevel="2" x14ac:dyDescent="0.25">
      <c r="A158" s="44" t="s">
        <v>163</v>
      </c>
      <c r="B158" s="41" t="s">
        <v>11</v>
      </c>
      <c r="C158" s="42">
        <v>25944.78</v>
      </c>
      <c r="D158" s="42">
        <v>0</v>
      </c>
      <c r="E158" s="23">
        <f t="shared" si="53"/>
        <v>25944.78</v>
      </c>
      <c r="F158" s="24">
        <f t="shared" si="54"/>
        <v>1</v>
      </c>
      <c r="G158" s="25" t="str">
        <f t="shared" si="55"/>
        <v>Over Budget</v>
      </c>
      <c r="H158" s="26" t="str">
        <f t="shared" si="56"/>
        <v>Yes</v>
      </c>
      <c r="I158" s="27" t="s">
        <v>566</v>
      </c>
      <c r="J158" s="28">
        <v>26820</v>
      </c>
      <c r="K158" s="42">
        <v>25944.78</v>
      </c>
      <c r="L158" s="42">
        <v>0</v>
      </c>
      <c r="M158" s="23">
        <f t="shared" si="57"/>
        <v>26820</v>
      </c>
      <c r="N158" s="24">
        <f t="shared" si="58"/>
        <v>1</v>
      </c>
      <c r="O158" s="29"/>
      <c r="P158" s="25" t="str">
        <f t="shared" si="59"/>
        <v>Over Budget</v>
      </c>
      <c r="Q158" s="23">
        <f t="shared" si="60"/>
        <v>875.22000000000116</v>
      </c>
    </row>
    <row r="159" spans="1:17" outlineLevel="2" x14ac:dyDescent="0.25">
      <c r="A159" s="44" t="s">
        <v>164</v>
      </c>
      <c r="B159" s="41" t="s">
        <v>11</v>
      </c>
      <c r="C159" s="42">
        <v>0</v>
      </c>
      <c r="D159" s="42">
        <v>25000</v>
      </c>
      <c r="E159" s="23">
        <f t="shared" si="53"/>
        <v>-25000</v>
      </c>
      <c r="F159" s="24">
        <f t="shared" si="54"/>
        <v>-1</v>
      </c>
      <c r="G159" s="25" t="str">
        <f t="shared" si="55"/>
        <v>Under Budget</v>
      </c>
      <c r="H159" s="26" t="str">
        <f t="shared" si="56"/>
        <v>Yes</v>
      </c>
      <c r="I159" s="27" t="s">
        <v>566</v>
      </c>
      <c r="J159" s="28">
        <v>96796</v>
      </c>
      <c r="K159" s="42">
        <v>75000</v>
      </c>
      <c r="L159" s="42">
        <v>100000</v>
      </c>
      <c r="M159" s="23">
        <f t="shared" si="57"/>
        <v>-3204</v>
      </c>
      <c r="N159" s="24">
        <f t="shared" si="58"/>
        <v>-3.2039999999999999E-2</v>
      </c>
      <c r="O159" s="29"/>
      <c r="P159" s="25" t="str">
        <f t="shared" si="59"/>
        <v>Under Budget</v>
      </c>
      <c r="Q159" s="23">
        <f t="shared" si="60"/>
        <v>21796</v>
      </c>
    </row>
    <row r="160" spans="1:17" outlineLevel="2" x14ac:dyDescent="0.25">
      <c r="A160" s="44" t="s">
        <v>165</v>
      </c>
      <c r="B160" s="41" t="s">
        <v>11</v>
      </c>
      <c r="C160" s="42">
        <v>0</v>
      </c>
      <c r="D160" s="42">
        <v>187502</v>
      </c>
      <c r="E160" s="23">
        <f t="shared" si="53"/>
        <v>-187502</v>
      </c>
      <c r="F160" s="24">
        <f t="shared" si="54"/>
        <v>-1</v>
      </c>
      <c r="G160" s="25" t="str">
        <f t="shared" si="55"/>
        <v>Under Budget</v>
      </c>
      <c r="H160" s="26" t="str">
        <f t="shared" si="56"/>
        <v>Yes</v>
      </c>
      <c r="I160" s="27" t="s">
        <v>566</v>
      </c>
      <c r="J160" s="28">
        <v>0</v>
      </c>
      <c r="K160" s="42">
        <v>-2</v>
      </c>
      <c r="L160" s="42">
        <v>187500</v>
      </c>
      <c r="M160" s="23">
        <f t="shared" si="57"/>
        <v>-187500</v>
      </c>
      <c r="N160" s="24">
        <f t="shared" si="58"/>
        <v>-1</v>
      </c>
      <c r="O160" s="29"/>
      <c r="P160" s="25" t="str">
        <f t="shared" si="59"/>
        <v>Under Budget</v>
      </c>
      <c r="Q160" s="23">
        <f t="shared" si="60"/>
        <v>2</v>
      </c>
    </row>
    <row r="161" spans="1:17" outlineLevel="2" x14ac:dyDescent="0.25">
      <c r="A161" s="44" t="s">
        <v>166</v>
      </c>
      <c r="B161" s="41" t="s">
        <v>11</v>
      </c>
      <c r="C161" s="42">
        <v>612226.65</v>
      </c>
      <c r="D161" s="42">
        <v>229545</v>
      </c>
      <c r="E161" s="23">
        <f t="shared" si="53"/>
        <v>382681.65</v>
      </c>
      <c r="F161" s="24">
        <f t="shared" si="54"/>
        <v>1.6671312814480821</v>
      </c>
      <c r="G161" s="25" t="str">
        <f t="shared" si="55"/>
        <v>Over Budget</v>
      </c>
      <c r="H161" s="26" t="str">
        <f t="shared" si="56"/>
        <v>Yes</v>
      </c>
      <c r="I161" s="27" t="s">
        <v>566</v>
      </c>
      <c r="J161" s="28">
        <v>1000219</v>
      </c>
      <c r="K161" s="42">
        <v>940114.65</v>
      </c>
      <c r="L161" s="42">
        <v>306183</v>
      </c>
      <c r="M161" s="23">
        <f t="shared" si="57"/>
        <v>694036</v>
      </c>
      <c r="N161" s="24">
        <f t="shared" si="58"/>
        <v>2.2667359063043997</v>
      </c>
      <c r="O161" s="29"/>
      <c r="P161" s="25" t="str">
        <f t="shared" si="59"/>
        <v>Over Budget</v>
      </c>
      <c r="Q161" s="23">
        <f t="shared" si="60"/>
        <v>60104.349999999977</v>
      </c>
    </row>
    <row r="162" spans="1:17" outlineLevel="2" x14ac:dyDescent="0.25">
      <c r="A162" s="44" t="s">
        <v>167</v>
      </c>
      <c r="B162" s="41" t="s">
        <v>11</v>
      </c>
      <c r="C162" s="42">
        <v>207792.44</v>
      </c>
      <c r="D162" s="42">
        <v>112200</v>
      </c>
      <c r="E162" s="23">
        <f t="shared" si="53"/>
        <v>95592.44</v>
      </c>
      <c r="F162" s="24">
        <f t="shared" si="54"/>
        <v>0.8519825311942959</v>
      </c>
      <c r="G162" s="25" t="str">
        <f t="shared" si="55"/>
        <v>Over Budget</v>
      </c>
      <c r="H162" s="26" t="str">
        <f t="shared" si="56"/>
        <v>Yes</v>
      </c>
      <c r="I162" s="27" t="s">
        <v>566</v>
      </c>
      <c r="J162" s="28">
        <v>331610</v>
      </c>
      <c r="K162" s="42">
        <v>435592.44</v>
      </c>
      <c r="L162" s="42">
        <v>340000</v>
      </c>
      <c r="M162" s="23">
        <f t="shared" si="57"/>
        <v>-8390</v>
      </c>
      <c r="N162" s="24">
        <f t="shared" si="58"/>
        <v>-2.4676470588235293E-2</v>
      </c>
      <c r="O162" s="29"/>
      <c r="P162" s="25" t="str">
        <f t="shared" si="59"/>
        <v>Under Budget</v>
      </c>
      <c r="Q162" s="23">
        <f t="shared" si="60"/>
        <v>-103982.44</v>
      </c>
    </row>
    <row r="163" spans="1:17" outlineLevel="2" x14ac:dyDescent="0.25">
      <c r="A163" s="44" t="s">
        <v>168</v>
      </c>
      <c r="B163" s="41" t="s">
        <v>11</v>
      </c>
      <c r="C163" s="42">
        <v>304968.59999999998</v>
      </c>
      <c r="D163" s="42">
        <v>378000</v>
      </c>
      <c r="E163" s="23">
        <f t="shared" si="53"/>
        <v>-73031.400000000023</v>
      </c>
      <c r="F163" s="24">
        <f t="shared" si="54"/>
        <v>-0.19320476190476196</v>
      </c>
      <c r="G163" s="25" t="str">
        <f t="shared" si="55"/>
        <v>Under Budget</v>
      </c>
      <c r="H163" s="26" t="str">
        <f t="shared" si="56"/>
        <v>Yes</v>
      </c>
      <c r="I163" s="27" t="s">
        <v>566</v>
      </c>
      <c r="J163" s="28">
        <v>447513</v>
      </c>
      <c r="K163" s="42">
        <v>304968.59999999998</v>
      </c>
      <c r="L163" s="42">
        <v>378000</v>
      </c>
      <c r="M163" s="23">
        <f t="shared" si="57"/>
        <v>69513</v>
      </c>
      <c r="N163" s="24">
        <f t="shared" si="58"/>
        <v>0.18389682539682539</v>
      </c>
      <c r="O163" s="29"/>
      <c r="P163" s="25" t="str">
        <f t="shared" si="59"/>
        <v>Over Budget</v>
      </c>
      <c r="Q163" s="23">
        <f t="shared" si="60"/>
        <v>142544.40000000002</v>
      </c>
    </row>
    <row r="164" spans="1:17" outlineLevel="2" x14ac:dyDescent="0.25">
      <c r="A164" s="44" t="s">
        <v>169</v>
      </c>
      <c r="B164" s="41" t="s">
        <v>11</v>
      </c>
      <c r="C164" s="42">
        <v>0</v>
      </c>
      <c r="D164" s="42">
        <v>37500</v>
      </c>
      <c r="E164" s="23">
        <f t="shared" si="53"/>
        <v>-37500</v>
      </c>
      <c r="F164" s="24">
        <f t="shared" si="54"/>
        <v>-1</v>
      </c>
      <c r="G164" s="25" t="str">
        <f t="shared" si="55"/>
        <v>Under Budget</v>
      </c>
      <c r="H164" s="26" t="str">
        <f t="shared" si="56"/>
        <v>Yes</v>
      </c>
      <c r="I164" s="27" t="s">
        <v>566</v>
      </c>
      <c r="J164" s="28">
        <v>0</v>
      </c>
      <c r="K164" s="42">
        <v>0</v>
      </c>
      <c r="L164" s="42">
        <v>37500</v>
      </c>
      <c r="M164" s="23">
        <f t="shared" si="57"/>
        <v>-37500</v>
      </c>
      <c r="N164" s="24">
        <f t="shared" si="58"/>
        <v>-1</v>
      </c>
      <c r="O164" s="29"/>
      <c r="P164" s="25" t="str">
        <f t="shared" si="59"/>
        <v>Under Budget</v>
      </c>
      <c r="Q164" s="23">
        <f t="shared" si="60"/>
        <v>0</v>
      </c>
    </row>
    <row r="165" spans="1:17" outlineLevel="2" x14ac:dyDescent="0.25">
      <c r="A165" s="44" t="s">
        <v>170</v>
      </c>
      <c r="B165" s="41" t="s">
        <v>11</v>
      </c>
      <c r="C165" s="42">
        <v>-39005.019999999997</v>
      </c>
      <c r="D165" s="42">
        <v>0</v>
      </c>
      <c r="E165" s="23">
        <f t="shared" si="53"/>
        <v>-39005.019999999997</v>
      </c>
      <c r="F165" s="24">
        <f t="shared" si="54"/>
        <v>-1</v>
      </c>
      <c r="G165" s="25" t="str">
        <f t="shared" si="55"/>
        <v>Under Budget</v>
      </c>
      <c r="H165" s="26" t="str">
        <f t="shared" si="56"/>
        <v>Yes</v>
      </c>
      <c r="I165" s="27" t="s">
        <v>566</v>
      </c>
      <c r="J165" s="28">
        <v>41265</v>
      </c>
      <c r="K165" s="42">
        <v>-39005.019999999997</v>
      </c>
      <c r="L165" s="42">
        <v>0</v>
      </c>
      <c r="M165" s="23">
        <f t="shared" si="57"/>
        <v>41265</v>
      </c>
      <c r="N165" s="24">
        <f t="shared" si="58"/>
        <v>1</v>
      </c>
      <c r="O165" s="29"/>
      <c r="P165" s="25" t="str">
        <f t="shared" si="59"/>
        <v>Over Budget</v>
      </c>
      <c r="Q165" s="23">
        <f t="shared" si="60"/>
        <v>80270.01999999999</v>
      </c>
    </row>
    <row r="166" spans="1:17" outlineLevel="2" x14ac:dyDescent="0.25">
      <c r="A166" s="44" t="s">
        <v>171</v>
      </c>
      <c r="B166" s="41" t="s">
        <v>11</v>
      </c>
      <c r="C166" s="42">
        <v>133018.06</v>
      </c>
      <c r="D166" s="42">
        <v>150000</v>
      </c>
      <c r="E166" s="23">
        <f t="shared" si="53"/>
        <v>-16981.940000000002</v>
      </c>
      <c r="F166" s="24">
        <f t="shared" si="54"/>
        <v>-0.11321293333333335</v>
      </c>
      <c r="G166" s="25" t="str">
        <f t="shared" si="55"/>
        <v>Under Budget</v>
      </c>
      <c r="H166" s="26" t="str">
        <f t="shared" si="56"/>
        <v>Yes</v>
      </c>
      <c r="I166" s="27" t="s">
        <v>566</v>
      </c>
      <c r="J166" s="28">
        <v>150000</v>
      </c>
      <c r="K166" s="42">
        <v>133018.06</v>
      </c>
      <c r="L166" s="42">
        <v>150000</v>
      </c>
      <c r="M166" s="23">
        <f t="shared" si="57"/>
        <v>0</v>
      </c>
      <c r="N166" s="24">
        <f t="shared" si="58"/>
        <v>0</v>
      </c>
      <c r="O166" s="29"/>
      <c r="P166" s="25" t="str">
        <f t="shared" si="59"/>
        <v>On Budget</v>
      </c>
      <c r="Q166" s="23">
        <f t="shared" si="60"/>
        <v>16981.940000000002</v>
      </c>
    </row>
    <row r="167" spans="1:17" outlineLevel="2" x14ac:dyDescent="0.25">
      <c r="A167" s="44" t="s">
        <v>172</v>
      </c>
      <c r="B167" s="41" t="s">
        <v>11</v>
      </c>
      <c r="C167" s="42">
        <v>103543.30999999998</v>
      </c>
      <c r="D167" s="42">
        <v>0</v>
      </c>
      <c r="E167" s="23">
        <f t="shared" si="53"/>
        <v>103543.30999999998</v>
      </c>
      <c r="F167" s="24">
        <f t="shared" si="54"/>
        <v>1</v>
      </c>
      <c r="G167" s="25" t="str">
        <f t="shared" si="55"/>
        <v>Over Budget</v>
      </c>
      <c r="H167" s="26" t="str">
        <f t="shared" si="56"/>
        <v>Yes</v>
      </c>
      <c r="I167" s="27" t="s">
        <v>566</v>
      </c>
      <c r="J167" s="28">
        <v>122921</v>
      </c>
      <c r="K167" s="42">
        <v>103543.30999999998</v>
      </c>
      <c r="L167" s="42">
        <v>0</v>
      </c>
      <c r="M167" s="23">
        <f t="shared" si="57"/>
        <v>122921</v>
      </c>
      <c r="N167" s="24">
        <f t="shared" si="58"/>
        <v>1</v>
      </c>
      <c r="O167" s="29"/>
      <c r="P167" s="25" t="str">
        <f t="shared" si="59"/>
        <v>Over Budget</v>
      </c>
      <c r="Q167" s="23">
        <f t="shared" si="60"/>
        <v>19377.690000000017</v>
      </c>
    </row>
    <row r="168" spans="1:17" outlineLevel="2" x14ac:dyDescent="0.25">
      <c r="A168" s="44" t="s">
        <v>173</v>
      </c>
      <c r="B168" s="41" t="s">
        <v>11</v>
      </c>
      <c r="C168" s="42">
        <v>-839.81</v>
      </c>
      <c r="D168" s="42">
        <v>0</v>
      </c>
      <c r="E168" s="23">
        <f t="shared" si="53"/>
        <v>-839.81</v>
      </c>
      <c r="F168" s="24">
        <f t="shared" si="54"/>
        <v>-1</v>
      </c>
      <c r="G168" s="25" t="str">
        <f t="shared" si="55"/>
        <v>Under Budget</v>
      </c>
      <c r="H168" s="26" t="str">
        <f t="shared" si="56"/>
        <v>No</v>
      </c>
      <c r="I168" s="27" t="s">
        <v>566</v>
      </c>
      <c r="J168" s="28">
        <v>-973</v>
      </c>
      <c r="K168" s="42">
        <v>-839.81</v>
      </c>
      <c r="L168" s="42">
        <v>0</v>
      </c>
      <c r="M168" s="23">
        <f t="shared" si="57"/>
        <v>-973</v>
      </c>
      <c r="N168" s="24">
        <f t="shared" si="58"/>
        <v>-1</v>
      </c>
      <c r="O168" s="29"/>
      <c r="P168" s="25" t="str">
        <f t="shared" si="59"/>
        <v>Under Budget</v>
      </c>
      <c r="Q168" s="23">
        <f t="shared" si="60"/>
        <v>-133.19000000000005</v>
      </c>
    </row>
    <row r="169" spans="1:17" outlineLevel="2" x14ac:dyDescent="0.25">
      <c r="A169" s="44" t="s">
        <v>174</v>
      </c>
      <c r="B169" s="41" t="s">
        <v>11</v>
      </c>
      <c r="C169" s="42">
        <v>-0.01</v>
      </c>
      <c r="D169" s="42">
        <v>0</v>
      </c>
      <c r="E169" s="23">
        <f t="shared" si="53"/>
        <v>-0.01</v>
      </c>
      <c r="F169" s="24">
        <f t="shared" si="54"/>
        <v>0</v>
      </c>
      <c r="G169" s="25" t="str">
        <f t="shared" si="55"/>
        <v>On Budget</v>
      </c>
      <c r="H169" s="26" t="str">
        <f t="shared" si="56"/>
        <v>No</v>
      </c>
      <c r="I169" s="27" t="s">
        <v>566</v>
      </c>
      <c r="J169" s="28">
        <v>0</v>
      </c>
      <c r="K169" s="42">
        <v>-0.01</v>
      </c>
      <c r="L169" s="42">
        <v>0</v>
      </c>
      <c r="M169" s="23">
        <f t="shared" si="57"/>
        <v>0</v>
      </c>
      <c r="N169" s="24">
        <f t="shared" si="58"/>
        <v>-1</v>
      </c>
      <c r="O169" s="29"/>
      <c r="P169" s="25" t="str">
        <f t="shared" si="59"/>
        <v>On Budget</v>
      </c>
      <c r="Q169" s="23">
        <f t="shared" si="60"/>
        <v>0.01</v>
      </c>
    </row>
    <row r="170" spans="1:17" outlineLevel="2" x14ac:dyDescent="0.25">
      <c r="A170" s="44" t="s">
        <v>175</v>
      </c>
      <c r="B170" s="41" t="s">
        <v>11</v>
      </c>
      <c r="C170" s="42">
        <v>22534.73</v>
      </c>
      <c r="D170" s="42">
        <v>89964</v>
      </c>
      <c r="E170" s="23">
        <f t="shared" si="53"/>
        <v>-67429.27</v>
      </c>
      <c r="F170" s="24">
        <f t="shared" si="54"/>
        <v>-0.74951391667778222</v>
      </c>
      <c r="G170" s="25" t="str">
        <f t="shared" si="55"/>
        <v>Under Budget</v>
      </c>
      <c r="H170" s="26" t="str">
        <f t="shared" si="56"/>
        <v>Yes</v>
      </c>
      <c r="I170" s="27" t="s">
        <v>566</v>
      </c>
      <c r="J170" s="28">
        <v>24439</v>
      </c>
      <c r="K170" s="42">
        <v>52570.729999999996</v>
      </c>
      <c r="L170" s="42">
        <v>120000</v>
      </c>
      <c r="M170" s="23">
        <f t="shared" si="57"/>
        <v>-95561</v>
      </c>
      <c r="N170" s="24">
        <f t="shared" si="58"/>
        <v>-0.79634166666666661</v>
      </c>
      <c r="O170" s="29"/>
      <c r="P170" s="25" t="str">
        <f t="shared" si="59"/>
        <v>Under Budget</v>
      </c>
      <c r="Q170" s="23">
        <f t="shared" si="60"/>
        <v>-28131.729999999996</v>
      </c>
    </row>
    <row r="171" spans="1:17" outlineLevel="2" x14ac:dyDescent="0.25">
      <c r="A171" s="44" t="s">
        <v>176</v>
      </c>
      <c r="B171" s="41" t="s">
        <v>11</v>
      </c>
      <c r="C171" s="42">
        <v>-548.46000000000026</v>
      </c>
      <c r="D171" s="42">
        <v>0</v>
      </c>
      <c r="E171" s="23">
        <f t="shared" si="53"/>
        <v>-548.46000000000026</v>
      </c>
      <c r="F171" s="24">
        <f t="shared" si="54"/>
        <v>-1</v>
      </c>
      <c r="G171" s="25" t="str">
        <f t="shared" si="55"/>
        <v>Under Budget</v>
      </c>
      <c r="H171" s="26" t="str">
        <f t="shared" si="56"/>
        <v>No</v>
      </c>
      <c r="I171" s="27" t="s">
        <v>566</v>
      </c>
      <c r="J171" s="28">
        <v>-548</v>
      </c>
      <c r="K171" s="42">
        <v>-548.46000000000026</v>
      </c>
      <c r="L171" s="42">
        <v>0</v>
      </c>
      <c r="M171" s="23">
        <f t="shared" si="57"/>
        <v>-548</v>
      </c>
      <c r="N171" s="24">
        <f t="shared" si="58"/>
        <v>-1</v>
      </c>
      <c r="O171" s="29"/>
      <c r="P171" s="25" t="str">
        <f t="shared" si="59"/>
        <v>Under Budget</v>
      </c>
      <c r="Q171" s="23">
        <f t="shared" si="60"/>
        <v>0.46000000000026375</v>
      </c>
    </row>
    <row r="172" spans="1:17" outlineLevel="2" x14ac:dyDescent="0.25">
      <c r="A172" s="44" t="s">
        <v>177</v>
      </c>
      <c r="B172" s="41" t="s">
        <v>11</v>
      </c>
      <c r="C172" s="42">
        <v>-1551.27</v>
      </c>
      <c r="D172" s="42">
        <v>0</v>
      </c>
      <c r="E172" s="23">
        <f t="shared" si="53"/>
        <v>-1551.27</v>
      </c>
      <c r="F172" s="24">
        <f t="shared" si="54"/>
        <v>-1</v>
      </c>
      <c r="G172" s="25" t="str">
        <f t="shared" si="55"/>
        <v>Under Budget</v>
      </c>
      <c r="H172" s="26" t="str">
        <f t="shared" si="56"/>
        <v>No</v>
      </c>
      <c r="I172" s="27" t="s">
        <v>566</v>
      </c>
      <c r="J172" s="28">
        <v>-1803</v>
      </c>
      <c r="K172" s="42">
        <v>-1551.27</v>
      </c>
      <c r="L172" s="42">
        <v>0</v>
      </c>
      <c r="M172" s="23">
        <f t="shared" si="57"/>
        <v>-1803</v>
      </c>
      <c r="N172" s="24">
        <f t="shared" si="58"/>
        <v>-1</v>
      </c>
      <c r="O172" s="29"/>
      <c r="P172" s="25" t="str">
        <f t="shared" si="59"/>
        <v>Under Budget</v>
      </c>
      <c r="Q172" s="23">
        <f t="shared" si="60"/>
        <v>-251.73000000000002</v>
      </c>
    </row>
    <row r="173" spans="1:17" outlineLevel="2" x14ac:dyDescent="0.25">
      <c r="A173" s="44" t="s">
        <v>178</v>
      </c>
      <c r="B173" s="41" t="s">
        <v>11</v>
      </c>
      <c r="C173" s="42">
        <v>1725.8300000000002</v>
      </c>
      <c r="D173" s="42">
        <v>0</v>
      </c>
      <c r="E173" s="23">
        <f t="shared" si="53"/>
        <v>1725.8300000000002</v>
      </c>
      <c r="F173" s="24">
        <f t="shared" si="54"/>
        <v>1</v>
      </c>
      <c r="G173" s="25" t="str">
        <f t="shared" si="55"/>
        <v>Over Budget</v>
      </c>
      <c r="H173" s="26" t="str">
        <f t="shared" si="56"/>
        <v>No</v>
      </c>
      <c r="I173" s="27" t="s">
        <v>566</v>
      </c>
      <c r="J173" s="28">
        <v>1800</v>
      </c>
      <c r="K173" s="42">
        <v>1725.8300000000002</v>
      </c>
      <c r="L173" s="42">
        <v>0</v>
      </c>
      <c r="M173" s="23">
        <f t="shared" si="57"/>
        <v>1800</v>
      </c>
      <c r="N173" s="24">
        <f t="shared" si="58"/>
        <v>1</v>
      </c>
      <c r="O173" s="29"/>
      <c r="P173" s="25" t="str">
        <f t="shared" si="59"/>
        <v>Over Budget</v>
      </c>
      <c r="Q173" s="23">
        <f t="shared" si="60"/>
        <v>74.169999999999845</v>
      </c>
    </row>
    <row r="174" spans="1:17" outlineLevel="2" x14ac:dyDescent="0.25">
      <c r="A174" s="44" t="s">
        <v>179</v>
      </c>
      <c r="B174" s="41" t="s">
        <v>11</v>
      </c>
      <c r="C174" s="42">
        <v>-503.89</v>
      </c>
      <c r="D174" s="42">
        <v>0</v>
      </c>
      <c r="E174" s="23">
        <f t="shared" si="53"/>
        <v>-503.89</v>
      </c>
      <c r="F174" s="24">
        <f t="shared" si="54"/>
        <v>-1</v>
      </c>
      <c r="G174" s="25" t="str">
        <f t="shared" si="55"/>
        <v>Under Budget</v>
      </c>
      <c r="H174" s="26" t="str">
        <f t="shared" si="56"/>
        <v>No</v>
      </c>
      <c r="I174" s="27" t="s">
        <v>566</v>
      </c>
      <c r="J174" s="28">
        <v>-586</v>
      </c>
      <c r="K174" s="42">
        <v>-503.89</v>
      </c>
      <c r="L174" s="42">
        <v>0</v>
      </c>
      <c r="M174" s="23">
        <f t="shared" si="57"/>
        <v>-586</v>
      </c>
      <c r="N174" s="24">
        <f t="shared" si="58"/>
        <v>-1</v>
      </c>
      <c r="O174" s="29"/>
      <c r="P174" s="25" t="str">
        <f t="shared" si="59"/>
        <v>Under Budget</v>
      </c>
      <c r="Q174" s="23">
        <f t="shared" si="60"/>
        <v>-82.110000000000014</v>
      </c>
    </row>
    <row r="175" spans="1:17" outlineLevel="2" x14ac:dyDescent="0.25">
      <c r="A175" s="44" t="s">
        <v>180</v>
      </c>
      <c r="B175" s="41" t="s">
        <v>11</v>
      </c>
      <c r="C175" s="42">
        <v>37582.909999999996</v>
      </c>
      <c r="D175" s="42">
        <v>12375</v>
      </c>
      <c r="E175" s="23">
        <f t="shared" si="53"/>
        <v>25207.909999999996</v>
      </c>
      <c r="F175" s="24">
        <f t="shared" si="54"/>
        <v>2.0370028282828279</v>
      </c>
      <c r="G175" s="25" t="str">
        <f t="shared" si="55"/>
        <v>Over Budget</v>
      </c>
      <c r="H175" s="26" t="str">
        <f t="shared" si="56"/>
        <v>Yes</v>
      </c>
      <c r="I175" s="27" t="s">
        <v>489</v>
      </c>
      <c r="J175" s="28">
        <v>38600</v>
      </c>
      <c r="K175" s="42">
        <v>62707.909999999996</v>
      </c>
      <c r="L175" s="42">
        <v>37500</v>
      </c>
      <c r="M175" s="23">
        <f t="shared" si="57"/>
        <v>1100</v>
      </c>
      <c r="N175" s="24">
        <f t="shared" si="58"/>
        <v>2.9333333333333333E-2</v>
      </c>
      <c r="O175" s="29"/>
      <c r="P175" s="25" t="str">
        <f t="shared" si="59"/>
        <v>Over Budget</v>
      </c>
      <c r="Q175" s="23">
        <f t="shared" si="60"/>
        <v>-24107.909999999996</v>
      </c>
    </row>
    <row r="176" spans="1:17" outlineLevel="2" x14ac:dyDescent="0.25">
      <c r="A176" s="44" t="s">
        <v>181</v>
      </c>
      <c r="B176" s="41" t="s">
        <v>11</v>
      </c>
      <c r="C176" s="42">
        <v>61236.81</v>
      </c>
      <c r="D176" s="42">
        <v>85000</v>
      </c>
      <c r="E176" s="23">
        <f t="shared" si="53"/>
        <v>-23763.190000000002</v>
      </c>
      <c r="F176" s="24">
        <f t="shared" si="54"/>
        <v>-0.27956694117647063</v>
      </c>
      <c r="G176" s="25" t="str">
        <f t="shared" si="55"/>
        <v>Under Budget</v>
      </c>
      <c r="H176" s="26" t="str">
        <f t="shared" si="56"/>
        <v>Yes</v>
      </c>
      <c r="I176" s="27" t="s">
        <v>568</v>
      </c>
      <c r="J176" s="28">
        <v>86945</v>
      </c>
      <c r="K176" s="42">
        <v>61236.81</v>
      </c>
      <c r="L176" s="42">
        <v>85000</v>
      </c>
      <c r="M176" s="23">
        <f t="shared" si="57"/>
        <v>1945</v>
      </c>
      <c r="N176" s="24">
        <f t="shared" si="58"/>
        <v>2.2882352941176472E-2</v>
      </c>
      <c r="O176" s="29"/>
      <c r="P176" s="25" t="str">
        <f t="shared" si="59"/>
        <v>Over Budget</v>
      </c>
      <c r="Q176" s="23">
        <f t="shared" si="60"/>
        <v>25708.190000000002</v>
      </c>
    </row>
    <row r="177" spans="1:17" outlineLevel="2" x14ac:dyDescent="0.25">
      <c r="A177" s="44" t="s">
        <v>182</v>
      </c>
      <c r="B177" s="41" t="s">
        <v>11</v>
      </c>
      <c r="C177" s="42">
        <v>157084.81</v>
      </c>
      <c r="D177" s="42">
        <v>13622</v>
      </c>
      <c r="E177" s="23">
        <f t="shared" si="53"/>
        <v>143462.81</v>
      </c>
      <c r="F177" s="24">
        <f t="shared" si="54"/>
        <v>10.531699456761121</v>
      </c>
      <c r="G177" s="25" t="str">
        <f t="shared" si="55"/>
        <v>Over Budget</v>
      </c>
      <c r="H177" s="26" t="str">
        <f t="shared" si="56"/>
        <v>Yes</v>
      </c>
      <c r="I177" s="27" t="s">
        <v>569</v>
      </c>
      <c r="J177" s="28">
        <v>0</v>
      </c>
      <c r="K177" s="42">
        <v>197950.81</v>
      </c>
      <c r="L177" s="42">
        <v>54488</v>
      </c>
      <c r="M177" s="23">
        <f t="shared" si="57"/>
        <v>-54488</v>
      </c>
      <c r="N177" s="24">
        <f t="shared" si="58"/>
        <v>-1</v>
      </c>
      <c r="O177" s="29"/>
      <c r="P177" s="25" t="str">
        <f t="shared" si="59"/>
        <v>Under Budget</v>
      </c>
      <c r="Q177" s="23">
        <f t="shared" si="60"/>
        <v>-197950.81</v>
      </c>
    </row>
    <row r="178" spans="1:17" outlineLevel="2" x14ac:dyDescent="0.25">
      <c r="A178" s="44" t="s">
        <v>183</v>
      </c>
      <c r="B178" s="41" t="s">
        <v>11</v>
      </c>
      <c r="C178" s="42">
        <v>305023.90000000002</v>
      </c>
      <c r="D178" s="42">
        <v>0</v>
      </c>
      <c r="E178" s="23">
        <f t="shared" si="53"/>
        <v>305023.90000000002</v>
      </c>
      <c r="F178" s="24">
        <f t="shared" si="54"/>
        <v>1</v>
      </c>
      <c r="G178" s="25" t="str">
        <f t="shared" si="55"/>
        <v>Over Budget</v>
      </c>
      <c r="H178" s="26" t="str">
        <f t="shared" si="56"/>
        <v>Yes</v>
      </c>
      <c r="I178" s="27" t="s">
        <v>559</v>
      </c>
      <c r="J178" s="28">
        <v>306124</v>
      </c>
      <c r="K178" s="42">
        <v>305023.90000000002</v>
      </c>
      <c r="L178" s="42">
        <v>0</v>
      </c>
      <c r="M178" s="23">
        <f t="shared" si="57"/>
        <v>306124</v>
      </c>
      <c r="N178" s="24">
        <f t="shared" si="58"/>
        <v>1</v>
      </c>
      <c r="O178" s="29"/>
      <c r="P178" s="25" t="str">
        <f t="shared" si="59"/>
        <v>Over Budget</v>
      </c>
      <c r="Q178" s="23">
        <f t="shared" si="60"/>
        <v>1100.0999999999767</v>
      </c>
    </row>
    <row r="179" spans="1:17" outlineLevel="2" x14ac:dyDescent="0.25">
      <c r="A179" s="44" t="s">
        <v>184</v>
      </c>
      <c r="B179" s="41" t="s">
        <v>11</v>
      </c>
      <c r="C179" s="42">
        <v>156098.65000000002</v>
      </c>
      <c r="D179" s="42">
        <v>0</v>
      </c>
      <c r="E179" s="23">
        <f t="shared" si="53"/>
        <v>156098.65000000002</v>
      </c>
      <c r="F179" s="24">
        <f t="shared" si="54"/>
        <v>1</v>
      </c>
      <c r="G179" s="25" t="str">
        <f t="shared" si="55"/>
        <v>Over Budget</v>
      </c>
      <c r="H179" s="26" t="str">
        <f t="shared" si="56"/>
        <v>Yes</v>
      </c>
      <c r="I179" s="27" t="s">
        <v>559</v>
      </c>
      <c r="J179" s="28">
        <v>159145</v>
      </c>
      <c r="K179" s="42">
        <v>156098.65000000002</v>
      </c>
      <c r="L179" s="42">
        <v>0</v>
      </c>
      <c r="M179" s="23">
        <f t="shared" si="57"/>
        <v>159145</v>
      </c>
      <c r="N179" s="24">
        <f t="shared" si="58"/>
        <v>1</v>
      </c>
      <c r="O179" s="29"/>
      <c r="P179" s="25" t="str">
        <f t="shared" si="59"/>
        <v>Over Budget</v>
      </c>
      <c r="Q179" s="23">
        <f t="shared" si="60"/>
        <v>3046.3499999999767</v>
      </c>
    </row>
    <row r="180" spans="1:17" ht="15.75" outlineLevel="2" thickBot="1" x14ac:dyDescent="0.3">
      <c r="A180" s="44" t="s">
        <v>185</v>
      </c>
      <c r="B180" s="41" t="s">
        <v>11</v>
      </c>
      <c r="C180" s="42">
        <v>-218.45000000000164</v>
      </c>
      <c r="D180" s="42">
        <v>0</v>
      </c>
      <c r="E180" s="23">
        <f t="shared" si="53"/>
        <v>-218.45000000000164</v>
      </c>
      <c r="F180" s="24">
        <f t="shared" si="54"/>
        <v>-1</v>
      </c>
      <c r="G180" s="25" t="str">
        <f t="shared" si="55"/>
        <v>Under Budget</v>
      </c>
      <c r="H180" s="26" t="str">
        <f t="shared" si="56"/>
        <v>No</v>
      </c>
      <c r="I180" s="27" t="s">
        <v>489</v>
      </c>
      <c r="J180" s="28">
        <v>-1700</v>
      </c>
      <c r="K180" s="42">
        <v>-218.45000000000164</v>
      </c>
      <c r="L180" s="42">
        <v>0</v>
      </c>
      <c r="M180" s="23">
        <f t="shared" si="57"/>
        <v>-1700</v>
      </c>
      <c r="N180" s="24">
        <f t="shared" si="58"/>
        <v>-1</v>
      </c>
      <c r="O180" s="29"/>
      <c r="P180" s="25" t="str">
        <f t="shared" si="59"/>
        <v>Under Budget</v>
      </c>
      <c r="Q180" s="23">
        <f t="shared" si="60"/>
        <v>-1481.5499999999984</v>
      </c>
    </row>
    <row r="181" spans="1:17" s="48" customFormat="1" outlineLevel="1" x14ac:dyDescent="0.25">
      <c r="A181" s="46" t="s">
        <v>186</v>
      </c>
      <c r="B181" s="47" t="s">
        <v>13</v>
      </c>
      <c r="C181" s="47">
        <f>SUBTOTAL(9,C145:C180)</f>
        <v>2365036.92</v>
      </c>
      <c r="D181" s="47">
        <f>SUBTOTAL(9,D145:D180)</f>
        <v>2127245</v>
      </c>
      <c r="E181" s="47">
        <f t="shared" si="53"/>
        <v>237791.91999999993</v>
      </c>
      <c r="F181" s="50">
        <f t="shared" si="54"/>
        <v>0.11178398350918672</v>
      </c>
      <c r="G181" s="47" t="str">
        <f t="shared" si="55"/>
        <v>Over Budget</v>
      </c>
      <c r="H181" s="47"/>
      <c r="I181" s="47"/>
      <c r="J181" s="61">
        <f>SUBTOTAL(9,J145:J180)</f>
        <v>3140038</v>
      </c>
      <c r="K181" s="47">
        <f>SUBTOTAL(9,K145:K180)</f>
        <v>3972155.92</v>
      </c>
      <c r="L181" s="47">
        <f>SUBTOTAL(9,L145:L180)</f>
        <v>3406369</v>
      </c>
      <c r="M181" s="47">
        <f t="shared" si="57"/>
        <v>-266331</v>
      </c>
      <c r="N181" s="50">
        <f t="shared" si="58"/>
        <v>-7.818618593581611E-2</v>
      </c>
      <c r="O181" s="47"/>
      <c r="P181" s="47" t="str">
        <f t="shared" si="59"/>
        <v>Under Budget</v>
      </c>
      <c r="Q181" s="47">
        <f t="shared" si="60"/>
        <v>-832117.91999999993</v>
      </c>
    </row>
    <row r="182" spans="1:17" outlineLevel="2" x14ac:dyDescent="0.25">
      <c r="A182" s="43" t="s">
        <v>187</v>
      </c>
      <c r="B182" s="41"/>
      <c r="C182" s="42"/>
      <c r="D182" s="42"/>
      <c r="E182" s="42"/>
      <c r="F182" s="42"/>
      <c r="G182" s="42"/>
      <c r="H182" s="42"/>
      <c r="I182" s="42"/>
      <c r="J182" s="42"/>
      <c r="K182" s="42"/>
      <c r="L182" s="42"/>
      <c r="M182" s="42"/>
      <c r="N182" s="42"/>
    </row>
    <row r="183" spans="1:17" ht="24" outlineLevel="2" x14ac:dyDescent="0.25">
      <c r="A183" s="44" t="s">
        <v>188</v>
      </c>
      <c r="B183" s="41" t="s">
        <v>11</v>
      </c>
      <c r="C183" s="42">
        <v>125852.08000000037</v>
      </c>
      <c r="D183" s="42">
        <v>0</v>
      </c>
      <c r="E183" s="23">
        <f t="shared" ref="E183:E205" si="61">C183 - D183</f>
        <v>125852.08000000037</v>
      </c>
      <c r="F183" s="24">
        <f t="shared" ref="F183:F205" si="62">IF(D183 &gt; 1, ( C183 - D183 ) / D183, IF(C183 &gt; 1, 1, IF(C183 &lt; -1, -1, 0)))</f>
        <v>1</v>
      </c>
      <c r="G183" s="25" t="str">
        <f t="shared" ref="G183:G205" si="63">IF($E183 &gt; 1, "Over Budget", IF($E183 &lt; -1, "Under Budget", "On Budget"))</f>
        <v>Over Budget</v>
      </c>
      <c r="H183" s="26" t="str">
        <f t="shared" ref="H183:H204" si="64">IF(AND(OR(MONTH($A$3) = 3, MONTH($A$3) = 6, MONTH($A$3) = 9, MONTH($A$3) = 12), OR($F183 &gt;= 0.1, $E183 &gt;= 250000, $F183 &lt;= -0.1, $E183 &lt;= -250000), OR($E183 &gt;= 10000, $E183 &lt;= -10000)), "Yes", IF(OR($E183 &gt;= 250000, $E183 &lt;= -250000), "Yes", "No"))</f>
        <v>Yes</v>
      </c>
      <c r="I183" s="27" t="s">
        <v>570</v>
      </c>
      <c r="J183" s="28">
        <v>0</v>
      </c>
      <c r="K183" s="42">
        <v>147602.08000000037</v>
      </c>
      <c r="L183" s="42">
        <v>0</v>
      </c>
      <c r="M183" s="23">
        <f t="shared" ref="M183:M205" si="65">J183 - L183</f>
        <v>0</v>
      </c>
      <c r="N183" s="24">
        <f t="shared" ref="N183:N205" si="66">IF(L183 &gt; 1, ( J183 - L183 ) / L183, IF(J183 &gt; 1, 1, IF(J183 &lt; 1, -1, 0)))</f>
        <v>-1</v>
      </c>
      <c r="O183" s="29"/>
      <c r="P183" s="25" t="str">
        <f t="shared" ref="P183:P205" si="67">IF($M183 &gt; 1, "Over Budget", IF($M183 &lt; -1, "Under Budget", "On Budget"))</f>
        <v>On Budget</v>
      </c>
      <c r="Q183" s="23">
        <f t="shared" ref="Q183:Q205" si="68">J183 - K183</f>
        <v>-147602.08000000037</v>
      </c>
    </row>
    <row r="184" spans="1:17" outlineLevel="2" x14ac:dyDescent="0.25">
      <c r="A184" s="44" t="s">
        <v>189</v>
      </c>
      <c r="B184" s="41" t="s">
        <v>11</v>
      </c>
      <c r="C184" s="42">
        <v>252.76</v>
      </c>
      <c r="D184" s="42">
        <v>0</v>
      </c>
      <c r="E184" s="23">
        <f t="shared" si="61"/>
        <v>252.76</v>
      </c>
      <c r="F184" s="24">
        <f t="shared" si="62"/>
        <v>1</v>
      </c>
      <c r="G184" s="25" t="str">
        <f t="shared" si="63"/>
        <v>Over Budget</v>
      </c>
      <c r="H184" s="26" t="str">
        <f t="shared" si="64"/>
        <v>No</v>
      </c>
      <c r="I184" s="27"/>
      <c r="J184" s="28">
        <v>253</v>
      </c>
      <c r="K184" s="42">
        <v>252.76</v>
      </c>
      <c r="L184" s="42">
        <v>0</v>
      </c>
      <c r="M184" s="23">
        <f t="shared" si="65"/>
        <v>253</v>
      </c>
      <c r="N184" s="24">
        <f t="shared" si="66"/>
        <v>1</v>
      </c>
      <c r="O184" s="29"/>
      <c r="P184" s="25" t="str">
        <f t="shared" si="67"/>
        <v>Over Budget</v>
      </c>
      <c r="Q184" s="23">
        <f t="shared" si="68"/>
        <v>0.24000000000000909</v>
      </c>
    </row>
    <row r="185" spans="1:17" outlineLevel="2" x14ac:dyDescent="0.25">
      <c r="A185" s="44" t="s">
        <v>190</v>
      </c>
      <c r="B185" s="41" t="s">
        <v>11</v>
      </c>
      <c r="C185" s="42">
        <v>0</v>
      </c>
      <c r="D185" s="42">
        <v>7398</v>
      </c>
      <c r="E185" s="23">
        <f t="shared" si="61"/>
        <v>-7398</v>
      </c>
      <c r="F185" s="24">
        <f t="shared" si="62"/>
        <v>-1</v>
      </c>
      <c r="G185" s="25" t="str">
        <f t="shared" si="63"/>
        <v>Under Budget</v>
      </c>
      <c r="H185" s="26" t="str">
        <f t="shared" si="64"/>
        <v>No</v>
      </c>
      <c r="I185" s="27"/>
      <c r="J185" s="28">
        <v>9871</v>
      </c>
      <c r="K185" s="42">
        <v>2473</v>
      </c>
      <c r="L185" s="42">
        <v>9871</v>
      </c>
      <c r="M185" s="23">
        <f t="shared" si="65"/>
        <v>0</v>
      </c>
      <c r="N185" s="24">
        <f t="shared" si="66"/>
        <v>0</v>
      </c>
      <c r="O185" s="29"/>
      <c r="P185" s="25" t="str">
        <f t="shared" si="67"/>
        <v>On Budget</v>
      </c>
      <c r="Q185" s="23">
        <f t="shared" si="68"/>
        <v>7398</v>
      </c>
    </row>
    <row r="186" spans="1:17" outlineLevel="2" x14ac:dyDescent="0.25">
      <c r="A186" s="44" t="s">
        <v>191</v>
      </c>
      <c r="B186" s="41" t="s">
        <v>11</v>
      </c>
      <c r="C186" s="42">
        <v>255374.64</v>
      </c>
      <c r="D186" s="42">
        <v>243800</v>
      </c>
      <c r="E186" s="23">
        <f t="shared" si="61"/>
        <v>11574.640000000014</v>
      </c>
      <c r="F186" s="24">
        <f t="shared" si="62"/>
        <v>4.7475963904840088E-2</v>
      </c>
      <c r="G186" s="25" t="str">
        <f t="shared" si="63"/>
        <v>Over Budget</v>
      </c>
      <c r="H186" s="26" t="str">
        <f t="shared" si="64"/>
        <v>No</v>
      </c>
      <c r="I186" s="27"/>
      <c r="J186" s="28">
        <v>262605</v>
      </c>
      <c r="K186" s="42">
        <v>255374.64</v>
      </c>
      <c r="L186" s="42">
        <v>243800</v>
      </c>
      <c r="M186" s="23">
        <f t="shared" si="65"/>
        <v>18805</v>
      </c>
      <c r="N186" s="24">
        <f t="shared" si="66"/>
        <v>7.7132895816242816E-2</v>
      </c>
      <c r="O186" s="29"/>
      <c r="P186" s="25" t="str">
        <f t="shared" si="67"/>
        <v>Over Budget</v>
      </c>
      <c r="Q186" s="23">
        <f t="shared" si="68"/>
        <v>7230.359999999986</v>
      </c>
    </row>
    <row r="187" spans="1:17" outlineLevel="2" x14ac:dyDescent="0.25">
      <c r="A187" s="44" t="s">
        <v>192</v>
      </c>
      <c r="B187" s="41" t="s">
        <v>11</v>
      </c>
      <c r="C187" s="42">
        <v>2329.5300000000007</v>
      </c>
      <c r="D187" s="42">
        <v>0</v>
      </c>
      <c r="E187" s="23">
        <f t="shared" si="61"/>
        <v>2329.5300000000007</v>
      </c>
      <c r="F187" s="24">
        <f t="shared" si="62"/>
        <v>1</v>
      </c>
      <c r="G187" s="25" t="str">
        <f t="shared" si="63"/>
        <v>Over Budget</v>
      </c>
      <c r="H187" s="26" t="str">
        <f t="shared" si="64"/>
        <v>No</v>
      </c>
      <c r="I187" s="27"/>
      <c r="J187" s="28">
        <v>2330</v>
      </c>
      <c r="K187" s="42">
        <v>2329.5300000000007</v>
      </c>
      <c r="L187" s="42">
        <v>0</v>
      </c>
      <c r="M187" s="23">
        <f t="shared" si="65"/>
        <v>2330</v>
      </c>
      <c r="N187" s="24">
        <f t="shared" si="66"/>
        <v>1</v>
      </c>
      <c r="O187" s="29"/>
      <c r="P187" s="25" t="str">
        <f t="shared" si="67"/>
        <v>Over Budget</v>
      </c>
      <c r="Q187" s="23">
        <f t="shared" si="68"/>
        <v>0.46999999999934516</v>
      </c>
    </row>
    <row r="188" spans="1:17" outlineLevel="2" x14ac:dyDescent="0.25">
      <c r="A188" s="44" t="s">
        <v>193</v>
      </c>
      <c r="B188" s="41" t="s">
        <v>11</v>
      </c>
      <c r="C188" s="42">
        <v>-6750</v>
      </c>
      <c r="D188" s="42">
        <v>12420</v>
      </c>
      <c r="E188" s="23">
        <f t="shared" si="61"/>
        <v>-19170</v>
      </c>
      <c r="F188" s="24">
        <f t="shared" si="62"/>
        <v>-1.5434782608695652</v>
      </c>
      <c r="G188" s="25" t="str">
        <f t="shared" si="63"/>
        <v>Under Budget</v>
      </c>
      <c r="H188" s="26" t="str">
        <f t="shared" si="64"/>
        <v>Yes</v>
      </c>
      <c r="I188" s="27" t="s">
        <v>594</v>
      </c>
      <c r="J188" s="28">
        <v>0</v>
      </c>
      <c r="K188" s="42">
        <v>-6750</v>
      </c>
      <c r="L188" s="42">
        <v>12420</v>
      </c>
      <c r="M188" s="23">
        <f t="shared" si="65"/>
        <v>-12420</v>
      </c>
      <c r="N188" s="24">
        <f t="shared" si="66"/>
        <v>-1</v>
      </c>
      <c r="O188" s="29"/>
      <c r="P188" s="25" t="str">
        <f t="shared" si="67"/>
        <v>Under Budget</v>
      </c>
      <c r="Q188" s="23">
        <f t="shared" si="68"/>
        <v>6750</v>
      </c>
    </row>
    <row r="189" spans="1:17" outlineLevel="2" x14ac:dyDescent="0.25">
      <c r="A189" s="44" t="s">
        <v>194</v>
      </c>
      <c r="B189" s="41" t="s">
        <v>11</v>
      </c>
      <c r="C189" s="42">
        <v>126295.34000000004</v>
      </c>
      <c r="D189" s="42">
        <v>153207</v>
      </c>
      <c r="E189" s="23">
        <f t="shared" si="61"/>
        <v>-26911.65999999996</v>
      </c>
      <c r="F189" s="24">
        <f t="shared" si="62"/>
        <v>-0.17565555098657346</v>
      </c>
      <c r="G189" s="25" t="str">
        <f t="shared" si="63"/>
        <v>Under Budget</v>
      </c>
      <c r="H189" s="26" t="str">
        <f t="shared" si="64"/>
        <v>Yes</v>
      </c>
      <c r="I189" s="27" t="s">
        <v>595</v>
      </c>
      <c r="J189" s="28">
        <v>204361</v>
      </c>
      <c r="K189" s="42">
        <v>177449.34000000003</v>
      </c>
      <c r="L189" s="42">
        <v>204361</v>
      </c>
      <c r="M189" s="23">
        <f t="shared" si="65"/>
        <v>0</v>
      </c>
      <c r="N189" s="24">
        <f t="shared" si="66"/>
        <v>0</v>
      </c>
      <c r="O189" s="29"/>
      <c r="P189" s="25" t="str">
        <f t="shared" si="67"/>
        <v>On Budget</v>
      </c>
      <c r="Q189" s="23">
        <f t="shared" si="68"/>
        <v>26911.659999999974</v>
      </c>
    </row>
    <row r="190" spans="1:17" outlineLevel="2" x14ac:dyDescent="0.25">
      <c r="A190" s="44" t="s">
        <v>195</v>
      </c>
      <c r="B190" s="41" t="s">
        <v>11</v>
      </c>
      <c r="C190" s="42">
        <v>0</v>
      </c>
      <c r="D190" s="42">
        <v>25070</v>
      </c>
      <c r="E190" s="23">
        <f t="shared" si="61"/>
        <v>-25070</v>
      </c>
      <c r="F190" s="24">
        <f t="shared" si="62"/>
        <v>-1</v>
      </c>
      <c r="G190" s="25" t="str">
        <f t="shared" si="63"/>
        <v>Under Budget</v>
      </c>
      <c r="H190" s="26" t="str">
        <f t="shared" si="64"/>
        <v>Yes</v>
      </c>
      <c r="I190" s="27" t="s">
        <v>596</v>
      </c>
      <c r="J190" s="28">
        <v>79750</v>
      </c>
      <c r="K190" s="42">
        <v>59812</v>
      </c>
      <c r="L190" s="42">
        <v>25070</v>
      </c>
      <c r="M190" s="23">
        <f t="shared" si="65"/>
        <v>54680</v>
      </c>
      <c r="N190" s="24">
        <f t="shared" si="66"/>
        <v>2.1810929397686478</v>
      </c>
      <c r="O190" s="29"/>
      <c r="P190" s="25" t="str">
        <f t="shared" si="67"/>
        <v>Over Budget</v>
      </c>
      <c r="Q190" s="23">
        <f t="shared" si="68"/>
        <v>19938</v>
      </c>
    </row>
    <row r="191" spans="1:17" outlineLevel="2" x14ac:dyDescent="0.25">
      <c r="A191" s="44" t="s">
        <v>196</v>
      </c>
      <c r="B191" s="41" t="s">
        <v>11</v>
      </c>
      <c r="C191" s="42">
        <v>0</v>
      </c>
      <c r="D191" s="42">
        <v>49680</v>
      </c>
      <c r="E191" s="23">
        <f t="shared" si="61"/>
        <v>-49680</v>
      </c>
      <c r="F191" s="24">
        <f t="shared" si="62"/>
        <v>-1</v>
      </c>
      <c r="G191" s="25" t="str">
        <f t="shared" si="63"/>
        <v>Under Budget</v>
      </c>
      <c r="H191" s="26" t="str">
        <f t="shared" si="64"/>
        <v>Yes</v>
      </c>
      <c r="I191" s="27" t="s">
        <v>596</v>
      </c>
      <c r="J191" s="28">
        <v>49680</v>
      </c>
      <c r="K191" s="42">
        <v>0</v>
      </c>
      <c r="L191" s="42">
        <v>49680</v>
      </c>
      <c r="M191" s="23">
        <f t="shared" si="65"/>
        <v>0</v>
      </c>
      <c r="N191" s="24">
        <f t="shared" si="66"/>
        <v>0</v>
      </c>
      <c r="O191" s="29"/>
      <c r="P191" s="25" t="str">
        <f t="shared" si="67"/>
        <v>On Budget</v>
      </c>
      <c r="Q191" s="23">
        <f t="shared" si="68"/>
        <v>49680</v>
      </c>
    </row>
    <row r="192" spans="1:17" outlineLevel="2" x14ac:dyDescent="0.25">
      <c r="A192" s="44" t="s">
        <v>197</v>
      </c>
      <c r="B192" s="41" t="s">
        <v>11</v>
      </c>
      <c r="C192" s="42">
        <v>664456.68000000005</v>
      </c>
      <c r="D192" s="42">
        <v>745200</v>
      </c>
      <c r="E192" s="23">
        <f t="shared" si="61"/>
        <v>-80743.319999999949</v>
      </c>
      <c r="F192" s="24">
        <f t="shared" si="62"/>
        <v>-0.10835120772946853</v>
      </c>
      <c r="G192" s="25" t="str">
        <f t="shared" si="63"/>
        <v>Under Budget</v>
      </c>
      <c r="H192" s="26" t="str">
        <f t="shared" si="64"/>
        <v>Yes</v>
      </c>
      <c r="I192" s="27" t="s">
        <v>597</v>
      </c>
      <c r="J192" s="28">
        <v>745200</v>
      </c>
      <c r="K192" s="42">
        <v>982456.68</v>
      </c>
      <c r="L192" s="42">
        <v>745200</v>
      </c>
      <c r="M192" s="23">
        <f t="shared" si="65"/>
        <v>0</v>
      </c>
      <c r="N192" s="24">
        <f t="shared" si="66"/>
        <v>0</v>
      </c>
      <c r="O192" s="29"/>
      <c r="P192" s="25" t="str">
        <f t="shared" si="67"/>
        <v>On Budget</v>
      </c>
      <c r="Q192" s="23">
        <f t="shared" si="68"/>
        <v>-237256.68000000005</v>
      </c>
    </row>
    <row r="193" spans="1:17" outlineLevel="2" x14ac:dyDescent="0.25">
      <c r="A193" s="44" t="s">
        <v>198</v>
      </c>
      <c r="B193" s="41" t="s">
        <v>11</v>
      </c>
      <c r="C193" s="42">
        <v>7589.2</v>
      </c>
      <c r="D193" s="42">
        <v>12449</v>
      </c>
      <c r="E193" s="23">
        <f t="shared" si="61"/>
        <v>-4859.8</v>
      </c>
      <c r="F193" s="24">
        <f t="shared" si="62"/>
        <v>-0.39037673708731624</v>
      </c>
      <c r="G193" s="25" t="str">
        <f t="shared" si="63"/>
        <v>Under Budget</v>
      </c>
      <c r="H193" s="26" t="str">
        <f t="shared" si="64"/>
        <v>No</v>
      </c>
      <c r="I193" s="27"/>
      <c r="J193" s="28">
        <v>12460</v>
      </c>
      <c r="K193" s="42">
        <v>7589.2</v>
      </c>
      <c r="L193" s="42">
        <v>12449</v>
      </c>
      <c r="M193" s="23">
        <f t="shared" si="65"/>
        <v>11</v>
      </c>
      <c r="N193" s="24">
        <f t="shared" si="66"/>
        <v>8.836051088440839E-4</v>
      </c>
      <c r="O193" s="29"/>
      <c r="P193" s="25" t="str">
        <f t="shared" si="67"/>
        <v>Over Budget</v>
      </c>
      <c r="Q193" s="23">
        <f t="shared" si="68"/>
        <v>4870.8</v>
      </c>
    </row>
    <row r="194" spans="1:17" outlineLevel="2" x14ac:dyDescent="0.25">
      <c r="A194" s="44" t="s">
        <v>199</v>
      </c>
      <c r="B194" s="41" t="s">
        <v>11</v>
      </c>
      <c r="C194" s="42">
        <v>22546.75</v>
      </c>
      <c r="D194" s="42">
        <v>9200</v>
      </c>
      <c r="E194" s="23">
        <f t="shared" si="61"/>
        <v>13346.75</v>
      </c>
      <c r="F194" s="24">
        <f t="shared" si="62"/>
        <v>1.4507336956521739</v>
      </c>
      <c r="G194" s="25" t="str">
        <f t="shared" si="63"/>
        <v>Over Budget</v>
      </c>
      <c r="H194" s="26" t="str">
        <f t="shared" si="64"/>
        <v>Yes</v>
      </c>
      <c r="I194" s="27" t="s">
        <v>598</v>
      </c>
      <c r="J194" s="28">
        <v>27781</v>
      </c>
      <c r="K194" s="42">
        <v>22546.75</v>
      </c>
      <c r="L194" s="42">
        <v>9200</v>
      </c>
      <c r="M194" s="23">
        <f t="shared" si="65"/>
        <v>18581</v>
      </c>
      <c r="N194" s="24">
        <f t="shared" si="66"/>
        <v>2.0196739130434782</v>
      </c>
      <c r="O194" s="29"/>
      <c r="P194" s="25" t="str">
        <f t="shared" si="67"/>
        <v>Over Budget</v>
      </c>
      <c r="Q194" s="23">
        <f t="shared" si="68"/>
        <v>5234.25</v>
      </c>
    </row>
    <row r="195" spans="1:17" ht="60" outlineLevel="2" x14ac:dyDescent="0.25">
      <c r="A195" s="44" t="s">
        <v>200</v>
      </c>
      <c r="B195" s="41" t="s">
        <v>11</v>
      </c>
      <c r="C195" s="42">
        <v>43119.82</v>
      </c>
      <c r="D195" s="42">
        <v>0</v>
      </c>
      <c r="E195" s="23">
        <f t="shared" si="61"/>
        <v>43119.82</v>
      </c>
      <c r="F195" s="24">
        <f t="shared" si="62"/>
        <v>1</v>
      </c>
      <c r="G195" s="25" t="str">
        <f t="shared" si="63"/>
        <v>Over Budget</v>
      </c>
      <c r="H195" s="26" t="str">
        <f t="shared" si="64"/>
        <v>Yes</v>
      </c>
      <c r="I195" s="64" t="s">
        <v>599</v>
      </c>
      <c r="J195" s="28">
        <v>43098</v>
      </c>
      <c r="K195" s="42">
        <v>43119.82</v>
      </c>
      <c r="L195" s="42">
        <v>0</v>
      </c>
      <c r="M195" s="23">
        <f t="shared" si="65"/>
        <v>43098</v>
      </c>
      <c r="N195" s="24">
        <f t="shared" si="66"/>
        <v>1</v>
      </c>
      <c r="O195" s="29"/>
      <c r="P195" s="25" t="str">
        <f t="shared" si="67"/>
        <v>Over Budget</v>
      </c>
      <c r="Q195" s="23">
        <f t="shared" si="68"/>
        <v>-21.819999999999709</v>
      </c>
    </row>
    <row r="196" spans="1:17" outlineLevel="2" x14ac:dyDescent="0.25">
      <c r="A196" s="44" t="s">
        <v>201</v>
      </c>
      <c r="B196" s="41" t="s">
        <v>11</v>
      </c>
      <c r="C196" s="42">
        <v>490923.37</v>
      </c>
      <c r="D196" s="42">
        <v>497950</v>
      </c>
      <c r="E196" s="23">
        <f t="shared" si="61"/>
        <v>-7026.6300000000047</v>
      </c>
      <c r="F196" s="24">
        <f t="shared" si="62"/>
        <v>-1.4111115573852806E-2</v>
      </c>
      <c r="G196" s="25" t="str">
        <f t="shared" si="63"/>
        <v>Under Budget</v>
      </c>
      <c r="H196" s="26" t="str">
        <f t="shared" si="64"/>
        <v>No</v>
      </c>
      <c r="I196" s="27"/>
      <c r="J196" s="28">
        <v>497950</v>
      </c>
      <c r="K196" s="42">
        <v>490923.37</v>
      </c>
      <c r="L196" s="42">
        <v>497950</v>
      </c>
      <c r="M196" s="23">
        <f t="shared" si="65"/>
        <v>0</v>
      </c>
      <c r="N196" s="24">
        <f t="shared" si="66"/>
        <v>0</v>
      </c>
      <c r="O196" s="29"/>
      <c r="P196" s="25" t="str">
        <f t="shared" si="67"/>
        <v>On Budget</v>
      </c>
      <c r="Q196" s="23">
        <f t="shared" si="68"/>
        <v>7026.6300000000047</v>
      </c>
    </row>
    <row r="197" spans="1:17" outlineLevel="2" x14ac:dyDescent="0.25">
      <c r="A197" s="44" t="s">
        <v>202</v>
      </c>
      <c r="B197" s="41" t="s">
        <v>11</v>
      </c>
      <c r="C197" s="42">
        <v>78647.45</v>
      </c>
      <c r="D197" s="42">
        <v>59110</v>
      </c>
      <c r="E197" s="23">
        <f t="shared" si="61"/>
        <v>19537.449999999997</v>
      </c>
      <c r="F197" s="24">
        <f t="shared" si="62"/>
        <v>0.33052698358991706</v>
      </c>
      <c r="G197" s="25" t="str">
        <f t="shared" si="63"/>
        <v>Over Budget</v>
      </c>
      <c r="H197" s="26" t="str">
        <f t="shared" si="64"/>
        <v>Yes</v>
      </c>
      <c r="I197" s="27" t="s">
        <v>598</v>
      </c>
      <c r="J197" s="28">
        <v>107097</v>
      </c>
      <c r="K197" s="42">
        <v>78647.45</v>
      </c>
      <c r="L197" s="42">
        <v>59110</v>
      </c>
      <c r="M197" s="23">
        <f t="shared" si="65"/>
        <v>47987</v>
      </c>
      <c r="N197" s="24">
        <f t="shared" si="66"/>
        <v>0.81182541025207244</v>
      </c>
      <c r="O197" s="29"/>
      <c r="P197" s="25" t="str">
        <f t="shared" si="67"/>
        <v>Over Budget</v>
      </c>
      <c r="Q197" s="23">
        <f t="shared" si="68"/>
        <v>28449.550000000003</v>
      </c>
    </row>
    <row r="198" spans="1:17" outlineLevel="2" x14ac:dyDescent="0.25">
      <c r="A198" s="44" t="s">
        <v>203</v>
      </c>
      <c r="B198" s="41" t="s">
        <v>11</v>
      </c>
      <c r="C198" s="42">
        <v>0</v>
      </c>
      <c r="D198" s="42">
        <v>62244</v>
      </c>
      <c r="E198" s="23">
        <f t="shared" si="61"/>
        <v>-62244</v>
      </c>
      <c r="F198" s="24">
        <f t="shared" si="62"/>
        <v>-1</v>
      </c>
      <c r="G198" s="25" t="str">
        <f t="shared" si="63"/>
        <v>Under Budget</v>
      </c>
      <c r="H198" s="26" t="str">
        <f t="shared" si="64"/>
        <v>Yes</v>
      </c>
      <c r="I198" s="27" t="s">
        <v>600</v>
      </c>
      <c r="J198" s="28">
        <v>0</v>
      </c>
      <c r="K198" s="42">
        <v>0</v>
      </c>
      <c r="L198" s="42">
        <v>62244</v>
      </c>
      <c r="M198" s="23">
        <f t="shared" si="65"/>
        <v>-62244</v>
      </c>
      <c r="N198" s="24">
        <f t="shared" si="66"/>
        <v>-1</v>
      </c>
      <c r="O198" s="29"/>
      <c r="P198" s="25" t="str">
        <f t="shared" si="67"/>
        <v>Under Budget</v>
      </c>
      <c r="Q198" s="23">
        <f t="shared" si="68"/>
        <v>0</v>
      </c>
    </row>
    <row r="199" spans="1:17" outlineLevel="2" x14ac:dyDescent="0.25">
      <c r="A199" s="44" t="s">
        <v>204</v>
      </c>
      <c r="B199" s="41" t="s">
        <v>11</v>
      </c>
      <c r="C199" s="42">
        <v>1747944.1100000003</v>
      </c>
      <c r="D199" s="42">
        <v>3520150</v>
      </c>
      <c r="E199" s="23">
        <f t="shared" si="61"/>
        <v>-1772205.8899999997</v>
      </c>
      <c r="F199" s="24">
        <f t="shared" si="62"/>
        <v>-0.50344612871610572</v>
      </c>
      <c r="G199" s="25" t="str">
        <f t="shared" si="63"/>
        <v>Under Budget</v>
      </c>
      <c r="H199" s="26" t="str">
        <f t="shared" si="64"/>
        <v>Yes</v>
      </c>
      <c r="I199" s="27" t="s">
        <v>601</v>
      </c>
      <c r="J199" s="28">
        <v>2970131</v>
      </c>
      <c r="K199" s="42">
        <v>2985444.1100000003</v>
      </c>
      <c r="L199" s="42">
        <v>3520150</v>
      </c>
      <c r="M199" s="23">
        <f t="shared" si="65"/>
        <v>-550019</v>
      </c>
      <c r="N199" s="24">
        <f t="shared" si="66"/>
        <v>-0.15624873940030964</v>
      </c>
      <c r="O199" s="29"/>
      <c r="P199" s="25" t="str">
        <f t="shared" si="67"/>
        <v>Under Budget</v>
      </c>
      <c r="Q199" s="23">
        <f t="shared" si="68"/>
        <v>-15313.110000000335</v>
      </c>
    </row>
    <row r="200" spans="1:17" ht="24" outlineLevel="2" x14ac:dyDescent="0.25">
      <c r="A200" s="44" t="s">
        <v>205</v>
      </c>
      <c r="B200" s="41" t="s">
        <v>11</v>
      </c>
      <c r="C200" s="42">
        <v>0</v>
      </c>
      <c r="D200" s="42">
        <v>11500</v>
      </c>
      <c r="E200" s="23">
        <f t="shared" si="61"/>
        <v>-11500</v>
      </c>
      <c r="F200" s="24">
        <f t="shared" si="62"/>
        <v>-1</v>
      </c>
      <c r="G200" s="25" t="str">
        <f t="shared" si="63"/>
        <v>Under Budget</v>
      </c>
      <c r="H200" s="26" t="str">
        <f t="shared" si="64"/>
        <v>Yes</v>
      </c>
      <c r="I200" s="27" t="s">
        <v>602</v>
      </c>
      <c r="J200" s="28">
        <v>0</v>
      </c>
      <c r="K200" s="42">
        <v>0</v>
      </c>
      <c r="L200" s="42">
        <v>11500</v>
      </c>
      <c r="M200" s="23">
        <f t="shared" si="65"/>
        <v>-11500</v>
      </c>
      <c r="N200" s="24">
        <f t="shared" si="66"/>
        <v>-1</v>
      </c>
      <c r="O200" s="29"/>
      <c r="P200" s="25" t="str">
        <f t="shared" si="67"/>
        <v>Under Budget</v>
      </c>
      <c r="Q200" s="23">
        <f t="shared" si="68"/>
        <v>0</v>
      </c>
    </row>
    <row r="201" spans="1:17" outlineLevel="2" x14ac:dyDescent="0.25">
      <c r="A201" s="44" t="s">
        <v>206</v>
      </c>
      <c r="B201" s="41" t="s">
        <v>11</v>
      </c>
      <c r="C201" s="42">
        <v>60238.729999999996</v>
      </c>
      <c r="D201" s="42">
        <v>0</v>
      </c>
      <c r="E201" s="23">
        <f t="shared" si="61"/>
        <v>60238.729999999996</v>
      </c>
      <c r="F201" s="24">
        <f t="shared" si="62"/>
        <v>1</v>
      </c>
      <c r="G201" s="25" t="str">
        <f t="shared" si="63"/>
        <v>Over Budget</v>
      </c>
      <c r="H201" s="26" t="str">
        <f t="shared" si="64"/>
        <v>Yes</v>
      </c>
      <c r="I201" s="27" t="s">
        <v>603</v>
      </c>
      <c r="J201" s="28">
        <v>62471</v>
      </c>
      <c r="K201" s="42">
        <v>60238.729999999996</v>
      </c>
      <c r="L201" s="42">
        <v>0</v>
      </c>
      <c r="M201" s="23">
        <f t="shared" si="65"/>
        <v>62471</v>
      </c>
      <c r="N201" s="24">
        <f t="shared" si="66"/>
        <v>1</v>
      </c>
      <c r="O201" s="29"/>
      <c r="P201" s="25" t="str">
        <f t="shared" si="67"/>
        <v>Over Budget</v>
      </c>
      <c r="Q201" s="23">
        <f t="shared" si="68"/>
        <v>2232.2700000000041</v>
      </c>
    </row>
    <row r="202" spans="1:17" outlineLevel="2" x14ac:dyDescent="0.25">
      <c r="A202" s="44" t="s">
        <v>207</v>
      </c>
      <c r="B202" s="41" t="s">
        <v>11</v>
      </c>
      <c r="C202" s="42">
        <v>0</v>
      </c>
      <c r="D202" s="42">
        <v>124200</v>
      </c>
      <c r="E202" s="23">
        <f t="shared" si="61"/>
        <v>-124200</v>
      </c>
      <c r="F202" s="24">
        <f t="shared" si="62"/>
        <v>-1</v>
      </c>
      <c r="G202" s="25" t="str">
        <f t="shared" si="63"/>
        <v>Under Budget</v>
      </c>
      <c r="H202" s="26" t="str">
        <f t="shared" si="64"/>
        <v>Yes</v>
      </c>
      <c r="I202" s="27" t="s">
        <v>594</v>
      </c>
      <c r="J202" s="28">
        <v>0</v>
      </c>
      <c r="K202" s="42">
        <v>0</v>
      </c>
      <c r="L202" s="42">
        <v>124200</v>
      </c>
      <c r="M202" s="23">
        <f t="shared" si="65"/>
        <v>-124200</v>
      </c>
      <c r="N202" s="24">
        <f t="shared" si="66"/>
        <v>-1</v>
      </c>
      <c r="O202" s="29"/>
      <c r="P202" s="25" t="str">
        <f t="shared" si="67"/>
        <v>Under Budget</v>
      </c>
      <c r="Q202" s="23">
        <f t="shared" si="68"/>
        <v>0</v>
      </c>
    </row>
    <row r="203" spans="1:17" outlineLevel="2" x14ac:dyDescent="0.25">
      <c r="A203" s="44" t="s">
        <v>208</v>
      </c>
      <c r="B203" s="41" t="s">
        <v>11</v>
      </c>
      <c r="C203" s="42">
        <v>0</v>
      </c>
      <c r="D203" s="42">
        <v>49680</v>
      </c>
      <c r="E203" s="23">
        <f t="shared" si="61"/>
        <v>-49680</v>
      </c>
      <c r="F203" s="24">
        <f t="shared" si="62"/>
        <v>-1</v>
      </c>
      <c r="G203" s="25" t="str">
        <f t="shared" si="63"/>
        <v>Under Budget</v>
      </c>
      <c r="H203" s="26" t="str">
        <f t="shared" si="64"/>
        <v>Yes</v>
      </c>
      <c r="I203" s="27" t="s">
        <v>604</v>
      </c>
      <c r="J203" s="28">
        <v>49680</v>
      </c>
      <c r="K203" s="42">
        <v>0</v>
      </c>
      <c r="L203" s="42">
        <v>49680</v>
      </c>
      <c r="M203" s="23">
        <f t="shared" si="65"/>
        <v>0</v>
      </c>
      <c r="N203" s="24">
        <f t="shared" si="66"/>
        <v>0</v>
      </c>
      <c r="O203" s="29"/>
      <c r="P203" s="25" t="str">
        <f t="shared" si="67"/>
        <v>On Budget</v>
      </c>
      <c r="Q203" s="23">
        <f t="shared" si="68"/>
        <v>49680</v>
      </c>
    </row>
    <row r="204" spans="1:17" ht="15.75" outlineLevel="2" thickBot="1" x14ac:dyDescent="0.3">
      <c r="A204" s="44" t="s">
        <v>209</v>
      </c>
      <c r="B204" s="41" t="s">
        <v>11</v>
      </c>
      <c r="C204" s="42">
        <v>1505.8999999999999</v>
      </c>
      <c r="D204" s="42">
        <v>131202</v>
      </c>
      <c r="E204" s="23">
        <f t="shared" si="61"/>
        <v>-129696.1</v>
      </c>
      <c r="F204" s="24">
        <f t="shared" si="62"/>
        <v>-0.98852227862380149</v>
      </c>
      <c r="G204" s="25" t="str">
        <f t="shared" si="63"/>
        <v>Under Budget</v>
      </c>
      <c r="H204" s="26" t="str">
        <f t="shared" si="64"/>
        <v>Yes</v>
      </c>
      <c r="I204" s="27" t="s">
        <v>604</v>
      </c>
      <c r="J204" s="28">
        <v>106517</v>
      </c>
      <c r="K204" s="42">
        <v>45303.9</v>
      </c>
      <c r="L204" s="42">
        <v>175000</v>
      </c>
      <c r="M204" s="23">
        <f t="shared" si="65"/>
        <v>-68483</v>
      </c>
      <c r="N204" s="24">
        <f t="shared" si="66"/>
        <v>-0.39133142857142855</v>
      </c>
      <c r="O204" s="29"/>
      <c r="P204" s="25" t="str">
        <f t="shared" si="67"/>
        <v>Under Budget</v>
      </c>
      <c r="Q204" s="23">
        <f t="shared" si="68"/>
        <v>61213.1</v>
      </c>
    </row>
    <row r="205" spans="1:17" s="48" customFormat="1" outlineLevel="1" x14ac:dyDescent="0.25">
      <c r="A205" s="46" t="s">
        <v>210</v>
      </c>
      <c r="B205" s="47" t="s">
        <v>13</v>
      </c>
      <c r="C205" s="47">
        <f>SUBTOTAL(9,C183:C204)</f>
        <v>3620326.3600000003</v>
      </c>
      <c r="D205" s="47">
        <f>SUBTOTAL(9,D183:D204)</f>
        <v>5714460</v>
      </c>
      <c r="E205" s="47">
        <f t="shared" si="61"/>
        <v>-2094133.6399999997</v>
      </c>
      <c r="F205" s="50">
        <f t="shared" si="62"/>
        <v>-0.36646220990259792</v>
      </c>
      <c r="G205" s="47" t="str">
        <f t="shared" si="63"/>
        <v>Under Budget</v>
      </c>
      <c r="H205" s="47"/>
      <c r="I205" s="47"/>
      <c r="J205" s="47">
        <f>SUBTOTAL(9,J183:J204)</f>
        <v>5231235</v>
      </c>
      <c r="K205" s="47">
        <f>SUBTOTAL(9,K183:K204)</f>
        <v>5354813.3600000013</v>
      </c>
      <c r="L205" s="47">
        <f>SUBTOTAL(9,L183:L204)</f>
        <v>5811885</v>
      </c>
      <c r="M205" s="47">
        <f t="shared" si="65"/>
        <v>-580650</v>
      </c>
      <c r="N205" s="50">
        <f t="shared" si="66"/>
        <v>-9.990734503521663E-2</v>
      </c>
      <c r="O205" s="47"/>
      <c r="P205" s="47" t="str">
        <f t="shared" si="67"/>
        <v>Under Budget</v>
      </c>
      <c r="Q205" s="47">
        <f t="shared" si="68"/>
        <v>-123578.36000000127</v>
      </c>
    </row>
    <row r="206" spans="1:17" outlineLevel="2" x14ac:dyDescent="0.25">
      <c r="A206" s="43" t="s">
        <v>211</v>
      </c>
      <c r="B206" s="41"/>
      <c r="C206" s="42"/>
      <c r="D206" s="42"/>
      <c r="E206" s="42"/>
      <c r="F206" s="42"/>
      <c r="G206" s="42"/>
      <c r="H206" s="42"/>
      <c r="I206" s="42"/>
      <c r="J206" s="42"/>
      <c r="K206" s="42"/>
      <c r="L206" s="42"/>
      <c r="M206" s="42"/>
      <c r="N206" s="42"/>
    </row>
    <row r="207" spans="1:17" outlineLevel="2" x14ac:dyDescent="0.25">
      <c r="A207" s="44" t="s">
        <v>212</v>
      </c>
      <c r="B207" s="41" t="s">
        <v>11</v>
      </c>
      <c r="C207" s="42">
        <v>0</v>
      </c>
      <c r="D207" s="42">
        <v>90000</v>
      </c>
      <c r="E207" s="23">
        <f t="shared" ref="E207:E210" si="69">C207 - D207</f>
        <v>-90000</v>
      </c>
      <c r="F207" s="24">
        <f t="shared" ref="F207:F210" si="70">IF(D207 &gt; 1, ( C207 - D207 ) / D207, IF(C207 &gt; 1, 1, IF(C207 &lt; -1, -1, 0)))</f>
        <v>-1</v>
      </c>
      <c r="G207" s="25" t="str">
        <f t="shared" ref="G207:G210" si="71">IF($E207 &gt; 1, "Over Budget", IF($E207 &lt; -1, "Under Budget", "On Budget"))</f>
        <v>Under Budget</v>
      </c>
      <c r="H207" s="26" t="str">
        <f t="shared" ref="H207:H208" si="72">IF(AND(OR(MONTH($A$3) = 3, MONTH($A$3) = 6, MONTH($A$3) = 9, MONTH($A$3) = 12), OR($F207 &gt;= 0.1, $E207 &gt;= 250000, $F207 &lt;= -0.1, $E207 &lt;= -250000), OR($E207 &gt;= 10000, $E207 &lt;= -10000)), "Yes", IF(OR($E207 &gt;= 250000, $E207 &lt;= -250000), "Yes", "No"))</f>
        <v>Yes</v>
      </c>
      <c r="I207" s="27" t="s">
        <v>605</v>
      </c>
      <c r="J207" s="28">
        <v>120000</v>
      </c>
      <c r="K207" s="42">
        <v>30000</v>
      </c>
      <c r="L207" s="42">
        <v>120000</v>
      </c>
      <c r="M207" s="23">
        <f t="shared" ref="M207:M210" si="73">J207 - L207</f>
        <v>0</v>
      </c>
      <c r="N207" s="24">
        <f t="shared" ref="N207:N210" si="74">IF(L207 &gt; 1, ( J207 - L207 ) / L207, IF(J207 &gt; 1, 1, IF(J207 &lt; 1, -1, 0)))</f>
        <v>0</v>
      </c>
      <c r="O207" s="29"/>
      <c r="P207" s="25" t="str">
        <f t="shared" ref="P207:P210" si="75">IF($M207 &gt; 1, "Over Budget", IF($M207 &lt; -1, "Under Budget", "On Budget"))</f>
        <v>On Budget</v>
      </c>
      <c r="Q207" s="23">
        <f t="shared" ref="Q207:Q210" si="76">J207 - K207</f>
        <v>90000</v>
      </c>
    </row>
    <row r="208" spans="1:17" ht="15.75" outlineLevel="2" thickBot="1" x14ac:dyDescent="0.3">
      <c r="A208" s="44" t="s">
        <v>213</v>
      </c>
      <c r="B208" s="41" t="s">
        <v>11</v>
      </c>
      <c r="C208" s="42">
        <v>0</v>
      </c>
      <c r="D208" s="42">
        <v>3000000</v>
      </c>
      <c r="E208" s="23">
        <f t="shared" si="69"/>
        <v>-3000000</v>
      </c>
      <c r="F208" s="24">
        <f t="shared" si="70"/>
        <v>-1</v>
      </c>
      <c r="G208" s="25" t="str">
        <f t="shared" si="71"/>
        <v>Under Budget</v>
      </c>
      <c r="H208" s="26" t="str">
        <f t="shared" si="72"/>
        <v>Yes</v>
      </c>
      <c r="I208" s="27" t="s">
        <v>606</v>
      </c>
      <c r="J208" s="28">
        <v>0</v>
      </c>
      <c r="K208" s="42">
        <v>0</v>
      </c>
      <c r="L208" s="42">
        <v>3000000</v>
      </c>
      <c r="M208" s="23">
        <f t="shared" si="73"/>
        <v>-3000000</v>
      </c>
      <c r="N208" s="24">
        <f t="shared" si="74"/>
        <v>-1</v>
      </c>
      <c r="O208" s="29"/>
      <c r="P208" s="25" t="str">
        <f t="shared" si="75"/>
        <v>Under Budget</v>
      </c>
      <c r="Q208" s="23">
        <f t="shared" si="76"/>
        <v>0</v>
      </c>
    </row>
    <row r="209" spans="1:19" s="48" customFormat="1" ht="15.75" outlineLevel="1" thickBot="1" x14ac:dyDescent="0.3">
      <c r="A209" s="46" t="s">
        <v>214</v>
      </c>
      <c r="B209" s="47" t="s">
        <v>13</v>
      </c>
      <c r="C209" s="47">
        <f>SUBTOTAL(9,C207:C208)</f>
        <v>0</v>
      </c>
      <c r="D209" s="47">
        <f>SUBTOTAL(9,D207:D208)</f>
        <v>3090000</v>
      </c>
      <c r="E209" s="47">
        <f t="shared" si="69"/>
        <v>-3090000</v>
      </c>
      <c r="F209" s="50">
        <f t="shared" si="70"/>
        <v>-1</v>
      </c>
      <c r="G209" s="47" t="str">
        <f t="shared" si="71"/>
        <v>Under Budget</v>
      </c>
      <c r="H209" s="47"/>
      <c r="I209" s="47"/>
      <c r="J209" s="61">
        <f>SUBTOTAL(9,J207:J208)</f>
        <v>120000</v>
      </c>
      <c r="K209" s="47">
        <f>SUBTOTAL(9,K207:K208)</f>
        <v>30000</v>
      </c>
      <c r="L209" s="47">
        <f>SUBTOTAL(9,L207:L208)</f>
        <v>3120000</v>
      </c>
      <c r="M209" s="47">
        <f t="shared" si="73"/>
        <v>-3000000</v>
      </c>
      <c r="N209" s="50">
        <f t="shared" si="74"/>
        <v>-0.96153846153846156</v>
      </c>
      <c r="O209" s="47"/>
      <c r="P209" s="47" t="str">
        <f t="shared" si="75"/>
        <v>Under Budget</v>
      </c>
      <c r="Q209" s="47">
        <f t="shared" si="76"/>
        <v>90000</v>
      </c>
    </row>
    <row r="210" spans="1:19" s="48" customFormat="1" outlineLevel="1" x14ac:dyDescent="0.25">
      <c r="A210" s="46" t="s">
        <v>215</v>
      </c>
      <c r="B210" s="47" t="s">
        <v>13</v>
      </c>
      <c r="C210" s="47">
        <f>SUBTOTAL(9,C5:C209)</f>
        <v>37473730.829999983</v>
      </c>
      <c r="D210" s="47">
        <f>SUBTOTAL(9,D5:D209)</f>
        <v>54867187</v>
      </c>
      <c r="E210" s="47">
        <f t="shared" si="69"/>
        <v>-17393456.170000017</v>
      </c>
      <c r="F210" s="50">
        <f t="shared" si="70"/>
        <v>-0.31701016802629262</v>
      </c>
      <c r="G210" s="47" t="str">
        <f t="shared" si="71"/>
        <v>Under Budget</v>
      </c>
      <c r="H210" s="47"/>
      <c r="I210" s="47"/>
      <c r="J210" s="47">
        <f>SUBTOTAL(9,J5:J209)</f>
        <v>103715768</v>
      </c>
      <c r="K210" s="47">
        <f>SUBTOTAL(9,K5:K209)</f>
        <v>96258144.830000058</v>
      </c>
      <c r="L210" s="47">
        <f>SUBTOTAL(9,L5:L209)</f>
        <v>108547391</v>
      </c>
      <c r="M210" s="47">
        <f t="shared" si="73"/>
        <v>-4831623</v>
      </c>
      <c r="N210" s="50">
        <f t="shared" si="74"/>
        <v>-4.4511645609243616E-2</v>
      </c>
      <c r="O210" s="47"/>
      <c r="P210" s="47" t="str">
        <f t="shared" si="75"/>
        <v>Under Budget</v>
      </c>
      <c r="Q210" s="47">
        <f t="shared" si="76"/>
        <v>7457623.1699999422</v>
      </c>
    </row>
    <row r="211" spans="1:19" outlineLevel="1" x14ac:dyDescent="0.25">
      <c r="A211" s="40" t="s">
        <v>216</v>
      </c>
      <c r="B211" s="41"/>
      <c r="C211" s="42"/>
      <c r="D211" s="42"/>
      <c r="E211" s="42"/>
      <c r="F211" s="42"/>
      <c r="G211" s="42"/>
      <c r="H211" s="42"/>
      <c r="I211" s="42"/>
      <c r="J211" s="42"/>
      <c r="K211" s="42"/>
      <c r="L211" s="42"/>
      <c r="M211" s="42"/>
      <c r="N211" s="42"/>
    </row>
    <row r="212" spans="1:19" outlineLevel="2" x14ac:dyDescent="0.25">
      <c r="A212" s="43" t="s">
        <v>217</v>
      </c>
      <c r="B212" s="41"/>
      <c r="C212" s="42"/>
      <c r="D212" s="42"/>
      <c r="E212" s="42"/>
      <c r="F212" s="42"/>
      <c r="G212" s="42"/>
      <c r="H212" s="42"/>
      <c r="I212" s="42"/>
      <c r="J212" s="42"/>
      <c r="K212" s="42"/>
      <c r="L212" s="42"/>
      <c r="M212" s="42"/>
      <c r="N212" s="42"/>
    </row>
    <row r="213" spans="1:19" ht="48" outlineLevel="2" x14ac:dyDescent="0.25">
      <c r="A213" s="44" t="s">
        <v>218</v>
      </c>
      <c r="B213" s="41" t="s">
        <v>219</v>
      </c>
      <c r="C213" s="42">
        <v>529032.60000000009</v>
      </c>
      <c r="D213" s="42">
        <v>857000</v>
      </c>
      <c r="E213" s="23">
        <f t="shared" ref="E213:E221" si="77">C213 - D213</f>
        <v>-327967.39999999991</v>
      </c>
      <c r="F213" s="24">
        <f t="shared" ref="F213:F221" si="78">IF(D213 &gt; 1, ( C213 - D213 ) / D213, IF(C213 &gt; 1, 1, IF(C213 &lt; -1, -1, 0)))</f>
        <v>-0.38269241540256699</v>
      </c>
      <c r="G213" s="25" t="str">
        <f t="shared" ref="G213:G221" si="79">IF($E213 &gt; 1, "Over Budget", IF($E213 &lt; -1, "Under Budget", "On Budget"))</f>
        <v>Under Budget</v>
      </c>
      <c r="H213" s="26" t="str">
        <f t="shared" ref="H213:H221" si="80">IF(AND(OR(MONTH($A$3) = 3, MONTH($A$3) = 6, MONTH($A$3) = 9, MONTH($A$3) = 12), OR($F213 &gt;= 0.1, $E213 &gt;= 250000, $F213 &lt;= -0.1, $E213 &lt;= -250000), OR($E213 &gt;= 10000, $E213 &lt;= -10000)), "Yes", IF(OR($E213 &gt;= 250000, $E213 &lt;= -250000), "Yes", "No"))</f>
        <v>Yes</v>
      </c>
      <c r="I213" s="56" t="s">
        <v>449</v>
      </c>
      <c r="J213" s="55">
        <v>1046000</v>
      </c>
      <c r="K213" s="42">
        <v>718032.60000000009</v>
      </c>
      <c r="L213" s="42">
        <v>1046000</v>
      </c>
      <c r="M213" s="23">
        <f t="shared" ref="M213:M221" si="81">J213 - L213</f>
        <v>0</v>
      </c>
      <c r="N213" s="24">
        <f t="shared" ref="N213:N221" si="82">IF(L213 &gt; 1, ( J213 - L213 ) / L213, IF(J213 &gt; 1, 1, IF(J213 &lt; 1, -1, 0)))</f>
        <v>0</v>
      </c>
      <c r="O213" s="29"/>
      <c r="P213" s="25" t="str">
        <f t="shared" ref="P213:P221" si="83">IF($M213 &gt; 1, "Over Budget", IF($M213 &lt; -1, "Under Budget", "On Budget"))</f>
        <v>On Budget</v>
      </c>
      <c r="Q213" s="23">
        <f t="shared" ref="Q213:Q221" si="84">J213 - K213</f>
        <v>327967.39999999991</v>
      </c>
    </row>
    <row r="214" spans="1:19" ht="24" outlineLevel="2" x14ac:dyDescent="0.25">
      <c r="A214" s="44" t="s">
        <v>220</v>
      </c>
      <c r="B214" s="41" t="s">
        <v>219</v>
      </c>
      <c r="C214" s="42">
        <v>4928577.7500000009</v>
      </c>
      <c r="D214" s="42">
        <v>7179000</v>
      </c>
      <c r="E214" s="23">
        <f t="shared" si="77"/>
        <v>-2250422.2499999991</v>
      </c>
      <c r="F214" s="24">
        <f t="shared" si="78"/>
        <v>-0.31347294191391545</v>
      </c>
      <c r="G214" s="25" t="str">
        <f t="shared" si="79"/>
        <v>Under Budget</v>
      </c>
      <c r="H214" s="26" t="str">
        <f t="shared" si="80"/>
        <v>Yes</v>
      </c>
      <c r="I214" s="56" t="s">
        <v>450</v>
      </c>
      <c r="J214" s="55">
        <v>8718000</v>
      </c>
      <c r="K214" s="42">
        <v>8011724.7500000009</v>
      </c>
      <c r="L214" s="42">
        <v>8718000</v>
      </c>
      <c r="M214" s="23">
        <f t="shared" si="81"/>
        <v>0</v>
      </c>
      <c r="N214" s="24">
        <f t="shared" si="82"/>
        <v>0</v>
      </c>
      <c r="O214" s="29"/>
      <c r="P214" s="25" t="str">
        <f t="shared" si="83"/>
        <v>On Budget</v>
      </c>
      <c r="Q214" s="23">
        <f t="shared" si="84"/>
        <v>706275.24999999907</v>
      </c>
      <c r="S214" s="71">
        <v>700000</v>
      </c>
    </row>
    <row r="215" spans="1:19" outlineLevel="2" x14ac:dyDescent="0.25">
      <c r="A215" s="44" t="s">
        <v>221</v>
      </c>
      <c r="B215" s="41" t="s">
        <v>219</v>
      </c>
      <c r="C215" s="42">
        <v>4270225.42</v>
      </c>
      <c r="D215" s="42">
        <v>4691000</v>
      </c>
      <c r="E215" s="23">
        <f t="shared" si="77"/>
        <v>-420774.58000000007</v>
      </c>
      <c r="F215" s="24">
        <f t="shared" si="78"/>
        <v>-8.9698269025794086E-2</v>
      </c>
      <c r="G215" s="25" t="str">
        <f t="shared" si="79"/>
        <v>Under Budget</v>
      </c>
      <c r="H215" s="26" t="str">
        <f t="shared" si="80"/>
        <v>Yes</v>
      </c>
      <c r="I215" s="56" t="s">
        <v>451</v>
      </c>
      <c r="J215" s="55">
        <v>6025000</v>
      </c>
      <c r="K215" s="42">
        <v>6071850.4199999999</v>
      </c>
      <c r="L215" s="42">
        <v>6025000</v>
      </c>
      <c r="M215" s="23">
        <f t="shared" si="81"/>
        <v>0</v>
      </c>
      <c r="N215" s="24">
        <f t="shared" si="82"/>
        <v>0</v>
      </c>
      <c r="O215" s="29"/>
      <c r="P215" s="25" t="str">
        <f t="shared" si="83"/>
        <v>On Budget</v>
      </c>
      <c r="Q215" s="23">
        <f t="shared" si="84"/>
        <v>-46850.419999999925</v>
      </c>
    </row>
    <row r="216" spans="1:19" outlineLevel="2" x14ac:dyDescent="0.25">
      <c r="A216" s="44" t="s">
        <v>222</v>
      </c>
      <c r="B216" s="41" t="s">
        <v>223</v>
      </c>
      <c r="C216" s="42">
        <v>88158.380000000063</v>
      </c>
      <c r="D216" s="42">
        <v>0</v>
      </c>
      <c r="E216" s="23">
        <f t="shared" si="77"/>
        <v>88158.380000000063</v>
      </c>
      <c r="F216" s="24">
        <f t="shared" si="78"/>
        <v>1</v>
      </c>
      <c r="G216" s="25" t="str">
        <f t="shared" si="79"/>
        <v>Over Budget</v>
      </c>
      <c r="H216" s="26" t="str">
        <f t="shared" si="80"/>
        <v>Yes</v>
      </c>
      <c r="I216" s="27" t="s">
        <v>611</v>
      </c>
      <c r="J216" s="28">
        <v>88158</v>
      </c>
      <c r="K216" s="42">
        <v>88158.380000000063</v>
      </c>
      <c r="L216" s="42">
        <v>0</v>
      </c>
      <c r="M216" s="23">
        <f t="shared" si="81"/>
        <v>88158</v>
      </c>
      <c r="N216" s="24">
        <f t="shared" si="82"/>
        <v>1</v>
      </c>
      <c r="O216" s="29"/>
      <c r="P216" s="25" t="str">
        <f t="shared" si="83"/>
        <v>Over Budget</v>
      </c>
      <c r="Q216" s="23">
        <f t="shared" si="84"/>
        <v>-0.38000000006286427</v>
      </c>
    </row>
    <row r="217" spans="1:19" outlineLevel="2" x14ac:dyDescent="0.25">
      <c r="A217" s="44" t="s">
        <v>224</v>
      </c>
      <c r="B217" s="41" t="s">
        <v>219</v>
      </c>
      <c r="C217" s="42">
        <v>5494697.0899999961</v>
      </c>
      <c r="D217" s="42">
        <v>5467000</v>
      </c>
      <c r="E217" s="23">
        <f t="shared" si="77"/>
        <v>27697.089999996126</v>
      </c>
      <c r="F217" s="24">
        <f t="shared" si="78"/>
        <v>5.0662319370762985E-3</v>
      </c>
      <c r="G217" s="25" t="str">
        <f t="shared" si="79"/>
        <v>Over Budget</v>
      </c>
      <c r="H217" s="26" t="str">
        <f t="shared" si="80"/>
        <v>No</v>
      </c>
      <c r="I217" s="27"/>
      <c r="J217" s="28">
        <v>7379000</v>
      </c>
      <c r="K217" s="42">
        <v>7406697.0899999961</v>
      </c>
      <c r="L217" s="42">
        <v>7379000</v>
      </c>
      <c r="M217" s="23">
        <f t="shared" si="81"/>
        <v>0</v>
      </c>
      <c r="N217" s="24">
        <f t="shared" si="82"/>
        <v>0</v>
      </c>
      <c r="O217" s="29"/>
      <c r="P217" s="25" t="str">
        <f t="shared" si="83"/>
        <v>On Budget</v>
      </c>
      <c r="Q217" s="23">
        <f t="shared" si="84"/>
        <v>-27697.089999996126</v>
      </c>
    </row>
    <row r="218" spans="1:19" outlineLevel="2" x14ac:dyDescent="0.25">
      <c r="A218" s="44" t="s">
        <v>225</v>
      </c>
      <c r="B218" s="41" t="s">
        <v>223</v>
      </c>
      <c r="C218" s="42">
        <v>3444808.9</v>
      </c>
      <c r="D218" s="42">
        <v>7031133</v>
      </c>
      <c r="E218" s="23">
        <f t="shared" si="77"/>
        <v>-3586324.1</v>
      </c>
      <c r="F218" s="24">
        <f t="shared" si="78"/>
        <v>-0.51006347056726131</v>
      </c>
      <c r="G218" s="25" t="str">
        <f t="shared" si="79"/>
        <v>Under Budget</v>
      </c>
      <c r="H218" s="26" t="str">
        <f t="shared" si="80"/>
        <v>Yes</v>
      </c>
      <c r="I218" s="27" t="s">
        <v>612</v>
      </c>
      <c r="J218" s="28">
        <v>6791521</v>
      </c>
      <c r="K218" s="42">
        <v>6324151.8999999994</v>
      </c>
      <c r="L218" s="42">
        <v>8743806</v>
      </c>
      <c r="M218" s="23">
        <f t="shared" si="81"/>
        <v>-1952285</v>
      </c>
      <c r="N218" s="24">
        <f t="shared" si="82"/>
        <v>-0.22327633984560041</v>
      </c>
      <c r="O218" s="29"/>
      <c r="P218" s="25" t="str">
        <f t="shared" si="83"/>
        <v>Under Budget</v>
      </c>
      <c r="Q218" s="23">
        <f t="shared" si="84"/>
        <v>467369.10000000056</v>
      </c>
      <c r="S218" s="71">
        <v>467000</v>
      </c>
    </row>
    <row r="219" spans="1:19" ht="36" outlineLevel="2" x14ac:dyDescent="0.25">
      <c r="A219" s="44" t="s">
        <v>226</v>
      </c>
      <c r="B219" s="41" t="s">
        <v>219</v>
      </c>
      <c r="C219" s="42">
        <v>98889.49</v>
      </c>
      <c r="D219" s="42">
        <v>118000</v>
      </c>
      <c r="E219" s="23">
        <f t="shared" si="77"/>
        <v>-19110.509999999995</v>
      </c>
      <c r="F219" s="24">
        <f t="shared" si="78"/>
        <v>-0.16195347457627116</v>
      </c>
      <c r="G219" s="25" t="str">
        <f t="shared" si="79"/>
        <v>Under Budget</v>
      </c>
      <c r="H219" s="26" t="str">
        <f t="shared" si="80"/>
        <v>Yes</v>
      </c>
      <c r="I219" s="57" t="s">
        <v>452</v>
      </c>
      <c r="J219" s="28">
        <v>149000</v>
      </c>
      <c r="K219" s="42">
        <v>129889.49</v>
      </c>
      <c r="L219" s="42">
        <v>149000</v>
      </c>
      <c r="M219" s="23">
        <f t="shared" si="81"/>
        <v>0</v>
      </c>
      <c r="N219" s="24">
        <f t="shared" si="82"/>
        <v>0</v>
      </c>
      <c r="O219" s="29"/>
      <c r="P219" s="25" t="str">
        <f t="shared" si="83"/>
        <v>On Budget</v>
      </c>
      <c r="Q219" s="23">
        <f t="shared" si="84"/>
        <v>19110.509999999995</v>
      </c>
    </row>
    <row r="220" spans="1:19" ht="15.75" outlineLevel="2" thickBot="1" x14ac:dyDescent="0.3">
      <c r="A220" s="44" t="s">
        <v>227</v>
      </c>
      <c r="B220" s="41" t="s">
        <v>223</v>
      </c>
      <c r="C220" s="42">
        <v>0</v>
      </c>
      <c r="D220" s="42">
        <v>617625</v>
      </c>
      <c r="E220" s="23">
        <f t="shared" si="77"/>
        <v>-617625</v>
      </c>
      <c r="F220" s="24">
        <f t="shared" si="78"/>
        <v>-1</v>
      </c>
      <c r="G220" s="25" t="str">
        <f t="shared" si="79"/>
        <v>Under Budget</v>
      </c>
      <c r="H220" s="26" t="str">
        <f t="shared" si="80"/>
        <v>Yes</v>
      </c>
      <c r="I220" s="27" t="s">
        <v>609</v>
      </c>
      <c r="J220" s="28">
        <v>823500</v>
      </c>
      <c r="K220" s="42">
        <v>493875</v>
      </c>
      <c r="L220" s="42">
        <v>823500</v>
      </c>
      <c r="M220" s="23">
        <f t="shared" si="81"/>
        <v>0</v>
      </c>
      <c r="N220" s="24">
        <f t="shared" si="82"/>
        <v>0</v>
      </c>
      <c r="O220" s="29"/>
      <c r="P220" s="25" t="str">
        <f t="shared" si="83"/>
        <v>On Budget</v>
      </c>
      <c r="Q220" s="23">
        <f t="shared" si="84"/>
        <v>329625</v>
      </c>
      <c r="S220" s="71">
        <v>330000</v>
      </c>
    </row>
    <row r="221" spans="1:19" s="48" customFormat="1" outlineLevel="1" x14ac:dyDescent="0.25">
      <c r="A221" s="46" t="s">
        <v>228</v>
      </c>
      <c r="B221" s="47" t="s">
        <v>13</v>
      </c>
      <c r="C221" s="47">
        <f>SUBTOTAL(9,C213:C220)</f>
        <v>18854389.629999995</v>
      </c>
      <c r="D221" s="47">
        <f>SUBTOTAL(9,D213:D220)</f>
        <v>25960758</v>
      </c>
      <c r="E221" s="47">
        <f t="shared" si="77"/>
        <v>-7106368.3700000048</v>
      </c>
      <c r="F221" s="50">
        <f t="shared" si="78"/>
        <v>-0.27373501074198237</v>
      </c>
      <c r="G221" s="47" t="str">
        <f t="shared" si="79"/>
        <v>Under Budget</v>
      </c>
      <c r="H221" s="47" t="str">
        <f t="shared" si="80"/>
        <v>Yes</v>
      </c>
      <c r="I221" s="47"/>
      <c r="J221" s="47">
        <f>SUBTOTAL(9,J213:J220)</f>
        <v>31020179</v>
      </c>
      <c r="K221" s="47">
        <f>SUBTOTAL(9,K213:K220)</f>
        <v>29244379.629999995</v>
      </c>
      <c r="L221" s="47">
        <f>SUBTOTAL(9,L213:L220)</f>
        <v>32884306</v>
      </c>
      <c r="M221" s="47">
        <f t="shared" si="81"/>
        <v>-1864127</v>
      </c>
      <c r="N221" s="50">
        <f t="shared" si="82"/>
        <v>-5.6687436249985027E-2</v>
      </c>
      <c r="O221" s="47"/>
      <c r="P221" s="47" t="str">
        <f t="shared" si="83"/>
        <v>Under Budget</v>
      </c>
      <c r="Q221" s="47">
        <f t="shared" si="84"/>
        <v>1775799.3700000048</v>
      </c>
    </row>
    <row r="222" spans="1:19" outlineLevel="2" x14ac:dyDescent="0.25">
      <c r="A222" s="43" t="s">
        <v>229</v>
      </c>
      <c r="B222" s="41"/>
      <c r="C222" s="42"/>
      <c r="D222" s="42"/>
      <c r="E222" s="42"/>
      <c r="F222" s="42"/>
      <c r="G222" s="42"/>
      <c r="H222" s="42"/>
      <c r="I222" s="42"/>
      <c r="J222" s="42"/>
      <c r="K222" s="42"/>
      <c r="L222" s="42"/>
      <c r="M222" s="42"/>
      <c r="N222" s="42"/>
    </row>
    <row r="223" spans="1:19" ht="15.75" outlineLevel="2" thickBot="1" x14ac:dyDescent="0.3">
      <c r="A223" s="44" t="s">
        <v>230</v>
      </c>
      <c r="B223" s="41" t="s">
        <v>223</v>
      </c>
      <c r="C223" s="42">
        <v>1200950.04</v>
      </c>
      <c r="D223" s="42">
        <v>1696437</v>
      </c>
      <c r="E223" s="23">
        <f t="shared" ref="E223:E224" si="85">C223 - D223</f>
        <v>-495486.95999999996</v>
      </c>
      <c r="F223" s="24">
        <f t="shared" ref="F223:F224" si="86">IF(D223 &gt; 1, ( C223 - D223 ) / D223, IF(C223 &gt; 1, 1, IF(C223 &lt; -1, -1, 0)))</f>
        <v>-0.29207507263753379</v>
      </c>
      <c r="G223" s="25" t="str">
        <f t="shared" ref="G223:G224" si="87">IF($E223 &gt; 1, "Over Budget", IF($E223 &lt; -1, "Under Budget", "On Budget"))</f>
        <v>Under Budget</v>
      </c>
      <c r="H223" s="26" t="str">
        <f t="shared" ref="H223" si="88">IF(AND(OR(MONTH($A$3) = 3, MONTH($A$3) = 6, MONTH($A$3) = 9, MONTH($A$3) = 12), OR($F223 &gt;= 0.1, $E223 &gt;= 250000, $F223 &lt;= -0.1, $E223 &lt;= -250000), OR($E223 &gt;= 10000, $E223 &lt;= -10000)), "Yes", IF(OR($E223 &gt;= 250000, $E223 &lt;= -250000), "Yes", "No"))</f>
        <v>Yes</v>
      </c>
      <c r="I223" s="27" t="s">
        <v>610</v>
      </c>
      <c r="J223" s="28">
        <v>1807992</v>
      </c>
      <c r="K223" s="42">
        <v>1912505.04</v>
      </c>
      <c r="L223" s="42">
        <v>2107992</v>
      </c>
      <c r="M223" s="23">
        <f t="shared" ref="M223:M224" si="89">J223 - L223</f>
        <v>-300000</v>
      </c>
      <c r="N223" s="24">
        <f t="shared" ref="N223:N224" si="90">IF(L223 &gt; 1, ( J223 - L223 ) / L223, IF(J223 &gt; 1, 1, IF(J223 &lt; 1, -1, 0)))</f>
        <v>-0.14231553060922433</v>
      </c>
      <c r="O223" s="29"/>
      <c r="P223" s="25" t="str">
        <f t="shared" ref="P223:P224" si="91">IF($M223 &gt; 1, "Over Budget", IF($M223 &lt; -1, "Under Budget", "On Budget"))</f>
        <v>Under Budget</v>
      </c>
      <c r="Q223" s="23">
        <f t="shared" ref="Q223:Q224" si="92">J223 - K223</f>
        <v>-104513.04000000004</v>
      </c>
    </row>
    <row r="224" spans="1:19" s="48" customFormat="1" outlineLevel="1" x14ac:dyDescent="0.25">
      <c r="A224" s="46" t="s">
        <v>231</v>
      </c>
      <c r="B224" s="47" t="s">
        <v>13</v>
      </c>
      <c r="C224" s="47">
        <f>SUBTOTAL(9,C223:C223)</f>
        <v>1200950.04</v>
      </c>
      <c r="D224" s="47">
        <f>SUBTOTAL(9,D223:D223)</f>
        <v>1696437</v>
      </c>
      <c r="E224" s="47">
        <f t="shared" si="85"/>
        <v>-495486.95999999996</v>
      </c>
      <c r="F224" s="50">
        <f t="shared" si="86"/>
        <v>-0.29207507263753379</v>
      </c>
      <c r="G224" s="47" t="str">
        <f t="shared" si="87"/>
        <v>Under Budget</v>
      </c>
      <c r="H224" s="47"/>
      <c r="I224" s="47"/>
      <c r="J224" s="47">
        <f>SUBTOTAL(9,J223:J223)</f>
        <v>1807992</v>
      </c>
      <c r="K224" s="47">
        <f>SUBTOTAL(9,K223:K223)</f>
        <v>1912505.04</v>
      </c>
      <c r="L224" s="47">
        <f>SUBTOTAL(9,L223:L223)</f>
        <v>2107992</v>
      </c>
      <c r="M224" s="47">
        <f t="shared" si="89"/>
        <v>-300000</v>
      </c>
      <c r="N224" s="50">
        <f t="shared" si="90"/>
        <v>-0.14231553060922433</v>
      </c>
      <c r="O224" s="47"/>
      <c r="P224" s="47" t="str">
        <f t="shared" si="91"/>
        <v>Under Budget</v>
      </c>
      <c r="Q224" s="47">
        <f t="shared" si="92"/>
        <v>-104513.04000000004</v>
      </c>
    </row>
    <row r="225" spans="1:19" outlineLevel="2" x14ac:dyDescent="0.25">
      <c r="A225" s="43" t="s">
        <v>232</v>
      </c>
      <c r="B225" s="41"/>
      <c r="C225" s="42"/>
      <c r="D225" s="42"/>
      <c r="E225" s="42"/>
      <c r="F225" s="42"/>
      <c r="G225" s="42"/>
      <c r="H225" s="42"/>
      <c r="I225" s="42"/>
      <c r="J225" s="42"/>
      <c r="K225" s="42"/>
      <c r="L225" s="42"/>
      <c r="M225" s="42"/>
      <c r="N225" s="42"/>
    </row>
    <row r="226" spans="1:19" outlineLevel="2" x14ac:dyDescent="0.25">
      <c r="A226" s="44" t="s">
        <v>233</v>
      </c>
      <c r="B226" s="41" t="s">
        <v>234</v>
      </c>
      <c r="C226" s="42">
        <v>185224.39999999997</v>
      </c>
      <c r="D226" s="42">
        <v>700000</v>
      </c>
      <c r="E226" s="23">
        <f t="shared" ref="E226:E273" si="93">C226 - D226</f>
        <v>-514775.60000000003</v>
      </c>
      <c r="F226" s="24">
        <f t="shared" ref="F226:F273" si="94">IF(D226 &gt; 1, ( C226 - D226 ) / D226, IF(C226 &gt; 1, 1, IF(C226 &lt; -1, -1, 0)))</f>
        <v>-0.73539371428571432</v>
      </c>
      <c r="G226" s="25" t="str">
        <f t="shared" ref="G226:G273" si="95">IF($E226 &gt; 1, "Over Budget", IF($E226 &lt; -1, "Under Budget", "On Budget"))</f>
        <v>Under Budget</v>
      </c>
      <c r="H226" s="26" t="str">
        <f t="shared" ref="H226:H272" si="96">IF(AND(OR(MONTH($A$3) = 3, MONTH($A$3) = 6, MONTH($A$3) = 9, MONTH($A$3) = 12), OR($F226 &gt;= 0.1, $E226 &gt;= 250000, $F226 &lt;= -0.1, $E226 &lt;= -250000), OR($E226 &gt;= 10000, $E226 &lt;= -10000)), "Yes", IF(OR($E226 &gt;= 250000, $E226 &lt;= -250000), "Yes", "No"))</f>
        <v>Yes</v>
      </c>
      <c r="I226" s="62" t="s">
        <v>571</v>
      </c>
      <c r="J226" s="28">
        <v>595452</v>
      </c>
      <c r="K226" s="42">
        <v>335224.39999999997</v>
      </c>
      <c r="L226" s="42">
        <v>850000</v>
      </c>
      <c r="M226" s="23">
        <f t="shared" ref="M226:M273" si="97">J226 - L226</f>
        <v>-254548</v>
      </c>
      <c r="N226" s="24">
        <f t="shared" ref="N226:N273" si="98">IF(L226 &gt; 1, ( J226 - L226 ) / L226, IF(J226 &gt; 1, 1, IF(J226 &lt; 1, -1, 0)))</f>
        <v>-0.29946823529411765</v>
      </c>
      <c r="O226" s="29"/>
      <c r="P226" s="25" t="str">
        <f t="shared" ref="P226:P273" si="99">IF($M226 &gt; 1, "Over Budget", IF($M226 &lt; -1, "Under Budget", "On Budget"))</f>
        <v>Under Budget</v>
      </c>
      <c r="Q226" s="23">
        <f t="shared" ref="Q226:Q273" si="100">J226 - K226</f>
        <v>260227.60000000003</v>
      </c>
    </row>
    <row r="227" spans="1:19" outlineLevel="2" x14ac:dyDescent="0.25">
      <c r="A227" s="69" t="s">
        <v>235</v>
      </c>
      <c r="B227" s="41" t="s">
        <v>234</v>
      </c>
      <c r="C227" s="42">
        <v>3671083.9000000004</v>
      </c>
      <c r="D227" s="42">
        <v>4300000</v>
      </c>
      <c r="E227" s="23">
        <f t="shared" si="93"/>
        <v>-628916.09999999963</v>
      </c>
      <c r="F227" s="24">
        <f t="shared" si="94"/>
        <v>-0.14625955813953478</v>
      </c>
      <c r="G227" s="25" t="str">
        <f t="shared" si="95"/>
        <v>Under Budget</v>
      </c>
      <c r="H227" s="26" t="str">
        <f t="shared" si="96"/>
        <v>Yes</v>
      </c>
      <c r="I227" s="63" t="s">
        <v>577</v>
      </c>
      <c r="J227" s="28">
        <v>5251739</v>
      </c>
      <c r="K227" s="42">
        <v>4628223.9000000004</v>
      </c>
      <c r="L227" s="42">
        <v>5000000</v>
      </c>
      <c r="M227" s="23">
        <f t="shared" si="97"/>
        <v>251739</v>
      </c>
      <c r="N227" s="24">
        <f t="shared" si="98"/>
        <v>5.0347799999999998E-2</v>
      </c>
      <c r="O227" s="29"/>
      <c r="P227" s="25" t="str">
        <f t="shared" si="99"/>
        <v>Over Budget</v>
      </c>
      <c r="Q227" s="23">
        <f t="shared" si="100"/>
        <v>623515.09999999963</v>
      </c>
      <c r="S227" s="71">
        <v>623515</v>
      </c>
    </row>
    <row r="228" spans="1:19" outlineLevel="2" x14ac:dyDescent="0.25">
      <c r="A228" s="44" t="s">
        <v>236</v>
      </c>
      <c r="B228" s="41" t="s">
        <v>234</v>
      </c>
      <c r="C228" s="42">
        <v>96668.930000000008</v>
      </c>
      <c r="D228" s="42">
        <v>0</v>
      </c>
      <c r="E228" s="23">
        <f t="shared" si="93"/>
        <v>96668.930000000008</v>
      </c>
      <c r="F228" s="24">
        <f t="shared" si="94"/>
        <v>1</v>
      </c>
      <c r="G228" s="25" t="str">
        <f t="shared" si="95"/>
        <v>Over Budget</v>
      </c>
      <c r="H228" s="26" t="str">
        <f t="shared" si="96"/>
        <v>Yes</v>
      </c>
      <c r="I228" s="63" t="s">
        <v>614</v>
      </c>
      <c r="J228" s="28">
        <v>120480</v>
      </c>
      <c r="K228" s="42">
        <v>96668.930000000008</v>
      </c>
      <c r="L228" s="42">
        <v>0</v>
      </c>
      <c r="M228" s="23">
        <f t="shared" si="97"/>
        <v>120480</v>
      </c>
      <c r="N228" s="24">
        <f t="shared" si="98"/>
        <v>1</v>
      </c>
      <c r="O228" s="29"/>
      <c r="P228" s="25" t="str">
        <f t="shared" si="99"/>
        <v>Over Budget</v>
      </c>
      <c r="Q228" s="23">
        <f t="shared" si="100"/>
        <v>23811.069999999992</v>
      </c>
    </row>
    <row r="229" spans="1:19" outlineLevel="2" x14ac:dyDescent="0.25">
      <c r="A229" s="44" t="s">
        <v>237</v>
      </c>
      <c r="B229" s="41" t="s">
        <v>234</v>
      </c>
      <c r="C229" s="42">
        <v>262739.19999999995</v>
      </c>
      <c r="D229" s="42">
        <v>-2200000</v>
      </c>
      <c r="E229" s="23">
        <f t="shared" si="93"/>
        <v>2462739.2000000002</v>
      </c>
      <c r="F229" s="24">
        <f t="shared" si="94"/>
        <v>1</v>
      </c>
      <c r="G229" s="25" t="str">
        <f t="shared" si="95"/>
        <v>Over Budget</v>
      </c>
      <c r="H229" s="26" t="str">
        <f t="shared" si="96"/>
        <v>Yes</v>
      </c>
      <c r="I229" s="63" t="s">
        <v>576</v>
      </c>
      <c r="J229" s="28">
        <v>-1804204</v>
      </c>
      <c r="K229" s="42">
        <v>-1637260.8</v>
      </c>
      <c r="L229" s="42">
        <v>-2200000</v>
      </c>
      <c r="M229" s="23">
        <f t="shared" si="97"/>
        <v>395796</v>
      </c>
      <c r="N229" s="24">
        <f t="shared" si="98"/>
        <v>-1</v>
      </c>
      <c r="O229" s="29"/>
      <c r="P229" s="25" t="str">
        <f t="shared" si="99"/>
        <v>Over Budget</v>
      </c>
      <c r="Q229" s="23">
        <f t="shared" si="100"/>
        <v>-166943.19999999995</v>
      </c>
    </row>
    <row r="230" spans="1:19" outlineLevel="2" x14ac:dyDescent="0.25">
      <c r="A230" s="44" t="s">
        <v>238</v>
      </c>
      <c r="B230" s="41" t="s">
        <v>234</v>
      </c>
      <c r="C230" s="42">
        <v>-63500.94</v>
      </c>
      <c r="D230" s="42">
        <v>0</v>
      </c>
      <c r="E230" s="23">
        <f t="shared" si="93"/>
        <v>-63500.94</v>
      </c>
      <c r="F230" s="24">
        <f t="shared" si="94"/>
        <v>-1</v>
      </c>
      <c r="G230" s="25" t="str">
        <f t="shared" si="95"/>
        <v>Under Budget</v>
      </c>
      <c r="H230" s="26" t="str">
        <f t="shared" si="96"/>
        <v>Yes</v>
      </c>
      <c r="I230" s="63" t="s">
        <v>578</v>
      </c>
      <c r="J230" s="28">
        <v>-63502</v>
      </c>
      <c r="K230" s="42">
        <v>-63500.94</v>
      </c>
      <c r="L230" s="42">
        <v>0</v>
      </c>
      <c r="M230" s="23">
        <f t="shared" si="97"/>
        <v>-63502</v>
      </c>
      <c r="N230" s="24">
        <f t="shared" si="98"/>
        <v>-1</v>
      </c>
      <c r="O230" s="29"/>
      <c r="P230" s="25" t="str">
        <f t="shared" si="99"/>
        <v>Under Budget</v>
      </c>
      <c r="Q230" s="23">
        <f t="shared" si="100"/>
        <v>-1.0599999999976717</v>
      </c>
    </row>
    <row r="231" spans="1:19" outlineLevel="2" x14ac:dyDescent="0.25">
      <c r="A231" s="44" t="s">
        <v>239</v>
      </c>
      <c r="B231" s="41" t="s">
        <v>234</v>
      </c>
      <c r="C231" s="42">
        <v>-215906.72</v>
      </c>
      <c r="D231" s="42">
        <v>0</v>
      </c>
      <c r="E231" s="23">
        <f t="shared" si="93"/>
        <v>-215906.72</v>
      </c>
      <c r="F231" s="24">
        <f t="shared" si="94"/>
        <v>-1</v>
      </c>
      <c r="G231" s="25" t="str">
        <f t="shared" si="95"/>
        <v>Under Budget</v>
      </c>
      <c r="H231" s="26" t="str">
        <f t="shared" si="96"/>
        <v>Yes</v>
      </c>
      <c r="I231" s="63" t="s">
        <v>578</v>
      </c>
      <c r="J231" s="28">
        <v>-215907</v>
      </c>
      <c r="K231" s="42">
        <v>-215906.72</v>
      </c>
      <c r="L231" s="42">
        <v>0</v>
      </c>
      <c r="M231" s="23">
        <f t="shared" si="97"/>
        <v>-215907</v>
      </c>
      <c r="N231" s="24">
        <f t="shared" si="98"/>
        <v>-1</v>
      </c>
      <c r="O231" s="29"/>
      <c r="P231" s="25" t="str">
        <f t="shared" si="99"/>
        <v>Under Budget</v>
      </c>
      <c r="Q231" s="23">
        <f t="shared" si="100"/>
        <v>-0.27999999999883585</v>
      </c>
    </row>
    <row r="232" spans="1:19" outlineLevel="2" x14ac:dyDescent="0.25">
      <c r="A232" s="44" t="s">
        <v>240</v>
      </c>
      <c r="B232" s="41" t="s">
        <v>234</v>
      </c>
      <c r="C232" s="42">
        <v>108497.47</v>
      </c>
      <c r="D232" s="42">
        <v>555000</v>
      </c>
      <c r="E232" s="23">
        <f t="shared" si="93"/>
        <v>-446502.53</v>
      </c>
      <c r="F232" s="24">
        <f t="shared" si="94"/>
        <v>-0.80450906306306313</v>
      </c>
      <c r="G232" s="25" t="str">
        <f t="shared" si="95"/>
        <v>Under Budget</v>
      </c>
      <c r="H232" s="26" t="str">
        <f t="shared" si="96"/>
        <v>Yes</v>
      </c>
      <c r="I232" s="62" t="s">
        <v>572</v>
      </c>
      <c r="J232" s="28">
        <v>613138</v>
      </c>
      <c r="K232" s="42">
        <v>108497.47</v>
      </c>
      <c r="L232" s="42">
        <v>555000</v>
      </c>
      <c r="M232" s="23">
        <f t="shared" si="97"/>
        <v>58138</v>
      </c>
      <c r="N232" s="24">
        <f t="shared" si="98"/>
        <v>0.10475315315315316</v>
      </c>
      <c r="O232" s="29"/>
      <c r="P232" s="25" t="str">
        <f t="shared" si="99"/>
        <v>Over Budget</v>
      </c>
      <c r="Q232" s="23">
        <f t="shared" si="100"/>
        <v>504640.53</v>
      </c>
      <c r="S232" s="71">
        <v>500000</v>
      </c>
    </row>
    <row r="233" spans="1:19" outlineLevel="2" x14ac:dyDescent="0.25">
      <c r="A233" s="44" t="s">
        <v>241</v>
      </c>
      <c r="B233" s="41" t="s">
        <v>234</v>
      </c>
      <c r="C233" s="42">
        <v>-1066.020000000005</v>
      </c>
      <c r="D233" s="42">
        <v>0</v>
      </c>
      <c r="E233" s="23">
        <f t="shared" si="93"/>
        <v>-1066.020000000005</v>
      </c>
      <c r="F233" s="24">
        <f t="shared" si="94"/>
        <v>-1</v>
      </c>
      <c r="G233" s="25" t="str">
        <f t="shared" si="95"/>
        <v>Under Budget</v>
      </c>
      <c r="H233" s="26" t="str">
        <f t="shared" si="96"/>
        <v>No</v>
      </c>
      <c r="I233" s="63"/>
      <c r="J233" s="28">
        <v>-1065</v>
      </c>
      <c r="K233" s="42">
        <v>-1066.020000000005</v>
      </c>
      <c r="L233" s="42">
        <v>0</v>
      </c>
      <c r="M233" s="23">
        <f t="shared" si="97"/>
        <v>-1065</v>
      </c>
      <c r="N233" s="24">
        <f t="shared" si="98"/>
        <v>-1</v>
      </c>
      <c r="O233" s="29"/>
      <c r="P233" s="25" t="str">
        <f t="shared" si="99"/>
        <v>Under Budget</v>
      </c>
      <c r="Q233" s="23">
        <f t="shared" si="100"/>
        <v>1.020000000004984</v>
      </c>
    </row>
    <row r="234" spans="1:19" outlineLevel="2" x14ac:dyDescent="0.25">
      <c r="A234" s="44" t="s">
        <v>242</v>
      </c>
      <c r="B234" s="41" t="s">
        <v>234</v>
      </c>
      <c r="C234" s="42">
        <v>384893.34999999992</v>
      </c>
      <c r="D234" s="42">
        <v>370000</v>
      </c>
      <c r="E234" s="23">
        <f t="shared" si="93"/>
        <v>14893.349999999919</v>
      </c>
      <c r="F234" s="24">
        <f t="shared" si="94"/>
        <v>4.0252297297297075E-2</v>
      </c>
      <c r="G234" s="25" t="str">
        <f t="shared" si="95"/>
        <v>Over Budget</v>
      </c>
      <c r="H234" s="26" t="str">
        <f t="shared" si="96"/>
        <v>No</v>
      </c>
      <c r="I234" s="63"/>
      <c r="J234" s="28">
        <v>497536</v>
      </c>
      <c r="K234" s="42">
        <v>459892.34999999992</v>
      </c>
      <c r="L234" s="42">
        <v>500000</v>
      </c>
      <c r="M234" s="23">
        <f t="shared" si="97"/>
        <v>-2464</v>
      </c>
      <c r="N234" s="24">
        <f t="shared" si="98"/>
        <v>-4.9280000000000001E-3</v>
      </c>
      <c r="O234" s="29"/>
      <c r="P234" s="25" t="str">
        <f t="shared" si="99"/>
        <v>Under Budget</v>
      </c>
      <c r="Q234" s="23">
        <f t="shared" si="100"/>
        <v>37643.650000000081</v>
      </c>
    </row>
    <row r="235" spans="1:19" outlineLevel="2" x14ac:dyDescent="0.25">
      <c r="A235" s="44" t="s">
        <v>243</v>
      </c>
      <c r="B235" s="41" t="s">
        <v>234</v>
      </c>
      <c r="C235" s="42">
        <v>-256908.64</v>
      </c>
      <c r="D235" s="42">
        <v>0</v>
      </c>
      <c r="E235" s="23">
        <f t="shared" si="93"/>
        <v>-256908.64</v>
      </c>
      <c r="F235" s="24">
        <f t="shared" si="94"/>
        <v>-1</v>
      </c>
      <c r="G235" s="25" t="str">
        <f t="shared" si="95"/>
        <v>Under Budget</v>
      </c>
      <c r="H235" s="26" t="str">
        <f t="shared" si="96"/>
        <v>Yes</v>
      </c>
      <c r="I235" s="63" t="s">
        <v>578</v>
      </c>
      <c r="J235" s="28">
        <v>-256909</v>
      </c>
      <c r="K235" s="42">
        <v>-256908.64</v>
      </c>
      <c r="L235" s="42">
        <v>0</v>
      </c>
      <c r="M235" s="23">
        <f t="shared" si="97"/>
        <v>-256909</v>
      </c>
      <c r="N235" s="24">
        <f t="shared" si="98"/>
        <v>-1</v>
      </c>
      <c r="O235" s="29"/>
      <c r="P235" s="25" t="str">
        <f t="shared" si="99"/>
        <v>Under Budget</v>
      </c>
      <c r="Q235" s="23">
        <f t="shared" si="100"/>
        <v>-0.35999999998603016</v>
      </c>
    </row>
    <row r="236" spans="1:19" outlineLevel="2" x14ac:dyDescent="0.25">
      <c r="A236" s="44" t="s">
        <v>244</v>
      </c>
      <c r="B236" s="41" t="s">
        <v>234</v>
      </c>
      <c r="C236" s="42">
        <v>-43426.439999999995</v>
      </c>
      <c r="D236" s="42">
        <v>0</v>
      </c>
      <c r="E236" s="23">
        <f t="shared" si="93"/>
        <v>-43426.439999999995</v>
      </c>
      <c r="F236" s="24">
        <f t="shared" si="94"/>
        <v>-1</v>
      </c>
      <c r="G236" s="25" t="str">
        <f t="shared" si="95"/>
        <v>Under Budget</v>
      </c>
      <c r="H236" s="26" t="str">
        <f t="shared" si="96"/>
        <v>Yes</v>
      </c>
      <c r="I236" s="63" t="s">
        <v>578</v>
      </c>
      <c r="J236" s="28">
        <v>-43426</v>
      </c>
      <c r="K236" s="42">
        <v>-43426.439999999995</v>
      </c>
      <c r="L236" s="42">
        <v>0</v>
      </c>
      <c r="M236" s="23">
        <f t="shared" si="97"/>
        <v>-43426</v>
      </c>
      <c r="N236" s="24">
        <f t="shared" si="98"/>
        <v>-1</v>
      </c>
      <c r="O236" s="29"/>
      <c r="P236" s="25" t="str">
        <f t="shared" si="99"/>
        <v>Under Budget</v>
      </c>
      <c r="Q236" s="23">
        <f t="shared" si="100"/>
        <v>0.43999999999505235</v>
      </c>
    </row>
    <row r="237" spans="1:19" outlineLevel="2" x14ac:dyDescent="0.25">
      <c r="A237" s="44" t="s">
        <v>245</v>
      </c>
      <c r="B237" s="41" t="s">
        <v>234</v>
      </c>
      <c r="C237" s="42">
        <v>288538.47000000003</v>
      </c>
      <c r="D237" s="42">
        <v>150000</v>
      </c>
      <c r="E237" s="23">
        <f t="shared" si="93"/>
        <v>138538.47000000003</v>
      </c>
      <c r="F237" s="24">
        <f t="shared" si="94"/>
        <v>0.92358980000000024</v>
      </c>
      <c r="G237" s="25" t="str">
        <f t="shared" si="95"/>
        <v>Over Budget</v>
      </c>
      <c r="H237" s="26" t="str">
        <f t="shared" si="96"/>
        <v>Yes</v>
      </c>
      <c r="I237" s="62" t="s">
        <v>573</v>
      </c>
      <c r="J237" s="28">
        <v>531374</v>
      </c>
      <c r="K237" s="42">
        <v>671538.47</v>
      </c>
      <c r="L237" s="42">
        <v>533000</v>
      </c>
      <c r="M237" s="23">
        <f t="shared" si="97"/>
        <v>-1626</v>
      </c>
      <c r="N237" s="24">
        <f t="shared" si="98"/>
        <v>-3.050656660412758E-3</v>
      </c>
      <c r="O237" s="29"/>
      <c r="P237" s="25" t="str">
        <f t="shared" si="99"/>
        <v>Under Budget</v>
      </c>
      <c r="Q237" s="23">
        <f t="shared" si="100"/>
        <v>-140164.46999999997</v>
      </c>
    </row>
    <row r="238" spans="1:19" outlineLevel="2" x14ac:dyDescent="0.25">
      <c r="A238" s="69" t="s">
        <v>246</v>
      </c>
      <c r="B238" s="41" t="s">
        <v>234</v>
      </c>
      <c r="C238" s="42">
        <v>174514.25999999995</v>
      </c>
      <c r="D238" s="42">
        <v>687253</v>
      </c>
      <c r="E238" s="23">
        <f t="shared" si="93"/>
        <v>-512738.74000000005</v>
      </c>
      <c r="F238" s="24">
        <f t="shared" si="94"/>
        <v>-0.74606984618473848</v>
      </c>
      <c r="G238" s="25" t="str">
        <f t="shared" si="95"/>
        <v>Under Budget</v>
      </c>
      <c r="H238" s="26" t="str">
        <f t="shared" si="96"/>
        <v>Yes</v>
      </c>
      <c r="I238" s="62" t="s">
        <v>574</v>
      </c>
      <c r="J238" s="28">
        <v>370618</v>
      </c>
      <c r="K238" s="42">
        <v>230546.25999999995</v>
      </c>
      <c r="L238" s="42">
        <v>911250</v>
      </c>
      <c r="M238" s="23">
        <f t="shared" si="97"/>
        <v>-540632</v>
      </c>
      <c r="N238" s="24">
        <f t="shared" si="98"/>
        <v>-0.59328614540466396</v>
      </c>
      <c r="O238" s="29"/>
      <c r="P238" s="25" t="str">
        <f t="shared" si="99"/>
        <v>Under Budget</v>
      </c>
      <c r="Q238" s="23">
        <f t="shared" si="100"/>
        <v>140071.74000000005</v>
      </c>
      <c r="S238" s="71">
        <v>140072</v>
      </c>
    </row>
    <row r="239" spans="1:19" outlineLevel="2" x14ac:dyDescent="0.25">
      <c r="A239" s="44" t="s">
        <v>247</v>
      </c>
      <c r="B239" s="41" t="s">
        <v>234</v>
      </c>
      <c r="C239" s="42">
        <v>539109.22</v>
      </c>
      <c r="D239" s="42">
        <v>828750</v>
      </c>
      <c r="E239" s="23">
        <f t="shared" si="93"/>
        <v>-289640.78000000003</v>
      </c>
      <c r="F239" s="24">
        <f t="shared" si="94"/>
        <v>-0.349491137254902</v>
      </c>
      <c r="G239" s="25" t="str">
        <f t="shared" si="95"/>
        <v>Under Budget</v>
      </c>
      <c r="H239" s="26" t="str">
        <f t="shared" si="96"/>
        <v>Yes</v>
      </c>
      <c r="I239" s="62" t="s">
        <v>574</v>
      </c>
      <c r="J239" s="28">
        <v>906709</v>
      </c>
      <c r="K239" s="42">
        <v>868699.22</v>
      </c>
      <c r="L239" s="42">
        <v>1295000</v>
      </c>
      <c r="M239" s="23">
        <f t="shared" si="97"/>
        <v>-388291</v>
      </c>
      <c r="N239" s="24">
        <f t="shared" si="98"/>
        <v>-0.29983861003861007</v>
      </c>
      <c r="O239" s="29"/>
      <c r="P239" s="25" t="str">
        <f t="shared" si="99"/>
        <v>Under Budget</v>
      </c>
      <c r="Q239" s="23">
        <f t="shared" si="100"/>
        <v>38009.780000000028</v>
      </c>
    </row>
    <row r="240" spans="1:19" outlineLevel="2" x14ac:dyDescent="0.25">
      <c r="A240" s="69" t="s">
        <v>248</v>
      </c>
      <c r="B240" s="41" t="s">
        <v>234</v>
      </c>
      <c r="C240" s="42">
        <v>1519335.8800000001</v>
      </c>
      <c r="D240" s="42">
        <v>520000</v>
      </c>
      <c r="E240" s="23">
        <f t="shared" si="93"/>
        <v>999335.88000000012</v>
      </c>
      <c r="F240" s="24">
        <f t="shared" si="94"/>
        <v>1.9217997692307696</v>
      </c>
      <c r="G240" s="25" t="str">
        <f t="shared" si="95"/>
        <v>Over Budget</v>
      </c>
      <c r="H240" s="26" t="str">
        <f t="shared" si="96"/>
        <v>Yes</v>
      </c>
      <c r="I240" s="62" t="s">
        <v>575</v>
      </c>
      <c r="J240" s="28">
        <v>1996760</v>
      </c>
      <c r="K240" s="42">
        <v>2136178.88</v>
      </c>
      <c r="L240" s="42">
        <v>1000000</v>
      </c>
      <c r="M240" s="23">
        <f t="shared" si="97"/>
        <v>996760</v>
      </c>
      <c r="N240" s="24">
        <f t="shared" si="98"/>
        <v>0.99675999999999998</v>
      </c>
      <c r="O240" s="29"/>
      <c r="P240" s="25" t="str">
        <f t="shared" si="99"/>
        <v>Over Budget</v>
      </c>
      <c r="Q240" s="23">
        <f t="shared" si="100"/>
        <v>-139418.87999999989</v>
      </c>
      <c r="S240" s="70">
        <v>-139419</v>
      </c>
    </row>
    <row r="241" spans="1:19" outlineLevel="2" x14ac:dyDescent="0.25">
      <c r="A241" s="44" t="s">
        <v>249</v>
      </c>
      <c r="B241" s="41" t="s">
        <v>234</v>
      </c>
      <c r="C241" s="42">
        <v>10.5</v>
      </c>
      <c r="D241" s="42">
        <v>0</v>
      </c>
      <c r="E241" s="23">
        <f t="shared" si="93"/>
        <v>10.5</v>
      </c>
      <c r="F241" s="24">
        <f t="shared" si="94"/>
        <v>1</v>
      </c>
      <c r="G241" s="25" t="str">
        <f t="shared" si="95"/>
        <v>Over Budget</v>
      </c>
      <c r="H241" s="26" t="str">
        <f t="shared" si="96"/>
        <v>No</v>
      </c>
      <c r="I241" s="63"/>
      <c r="J241" s="28">
        <v>11</v>
      </c>
      <c r="K241" s="42">
        <v>10.5</v>
      </c>
      <c r="L241" s="42">
        <v>0</v>
      </c>
      <c r="M241" s="23">
        <f t="shared" si="97"/>
        <v>11</v>
      </c>
      <c r="N241" s="24">
        <f t="shared" si="98"/>
        <v>1</v>
      </c>
      <c r="O241" s="29"/>
      <c r="P241" s="25" t="str">
        <f t="shared" si="99"/>
        <v>Over Budget</v>
      </c>
      <c r="Q241" s="23">
        <f t="shared" si="100"/>
        <v>0.5</v>
      </c>
    </row>
    <row r="242" spans="1:19" outlineLevel="2" x14ac:dyDescent="0.25">
      <c r="A242" s="44" t="s">
        <v>250</v>
      </c>
      <c r="B242" s="41" t="s">
        <v>234</v>
      </c>
      <c r="C242" s="42">
        <v>-118540.88999999998</v>
      </c>
      <c r="D242" s="42">
        <v>0</v>
      </c>
      <c r="E242" s="23">
        <f t="shared" si="93"/>
        <v>-118540.88999999998</v>
      </c>
      <c r="F242" s="24">
        <f t="shared" si="94"/>
        <v>-1</v>
      </c>
      <c r="G242" s="25" t="str">
        <f t="shared" si="95"/>
        <v>Under Budget</v>
      </c>
      <c r="H242" s="26" t="str">
        <f t="shared" si="96"/>
        <v>Yes</v>
      </c>
      <c r="I242" s="63" t="s">
        <v>578</v>
      </c>
      <c r="J242" s="28">
        <v>-118541</v>
      </c>
      <c r="K242" s="42">
        <v>-118540.88999999998</v>
      </c>
      <c r="L242" s="42">
        <v>0</v>
      </c>
      <c r="M242" s="23">
        <f t="shared" si="97"/>
        <v>-118541</v>
      </c>
      <c r="N242" s="24">
        <f t="shared" si="98"/>
        <v>-1</v>
      </c>
      <c r="O242" s="29"/>
      <c r="P242" s="25" t="str">
        <f t="shared" si="99"/>
        <v>Under Budget</v>
      </c>
      <c r="Q242" s="23">
        <f t="shared" si="100"/>
        <v>-0.11000000001513399</v>
      </c>
    </row>
    <row r="243" spans="1:19" outlineLevel="2" x14ac:dyDescent="0.25">
      <c r="A243" s="44" t="s">
        <v>251</v>
      </c>
      <c r="B243" s="41" t="s">
        <v>234</v>
      </c>
      <c r="C243" s="42">
        <v>-370717.67</v>
      </c>
      <c r="D243" s="42">
        <v>0</v>
      </c>
      <c r="E243" s="23">
        <f t="shared" si="93"/>
        <v>-370717.67</v>
      </c>
      <c r="F243" s="24">
        <f t="shared" si="94"/>
        <v>-1</v>
      </c>
      <c r="G243" s="25" t="str">
        <f t="shared" si="95"/>
        <v>Under Budget</v>
      </c>
      <c r="H243" s="26" t="str">
        <f t="shared" si="96"/>
        <v>Yes</v>
      </c>
      <c r="I243" s="63" t="s">
        <v>578</v>
      </c>
      <c r="J243" s="28">
        <v>-370718</v>
      </c>
      <c r="K243" s="42">
        <v>-393717.67</v>
      </c>
      <c r="L243" s="42">
        <v>0</v>
      </c>
      <c r="M243" s="23">
        <f t="shared" si="97"/>
        <v>-370718</v>
      </c>
      <c r="N243" s="24">
        <f t="shared" si="98"/>
        <v>-1</v>
      </c>
      <c r="O243" s="29"/>
      <c r="P243" s="25" t="str">
        <f t="shared" si="99"/>
        <v>Under Budget</v>
      </c>
      <c r="Q243" s="23">
        <f t="shared" si="100"/>
        <v>22999.669999999984</v>
      </c>
    </row>
    <row r="244" spans="1:19" outlineLevel="2" x14ac:dyDescent="0.25">
      <c r="A244" s="69" t="s">
        <v>252</v>
      </c>
      <c r="B244" s="41" t="s">
        <v>234</v>
      </c>
      <c r="C244" s="42">
        <v>1463246.8000000003</v>
      </c>
      <c r="D244" s="42">
        <v>0</v>
      </c>
      <c r="E244" s="23">
        <f t="shared" si="93"/>
        <v>1463246.8000000003</v>
      </c>
      <c r="F244" s="24">
        <f t="shared" si="94"/>
        <v>1</v>
      </c>
      <c r="G244" s="25" t="str">
        <f t="shared" si="95"/>
        <v>Over Budget</v>
      </c>
      <c r="H244" s="26" t="str">
        <f t="shared" si="96"/>
        <v>Yes</v>
      </c>
      <c r="I244" s="63" t="s">
        <v>579</v>
      </c>
      <c r="J244" s="28">
        <v>1512591</v>
      </c>
      <c r="K244" s="42">
        <v>1960464.8000000003</v>
      </c>
      <c r="L244" s="42">
        <v>538000</v>
      </c>
      <c r="M244" s="23">
        <f t="shared" si="97"/>
        <v>974591</v>
      </c>
      <c r="N244" s="24">
        <f t="shared" si="98"/>
        <v>1.8115074349442379</v>
      </c>
      <c r="O244" s="29"/>
      <c r="P244" s="25" t="str">
        <f t="shared" si="99"/>
        <v>Over Budget</v>
      </c>
      <c r="Q244" s="23">
        <f t="shared" si="100"/>
        <v>-447873.80000000028</v>
      </c>
      <c r="S244" s="70">
        <v>-447874</v>
      </c>
    </row>
    <row r="245" spans="1:19" outlineLevel="2" x14ac:dyDescent="0.25">
      <c r="A245" s="44" t="s">
        <v>253</v>
      </c>
      <c r="B245" s="41" t="s">
        <v>234</v>
      </c>
      <c r="C245" s="42">
        <v>-82852.61</v>
      </c>
      <c r="D245" s="42">
        <v>0</v>
      </c>
      <c r="E245" s="23">
        <f t="shared" si="93"/>
        <v>-82852.61</v>
      </c>
      <c r="F245" s="24">
        <f t="shared" si="94"/>
        <v>-1</v>
      </c>
      <c r="G245" s="25" t="str">
        <f t="shared" si="95"/>
        <v>Under Budget</v>
      </c>
      <c r="H245" s="26" t="str">
        <f t="shared" si="96"/>
        <v>Yes</v>
      </c>
      <c r="I245" s="63" t="s">
        <v>578</v>
      </c>
      <c r="J245" s="28">
        <v>-82853</v>
      </c>
      <c r="K245" s="42">
        <v>-82852.61</v>
      </c>
      <c r="L245" s="42">
        <v>0</v>
      </c>
      <c r="M245" s="23">
        <f t="shared" si="97"/>
        <v>-82853</v>
      </c>
      <c r="N245" s="24">
        <f t="shared" si="98"/>
        <v>-1</v>
      </c>
      <c r="O245" s="29"/>
      <c r="P245" s="25" t="str">
        <f t="shared" si="99"/>
        <v>Under Budget</v>
      </c>
      <c r="Q245" s="23">
        <f t="shared" si="100"/>
        <v>-0.38999999999941792</v>
      </c>
    </row>
    <row r="246" spans="1:19" outlineLevel="2" x14ac:dyDescent="0.25">
      <c r="A246" s="44" t="s">
        <v>254</v>
      </c>
      <c r="B246" s="41" t="s">
        <v>234</v>
      </c>
      <c r="C246" s="42">
        <v>37399.910000000003</v>
      </c>
      <c r="D246" s="42">
        <v>181000</v>
      </c>
      <c r="E246" s="23">
        <f t="shared" si="93"/>
        <v>-143600.09</v>
      </c>
      <c r="F246" s="24">
        <f t="shared" si="94"/>
        <v>-0.7933706629834254</v>
      </c>
      <c r="G246" s="25" t="str">
        <f t="shared" si="95"/>
        <v>Under Budget</v>
      </c>
      <c r="H246" s="26" t="str">
        <f t="shared" si="96"/>
        <v>Yes</v>
      </c>
      <c r="I246" s="63" t="s">
        <v>572</v>
      </c>
      <c r="J246" s="28">
        <v>171453</v>
      </c>
      <c r="K246" s="42">
        <v>44899.91</v>
      </c>
      <c r="L246" s="42">
        <v>188500</v>
      </c>
      <c r="M246" s="23">
        <f t="shared" si="97"/>
        <v>-17047</v>
      </c>
      <c r="N246" s="24">
        <f t="shared" si="98"/>
        <v>-9.0435013262599465E-2</v>
      </c>
      <c r="O246" s="29"/>
      <c r="P246" s="25" t="str">
        <f t="shared" si="99"/>
        <v>Under Budget</v>
      </c>
      <c r="Q246" s="23">
        <f t="shared" si="100"/>
        <v>126553.09</v>
      </c>
    </row>
    <row r="247" spans="1:19" outlineLevel="2" x14ac:dyDescent="0.25">
      <c r="A247" s="44" t="s">
        <v>255</v>
      </c>
      <c r="B247" s="41" t="s">
        <v>234</v>
      </c>
      <c r="C247" s="42">
        <v>-55514.400000000001</v>
      </c>
      <c r="D247" s="42">
        <v>0</v>
      </c>
      <c r="E247" s="23">
        <f t="shared" si="93"/>
        <v>-55514.400000000001</v>
      </c>
      <c r="F247" s="24">
        <f t="shared" si="94"/>
        <v>-1</v>
      </c>
      <c r="G247" s="25" t="str">
        <f t="shared" si="95"/>
        <v>Under Budget</v>
      </c>
      <c r="H247" s="26" t="str">
        <f t="shared" si="96"/>
        <v>Yes</v>
      </c>
      <c r="I247" s="63" t="s">
        <v>578</v>
      </c>
      <c r="J247" s="28">
        <v>-55514</v>
      </c>
      <c r="K247" s="42">
        <v>-55514.400000000001</v>
      </c>
      <c r="L247" s="42">
        <v>0</v>
      </c>
      <c r="M247" s="23">
        <f t="shared" si="97"/>
        <v>-55514</v>
      </c>
      <c r="N247" s="24">
        <f t="shared" si="98"/>
        <v>-1</v>
      </c>
      <c r="O247" s="29"/>
      <c r="P247" s="25" t="str">
        <f t="shared" si="99"/>
        <v>Under Budget</v>
      </c>
      <c r="Q247" s="23">
        <f t="shared" si="100"/>
        <v>0.40000000000145519</v>
      </c>
    </row>
    <row r="248" spans="1:19" outlineLevel="2" x14ac:dyDescent="0.25">
      <c r="A248" s="44" t="s">
        <v>256</v>
      </c>
      <c r="B248" s="41" t="s">
        <v>234</v>
      </c>
      <c r="C248" s="42">
        <v>2837254.45</v>
      </c>
      <c r="D248" s="42">
        <v>1464053</v>
      </c>
      <c r="E248" s="23">
        <f t="shared" si="93"/>
        <v>1373201.4500000002</v>
      </c>
      <c r="F248" s="24">
        <f t="shared" si="94"/>
        <v>0.93794517684810608</v>
      </c>
      <c r="G248" s="25" t="str">
        <f t="shared" si="95"/>
        <v>Over Budget</v>
      </c>
      <c r="H248" s="26" t="str">
        <f t="shared" si="96"/>
        <v>Yes</v>
      </c>
      <c r="I248" s="63" t="s">
        <v>580</v>
      </c>
      <c r="J248" s="28">
        <v>3283070</v>
      </c>
      <c r="K248" s="42">
        <v>3223535.45</v>
      </c>
      <c r="L248" s="42">
        <v>1917000</v>
      </c>
      <c r="M248" s="23">
        <f t="shared" si="97"/>
        <v>1366070</v>
      </c>
      <c r="N248" s="24">
        <f t="shared" si="98"/>
        <v>0.71260824204486173</v>
      </c>
      <c r="O248" s="29"/>
      <c r="P248" s="25" t="str">
        <f t="shared" si="99"/>
        <v>Over Budget</v>
      </c>
      <c r="Q248" s="23">
        <f t="shared" si="100"/>
        <v>59534.549999999814</v>
      </c>
    </row>
    <row r="249" spans="1:19" outlineLevel="2" x14ac:dyDescent="0.25">
      <c r="A249" s="69" t="s">
        <v>257</v>
      </c>
      <c r="B249" s="41" t="s">
        <v>234</v>
      </c>
      <c r="C249" s="42">
        <v>732202.54</v>
      </c>
      <c r="D249" s="42">
        <v>0</v>
      </c>
      <c r="E249" s="23">
        <f t="shared" si="93"/>
        <v>732202.54</v>
      </c>
      <c r="F249" s="24">
        <f t="shared" si="94"/>
        <v>1</v>
      </c>
      <c r="G249" s="25" t="str">
        <f t="shared" si="95"/>
        <v>Over Budget</v>
      </c>
      <c r="H249" s="26" t="str">
        <f t="shared" si="96"/>
        <v>Yes</v>
      </c>
      <c r="I249" s="63" t="s">
        <v>581</v>
      </c>
      <c r="J249" s="28">
        <v>1045366</v>
      </c>
      <c r="K249" s="42">
        <v>1034508.54</v>
      </c>
      <c r="L249" s="42">
        <v>0</v>
      </c>
      <c r="M249" s="23">
        <f t="shared" si="97"/>
        <v>1045366</v>
      </c>
      <c r="N249" s="24">
        <f t="shared" si="98"/>
        <v>1</v>
      </c>
      <c r="O249" s="29"/>
      <c r="P249" s="25" t="str">
        <f t="shared" si="99"/>
        <v>Over Budget</v>
      </c>
      <c r="Q249" s="23">
        <f t="shared" si="100"/>
        <v>10857.459999999963</v>
      </c>
    </row>
    <row r="250" spans="1:19" outlineLevel="2" x14ac:dyDescent="0.25">
      <c r="A250" s="44" t="s">
        <v>258</v>
      </c>
      <c r="B250" s="41" t="s">
        <v>234</v>
      </c>
      <c r="C250" s="42">
        <v>164564.33999999997</v>
      </c>
      <c r="D250" s="42">
        <v>269000</v>
      </c>
      <c r="E250" s="23">
        <f t="shared" si="93"/>
        <v>-104435.66000000003</v>
      </c>
      <c r="F250" s="24">
        <f t="shared" si="94"/>
        <v>-0.38823665427509307</v>
      </c>
      <c r="G250" s="25" t="str">
        <f t="shared" si="95"/>
        <v>Under Budget</v>
      </c>
      <c r="H250" s="26" t="str">
        <f t="shared" si="96"/>
        <v>Yes</v>
      </c>
      <c r="I250" s="63" t="s">
        <v>587</v>
      </c>
      <c r="J250" s="28">
        <v>723757</v>
      </c>
      <c r="K250" s="42">
        <v>511564.33999999997</v>
      </c>
      <c r="L250" s="42">
        <v>616000</v>
      </c>
      <c r="M250" s="23">
        <f t="shared" si="97"/>
        <v>107757</v>
      </c>
      <c r="N250" s="24">
        <f t="shared" si="98"/>
        <v>0.17493019480519481</v>
      </c>
      <c r="O250" s="29"/>
      <c r="P250" s="25" t="str">
        <f t="shared" si="99"/>
        <v>Over Budget</v>
      </c>
      <c r="Q250" s="23">
        <f t="shared" si="100"/>
        <v>212192.66000000003</v>
      </c>
    </row>
    <row r="251" spans="1:19" outlineLevel="2" x14ac:dyDescent="0.25">
      <c r="A251" s="44" t="s">
        <v>259</v>
      </c>
      <c r="B251" s="41" t="s">
        <v>234</v>
      </c>
      <c r="C251" s="42">
        <v>451215.41000000003</v>
      </c>
      <c r="D251" s="42">
        <v>414500</v>
      </c>
      <c r="E251" s="23">
        <f t="shared" si="93"/>
        <v>36715.410000000033</v>
      </c>
      <c r="F251" s="24">
        <f t="shared" si="94"/>
        <v>8.857758745476485E-2</v>
      </c>
      <c r="G251" s="25" t="str">
        <f t="shared" si="95"/>
        <v>Over Budget</v>
      </c>
      <c r="H251" s="26" t="str">
        <f t="shared" si="96"/>
        <v>No</v>
      </c>
      <c r="I251" s="63"/>
      <c r="J251" s="28">
        <v>980900</v>
      </c>
      <c r="K251" s="42">
        <v>1098971.4099999999</v>
      </c>
      <c r="L251" s="42">
        <v>1062256</v>
      </c>
      <c r="M251" s="23">
        <f t="shared" si="97"/>
        <v>-81356</v>
      </c>
      <c r="N251" s="24">
        <f t="shared" si="98"/>
        <v>-7.6587941136599835E-2</v>
      </c>
      <c r="O251" s="29"/>
      <c r="P251" s="25" t="str">
        <f t="shared" si="99"/>
        <v>Under Budget</v>
      </c>
      <c r="Q251" s="23">
        <f t="shared" si="100"/>
        <v>-118071.40999999992</v>
      </c>
    </row>
    <row r="252" spans="1:19" outlineLevel="2" x14ac:dyDescent="0.25">
      <c r="A252" s="44" t="s">
        <v>260</v>
      </c>
      <c r="B252" s="41" t="s">
        <v>234</v>
      </c>
      <c r="C252" s="42">
        <v>117282.63</v>
      </c>
      <c r="D252" s="42">
        <v>166985</v>
      </c>
      <c r="E252" s="23">
        <f t="shared" si="93"/>
        <v>-49702.369999999995</v>
      </c>
      <c r="F252" s="24">
        <f t="shared" si="94"/>
        <v>-0.29764571668113898</v>
      </c>
      <c r="G252" s="25" t="str">
        <f t="shared" si="95"/>
        <v>Under Budget</v>
      </c>
      <c r="H252" s="26" t="str">
        <f t="shared" si="96"/>
        <v>Yes</v>
      </c>
      <c r="I252" s="63" t="s">
        <v>574</v>
      </c>
      <c r="J252" s="28">
        <v>211091</v>
      </c>
      <c r="K252" s="42">
        <v>139976.63</v>
      </c>
      <c r="L252" s="42">
        <v>189679</v>
      </c>
      <c r="M252" s="23">
        <f t="shared" si="97"/>
        <v>21412</v>
      </c>
      <c r="N252" s="24">
        <f t="shared" si="98"/>
        <v>0.11288545384570775</v>
      </c>
      <c r="O252" s="29"/>
      <c r="P252" s="25" t="str">
        <f t="shared" si="99"/>
        <v>Over Budget</v>
      </c>
      <c r="Q252" s="23">
        <f t="shared" si="100"/>
        <v>71114.37</v>
      </c>
    </row>
    <row r="253" spans="1:19" outlineLevel="2" x14ac:dyDescent="0.25">
      <c r="A253" s="44" t="s">
        <v>261</v>
      </c>
      <c r="B253" s="41" t="s">
        <v>234</v>
      </c>
      <c r="C253" s="42">
        <v>-1131865.51</v>
      </c>
      <c r="D253" s="42">
        <v>-120500</v>
      </c>
      <c r="E253" s="23">
        <f t="shared" si="93"/>
        <v>-1011365.51</v>
      </c>
      <c r="F253" s="24">
        <f t="shared" si="94"/>
        <v>-1</v>
      </c>
      <c r="G253" s="25" t="str">
        <f t="shared" si="95"/>
        <v>Under Budget</v>
      </c>
      <c r="H253" s="26" t="str">
        <f t="shared" si="96"/>
        <v>Yes</v>
      </c>
      <c r="I253" s="63" t="s">
        <v>582</v>
      </c>
      <c r="J253" s="28">
        <v>-1131865</v>
      </c>
      <c r="K253" s="42">
        <v>-911865.50999999989</v>
      </c>
      <c r="L253" s="42">
        <v>-200500</v>
      </c>
      <c r="M253" s="23">
        <f t="shared" si="97"/>
        <v>-931365</v>
      </c>
      <c r="N253" s="24">
        <f t="shared" si="98"/>
        <v>-1</v>
      </c>
      <c r="O253" s="29"/>
      <c r="P253" s="25" t="str">
        <f t="shared" si="99"/>
        <v>Under Budget</v>
      </c>
      <c r="Q253" s="23">
        <f t="shared" si="100"/>
        <v>-219999.49000000011</v>
      </c>
    </row>
    <row r="254" spans="1:19" outlineLevel="2" x14ac:dyDescent="0.25">
      <c r="A254" s="44" t="s">
        <v>262</v>
      </c>
      <c r="B254" s="41" t="s">
        <v>234</v>
      </c>
      <c r="C254" s="42">
        <v>14915.02</v>
      </c>
      <c r="D254" s="42">
        <v>0</v>
      </c>
      <c r="E254" s="23">
        <f t="shared" si="93"/>
        <v>14915.02</v>
      </c>
      <c r="F254" s="24">
        <f t="shared" si="94"/>
        <v>1</v>
      </c>
      <c r="G254" s="25" t="str">
        <f t="shared" si="95"/>
        <v>Over Budget</v>
      </c>
      <c r="H254" s="26" t="str">
        <f t="shared" si="96"/>
        <v>Yes</v>
      </c>
      <c r="I254" s="63" t="s">
        <v>613</v>
      </c>
      <c r="J254" s="28">
        <v>14915</v>
      </c>
      <c r="K254" s="42">
        <v>14915.02</v>
      </c>
      <c r="L254" s="42">
        <v>0</v>
      </c>
      <c r="M254" s="23">
        <f t="shared" si="97"/>
        <v>14915</v>
      </c>
      <c r="N254" s="24">
        <f t="shared" si="98"/>
        <v>1</v>
      </c>
      <c r="O254" s="29"/>
      <c r="P254" s="25" t="str">
        <f t="shared" si="99"/>
        <v>Over Budget</v>
      </c>
      <c r="Q254" s="23">
        <f t="shared" si="100"/>
        <v>-2.0000000000436557E-2</v>
      </c>
    </row>
    <row r="255" spans="1:19" outlineLevel="2" x14ac:dyDescent="0.25">
      <c r="A255" s="44" t="s">
        <v>263</v>
      </c>
      <c r="B255" s="41" t="s">
        <v>234</v>
      </c>
      <c r="C255" s="42">
        <v>0</v>
      </c>
      <c r="D255" s="42">
        <v>20000</v>
      </c>
      <c r="E255" s="23">
        <f t="shared" si="93"/>
        <v>-20000</v>
      </c>
      <c r="F255" s="24">
        <f t="shared" si="94"/>
        <v>-1</v>
      </c>
      <c r="G255" s="25" t="str">
        <f t="shared" si="95"/>
        <v>Under Budget</v>
      </c>
      <c r="H255" s="26" t="str">
        <f t="shared" si="96"/>
        <v>Yes</v>
      </c>
      <c r="I255" s="63" t="s">
        <v>588</v>
      </c>
      <c r="J255" s="28">
        <v>0</v>
      </c>
      <c r="K255" s="42">
        <v>50000</v>
      </c>
      <c r="L255" s="42">
        <v>70000</v>
      </c>
      <c r="M255" s="23">
        <f t="shared" si="97"/>
        <v>-70000</v>
      </c>
      <c r="N255" s="24">
        <f t="shared" si="98"/>
        <v>-1</v>
      </c>
      <c r="O255" s="29"/>
      <c r="P255" s="25" t="str">
        <f t="shared" si="99"/>
        <v>Under Budget</v>
      </c>
      <c r="Q255" s="23">
        <f t="shared" si="100"/>
        <v>-50000</v>
      </c>
    </row>
    <row r="256" spans="1:19" outlineLevel="2" x14ac:dyDescent="0.25">
      <c r="A256" s="69" t="s">
        <v>264</v>
      </c>
      <c r="B256" s="41" t="s">
        <v>234</v>
      </c>
      <c r="C256" s="42">
        <v>729293.11</v>
      </c>
      <c r="D256" s="42">
        <v>0</v>
      </c>
      <c r="E256" s="23">
        <f t="shared" si="93"/>
        <v>729293.11</v>
      </c>
      <c r="F256" s="24">
        <f t="shared" si="94"/>
        <v>1</v>
      </c>
      <c r="G256" s="25" t="str">
        <f t="shared" si="95"/>
        <v>Over Budget</v>
      </c>
      <c r="H256" s="26" t="str">
        <f t="shared" si="96"/>
        <v>Yes</v>
      </c>
      <c r="I256" s="63" t="s">
        <v>583</v>
      </c>
      <c r="J256" s="28">
        <v>1576701</v>
      </c>
      <c r="K256" s="42">
        <v>1583131.1099999999</v>
      </c>
      <c r="L256" s="42">
        <v>0</v>
      </c>
      <c r="M256" s="23">
        <f t="shared" si="97"/>
        <v>1576701</v>
      </c>
      <c r="N256" s="24">
        <f t="shared" si="98"/>
        <v>1</v>
      </c>
      <c r="O256" s="29"/>
      <c r="P256" s="25" t="str">
        <f t="shared" si="99"/>
        <v>Over Budget</v>
      </c>
      <c r="Q256" s="23">
        <f t="shared" si="100"/>
        <v>-6430.1099999998696</v>
      </c>
    </row>
    <row r="257" spans="1:19" outlineLevel="2" x14ac:dyDescent="0.25">
      <c r="A257" s="44" t="s">
        <v>265</v>
      </c>
      <c r="B257" s="41" t="s">
        <v>234</v>
      </c>
      <c r="C257" s="42">
        <v>1202671.1199999999</v>
      </c>
      <c r="D257" s="42">
        <v>687600</v>
      </c>
      <c r="E257" s="23">
        <f t="shared" si="93"/>
        <v>515071.11999999988</v>
      </c>
      <c r="F257" s="24">
        <f t="shared" si="94"/>
        <v>0.74908539848749256</v>
      </c>
      <c r="G257" s="25" t="str">
        <f t="shared" si="95"/>
        <v>Over Budget</v>
      </c>
      <c r="H257" s="26" t="str">
        <f t="shared" si="96"/>
        <v>Yes</v>
      </c>
      <c r="I257" s="63" t="s">
        <v>571</v>
      </c>
      <c r="J257" s="28">
        <v>1420895</v>
      </c>
      <c r="K257" s="42">
        <v>1515071.1199999999</v>
      </c>
      <c r="L257" s="42">
        <v>1000000</v>
      </c>
      <c r="M257" s="23">
        <f t="shared" si="97"/>
        <v>420895</v>
      </c>
      <c r="N257" s="24">
        <f t="shared" si="98"/>
        <v>0.42089500000000002</v>
      </c>
      <c r="O257" s="29"/>
      <c r="P257" s="25" t="str">
        <f t="shared" si="99"/>
        <v>Over Budget</v>
      </c>
      <c r="Q257" s="23">
        <f t="shared" si="100"/>
        <v>-94176.119999999879</v>
      </c>
    </row>
    <row r="258" spans="1:19" outlineLevel="2" x14ac:dyDescent="0.25">
      <c r="A258" s="44" t="s">
        <v>266</v>
      </c>
      <c r="B258" s="41" t="s">
        <v>234</v>
      </c>
      <c r="C258" s="42">
        <v>1682777.94</v>
      </c>
      <c r="D258" s="42">
        <v>1143884</v>
      </c>
      <c r="E258" s="23">
        <f t="shared" si="93"/>
        <v>538893.93999999994</v>
      </c>
      <c r="F258" s="24">
        <f t="shared" si="94"/>
        <v>0.47110890614782613</v>
      </c>
      <c r="G258" s="25" t="str">
        <f t="shared" si="95"/>
        <v>Over Budget</v>
      </c>
      <c r="H258" s="26" t="str">
        <f t="shared" si="96"/>
        <v>Yes</v>
      </c>
      <c r="I258" s="63" t="s">
        <v>573</v>
      </c>
      <c r="J258" s="28">
        <v>1992794</v>
      </c>
      <c r="K258" s="42">
        <v>1790755.94</v>
      </c>
      <c r="L258" s="42">
        <v>1850384</v>
      </c>
      <c r="M258" s="23">
        <f t="shared" si="97"/>
        <v>142410</v>
      </c>
      <c r="N258" s="24">
        <f t="shared" si="98"/>
        <v>7.6962403479493985E-2</v>
      </c>
      <c r="O258" s="29"/>
      <c r="P258" s="25" t="str">
        <f t="shared" si="99"/>
        <v>Over Budget</v>
      </c>
      <c r="Q258" s="23">
        <f t="shared" si="100"/>
        <v>202038.06000000006</v>
      </c>
    </row>
    <row r="259" spans="1:19" outlineLevel="2" x14ac:dyDescent="0.25">
      <c r="A259" s="44" t="s">
        <v>267</v>
      </c>
      <c r="B259" s="41" t="s">
        <v>234</v>
      </c>
      <c r="C259" s="42">
        <v>822318.45000000007</v>
      </c>
      <c r="D259" s="42">
        <v>2030000</v>
      </c>
      <c r="E259" s="23">
        <f t="shared" si="93"/>
        <v>-1207681.5499999998</v>
      </c>
      <c r="F259" s="24">
        <f t="shared" si="94"/>
        <v>-0.59491701970443345</v>
      </c>
      <c r="G259" s="25" t="str">
        <f t="shared" si="95"/>
        <v>Under Budget</v>
      </c>
      <c r="H259" s="26" t="str">
        <f t="shared" si="96"/>
        <v>Yes</v>
      </c>
      <c r="I259" s="63" t="s">
        <v>584</v>
      </c>
      <c r="J259" s="28">
        <v>2128284</v>
      </c>
      <c r="K259" s="42">
        <v>2257818.4500000002</v>
      </c>
      <c r="L259" s="42">
        <v>2790500</v>
      </c>
      <c r="M259" s="23">
        <f t="shared" si="97"/>
        <v>-662216</v>
      </c>
      <c r="N259" s="24">
        <f t="shared" si="98"/>
        <v>-0.23731087618706326</v>
      </c>
      <c r="O259" s="29"/>
      <c r="P259" s="25" t="str">
        <f t="shared" si="99"/>
        <v>Under Budget</v>
      </c>
      <c r="Q259" s="23">
        <f t="shared" si="100"/>
        <v>-129534.45000000019</v>
      </c>
    </row>
    <row r="260" spans="1:19" outlineLevel="2" x14ac:dyDescent="0.25">
      <c r="A260" s="44" t="s">
        <v>268</v>
      </c>
      <c r="B260" s="41" t="s">
        <v>234</v>
      </c>
      <c r="C260" s="42">
        <v>4894.09</v>
      </c>
      <c r="D260" s="42">
        <v>0</v>
      </c>
      <c r="E260" s="23">
        <f t="shared" si="93"/>
        <v>4894.09</v>
      </c>
      <c r="F260" s="24">
        <f t="shared" si="94"/>
        <v>1</v>
      </c>
      <c r="G260" s="25" t="str">
        <f t="shared" si="95"/>
        <v>Over Budget</v>
      </c>
      <c r="H260" s="26" t="str">
        <f t="shared" si="96"/>
        <v>No</v>
      </c>
      <c r="I260" s="63"/>
      <c r="J260" s="28">
        <v>4894</v>
      </c>
      <c r="K260" s="42">
        <v>4894.09</v>
      </c>
      <c r="L260" s="42">
        <v>0</v>
      </c>
      <c r="M260" s="23">
        <f t="shared" si="97"/>
        <v>4894</v>
      </c>
      <c r="N260" s="24">
        <f t="shared" si="98"/>
        <v>1</v>
      </c>
      <c r="O260" s="29"/>
      <c r="P260" s="25" t="str">
        <f t="shared" si="99"/>
        <v>Over Budget</v>
      </c>
      <c r="Q260" s="23">
        <f t="shared" si="100"/>
        <v>-9.0000000000145519E-2</v>
      </c>
    </row>
    <row r="261" spans="1:19" outlineLevel="2" x14ac:dyDescent="0.25">
      <c r="A261" s="44" t="s">
        <v>269</v>
      </c>
      <c r="B261" s="41" t="s">
        <v>234</v>
      </c>
      <c r="C261" s="42">
        <v>3429457.6299999994</v>
      </c>
      <c r="D261" s="42">
        <v>2367000</v>
      </c>
      <c r="E261" s="23">
        <f t="shared" si="93"/>
        <v>1062457.6299999994</v>
      </c>
      <c r="F261" s="24">
        <f t="shared" si="94"/>
        <v>0.4488625390790027</v>
      </c>
      <c r="G261" s="25" t="str">
        <f t="shared" si="95"/>
        <v>Over Budget</v>
      </c>
      <c r="H261" s="26" t="str">
        <f t="shared" si="96"/>
        <v>Yes</v>
      </c>
      <c r="I261" s="63" t="s">
        <v>585</v>
      </c>
      <c r="J261" s="28">
        <v>3376225</v>
      </c>
      <c r="K261" s="42">
        <v>3447457.6299999994</v>
      </c>
      <c r="L261" s="42">
        <v>2385000</v>
      </c>
      <c r="M261" s="23">
        <f t="shared" si="97"/>
        <v>991225</v>
      </c>
      <c r="N261" s="24">
        <f t="shared" si="98"/>
        <v>0.41560796645702308</v>
      </c>
      <c r="O261" s="29"/>
      <c r="P261" s="25" t="str">
        <f t="shared" si="99"/>
        <v>Over Budget</v>
      </c>
      <c r="Q261" s="23">
        <f t="shared" si="100"/>
        <v>-71232.629999999423</v>
      </c>
    </row>
    <row r="262" spans="1:19" outlineLevel="2" x14ac:dyDescent="0.25">
      <c r="A262" s="44" t="s">
        <v>270</v>
      </c>
      <c r="B262" s="41" t="s">
        <v>234</v>
      </c>
      <c r="C262" s="42">
        <v>862557.52</v>
      </c>
      <c r="D262" s="42">
        <v>433045</v>
      </c>
      <c r="E262" s="23">
        <f t="shared" si="93"/>
        <v>429512.52</v>
      </c>
      <c r="F262" s="24">
        <f t="shared" si="94"/>
        <v>0.99184269533189395</v>
      </c>
      <c r="G262" s="25" t="str">
        <f t="shared" si="95"/>
        <v>Over Budget</v>
      </c>
      <c r="H262" s="26" t="str">
        <f t="shared" si="96"/>
        <v>Yes</v>
      </c>
      <c r="I262" s="63" t="s">
        <v>580</v>
      </c>
      <c r="J262" s="28">
        <v>849791</v>
      </c>
      <c r="K262" s="42">
        <v>1279512.52</v>
      </c>
      <c r="L262" s="42">
        <v>850000</v>
      </c>
      <c r="M262" s="23">
        <f t="shared" si="97"/>
        <v>-209</v>
      </c>
      <c r="N262" s="24">
        <f t="shared" si="98"/>
        <v>-2.4588235294117645E-4</v>
      </c>
      <c r="O262" s="29"/>
      <c r="P262" s="25" t="str">
        <f t="shared" si="99"/>
        <v>Under Budget</v>
      </c>
      <c r="Q262" s="23">
        <f t="shared" si="100"/>
        <v>-429721.52</v>
      </c>
    </row>
    <row r="263" spans="1:19" outlineLevel="2" x14ac:dyDescent="0.25">
      <c r="A263" s="44" t="s">
        <v>271</v>
      </c>
      <c r="B263" s="41" t="s">
        <v>234</v>
      </c>
      <c r="C263" s="42">
        <v>343.89</v>
      </c>
      <c r="D263" s="42">
        <v>0</v>
      </c>
      <c r="E263" s="23">
        <f t="shared" si="93"/>
        <v>343.89</v>
      </c>
      <c r="F263" s="24">
        <f t="shared" si="94"/>
        <v>1</v>
      </c>
      <c r="G263" s="25" t="str">
        <f t="shared" si="95"/>
        <v>Over Budget</v>
      </c>
      <c r="H263" s="26" t="str">
        <f t="shared" si="96"/>
        <v>No</v>
      </c>
      <c r="I263" s="63"/>
      <c r="J263" s="28">
        <v>344</v>
      </c>
      <c r="K263" s="42">
        <v>343.89</v>
      </c>
      <c r="L263" s="42">
        <v>0</v>
      </c>
      <c r="M263" s="23">
        <f t="shared" si="97"/>
        <v>344</v>
      </c>
      <c r="N263" s="24">
        <f t="shared" si="98"/>
        <v>1</v>
      </c>
      <c r="O263" s="29"/>
      <c r="P263" s="25" t="str">
        <f t="shared" si="99"/>
        <v>Over Budget</v>
      </c>
      <c r="Q263" s="23">
        <f t="shared" si="100"/>
        <v>0.11000000000001364</v>
      </c>
    </row>
    <row r="264" spans="1:19" outlineLevel="2" x14ac:dyDescent="0.25">
      <c r="A264" s="44" t="s">
        <v>272</v>
      </c>
      <c r="B264" s="41" t="s">
        <v>234</v>
      </c>
      <c r="C264" s="42">
        <v>0</v>
      </c>
      <c r="D264" s="42">
        <v>0</v>
      </c>
      <c r="E264" s="23">
        <f t="shared" si="93"/>
        <v>0</v>
      </c>
      <c r="F264" s="24">
        <f t="shared" si="94"/>
        <v>0</v>
      </c>
      <c r="G264" s="25" t="str">
        <f t="shared" si="95"/>
        <v>On Budget</v>
      </c>
      <c r="H264" s="26" t="str">
        <f t="shared" si="96"/>
        <v>No</v>
      </c>
      <c r="I264" s="63"/>
      <c r="J264" s="28">
        <v>107351</v>
      </c>
      <c r="K264" s="42">
        <v>125000</v>
      </c>
      <c r="L264" s="42">
        <v>125000</v>
      </c>
      <c r="M264" s="23">
        <f t="shared" si="97"/>
        <v>-17649</v>
      </c>
      <c r="N264" s="24">
        <f t="shared" si="98"/>
        <v>-0.14119200000000001</v>
      </c>
      <c r="O264" s="29"/>
      <c r="P264" s="25" t="str">
        <f t="shared" si="99"/>
        <v>Under Budget</v>
      </c>
      <c r="Q264" s="23">
        <f t="shared" si="100"/>
        <v>-17649</v>
      </c>
    </row>
    <row r="265" spans="1:19" outlineLevel="2" x14ac:dyDescent="0.25">
      <c r="A265" s="44" t="s">
        <v>273</v>
      </c>
      <c r="B265" s="41" t="s">
        <v>234</v>
      </c>
      <c r="C265" s="42">
        <v>338004.08999999997</v>
      </c>
      <c r="D265" s="42">
        <v>255000</v>
      </c>
      <c r="E265" s="23">
        <f t="shared" si="93"/>
        <v>83004.089999999967</v>
      </c>
      <c r="F265" s="24">
        <f t="shared" si="94"/>
        <v>0.32550623529411754</v>
      </c>
      <c r="G265" s="25" t="str">
        <f t="shared" si="95"/>
        <v>Over Budget</v>
      </c>
      <c r="H265" s="26" t="str">
        <f t="shared" si="96"/>
        <v>Yes</v>
      </c>
      <c r="I265" s="63" t="s">
        <v>571</v>
      </c>
      <c r="J265" s="28">
        <v>433815</v>
      </c>
      <c r="K265" s="42">
        <v>433004.08999999997</v>
      </c>
      <c r="L265" s="42">
        <v>350000</v>
      </c>
      <c r="M265" s="23">
        <f t="shared" si="97"/>
        <v>83815</v>
      </c>
      <c r="N265" s="24">
        <f t="shared" si="98"/>
        <v>0.23947142857142859</v>
      </c>
      <c r="O265" s="29"/>
      <c r="P265" s="25" t="str">
        <f t="shared" si="99"/>
        <v>Over Budget</v>
      </c>
      <c r="Q265" s="23">
        <f t="shared" si="100"/>
        <v>810.9100000000326</v>
      </c>
    </row>
    <row r="266" spans="1:19" outlineLevel="2" x14ac:dyDescent="0.25">
      <c r="A266" s="44" t="s">
        <v>274</v>
      </c>
      <c r="B266" s="41" t="s">
        <v>234</v>
      </c>
      <c r="C266" s="42">
        <v>257911.84999999998</v>
      </c>
      <c r="D266" s="42">
        <v>80000</v>
      </c>
      <c r="E266" s="23">
        <f t="shared" si="93"/>
        <v>177911.84999999998</v>
      </c>
      <c r="F266" s="24">
        <f t="shared" si="94"/>
        <v>2.2238981249999998</v>
      </c>
      <c r="G266" s="25" t="str">
        <f t="shared" si="95"/>
        <v>Over Budget</v>
      </c>
      <c r="H266" s="26" t="str">
        <f t="shared" si="96"/>
        <v>Yes</v>
      </c>
      <c r="I266" s="63" t="s">
        <v>589</v>
      </c>
      <c r="J266" s="28">
        <v>311046</v>
      </c>
      <c r="K266" s="42">
        <v>277911.84999999998</v>
      </c>
      <c r="L266" s="42">
        <v>100000</v>
      </c>
      <c r="M266" s="23">
        <f t="shared" si="97"/>
        <v>211046</v>
      </c>
      <c r="N266" s="24">
        <f t="shared" si="98"/>
        <v>2.1104599999999998</v>
      </c>
      <c r="O266" s="29"/>
      <c r="P266" s="25" t="str">
        <f t="shared" si="99"/>
        <v>Over Budget</v>
      </c>
      <c r="Q266" s="23">
        <f t="shared" si="100"/>
        <v>33134.150000000023</v>
      </c>
    </row>
    <row r="267" spans="1:19" outlineLevel="2" x14ac:dyDescent="0.25">
      <c r="A267" s="44" t="s">
        <v>275</v>
      </c>
      <c r="B267" s="41" t="s">
        <v>234</v>
      </c>
      <c r="C267" s="42">
        <v>2606.41</v>
      </c>
      <c r="D267" s="42">
        <v>0</v>
      </c>
      <c r="E267" s="23">
        <f t="shared" si="93"/>
        <v>2606.41</v>
      </c>
      <c r="F267" s="24">
        <f t="shared" si="94"/>
        <v>1</v>
      </c>
      <c r="G267" s="25" t="str">
        <f t="shared" si="95"/>
        <v>Over Budget</v>
      </c>
      <c r="H267" s="26" t="str">
        <f t="shared" si="96"/>
        <v>No</v>
      </c>
      <c r="I267" s="63"/>
      <c r="J267" s="28">
        <v>2608</v>
      </c>
      <c r="K267" s="42">
        <v>2606.41</v>
      </c>
      <c r="L267" s="42">
        <v>0</v>
      </c>
      <c r="M267" s="23">
        <f t="shared" si="97"/>
        <v>2608</v>
      </c>
      <c r="N267" s="24">
        <f t="shared" si="98"/>
        <v>1</v>
      </c>
      <c r="O267" s="29"/>
      <c r="P267" s="25" t="str">
        <f t="shared" si="99"/>
        <v>Over Budget</v>
      </c>
      <c r="Q267" s="23">
        <f t="shared" si="100"/>
        <v>1.5900000000001455</v>
      </c>
    </row>
    <row r="268" spans="1:19" outlineLevel="2" x14ac:dyDescent="0.25">
      <c r="A268" s="44" t="s">
        <v>276</v>
      </c>
      <c r="B268" s="41" t="s">
        <v>234</v>
      </c>
      <c r="C268" s="42">
        <v>15974.010000000002</v>
      </c>
      <c r="D268" s="42">
        <v>87280</v>
      </c>
      <c r="E268" s="23">
        <f t="shared" si="93"/>
        <v>-71305.989999999991</v>
      </c>
      <c r="F268" s="24">
        <f t="shared" si="94"/>
        <v>-0.81697972043996325</v>
      </c>
      <c r="G268" s="25" t="str">
        <f t="shared" si="95"/>
        <v>Under Budget</v>
      </c>
      <c r="H268" s="26" t="str">
        <f t="shared" si="96"/>
        <v>Yes</v>
      </c>
      <c r="I268" s="63" t="s">
        <v>590</v>
      </c>
      <c r="J268" s="28">
        <v>60020</v>
      </c>
      <c r="K268" s="42">
        <v>100974.01000000001</v>
      </c>
      <c r="L268" s="42">
        <v>172280</v>
      </c>
      <c r="M268" s="23">
        <f t="shared" si="97"/>
        <v>-112260</v>
      </c>
      <c r="N268" s="24">
        <f t="shared" si="98"/>
        <v>-0.65161365219410261</v>
      </c>
      <c r="O268" s="29"/>
      <c r="P268" s="25" t="str">
        <f t="shared" si="99"/>
        <v>Under Budget</v>
      </c>
      <c r="Q268" s="23">
        <f t="shared" si="100"/>
        <v>-40954.010000000009</v>
      </c>
    </row>
    <row r="269" spans="1:19" outlineLevel="2" x14ac:dyDescent="0.25">
      <c r="A269" s="69" t="s">
        <v>277</v>
      </c>
      <c r="B269" s="41" t="s">
        <v>234</v>
      </c>
      <c r="C269" s="42">
        <v>106240.67</v>
      </c>
      <c r="D269" s="42">
        <v>0</v>
      </c>
      <c r="E269" s="23">
        <f t="shared" si="93"/>
        <v>106240.67</v>
      </c>
      <c r="F269" s="24">
        <f t="shared" si="94"/>
        <v>1</v>
      </c>
      <c r="G269" s="25" t="str">
        <f t="shared" si="95"/>
        <v>Over Budget</v>
      </c>
      <c r="H269" s="26" t="str">
        <f t="shared" si="96"/>
        <v>Yes</v>
      </c>
      <c r="I269" s="63" t="s">
        <v>591</v>
      </c>
      <c r="J269" s="28">
        <v>314763</v>
      </c>
      <c r="K269" s="42">
        <v>344240.67</v>
      </c>
      <c r="L269" s="42">
        <v>0</v>
      </c>
      <c r="M269" s="23">
        <f t="shared" si="97"/>
        <v>314763</v>
      </c>
      <c r="N269" s="24">
        <f t="shared" si="98"/>
        <v>1</v>
      </c>
      <c r="O269" s="29"/>
      <c r="P269" s="25" t="str">
        <f t="shared" si="99"/>
        <v>Over Budget</v>
      </c>
      <c r="Q269" s="23">
        <f t="shared" si="100"/>
        <v>-29477.669999999984</v>
      </c>
    </row>
    <row r="270" spans="1:19" outlineLevel="2" x14ac:dyDescent="0.25">
      <c r="A270" s="69" t="s">
        <v>278</v>
      </c>
      <c r="B270" s="41" t="s">
        <v>234</v>
      </c>
      <c r="C270" s="42">
        <v>0</v>
      </c>
      <c r="D270" s="42">
        <v>0</v>
      </c>
      <c r="E270" s="23">
        <f t="shared" si="93"/>
        <v>0</v>
      </c>
      <c r="F270" s="24">
        <f t="shared" si="94"/>
        <v>0</v>
      </c>
      <c r="G270" s="25" t="str">
        <f t="shared" si="95"/>
        <v>On Budget</v>
      </c>
      <c r="H270" s="26" t="str">
        <f t="shared" si="96"/>
        <v>No</v>
      </c>
      <c r="I270" s="63"/>
      <c r="J270" s="28">
        <v>1500000</v>
      </c>
      <c r="K270" s="42">
        <v>1125000</v>
      </c>
      <c r="L270" s="42">
        <v>0</v>
      </c>
      <c r="M270" s="23">
        <f t="shared" si="97"/>
        <v>1500000</v>
      </c>
      <c r="N270" s="24">
        <f t="shared" si="98"/>
        <v>1</v>
      </c>
      <c r="O270" s="29"/>
      <c r="P270" s="25" t="str">
        <f t="shared" si="99"/>
        <v>Over Budget</v>
      </c>
      <c r="Q270" s="23">
        <f t="shared" si="100"/>
        <v>375000</v>
      </c>
      <c r="S270" s="23">
        <v>375000</v>
      </c>
    </row>
    <row r="271" spans="1:19" outlineLevel="2" x14ac:dyDescent="0.25">
      <c r="A271" s="44" t="s">
        <v>279</v>
      </c>
      <c r="B271" s="41" t="s">
        <v>234</v>
      </c>
      <c r="C271" s="42">
        <v>0</v>
      </c>
      <c r="D271" s="42">
        <v>200000</v>
      </c>
      <c r="E271" s="23">
        <f t="shared" si="93"/>
        <v>-200000</v>
      </c>
      <c r="F271" s="24">
        <f t="shared" si="94"/>
        <v>-1</v>
      </c>
      <c r="G271" s="25" t="str">
        <f t="shared" si="95"/>
        <v>Under Budget</v>
      </c>
      <c r="H271" s="26" t="str">
        <f t="shared" si="96"/>
        <v>Yes</v>
      </c>
      <c r="I271" s="27" t="s">
        <v>592</v>
      </c>
      <c r="J271" s="28">
        <v>0</v>
      </c>
      <c r="K271" s="42">
        <v>0</v>
      </c>
      <c r="L271" s="42">
        <v>200000</v>
      </c>
      <c r="M271" s="23">
        <f t="shared" si="97"/>
        <v>-200000</v>
      </c>
      <c r="N271" s="24">
        <f t="shared" si="98"/>
        <v>-1</v>
      </c>
      <c r="O271" s="29"/>
      <c r="P271" s="25" t="str">
        <f t="shared" si="99"/>
        <v>Under Budget</v>
      </c>
      <c r="Q271" s="23">
        <f t="shared" si="100"/>
        <v>0</v>
      </c>
    </row>
    <row r="272" spans="1:19" ht="15.75" outlineLevel="2" thickBot="1" x14ac:dyDescent="0.3">
      <c r="A272" s="44" t="s">
        <v>280</v>
      </c>
      <c r="B272" s="41" t="s">
        <v>234</v>
      </c>
      <c r="C272" s="42">
        <v>1733.66</v>
      </c>
      <c r="D272" s="42">
        <v>150000</v>
      </c>
      <c r="E272" s="23">
        <f t="shared" si="93"/>
        <v>-148266.34</v>
      </c>
      <c r="F272" s="24">
        <f t="shared" si="94"/>
        <v>-0.98844226666666668</v>
      </c>
      <c r="G272" s="25" t="str">
        <f t="shared" si="95"/>
        <v>Under Budget</v>
      </c>
      <c r="H272" s="26" t="str">
        <f t="shared" si="96"/>
        <v>Yes</v>
      </c>
      <c r="I272" s="27" t="s">
        <v>593</v>
      </c>
      <c r="J272" s="28">
        <v>142985</v>
      </c>
      <c r="K272" s="42">
        <v>1733.66</v>
      </c>
      <c r="L272" s="42">
        <v>150000</v>
      </c>
      <c r="M272" s="23">
        <f t="shared" si="97"/>
        <v>-7015</v>
      </c>
      <c r="N272" s="24">
        <f t="shared" si="98"/>
        <v>-4.6766666666666665E-2</v>
      </c>
      <c r="O272" s="29"/>
      <c r="P272" s="25" t="str">
        <f t="shared" si="99"/>
        <v>Under Budget</v>
      </c>
      <c r="Q272" s="23">
        <f t="shared" si="100"/>
        <v>141251.34</v>
      </c>
    </row>
    <row r="273" spans="1:19" s="48" customFormat="1" outlineLevel="1" x14ac:dyDescent="0.25">
      <c r="A273" s="46" t="s">
        <v>281</v>
      </c>
      <c r="B273" s="47" t="s">
        <v>13</v>
      </c>
      <c r="C273" s="47">
        <f>SUBTOTAL(9,C226:C272)</f>
        <v>20165181.280000001</v>
      </c>
      <c r="D273" s="47">
        <f>SUBTOTAL(9,D226:D272)</f>
        <v>15739850</v>
      </c>
      <c r="E273" s="47">
        <f t="shared" si="93"/>
        <v>4425331.2800000012</v>
      </c>
      <c r="F273" s="50">
        <f t="shared" si="94"/>
        <v>0.2811546031251887</v>
      </c>
      <c r="G273" s="47" t="str">
        <f t="shared" si="95"/>
        <v>Over Budget</v>
      </c>
      <c r="H273" s="47"/>
      <c r="I273" s="47"/>
      <c r="J273" s="47">
        <f>SUBTOTAL(9,J226:J272)</f>
        <v>28904972</v>
      </c>
      <c r="K273" s="47">
        <f>SUBTOTAL(9,K226:K272)</f>
        <v>28123211.280000005</v>
      </c>
      <c r="L273" s="47">
        <f>SUBTOTAL(9,L226:L272)</f>
        <v>22798349</v>
      </c>
      <c r="M273" s="47">
        <f t="shared" si="97"/>
        <v>6106623</v>
      </c>
      <c r="N273" s="50">
        <f t="shared" si="98"/>
        <v>0.26785373800532664</v>
      </c>
      <c r="O273" s="47"/>
      <c r="P273" s="47" t="str">
        <f t="shared" si="99"/>
        <v>Over Budget</v>
      </c>
      <c r="Q273" s="47">
        <f t="shared" si="100"/>
        <v>781760.71999999508</v>
      </c>
    </row>
    <row r="274" spans="1:19" outlineLevel="2" x14ac:dyDescent="0.25">
      <c r="A274" s="43" t="s">
        <v>282</v>
      </c>
      <c r="B274" s="41"/>
      <c r="C274" s="42"/>
      <c r="D274" s="42"/>
      <c r="E274" s="42"/>
      <c r="F274" s="42"/>
      <c r="G274" s="42"/>
      <c r="H274" s="42"/>
      <c r="I274" s="42"/>
      <c r="J274" s="42"/>
      <c r="K274" s="42"/>
      <c r="L274" s="42"/>
      <c r="M274" s="42"/>
      <c r="N274" s="42"/>
    </row>
    <row r="275" spans="1:19" outlineLevel="2" x14ac:dyDescent="0.25">
      <c r="A275" s="44" t="s">
        <v>283</v>
      </c>
      <c r="B275" s="41" t="s">
        <v>219</v>
      </c>
      <c r="C275" s="42">
        <v>3325409.49</v>
      </c>
      <c r="D275" s="42">
        <v>4449000</v>
      </c>
      <c r="E275" s="23">
        <f t="shared" ref="E275:E311" si="101">C275 - D275</f>
        <v>-1123590.5099999998</v>
      </c>
      <c r="F275" s="24">
        <f t="shared" ref="F275:F311" si="102">IF(D275 &gt; 1, ( C275 - D275 ) / D275, IF(C275 &gt; 1, 1, IF(C275 &lt; -1, -1, 0)))</f>
        <v>-0.25254900202292646</v>
      </c>
      <c r="G275" s="25" t="str">
        <f t="shared" ref="G275:G311" si="103">IF($E275 &gt; 1, "Over Budget", IF($E275 &lt; -1, "Under Budget", "On Budget"))</f>
        <v>Under Budget</v>
      </c>
      <c r="H275" s="26" t="str">
        <f t="shared" ref="H275:H309" si="104">IF(AND(OR(MONTH($A$3) = 3, MONTH($A$3) = 6, MONTH($A$3) = 9, MONTH($A$3) = 12), OR($F275 &gt;= 0.1, $E275 &gt;= 250000, $F275 &lt;= -0.1, $E275 &lt;= -250000), OR($E275 &gt;= 10000, $E275 &lt;= -10000)), "Yes", IF(OR($E275 &gt;= 250000, $E275 &lt;= -250000), "Yes", "No"))</f>
        <v>Yes</v>
      </c>
      <c r="I275" s="57" t="s">
        <v>453</v>
      </c>
      <c r="J275" s="55">
        <v>5746000</v>
      </c>
      <c r="K275" s="42">
        <v>5138409.4900000012</v>
      </c>
      <c r="L275" s="42">
        <v>5746000</v>
      </c>
      <c r="M275" s="23">
        <f t="shared" ref="M275:M311" si="105">J275 - L275</f>
        <v>0</v>
      </c>
      <c r="N275" s="24">
        <f t="shared" ref="N275:N311" si="106">IF(L275 &gt; 1, ( J275 - L275 ) / L275, IF(J275 &gt; 1, 1, IF(J275 &lt; 1, -1, 0)))</f>
        <v>0</v>
      </c>
      <c r="O275" s="29"/>
      <c r="P275" s="25" t="str">
        <f t="shared" ref="P275:P311" si="107">IF($M275 &gt; 1, "Over Budget", IF($M275 &lt; -1, "Under Budget", "On Budget"))</f>
        <v>On Budget</v>
      </c>
      <c r="Q275" s="23">
        <f t="shared" ref="Q275:Q311" si="108">J275 - K275</f>
        <v>607590.50999999885</v>
      </c>
      <c r="S275" s="23"/>
    </row>
    <row r="276" spans="1:19" ht="72" outlineLevel="2" x14ac:dyDescent="0.25">
      <c r="A276" s="44" t="s">
        <v>284</v>
      </c>
      <c r="B276" s="41" t="s">
        <v>219</v>
      </c>
      <c r="C276" s="42">
        <v>1675774.5199999998</v>
      </c>
      <c r="D276" s="42">
        <v>741000</v>
      </c>
      <c r="E276" s="23">
        <f t="shared" si="101"/>
        <v>934774.51999999979</v>
      </c>
      <c r="F276" s="24">
        <f t="shared" si="102"/>
        <v>1.2615040755735489</v>
      </c>
      <c r="G276" s="25" t="str">
        <f t="shared" si="103"/>
        <v>Over Budget</v>
      </c>
      <c r="H276" s="26" t="str">
        <f t="shared" si="104"/>
        <v>Yes</v>
      </c>
      <c r="I276" s="57" t="s">
        <v>454</v>
      </c>
      <c r="J276" s="55">
        <v>2384000</v>
      </c>
      <c r="K276" s="42">
        <v>2375274.52</v>
      </c>
      <c r="L276" s="42">
        <v>1082000</v>
      </c>
      <c r="M276" s="23">
        <f t="shared" si="105"/>
        <v>1302000</v>
      </c>
      <c r="N276" s="24">
        <f t="shared" si="106"/>
        <v>1.2033271719038816</v>
      </c>
      <c r="O276" s="29"/>
      <c r="P276" s="25" t="str">
        <f t="shared" si="107"/>
        <v>Over Budget</v>
      </c>
      <c r="Q276" s="23">
        <f t="shared" si="108"/>
        <v>8725.4799999999814</v>
      </c>
    </row>
    <row r="277" spans="1:19" ht="24" outlineLevel="2" x14ac:dyDescent="0.25">
      <c r="A277" s="44" t="s">
        <v>285</v>
      </c>
      <c r="B277" s="41" t="s">
        <v>219</v>
      </c>
      <c r="C277" s="42">
        <v>482854.94999999995</v>
      </c>
      <c r="D277" s="42">
        <v>713000</v>
      </c>
      <c r="E277" s="23">
        <f t="shared" si="101"/>
        <v>-230145.05000000005</v>
      </c>
      <c r="F277" s="24">
        <f t="shared" si="102"/>
        <v>-0.32278408134642361</v>
      </c>
      <c r="G277" s="25" t="str">
        <f t="shared" si="103"/>
        <v>Under Budget</v>
      </c>
      <c r="H277" s="26" t="str">
        <f t="shared" si="104"/>
        <v>Yes</v>
      </c>
      <c r="I277" s="57" t="s">
        <v>455</v>
      </c>
      <c r="J277" s="55">
        <v>695381</v>
      </c>
      <c r="K277" s="42">
        <v>815854.95</v>
      </c>
      <c r="L277" s="42">
        <v>1046000</v>
      </c>
      <c r="M277" s="23">
        <f t="shared" si="105"/>
        <v>-350619</v>
      </c>
      <c r="N277" s="24">
        <f t="shared" si="106"/>
        <v>-0.33519980879541111</v>
      </c>
      <c r="O277" s="29"/>
      <c r="P277" s="25" t="str">
        <f t="shared" si="107"/>
        <v>Under Budget</v>
      </c>
      <c r="Q277" s="23">
        <f t="shared" si="108"/>
        <v>-120473.94999999995</v>
      </c>
    </row>
    <row r="278" spans="1:19" ht="36" outlineLevel="2" x14ac:dyDescent="0.25">
      <c r="A278" s="44" t="s">
        <v>286</v>
      </c>
      <c r="B278" s="41" t="s">
        <v>219</v>
      </c>
      <c r="C278" s="42">
        <v>2247219.62</v>
      </c>
      <c r="D278" s="42">
        <v>1498000</v>
      </c>
      <c r="E278" s="23">
        <f t="shared" si="101"/>
        <v>749219.62000000011</v>
      </c>
      <c r="F278" s="24">
        <f t="shared" si="102"/>
        <v>0.5001466088117491</v>
      </c>
      <c r="G278" s="25" t="str">
        <f t="shared" si="103"/>
        <v>Over Budget</v>
      </c>
      <c r="H278" s="26" t="str">
        <f t="shared" si="104"/>
        <v>Yes</v>
      </c>
      <c r="I278" s="57" t="s">
        <v>456</v>
      </c>
      <c r="J278" s="55">
        <v>3250000</v>
      </c>
      <c r="K278" s="42">
        <v>3225219.62</v>
      </c>
      <c r="L278" s="42">
        <v>2476000</v>
      </c>
      <c r="M278" s="23">
        <f t="shared" si="105"/>
        <v>774000</v>
      </c>
      <c r="N278" s="24">
        <f t="shared" si="106"/>
        <v>0.31260096930533116</v>
      </c>
      <c r="O278" s="29"/>
      <c r="P278" s="25" t="str">
        <f t="shared" si="107"/>
        <v>Over Budget</v>
      </c>
      <c r="Q278" s="23">
        <f t="shared" si="108"/>
        <v>24780.379999999888</v>
      </c>
    </row>
    <row r="279" spans="1:19" ht="60" outlineLevel="2" x14ac:dyDescent="0.25">
      <c r="A279" s="44" t="s">
        <v>287</v>
      </c>
      <c r="B279" s="41" t="s">
        <v>219</v>
      </c>
      <c r="C279" s="42">
        <v>134453.49000000002</v>
      </c>
      <c r="D279" s="42">
        <v>580000</v>
      </c>
      <c r="E279" s="23">
        <f t="shared" si="101"/>
        <v>-445546.51</v>
      </c>
      <c r="F279" s="24">
        <f t="shared" si="102"/>
        <v>-0.7681836379310345</v>
      </c>
      <c r="G279" s="25" t="str">
        <f t="shared" si="103"/>
        <v>Under Budget</v>
      </c>
      <c r="H279" s="26" t="str">
        <f t="shared" si="104"/>
        <v>Yes</v>
      </c>
      <c r="I279" s="57" t="s">
        <v>457</v>
      </c>
      <c r="J279" s="55">
        <v>588000</v>
      </c>
      <c r="K279" s="42">
        <v>548453.49</v>
      </c>
      <c r="L279" s="42">
        <v>774000</v>
      </c>
      <c r="M279" s="23">
        <f t="shared" si="105"/>
        <v>-186000</v>
      </c>
      <c r="N279" s="24">
        <f t="shared" si="106"/>
        <v>-0.24031007751937986</v>
      </c>
      <c r="O279" s="29"/>
      <c r="P279" s="25" t="str">
        <f t="shared" si="107"/>
        <v>Under Budget</v>
      </c>
      <c r="Q279" s="23">
        <f t="shared" si="108"/>
        <v>39546.510000000009</v>
      </c>
    </row>
    <row r="280" spans="1:19" ht="48" outlineLevel="2" x14ac:dyDescent="0.25">
      <c r="A280" s="44" t="s">
        <v>288</v>
      </c>
      <c r="B280" s="41" t="s">
        <v>219</v>
      </c>
      <c r="C280" s="42">
        <v>24455.749999999985</v>
      </c>
      <c r="D280" s="42">
        <v>0</v>
      </c>
      <c r="E280" s="23">
        <f t="shared" si="101"/>
        <v>24455.749999999985</v>
      </c>
      <c r="F280" s="24">
        <f t="shared" si="102"/>
        <v>1</v>
      </c>
      <c r="G280" s="25" t="str">
        <f t="shared" si="103"/>
        <v>Over Budget</v>
      </c>
      <c r="H280" s="26" t="str">
        <f t="shared" si="104"/>
        <v>Yes</v>
      </c>
      <c r="I280" s="57" t="s">
        <v>458</v>
      </c>
      <c r="J280" s="55">
        <v>0</v>
      </c>
      <c r="K280" s="42">
        <v>-28420.250000000015</v>
      </c>
      <c r="L280" s="42">
        <v>0</v>
      </c>
      <c r="M280" s="23">
        <f t="shared" si="105"/>
        <v>0</v>
      </c>
      <c r="N280" s="24">
        <f t="shared" si="106"/>
        <v>-1</v>
      </c>
      <c r="O280" s="29"/>
      <c r="P280" s="25" t="str">
        <f t="shared" si="107"/>
        <v>On Budget</v>
      </c>
      <c r="Q280" s="23">
        <f t="shared" si="108"/>
        <v>28420.250000000015</v>
      </c>
    </row>
    <row r="281" spans="1:19" outlineLevel="2" x14ac:dyDescent="0.25">
      <c r="A281" s="44" t="s">
        <v>289</v>
      </c>
      <c r="B281" s="41" t="s">
        <v>219</v>
      </c>
      <c r="C281" s="42">
        <v>1141499.83</v>
      </c>
      <c r="D281" s="42">
        <v>1242000</v>
      </c>
      <c r="E281" s="23">
        <f t="shared" si="101"/>
        <v>-100500.16999999993</v>
      </c>
      <c r="F281" s="24">
        <f t="shared" si="102"/>
        <v>-8.0918011272141641E-2</v>
      </c>
      <c r="G281" s="25" t="str">
        <f t="shared" si="103"/>
        <v>Under Budget</v>
      </c>
      <c r="H281" s="26" t="str">
        <f t="shared" si="104"/>
        <v>No</v>
      </c>
      <c r="I281" s="57" t="s">
        <v>459</v>
      </c>
      <c r="J281" s="55">
        <v>1806000</v>
      </c>
      <c r="K281" s="42">
        <v>1705499.83</v>
      </c>
      <c r="L281" s="42">
        <v>1806000</v>
      </c>
      <c r="M281" s="23">
        <f t="shared" si="105"/>
        <v>0</v>
      </c>
      <c r="N281" s="24">
        <f t="shared" si="106"/>
        <v>0</v>
      </c>
      <c r="O281" s="29"/>
      <c r="P281" s="25" t="str">
        <f t="shared" si="107"/>
        <v>On Budget</v>
      </c>
      <c r="Q281" s="23">
        <f t="shared" si="108"/>
        <v>100500.16999999993</v>
      </c>
    </row>
    <row r="282" spans="1:19" outlineLevel="2" x14ac:dyDescent="0.25">
      <c r="A282" s="44" t="s">
        <v>290</v>
      </c>
      <c r="B282" s="41" t="s">
        <v>219</v>
      </c>
      <c r="C282" s="42">
        <v>452136.42</v>
      </c>
      <c r="D282" s="42">
        <v>531000</v>
      </c>
      <c r="E282" s="23">
        <f t="shared" si="101"/>
        <v>-78863.580000000016</v>
      </c>
      <c r="F282" s="24">
        <f t="shared" si="102"/>
        <v>-0.14851898305084749</v>
      </c>
      <c r="G282" s="25" t="str">
        <f t="shared" si="103"/>
        <v>Under Budget</v>
      </c>
      <c r="H282" s="26" t="str">
        <f t="shared" si="104"/>
        <v>Yes</v>
      </c>
      <c r="I282" s="27" t="s">
        <v>459</v>
      </c>
      <c r="J282" s="55">
        <v>708000</v>
      </c>
      <c r="K282" s="42">
        <v>629136.41999999993</v>
      </c>
      <c r="L282" s="42">
        <v>708000</v>
      </c>
      <c r="M282" s="23">
        <f t="shared" si="105"/>
        <v>0</v>
      </c>
      <c r="N282" s="24">
        <f t="shared" si="106"/>
        <v>0</v>
      </c>
      <c r="O282" s="29"/>
      <c r="P282" s="25" t="str">
        <f t="shared" si="107"/>
        <v>On Budget</v>
      </c>
      <c r="Q282" s="23">
        <f t="shared" si="108"/>
        <v>78863.580000000075</v>
      </c>
    </row>
    <row r="283" spans="1:19" ht="24" outlineLevel="2" x14ac:dyDescent="0.25">
      <c r="A283" s="44" t="s">
        <v>291</v>
      </c>
      <c r="B283" s="41" t="s">
        <v>234</v>
      </c>
      <c r="C283" s="42">
        <v>64643.229999999996</v>
      </c>
      <c r="D283" s="42">
        <v>0</v>
      </c>
      <c r="E283" s="23">
        <f t="shared" si="101"/>
        <v>64643.229999999996</v>
      </c>
      <c r="F283" s="24">
        <f t="shared" si="102"/>
        <v>1</v>
      </c>
      <c r="G283" s="25" t="str">
        <f t="shared" si="103"/>
        <v>Over Budget</v>
      </c>
      <c r="H283" s="26" t="str">
        <f t="shared" si="104"/>
        <v>Yes</v>
      </c>
      <c r="I283" s="27" t="s">
        <v>586</v>
      </c>
      <c r="J283" s="28">
        <v>65000</v>
      </c>
      <c r="K283" s="42">
        <v>64643.229999999996</v>
      </c>
      <c r="L283" s="42">
        <v>0</v>
      </c>
      <c r="M283" s="23">
        <f t="shared" si="105"/>
        <v>65000</v>
      </c>
      <c r="N283" s="24">
        <f t="shared" si="106"/>
        <v>1</v>
      </c>
      <c r="O283" s="29"/>
      <c r="P283" s="25" t="str">
        <f t="shared" si="107"/>
        <v>Over Budget</v>
      </c>
      <c r="Q283" s="23">
        <f t="shared" si="108"/>
        <v>356.77000000000407</v>
      </c>
    </row>
    <row r="284" spans="1:19" ht="36" outlineLevel="2" x14ac:dyDescent="0.25">
      <c r="A284" s="44" t="s">
        <v>292</v>
      </c>
      <c r="B284" s="41" t="s">
        <v>219</v>
      </c>
      <c r="C284" s="42">
        <v>85112.889999999985</v>
      </c>
      <c r="D284" s="42">
        <v>0</v>
      </c>
      <c r="E284" s="23">
        <f t="shared" si="101"/>
        <v>85112.889999999985</v>
      </c>
      <c r="F284" s="24">
        <f t="shared" si="102"/>
        <v>1</v>
      </c>
      <c r="G284" s="25" t="str">
        <f t="shared" si="103"/>
        <v>Over Budget</v>
      </c>
      <c r="H284" s="26" t="str">
        <f t="shared" si="104"/>
        <v>Yes</v>
      </c>
      <c r="I284" s="57" t="s">
        <v>460</v>
      </c>
      <c r="J284" s="58">
        <v>120000</v>
      </c>
      <c r="K284" s="42">
        <v>85112.889999999985</v>
      </c>
      <c r="L284" s="42">
        <v>0</v>
      </c>
      <c r="M284" s="23">
        <f t="shared" si="105"/>
        <v>120000</v>
      </c>
      <c r="N284" s="24">
        <f t="shared" si="106"/>
        <v>1</v>
      </c>
      <c r="O284" s="29"/>
      <c r="P284" s="25" t="str">
        <f t="shared" si="107"/>
        <v>Over Budget</v>
      </c>
      <c r="Q284" s="23">
        <f t="shared" si="108"/>
        <v>34887.110000000015</v>
      </c>
    </row>
    <row r="285" spans="1:19" outlineLevel="2" x14ac:dyDescent="0.25">
      <c r="A285" s="44" t="s">
        <v>293</v>
      </c>
      <c r="B285" s="41" t="s">
        <v>219</v>
      </c>
      <c r="C285" s="42">
        <v>1575276.1800000002</v>
      </c>
      <c r="D285" s="42">
        <v>1392000</v>
      </c>
      <c r="E285" s="23">
        <f t="shared" si="101"/>
        <v>183276.18000000017</v>
      </c>
      <c r="F285" s="24">
        <f t="shared" si="102"/>
        <v>0.13166392241379321</v>
      </c>
      <c r="G285" s="25" t="str">
        <f t="shared" si="103"/>
        <v>Over Budget</v>
      </c>
      <c r="H285" s="26" t="str">
        <f t="shared" si="104"/>
        <v>Yes</v>
      </c>
      <c r="I285" s="57" t="s">
        <v>461</v>
      </c>
      <c r="J285" s="58">
        <v>2043000</v>
      </c>
      <c r="K285" s="42">
        <v>2226276.1800000002</v>
      </c>
      <c r="L285" s="42">
        <v>2043000</v>
      </c>
      <c r="M285" s="23">
        <f t="shared" si="105"/>
        <v>0</v>
      </c>
      <c r="N285" s="24">
        <f t="shared" si="106"/>
        <v>0</v>
      </c>
      <c r="O285" s="29"/>
      <c r="P285" s="25" t="str">
        <f t="shared" si="107"/>
        <v>On Budget</v>
      </c>
      <c r="Q285" s="23">
        <f t="shared" si="108"/>
        <v>-183276.18000000017</v>
      </c>
    </row>
    <row r="286" spans="1:19" ht="24" outlineLevel="2" x14ac:dyDescent="0.25">
      <c r="A286" s="44" t="s">
        <v>294</v>
      </c>
      <c r="B286" s="41" t="s">
        <v>219</v>
      </c>
      <c r="C286" s="42">
        <v>146952.25000000012</v>
      </c>
      <c r="D286" s="42">
        <v>1138000</v>
      </c>
      <c r="E286" s="23">
        <f t="shared" si="101"/>
        <v>-991047.74999999988</v>
      </c>
      <c r="F286" s="24">
        <f t="shared" si="102"/>
        <v>-0.87086797012302275</v>
      </c>
      <c r="G286" s="25" t="str">
        <f t="shared" si="103"/>
        <v>Under Budget</v>
      </c>
      <c r="H286" s="26" t="str">
        <f t="shared" si="104"/>
        <v>Yes</v>
      </c>
      <c r="I286" s="57" t="s">
        <v>462</v>
      </c>
      <c r="J286" s="58">
        <v>249000</v>
      </c>
      <c r="K286" s="42">
        <v>447952.25000000012</v>
      </c>
      <c r="L286" s="42">
        <v>1439000</v>
      </c>
      <c r="M286" s="23">
        <f t="shared" si="105"/>
        <v>-1190000</v>
      </c>
      <c r="N286" s="24">
        <f t="shared" si="106"/>
        <v>-0.82696316886726895</v>
      </c>
      <c r="O286" s="29"/>
      <c r="P286" s="25" t="str">
        <f t="shared" si="107"/>
        <v>Under Budget</v>
      </c>
      <c r="Q286" s="23">
        <f t="shared" si="108"/>
        <v>-198952.25000000012</v>
      </c>
    </row>
    <row r="287" spans="1:19" outlineLevel="2" x14ac:dyDescent="0.25">
      <c r="A287" s="44" t="s">
        <v>295</v>
      </c>
      <c r="B287" s="41" t="s">
        <v>219</v>
      </c>
      <c r="C287" s="42">
        <v>-115835.78</v>
      </c>
      <c r="D287" s="42">
        <v>205000</v>
      </c>
      <c r="E287" s="23">
        <f t="shared" si="101"/>
        <v>-320835.78000000003</v>
      </c>
      <c r="F287" s="24">
        <f t="shared" si="102"/>
        <v>-1.5650525853658539</v>
      </c>
      <c r="G287" s="25" t="str">
        <f t="shared" si="103"/>
        <v>Under Budget</v>
      </c>
      <c r="H287" s="26" t="str">
        <f t="shared" si="104"/>
        <v>Yes</v>
      </c>
      <c r="I287" s="57" t="s">
        <v>463</v>
      </c>
      <c r="J287" s="58">
        <v>-115836</v>
      </c>
      <c r="K287" s="42">
        <v>344164.22</v>
      </c>
      <c r="L287" s="42">
        <v>665000</v>
      </c>
      <c r="M287" s="23">
        <f t="shared" si="105"/>
        <v>-780836</v>
      </c>
      <c r="N287" s="24">
        <f t="shared" si="106"/>
        <v>-1.1741894736842104</v>
      </c>
      <c r="O287" s="29"/>
      <c r="P287" s="25" t="str">
        <f t="shared" si="107"/>
        <v>Under Budget</v>
      </c>
      <c r="Q287" s="23">
        <f t="shared" si="108"/>
        <v>-460000.22</v>
      </c>
    </row>
    <row r="288" spans="1:19" outlineLevel="2" x14ac:dyDescent="0.25">
      <c r="A288" s="44" t="s">
        <v>296</v>
      </c>
      <c r="B288" s="41" t="s">
        <v>219</v>
      </c>
      <c r="C288" s="42">
        <v>13151.49</v>
      </c>
      <c r="D288" s="42">
        <v>144000</v>
      </c>
      <c r="E288" s="23">
        <f t="shared" si="101"/>
        <v>-130848.51</v>
      </c>
      <c r="F288" s="24">
        <f t="shared" si="102"/>
        <v>-0.90867020833333334</v>
      </c>
      <c r="G288" s="25" t="str">
        <f t="shared" si="103"/>
        <v>Under Budget</v>
      </c>
      <c r="H288" s="26" t="str">
        <f t="shared" si="104"/>
        <v>Yes</v>
      </c>
      <c r="I288" s="57" t="s">
        <v>464</v>
      </c>
      <c r="J288" s="58">
        <v>50000</v>
      </c>
      <c r="K288" s="42">
        <v>61151.49</v>
      </c>
      <c r="L288" s="42">
        <v>192000</v>
      </c>
      <c r="M288" s="23">
        <f t="shared" si="105"/>
        <v>-142000</v>
      </c>
      <c r="N288" s="24">
        <f t="shared" si="106"/>
        <v>-0.73958333333333337</v>
      </c>
      <c r="O288" s="29"/>
      <c r="P288" s="25" t="str">
        <f t="shared" si="107"/>
        <v>Under Budget</v>
      </c>
      <c r="Q288" s="23">
        <f t="shared" si="108"/>
        <v>-11151.489999999998</v>
      </c>
    </row>
    <row r="289" spans="1:19" ht="24" outlineLevel="2" x14ac:dyDescent="0.25">
      <c r="A289" s="44" t="s">
        <v>297</v>
      </c>
      <c r="B289" s="41" t="s">
        <v>219</v>
      </c>
      <c r="C289" s="42">
        <v>-85930.48</v>
      </c>
      <c r="D289" s="42">
        <v>0</v>
      </c>
      <c r="E289" s="23">
        <f t="shared" si="101"/>
        <v>-85930.48</v>
      </c>
      <c r="F289" s="24">
        <f t="shared" si="102"/>
        <v>-1</v>
      </c>
      <c r="G289" s="25" t="str">
        <f t="shared" si="103"/>
        <v>Under Budget</v>
      </c>
      <c r="H289" s="26" t="str">
        <f t="shared" si="104"/>
        <v>Yes</v>
      </c>
      <c r="I289" s="57" t="s">
        <v>465</v>
      </c>
      <c r="J289" s="58">
        <v>-85930</v>
      </c>
      <c r="K289" s="42">
        <v>-85930.48</v>
      </c>
      <c r="L289" s="42">
        <v>0</v>
      </c>
      <c r="M289" s="23">
        <f t="shared" si="105"/>
        <v>-85930</v>
      </c>
      <c r="N289" s="24">
        <f t="shared" si="106"/>
        <v>-1</v>
      </c>
      <c r="O289" s="29"/>
      <c r="P289" s="25" t="str">
        <f t="shared" si="107"/>
        <v>Under Budget</v>
      </c>
      <c r="Q289" s="23">
        <f t="shared" si="108"/>
        <v>0.47999999999592546</v>
      </c>
    </row>
    <row r="290" spans="1:19" ht="24" outlineLevel="2" x14ac:dyDescent="0.25">
      <c r="A290" s="44" t="s">
        <v>298</v>
      </c>
      <c r="B290" s="41" t="s">
        <v>219</v>
      </c>
      <c r="C290" s="42">
        <v>357698.12</v>
      </c>
      <c r="D290" s="42">
        <v>400000</v>
      </c>
      <c r="E290" s="23">
        <f t="shared" si="101"/>
        <v>-42301.880000000005</v>
      </c>
      <c r="F290" s="24">
        <f t="shared" si="102"/>
        <v>-0.10575470000000001</v>
      </c>
      <c r="G290" s="25" t="str">
        <f t="shared" si="103"/>
        <v>Under Budget</v>
      </c>
      <c r="H290" s="26" t="str">
        <f t="shared" si="104"/>
        <v>Yes</v>
      </c>
      <c r="I290" s="57" t="s">
        <v>466</v>
      </c>
      <c r="J290" s="58">
        <v>400000</v>
      </c>
      <c r="K290" s="42">
        <v>357698.12</v>
      </c>
      <c r="L290" s="42">
        <v>400000</v>
      </c>
      <c r="M290" s="23">
        <f t="shared" si="105"/>
        <v>0</v>
      </c>
      <c r="N290" s="24">
        <f t="shared" si="106"/>
        <v>0</v>
      </c>
      <c r="O290" s="29"/>
      <c r="P290" s="25" t="str">
        <f t="shared" si="107"/>
        <v>On Budget</v>
      </c>
      <c r="Q290" s="23">
        <f t="shared" si="108"/>
        <v>42301.880000000005</v>
      </c>
    </row>
    <row r="291" spans="1:19" outlineLevel="2" x14ac:dyDescent="0.25">
      <c r="A291" s="44" t="s">
        <v>299</v>
      </c>
      <c r="B291" s="41" t="s">
        <v>219</v>
      </c>
      <c r="C291" s="42">
        <v>-82977.05</v>
      </c>
      <c r="D291" s="42">
        <v>0</v>
      </c>
      <c r="E291" s="23">
        <f t="shared" si="101"/>
        <v>-82977.05</v>
      </c>
      <c r="F291" s="24">
        <f t="shared" si="102"/>
        <v>-1</v>
      </c>
      <c r="G291" s="25" t="str">
        <f t="shared" si="103"/>
        <v>Under Budget</v>
      </c>
      <c r="H291" s="26" t="str">
        <f t="shared" si="104"/>
        <v>Yes</v>
      </c>
      <c r="I291" s="57" t="s">
        <v>467</v>
      </c>
      <c r="J291" s="58">
        <v>-82977</v>
      </c>
      <c r="K291" s="42">
        <v>-82977.05</v>
      </c>
      <c r="L291" s="42">
        <v>0</v>
      </c>
      <c r="M291" s="23">
        <f t="shared" si="105"/>
        <v>-82977</v>
      </c>
      <c r="N291" s="24">
        <f t="shared" si="106"/>
        <v>-1</v>
      </c>
      <c r="O291" s="29"/>
      <c r="P291" s="25" t="str">
        <f t="shared" si="107"/>
        <v>Under Budget</v>
      </c>
      <c r="Q291" s="23">
        <f t="shared" si="108"/>
        <v>5.0000000002910383E-2</v>
      </c>
    </row>
    <row r="292" spans="1:19" outlineLevel="2" x14ac:dyDescent="0.25">
      <c r="A292" s="44" t="s">
        <v>300</v>
      </c>
      <c r="B292" s="41" t="s">
        <v>219</v>
      </c>
      <c r="C292" s="42">
        <v>-103421.98</v>
      </c>
      <c r="D292" s="42">
        <v>0</v>
      </c>
      <c r="E292" s="23">
        <f t="shared" si="101"/>
        <v>-103421.98</v>
      </c>
      <c r="F292" s="24">
        <f t="shared" si="102"/>
        <v>-1</v>
      </c>
      <c r="G292" s="25" t="str">
        <f t="shared" si="103"/>
        <v>Under Budget</v>
      </c>
      <c r="H292" s="26" t="str">
        <f t="shared" si="104"/>
        <v>Yes</v>
      </c>
      <c r="I292" s="57" t="s">
        <v>468</v>
      </c>
      <c r="J292" s="58">
        <v>-103422</v>
      </c>
      <c r="K292" s="42">
        <v>-103421.98</v>
      </c>
      <c r="L292" s="42">
        <v>0</v>
      </c>
      <c r="M292" s="23">
        <f t="shared" si="105"/>
        <v>-103422</v>
      </c>
      <c r="N292" s="24">
        <f t="shared" si="106"/>
        <v>-1</v>
      </c>
      <c r="O292" s="29"/>
      <c r="P292" s="25" t="str">
        <f t="shared" si="107"/>
        <v>Under Budget</v>
      </c>
      <c r="Q292" s="23">
        <f t="shared" si="108"/>
        <v>-2.0000000004074536E-2</v>
      </c>
    </row>
    <row r="293" spans="1:19" outlineLevel="2" x14ac:dyDescent="0.25">
      <c r="A293" s="44" t="s">
        <v>301</v>
      </c>
      <c r="B293" s="41" t="s">
        <v>219</v>
      </c>
      <c r="C293" s="42">
        <v>-235238.05</v>
      </c>
      <c r="D293" s="42">
        <v>0</v>
      </c>
      <c r="E293" s="23">
        <f t="shared" si="101"/>
        <v>-235238.05</v>
      </c>
      <c r="F293" s="24">
        <f t="shared" si="102"/>
        <v>-1</v>
      </c>
      <c r="G293" s="25" t="str">
        <f t="shared" si="103"/>
        <v>Under Budget</v>
      </c>
      <c r="H293" s="26" t="str">
        <f t="shared" si="104"/>
        <v>Yes</v>
      </c>
      <c r="I293" s="57" t="s">
        <v>469</v>
      </c>
      <c r="J293" s="58">
        <v>-235238</v>
      </c>
      <c r="K293" s="42">
        <v>-235238.05</v>
      </c>
      <c r="L293" s="42">
        <v>0</v>
      </c>
      <c r="M293" s="23">
        <f t="shared" si="105"/>
        <v>-235238</v>
      </c>
      <c r="N293" s="24">
        <f t="shared" si="106"/>
        <v>-1</v>
      </c>
      <c r="O293" s="29"/>
      <c r="P293" s="25" t="str">
        <f t="shared" si="107"/>
        <v>Under Budget</v>
      </c>
      <c r="Q293" s="23">
        <f t="shared" si="108"/>
        <v>4.9999999988358468E-2</v>
      </c>
    </row>
    <row r="294" spans="1:19" outlineLevel="2" x14ac:dyDescent="0.25">
      <c r="A294" s="44" t="s">
        <v>302</v>
      </c>
      <c r="B294" s="41" t="s">
        <v>219</v>
      </c>
      <c r="C294" s="42">
        <v>215684.76000000004</v>
      </c>
      <c r="D294" s="42">
        <v>350000</v>
      </c>
      <c r="E294" s="23">
        <f t="shared" si="101"/>
        <v>-134315.23999999996</v>
      </c>
      <c r="F294" s="24">
        <f t="shared" si="102"/>
        <v>-0.38375782857142848</v>
      </c>
      <c r="G294" s="25" t="str">
        <f t="shared" si="103"/>
        <v>Under Budget</v>
      </c>
      <c r="H294" s="26" t="str">
        <f t="shared" si="104"/>
        <v>Yes</v>
      </c>
      <c r="I294" s="57" t="s">
        <v>470</v>
      </c>
      <c r="J294" s="58">
        <v>215685</v>
      </c>
      <c r="K294" s="42">
        <v>215684.76000000004</v>
      </c>
      <c r="L294" s="42">
        <v>350000</v>
      </c>
      <c r="M294" s="23">
        <f t="shared" si="105"/>
        <v>-134315</v>
      </c>
      <c r="N294" s="24">
        <f t="shared" si="106"/>
        <v>-0.38375714285714285</v>
      </c>
      <c r="O294" s="29"/>
      <c r="P294" s="25" t="str">
        <f t="shared" si="107"/>
        <v>Under Budget</v>
      </c>
      <c r="Q294" s="23">
        <f t="shared" si="108"/>
        <v>0.23999999996158294</v>
      </c>
    </row>
    <row r="295" spans="1:19" ht="48" outlineLevel="2" x14ac:dyDescent="0.25">
      <c r="A295" s="44" t="s">
        <v>303</v>
      </c>
      <c r="B295" s="41" t="s">
        <v>219</v>
      </c>
      <c r="C295" s="42">
        <v>13360</v>
      </c>
      <c r="D295" s="42">
        <v>700000</v>
      </c>
      <c r="E295" s="23">
        <f t="shared" si="101"/>
        <v>-686640</v>
      </c>
      <c r="F295" s="24">
        <f t="shared" si="102"/>
        <v>-0.98091428571428574</v>
      </c>
      <c r="G295" s="25" t="str">
        <f t="shared" si="103"/>
        <v>Under Budget</v>
      </c>
      <c r="H295" s="26" t="str">
        <f t="shared" si="104"/>
        <v>Yes</v>
      </c>
      <c r="I295" s="57" t="s">
        <v>471</v>
      </c>
      <c r="J295" s="58">
        <v>113360</v>
      </c>
      <c r="K295" s="42">
        <v>213358</v>
      </c>
      <c r="L295" s="42">
        <v>700000</v>
      </c>
      <c r="M295" s="23">
        <f t="shared" si="105"/>
        <v>-586640</v>
      </c>
      <c r="N295" s="24">
        <f t="shared" si="106"/>
        <v>-0.83805714285714283</v>
      </c>
      <c r="O295" s="29"/>
      <c r="P295" s="25" t="str">
        <f t="shared" si="107"/>
        <v>Under Budget</v>
      </c>
      <c r="Q295" s="23">
        <f t="shared" si="108"/>
        <v>-99998</v>
      </c>
    </row>
    <row r="296" spans="1:19" ht="24" outlineLevel="2" x14ac:dyDescent="0.25">
      <c r="A296" s="44" t="s">
        <v>304</v>
      </c>
      <c r="B296" s="41" t="s">
        <v>219</v>
      </c>
      <c r="C296" s="42">
        <v>649721.2699999999</v>
      </c>
      <c r="D296" s="42">
        <v>972000</v>
      </c>
      <c r="E296" s="23">
        <f t="shared" si="101"/>
        <v>-322278.7300000001</v>
      </c>
      <c r="F296" s="24">
        <f t="shared" si="102"/>
        <v>-0.33156247942386841</v>
      </c>
      <c r="G296" s="25" t="str">
        <f t="shared" si="103"/>
        <v>Under Budget</v>
      </c>
      <c r="H296" s="26" t="str">
        <f t="shared" si="104"/>
        <v>Yes</v>
      </c>
      <c r="I296" s="57" t="s">
        <v>472</v>
      </c>
      <c r="J296" s="58">
        <v>900000</v>
      </c>
      <c r="K296" s="42">
        <v>883053.2699999999</v>
      </c>
      <c r="L296" s="42">
        <v>972000</v>
      </c>
      <c r="M296" s="23">
        <f t="shared" si="105"/>
        <v>-72000</v>
      </c>
      <c r="N296" s="24">
        <f t="shared" si="106"/>
        <v>-7.407407407407407E-2</v>
      </c>
      <c r="O296" s="29"/>
      <c r="P296" s="25" t="str">
        <f t="shared" si="107"/>
        <v>Under Budget</v>
      </c>
      <c r="Q296" s="23">
        <f t="shared" si="108"/>
        <v>16946.730000000098</v>
      </c>
    </row>
    <row r="297" spans="1:19" outlineLevel="2" x14ac:dyDescent="0.25">
      <c r="A297" s="44" t="s">
        <v>305</v>
      </c>
      <c r="B297" s="41" t="s">
        <v>219</v>
      </c>
      <c r="C297" s="42">
        <v>1028891.38</v>
      </c>
      <c r="D297" s="42">
        <v>0</v>
      </c>
      <c r="E297" s="23">
        <f t="shared" si="101"/>
        <v>1028891.38</v>
      </c>
      <c r="F297" s="24">
        <f t="shared" si="102"/>
        <v>1</v>
      </c>
      <c r="G297" s="25" t="str">
        <f t="shared" si="103"/>
        <v>Over Budget</v>
      </c>
      <c r="H297" s="26" t="str">
        <f t="shared" si="104"/>
        <v>Yes</v>
      </c>
      <c r="I297" s="57" t="s">
        <v>473</v>
      </c>
      <c r="J297" s="58">
        <v>1028891</v>
      </c>
      <c r="K297" s="42">
        <v>1028891.38</v>
      </c>
      <c r="L297" s="42">
        <v>0</v>
      </c>
      <c r="M297" s="23">
        <f t="shared" si="105"/>
        <v>1028891</v>
      </c>
      <c r="N297" s="24">
        <f t="shared" si="106"/>
        <v>1</v>
      </c>
      <c r="O297" s="29"/>
      <c r="P297" s="25" t="str">
        <f t="shared" si="107"/>
        <v>Over Budget</v>
      </c>
      <c r="Q297" s="23">
        <f t="shared" si="108"/>
        <v>-0.38000000000465661</v>
      </c>
    </row>
    <row r="298" spans="1:19" outlineLevel="2" x14ac:dyDescent="0.25">
      <c r="A298" s="44" t="s">
        <v>306</v>
      </c>
      <c r="B298" s="41" t="s">
        <v>219</v>
      </c>
      <c r="C298" s="42">
        <v>32107.140000000003</v>
      </c>
      <c r="D298" s="42">
        <v>0</v>
      </c>
      <c r="E298" s="23">
        <f t="shared" si="101"/>
        <v>32107.140000000003</v>
      </c>
      <c r="F298" s="24">
        <f t="shared" si="102"/>
        <v>1</v>
      </c>
      <c r="G298" s="25" t="str">
        <f t="shared" si="103"/>
        <v>Over Budget</v>
      </c>
      <c r="H298" s="26" t="str">
        <f t="shared" si="104"/>
        <v>Yes</v>
      </c>
      <c r="I298" s="57" t="s">
        <v>473</v>
      </c>
      <c r="J298" s="58">
        <v>32107</v>
      </c>
      <c r="K298" s="42">
        <v>32107.140000000003</v>
      </c>
      <c r="L298" s="42">
        <v>0</v>
      </c>
      <c r="M298" s="23">
        <f t="shared" si="105"/>
        <v>32107</v>
      </c>
      <c r="N298" s="24">
        <f t="shared" si="106"/>
        <v>1</v>
      </c>
      <c r="O298" s="29"/>
      <c r="P298" s="25" t="str">
        <f t="shared" si="107"/>
        <v>Over Budget</v>
      </c>
      <c r="Q298" s="23">
        <f t="shared" si="108"/>
        <v>-0.1400000000030559</v>
      </c>
    </row>
    <row r="299" spans="1:19" ht="24" outlineLevel="2" x14ac:dyDescent="0.25">
      <c r="A299" s="44" t="s">
        <v>307</v>
      </c>
      <c r="B299" s="41" t="s">
        <v>219</v>
      </c>
      <c r="C299" s="42">
        <v>1085270.2999999998</v>
      </c>
      <c r="D299" s="42">
        <v>804000</v>
      </c>
      <c r="E299" s="23">
        <f t="shared" si="101"/>
        <v>281270.29999999981</v>
      </c>
      <c r="F299" s="24">
        <f t="shared" si="102"/>
        <v>0.34983868159203957</v>
      </c>
      <c r="G299" s="25" t="str">
        <f t="shared" si="103"/>
        <v>Over Budget</v>
      </c>
      <c r="H299" s="26" t="str">
        <f t="shared" si="104"/>
        <v>Yes</v>
      </c>
      <c r="I299" s="57" t="s">
        <v>474</v>
      </c>
      <c r="J299" s="58">
        <v>1750000</v>
      </c>
      <c r="K299" s="42">
        <v>1429270.2999999998</v>
      </c>
      <c r="L299" s="42">
        <v>1148000</v>
      </c>
      <c r="M299" s="23">
        <f t="shared" si="105"/>
        <v>602000</v>
      </c>
      <c r="N299" s="24">
        <f t="shared" si="106"/>
        <v>0.52439024390243905</v>
      </c>
      <c r="O299" s="29"/>
      <c r="P299" s="25" t="str">
        <f t="shared" si="107"/>
        <v>Over Budget</v>
      </c>
      <c r="Q299" s="23">
        <f t="shared" si="108"/>
        <v>320729.70000000019</v>
      </c>
      <c r="S299" s="23"/>
    </row>
    <row r="300" spans="1:19" outlineLevel="2" x14ac:dyDescent="0.25">
      <c r="A300" s="44" t="s">
        <v>308</v>
      </c>
      <c r="B300" s="41" t="s">
        <v>219</v>
      </c>
      <c r="C300" s="42">
        <v>48732.04</v>
      </c>
      <c r="D300" s="42">
        <v>125000</v>
      </c>
      <c r="E300" s="23">
        <f t="shared" si="101"/>
        <v>-76267.959999999992</v>
      </c>
      <c r="F300" s="24">
        <f t="shared" si="102"/>
        <v>-0.61014367999999997</v>
      </c>
      <c r="G300" s="25" t="str">
        <f t="shared" si="103"/>
        <v>Under Budget</v>
      </c>
      <c r="H300" s="26" t="str">
        <f t="shared" si="104"/>
        <v>Yes</v>
      </c>
      <c r="I300" s="57" t="s">
        <v>475</v>
      </c>
      <c r="J300" s="58">
        <v>125000</v>
      </c>
      <c r="K300" s="42">
        <v>48732.04</v>
      </c>
      <c r="L300" s="42">
        <v>125000</v>
      </c>
      <c r="M300" s="23">
        <f t="shared" si="105"/>
        <v>0</v>
      </c>
      <c r="N300" s="24">
        <f t="shared" si="106"/>
        <v>0</v>
      </c>
      <c r="O300" s="29"/>
      <c r="P300" s="25" t="str">
        <f t="shared" si="107"/>
        <v>On Budget</v>
      </c>
      <c r="Q300" s="23">
        <f t="shared" si="108"/>
        <v>76267.959999999992</v>
      </c>
    </row>
    <row r="301" spans="1:19" ht="24" outlineLevel="2" x14ac:dyDescent="0.25">
      <c r="A301" s="44" t="s">
        <v>309</v>
      </c>
      <c r="B301" s="41" t="s">
        <v>219</v>
      </c>
      <c r="C301" s="42">
        <v>0</v>
      </c>
      <c r="D301" s="42">
        <v>185000</v>
      </c>
      <c r="E301" s="23">
        <f t="shared" si="101"/>
        <v>-185000</v>
      </c>
      <c r="F301" s="24">
        <f t="shared" si="102"/>
        <v>-1</v>
      </c>
      <c r="G301" s="25" t="str">
        <f t="shared" si="103"/>
        <v>Under Budget</v>
      </c>
      <c r="H301" s="26" t="str">
        <f t="shared" si="104"/>
        <v>Yes</v>
      </c>
      <c r="I301" s="57" t="s">
        <v>476</v>
      </c>
      <c r="J301" s="58">
        <v>0</v>
      </c>
      <c r="K301" s="42">
        <v>0</v>
      </c>
      <c r="L301" s="42">
        <v>185000</v>
      </c>
      <c r="M301" s="23">
        <f t="shared" si="105"/>
        <v>-185000</v>
      </c>
      <c r="N301" s="24">
        <f t="shared" si="106"/>
        <v>-1</v>
      </c>
      <c r="O301" s="29"/>
      <c r="P301" s="25" t="str">
        <f t="shared" si="107"/>
        <v>Under Budget</v>
      </c>
      <c r="Q301" s="23">
        <f t="shared" si="108"/>
        <v>0</v>
      </c>
    </row>
    <row r="302" spans="1:19" ht="36" outlineLevel="2" x14ac:dyDescent="0.25">
      <c r="A302" s="44" t="s">
        <v>310</v>
      </c>
      <c r="B302" s="41" t="s">
        <v>219</v>
      </c>
      <c r="C302" s="42">
        <v>256899.26</v>
      </c>
      <c r="D302" s="42">
        <v>150000</v>
      </c>
      <c r="E302" s="23">
        <f t="shared" si="101"/>
        <v>106899.26000000001</v>
      </c>
      <c r="F302" s="24">
        <f t="shared" si="102"/>
        <v>0.71266173333333338</v>
      </c>
      <c r="G302" s="25" t="str">
        <f t="shared" si="103"/>
        <v>Over Budget</v>
      </c>
      <c r="H302" s="26" t="str">
        <f t="shared" si="104"/>
        <v>Yes</v>
      </c>
      <c r="I302" s="57" t="s">
        <v>477</v>
      </c>
      <c r="J302" s="58">
        <v>256899</v>
      </c>
      <c r="K302" s="42">
        <v>256899.26</v>
      </c>
      <c r="L302" s="42">
        <v>150000</v>
      </c>
      <c r="M302" s="23">
        <f t="shared" si="105"/>
        <v>106899</v>
      </c>
      <c r="N302" s="24">
        <f t="shared" si="106"/>
        <v>0.71265999999999996</v>
      </c>
      <c r="O302" s="29"/>
      <c r="P302" s="25" t="str">
        <f t="shared" si="107"/>
        <v>Over Budget</v>
      </c>
      <c r="Q302" s="23">
        <f t="shared" si="108"/>
        <v>-0.26000000000931323</v>
      </c>
    </row>
    <row r="303" spans="1:19" ht="48" outlineLevel="2" x14ac:dyDescent="0.25">
      <c r="A303" s="69" t="s">
        <v>311</v>
      </c>
      <c r="B303" s="41" t="s">
        <v>219</v>
      </c>
      <c r="C303" s="42">
        <v>2917029.8799999994</v>
      </c>
      <c r="D303" s="42">
        <v>1151000</v>
      </c>
      <c r="E303" s="23">
        <f t="shared" si="101"/>
        <v>1766029.8799999994</v>
      </c>
      <c r="F303" s="24">
        <f t="shared" si="102"/>
        <v>1.5343439443961768</v>
      </c>
      <c r="G303" s="25" t="str">
        <f t="shared" si="103"/>
        <v>Over Budget</v>
      </c>
      <c r="H303" s="26" t="str">
        <f t="shared" si="104"/>
        <v>Yes</v>
      </c>
      <c r="I303" s="57" t="s">
        <v>478</v>
      </c>
      <c r="J303" s="28">
        <v>3500000</v>
      </c>
      <c r="K303" s="42">
        <v>3212145.8799999994</v>
      </c>
      <c r="L303" s="42">
        <v>1434000</v>
      </c>
      <c r="M303" s="23">
        <f t="shared" si="105"/>
        <v>2066000</v>
      </c>
      <c r="N303" s="24">
        <f t="shared" si="106"/>
        <v>1.4407252440725244</v>
      </c>
      <c r="O303" s="29"/>
      <c r="P303" s="25" t="str">
        <f t="shared" si="107"/>
        <v>Over Budget</v>
      </c>
      <c r="Q303" s="23">
        <f t="shared" si="108"/>
        <v>287854.12000000058</v>
      </c>
      <c r="S303" s="23">
        <v>287854</v>
      </c>
    </row>
    <row r="304" spans="1:19" outlineLevel="2" x14ac:dyDescent="0.25">
      <c r="A304" s="44" t="s">
        <v>312</v>
      </c>
      <c r="B304" s="41" t="s">
        <v>219</v>
      </c>
      <c r="C304" s="42">
        <v>224456.50999999998</v>
      </c>
      <c r="D304" s="42">
        <v>199000</v>
      </c>
      <c r="E304" s="23">
        <f t="shared" si="101"/>
        <v>25456.50999999998</v>
      </c>
      <c r="F304" s="24">
        <f t="shared" si="102"/>
        <v>0.12792216080402</v>
      </c>
      <c r="G304" s="25" t="str">
        <f t="shared" si="103"/>
        <v>Over Budget</v>
      </c>
      <c r="H304" s="26" t="str">
        <f t="shared" si="104"/>
        <v>Yes</v>
      </c>
      <c r="I304" s="57" t="s">
        <v>479</v>
      </c>
      <c r="J304" s="28">
        <v>690000</v>
      </c>
      <c r="K304" s="42">
        <v>415456.51</v>
      </c>
      <c r="L304" s="42">
        <v>390000</v>
      </c>
      <c r="M304" s="23">
        <f t="shared" si="105"/>
        <v>300000</v>
      </c>
      <c r="N304" s="24">
        <f t="shared" si="106"/>
        <v>0.76923076923076927</v>
      </c>
      <c r="O304" s="29"/>
      <c r="P304" s="25" t="str">
        <f t="shared" si="107"/>
        <v>Over Budget</v>
      </c>
      <c r="Q304" s="23">
        <f t="shared" si="108"/>
        <v>274543.49</v>
      </c>
    </row>
    <row r="305" spans="1:19" ht="24" outlineLevel="2" x14ac:dyDescent="0.25">
      <c r="A305" s="44" t="s">
        <v>313</v>
      </c>
      <c r="B305" s="41" t="s">
        <v>219</v>
      </c>
      <c r="C305" s="42">
        <v>139187.13</v>
      </c>
      <c r="D305" s="42">
        <v>94000</v>
      </c>
      <c r="E305" s="23">
        <f t="shared" si="101"/>
        <v>45187.130000000005</v>
      </c>
      <c r="F305" s="24">
        <f t="shared" si="102"/>
        <v>0.48071414893617026</v>
      </c>
      <c r="G305" s="25" t="str">
        <f t="shared" si="103"/>
        <v>Over Budget</v>
      </c>
      <c r="H305" s="26" t="str">
        <f t="shared" si="104"/>
        <v>Yes</v>
      </c>
      <c r="I305" s="57" t="s">
        <v>480</v>
      </c>
      <c r="J305" s="28">
        <v>250000</v>
      </c>
      <c r="K305" s="42">
        <v>395187.13</v>
      </c>
      <c r="L305" s="42">
        <v>350000</v>
      </c>
      <c r="M305" s="23">
        <f t="shared" si="105"/>
        <v>-100000</v>
      </c>
      <c r="N305" s="24">
        <f t="shared" si="106"/>
        <v>-0.2857142857142857</v>
      </c>
      <c r="O305" s="29"/>
      <c r="P305" s="25" t="str">
        <f t="shared" si="107"/>
        <v>Under Budget</v>
      </c>
      <c r="Q305" s="23">
        <f t="shared" si="108"/>
        <v>-145187.13</v>
      </c>
    </row>
    <row r="306" spans="1:19" ht="36" outlineLevel="2" x14ac:dyDescent="0.25">
      <c r="A306" s="44" t="s">
        <v>314</v>
      </c>
      <c r="B306" s="41" t="s">
        <v>219</v>
      </c>
      <c r="C306" s="42">
        <v>29984.620000000003</v>
      </c>
      <c r="D306" s="42">
        <v>148000</v>
      </c>
      <c r="E306" s="23">
        <f t="shared" si="101"/>
        <v>-118015.38</v>
      </c>
      <c r="F306" s="24">
        <f t="shared" si="102"/>
        <v>-0.79740121621621629</v>
      </c>
      <c r="G306" s="25" t="str">
        <f t="shared" si="103"/>
        <v>Under Budget</v>
      </c>
      <c r="H306" s="26" t="str">
        <f t="shared" si="104"/>
        <v>Yes</v>
      </c>
      <c r="I306" s="57" t="s">
        <v>481</v>
      </c>
      <c r="J306" s="28">
        <v>250000</v>
      </c>
      <c r="K306" s="42">
        <v>77984.62</v>
      </c>
      <c r="L306" s="42">
        <v>196000</v>
      </c>
      <c r="M306" s="23">
        <f t="shared" si="105"/>
        <v>54000</v>
      </c>
      <c r="N306" s="24">
        <f t="shared" si="106"/>
        <v>0.27551020408163263</v>
      </c>
      <c r="O306" s="29"/>
      <c r="P306" s="25" t="str">
        <f t="shared" si="107"/>
        <v>Over Budget</v>
      </c>
      <c r="Q306" s="23">
        <f t="shared" si="108"/>
        <v>172015.38</v>
      </c>
    </row>
    <row r="307" spans="1:19" ht="36" outlineLevel="2" x14ac:dyDescent="0.25">
      <c r="A307" s="44" t="s">
        <v>315</v>
      </c>
      <c r="B307" s="41" t="s">
        <v>219</v>
      </c>
      <c r="C307" s="42">
        <v>238409.7</v>
      </c>
      <c r="D307" s="42">
        <v>77000</v>
      </c>
      <c r="E307" s="23">
        <f t="shared" si="101"/>
        <v>161409.70000000001</v>
      </c>
      <c r="F307" s="24">
        <f t="shared" si="102"/>
        <v>2.0962298701298705</v>
      </c>
      <c r="G307" s="25" t="str">
        <f t="shared" si="103"/>
        <v>Over Budget</v>
      </c>
      <c r="H307" s="26" t="str">
        <f t="shared" si="104"/>
        <v>Yes</v>
      </c>
      <c r="I307" s="57" t="s">
        <v>482</v>
      </c>
      <c r="J307" s="28">
        <v>241000</v>
      </c>
      <c r="K307" s="42">
        <v>265409.7</v>
      </c>
      <c r="L307" s="42">
        <v>104000</v>
      </c>
      <c r="M307" s="23">
        <f t="shared" si="105"/>
        <v>137000</v>
      </c>
      <c r="N307" s="24">
        <f t="shared" si="106"/>
        <v>1.3173076923076923</v>
      </c>
      <c r="O307" s="29"/>
      <c r="P307" s="25" t="str">
        <f t="shared" si="107"/>
        <v>Over Budget</v>
      </c>
      <c r="Q307" s="23">
        <f t="shared" si="108"/>
        <v>-24409.700000000012</v>
      </c>
    </row>
    <row r="308" spans="1:19" ht="48" outlineLevel="2" x14ac:dyDescent="0.25">
      <c r="A308" s="44" t="s">
        <v>316</v>
      </c>
      <c r="B308" s="41" t="s">
        <v>219</v>
      </c>
      <c r="C308" s="42">
        <v>323215.99</v>
      </c>
      <c r="D308" s="42">
        <v>454000</v>
      </c>
      <c r="E308" s="23">
        <f t="shared" si="101"/>
        <v>-130784.01000000001</v>
      </c>
      <c r="F308" s="24">
        <f t="shared" si="102"/>
        <v>-0.28807050660792954</v>
      </c>
      <c r="G308" s="25" t="str">
        <f t="shared" si="103"/>
        <v>Under Budget</v>
      </c>
      <c r="H308" s="26" t="str">
        <f t="shared" si="104"/>
        <v>Yes</v>
      </c>
      <c r="I308" s="57" t="s">
        <v>483</v>
      </c>
      <c r="J308" s="28">
        <v>530000</v>
      </c>
      <c r="K308" s="42">
        <v>508215.99</v>
      </c>
      <c r="L308" s="42">
        <v>639000</v>
      </c>
      <c r="M308" s="23">
        <f t="shared" si="105"/>
        <v>-109000</v>
      </c>
      <c r="N308" s="24">
        <f t="shared" si="106"/>
        <v>-0.1705790297339593</v>
      </c>
      <c r="O308" s="29"/>
      <c r="P308" s="25" t="str">
        <f t="shared" si="107"/>
        <v>Under Budget</v>
      </c>
      <c r="Q308" s="23">
        <f t="shared" si="108"/>
        <v>21784.010000000009</v>
      </c>
    </row>
    <row r="309" spans="1:19" ht="15.75" outlineLevel="2" thickBot="1" x14ac:dyDescent="0.3">
      <c r="A309" s="44" t="s">
        <v>317</v>
      </c>
      <c r="B309" s="41" t="s">
        <v>318</v>
      </c>
      <c r="C309" s="42">
        <v>32831.31</v>
      </c>
      <c r="D309" s="42">
        <v>1350000</v>
      </c>
      <c r="E309" s="23">
        <f t="shared" si="101"/>
        <v>-1317168.69</v>
      </c>
      <c r="F309" s="24">
        <f t="shared" si="102"/>
        <v>-0.97568051111111109</v>
      </c>
      <c r="G309" s="25" t="str">
        <f t="shared" si="103"/>
        <v>Under Budget</v>
      </c>
      <c r="H309" s="26" t="str">
        <f t="shared" si="104"/>
        <v>Yes</v>
      </c>
      <c r="I309" s="54" t="s">
        <v>434</v>
      </c>
      <c r="J309" s="28">
        <v>1000000</v>
      </c>
      <c r="K309" s="42">
        <v>1210831.31</v>
      </c>
      <c r="L309" s="42">
        <v>2000000</v>
      </c>
      <c r="M309" s="23">
        <f t="shared" si="105"/>
        <v>-1000000</v>
      </c>
      <c r="N309" s="24">
        <f t="shared" si="106"/>
        <v>-0.5</v>
      </c>
      <c r="O309" s="29"/>
      <c r="P309" s="25" t="str">
        <f t="shared" si="107"/>
        <v>Under Budget</v>
      </c>
      <c r="Q309" s="23">
        <f t="shared" si="108"/>
        <v>-210831.31000000006</v>
      </c>
    </row>
    <row r="310" spans="1:19" s="48" customFormat="1" ht="15.75" outlineLevel="1" thickBot="1" x14ac:dyDescent="0.3">
      <c r="A310" s="46" t="s">
        <v>319</v>
      </c>
      <c r="B310" s="47" t="s">
        <v>13</v>
      </c>
      <c r="C310" s="47">
        <f>SUBTOTAL(9,C275:C309)</f>
        <v>18339016.179999996</v>
      </c>
      <c r="D310" s="47">
        <f>SUBTOTAL(9,D275:D309)</f>
        <v>19792000</v>
      </c>
      <c r="E310" s="47">
        <f t="shared" si="101"/>
        <v>-1452983.820000004</v>
      </c>
      <c r="F310" s="50">
        <f t="shared" si="102"/>
        <v>-7.3412682902182905E-2</v>
      </c>
      <c r="G310" s="47" t="str">
        <f t="shared" si="103"/>
        <v>Under Budget</v>
      </c>
      <c r="H310" s="47"/>
      <c r="I310" s="47"/>
      <c r="J310" s="47">
        <f>SUBTOTAL(9,J275:J309)</f>
        <v>28363920</v>
      </c>
      <c r="K310" s="47">
        <f>SUBTOTAL(9,K275:K309)</f>
        <v>27682086.18</v>
      </c>
      <c r="L310" s="47">
        <f>SUBTOTAL(9,L275:L309)</f>
        <v>27120000</v>
      </c>
      <c r="M310" s="47">
        <f t="shared" si="105"/>
        <v>1243920</v>
      </c>
      <c r="N310" s="50">
        <f t="shared" si="106"/>
        <v>4.586725663716814E-2</v>
      </c>
      <c r="O310" s="47"/>
      <c r="P310" s="47" t="str">
        <f t="shared" si="107"/>
        <v>Over Budget</v>
      </c>
      <c r="Q310" s="47">
        <f t="shared" si="108"/>
        <v>681833.8200000003</v>
      </c>
    </row>
    <row r="311" spans="1:19" s="48" customFormat="1" outlineLevel="1" x14ac:dyDescent="0.25">
      <c r="A311" s="46" t="s">
        <v>320</v>
      </c>
      <c r="B311" s="47" t="s">
        <v>13</v>
      </c>
      <c r="C311" s="47">
        <f>SUBTOTAL(9,C212:C310)</f>
        <v>58559537.130000018</v>
      </c>
      <c r="D311" s="47">
        <f>SUBTOTAL(9,D212:D310)</f>
        <v>63189045</v>
      </c>
      <c r="E311" s="47">
        <f t="shared" si="101"/>
        <v>-4629507.8699999824</v>
      </c>
      <c r="F311" s="50">
        <f t="shared" si="102"/>
        <v>-7.3264406353980863E-2</v>
      </c>
      <c r="G311" s="47" t="str">
        <f t="shared" si="103"/>
        <v>Under Budget</v>
      </c>
      <c r="H311" s="47"/>
      <c r="I311" s="47"/>
      <c r="J311" s="47">
        <f>SUBTOTAL(9,J212:J310)</f>
        <v>90097063</v>
      </c>
      <c r="K311" s="47">
        <f>SUBTOTAL(9,K212:K310)</f>
        <v>86962182.130000025</v>
      </c>
      <c r="L311" s="47">
        <f>SUBTOTAL(9,L212:L310)</f>
        <v>84910647</v>
      </c>
      <c r="M311" s="47">
        <f t="shared" si="105"/>
        <v>5186416</v>
      </c>
      <c r="N311" s="50">
        <f t="shared" si="106"/>
        <v>6.108086775030698E-2</v>
      </c>
      <c r="O311" s="47"/>
      <c r="P311" s="47" t="str">
        <f t="shared" si="107"/>
        <v>Over Budget</v>
      </c>
      <c r="Q311" s="47">
        <f t="shared" si="108"/>
        <v>3134880.869999975</v>
      </c>
    </row>
    <row r="312" spans="1:19" outlineLevel="1" x14ac:dyDescent="0.25">
      <c r="A312" s="40" t="s">
        <v>321</v>
      </c>
      <c r="B312" s="41"/>
      <c r="C312" s="42"/>
      <c r="D312" s="42"/>
      <c r="E312" s="42"/>
      <c r="F312" s="42"/>
      <c r="G312" s="42"/>
      <c r="H312" s="42"/>
      <c r="I312" s="42"/>
      <c r="J312" s="42"/>
      <c r="K312" s="42"/>
      <c r="L312" s="42"/>
      <c r="M312" s="42"/>
      <c r="N312" s="42"/>
    </row>
    <row r="313" spans="1:19" outlineLevel="2" x14ac:dyDescent="0.25">
      <c r="A313" s="43" t="s">
        <v>322</v>
      </c>
      <c r="B313" s="41"/>
      <c r="C313" s="42"/>
      <c r="D313" s="42"/>
      <c r="E313" s="42"/>
      <c r="F313" s="42"/>
      <c r="G313" s="42"/>
      <c r="H313" s="42"/>
      <c r="I313" s="42"/>
      <c r="J313" s="42"/>
      <c r="K313" s="42"/>
      <c r="L313" s="42"/>
      <c r="M313" s="42"/>
      <c r="N313" s="42"/>
    </row>
    <row r="314" spans="1:19" ht="60.75" outlineLevel="2" thickBot="1" x14ac:dyDescent="0.3">
      <c r="A314" s="44" t="s">
        <v>323</v>
      </c>
      <c r="B314" s="41" t="s">
        <v>324</v>
      </c>
      <c r="C314" s="42">
        <v>2324535.0100000002</v>
      </c>
      <c r="D314" s="42">
        <v>3111000</v>
      </c>
      <c r="E314" s="23">
        <f t="shared" ref="E314:E315" si="109">C314 - D314</f>
        <v>-786464.98999999976</v>
      </c>
      <c r="F314" s="24">
        <f t="shared" ref="F314:F315" si="110">IF(D314 &gt; 1, ( C314 - D314 ) / D314, IF(C314 &gt; 1, 1, IF(C314 &lt; -1, -1, 0)))</f>
        <v>-0.25280134683381539</v>
      </c>
      <c r="G314" s="25" t="str">
        <f t="shared" ref="G314:G315" si="111">IF($E314 &gt; 1, "Over Budget", IF($E314 &lt; -1, "Under Budget", "On Budget"))</f>
        <v>Under Budget</v>
      </c>
      <c r="H314" s="26" t="str">
        <f t="shared" ref="H314" si="112">IF(AND(OR(MONTH($A$3) = 3, MONTH($A$3) = 6, MONTH($A$3) = 9, MONTH($A$3) = 12), OR($F314 &gt;= 0.1, $E314 &gt;= 250000, $F314 &lt;= -0.1, $E314 &lt;= -250000), OR($E314 &gt;= 10000, $E314 &lt;= -10000)), "Yes", IF(OR($E314 &gt;= 250000, $E314 &lt;= -250000), "Yes", "No"))</f>
        <v>Yes</v>
      </c>
      <c r="I314" s="57" t="s">
        <v>484</v>
      </c>
      <c r="J314" s="28">
        <v>3809000</v>
      </c>
      <c r="K314" s="42">
        <v>2792535.0100000002</v>
      </c>
      <c r="L314" s="42">
        <v>3309000</v>
      </c>
      <c r="M314" s="23">
        <f t="shared" ref="M314:M315" si="113">J314 - L314</f>
        <v>500000</v>
      </c>
      <c r="N314" s="24">
        <f t="shared" ref="N314:N315" si="114">IF(L314 &gt; 1, ( J314 - L314 ) / L314, IF(J314 &gt; 1, 1, IF(J314 &lt; 1, -1, 0)))</f>
        <v>0.1511030522816561</v>
      </c>
      <c r="O314" s="29"/>
      <c r="P314" s="25" t="str">
        <f t="shared" ref="P314:P315" si="115">IF($M314 &gt; 1, "Over Budget", IF($M314 &lt; -1, "Under Budget", "On Budget"))</f>
        <v>Over Budget</v>
      </c>
      <c r="Q314" s="23">
        <f t="shared" ref="Q314:Q315" si="116">J314 - K314</f>
        <v>1016464.9899999998</v>
      </c>
      <c r="S314" s="23">
        <v>1000000</v>
      </c>
    </row>
    <row r="315" spans="1:19" s="48" customFormat="1" outlineLevel="1" x14ac:dyDescent="0.25">
      <c r="A315" s="46" t="s">
        <v>325</v>
      </c>
      <c r="B315" s="47" t="s">
        <v>13</v>
      </c>
      <c r="C315" s="47">
        <f>SUBTOTAL(9,C314:C314)</f>
        <v>2324535.0100000002</v>
      </c>
      <c r="D315" s="47">
        <f>SUBTOTAL(9,D314:D314)</f>
        <v>3111000</v>
      </c>
      <c r="E315" s="47">
        <f t="shared" si="109"/>
        <v>-786464.98999999976</v>
      </c>
      <c r="F315" s="50">
        <f t="shared" si="110"/>
        <v>-0.25280134683381539</v>
      </c>
      <c r="G315" s="47" t="str">
        <f t="shared" si="111"/>
        <v>Under Budget</v>
      </c>
      <c r="H315" s="47"/>
      <c r="I315" s="47"/>
      <c r="J315" s="47">
        <f>SUBTOTAL(9,J314:J314)</f>
        <v>3809000</v>
      </c>
      <c r="K315" s="47">
        <f>SUBTOTAL(9,K314:K314)</f>
        <v>2792535.0100000002</v>
      </c>
      <c r="L315" s="47">
        <f>SUBTOTAL(9,L314:L314)</f>
        <v>3309000</v>
      </c>
      <c r="M315" s="47">
        <f t="shared" si="113"/>
        <v>500000</v>
      </c>
      <c r="N315" s="50">
        <f t="shared" si="114"/>
        <v>0.1511030522816561</v>
      </c>
      <c r="O315" s="47"/>
      <c r="P315" s="47" t="str">
        <f t="shared" si="115"/>
        <v>Over Budget</v>
      </c>
      <c r="Q315" s="47">
        <f t="shared" si="116"/>
        <v>1016464.9899999998</v>
      </c>
    </row>
    <row r="316" spans="1:19" outlineLevel="2" x14ac:dyDescent="0.25">
      <c r="A316" s="43" t="s">
        <v>326</v>
      </c>
      <c r="B316" s="41"/>
      <c r="C316" s="42"/>
      <c r="D316" s="42"/>
      <c r="E316" s="42"/>
      <c r="F316" s="42"/>
      <c r="G316" s="42"/>
      <c r="H316" s="42"/>
      <c r="I316" s="42"/>
      <c r="J316" s="42"/>
      <c r="K316" s="42"/>
      <c r="L316" s="42"/>
      <c r="M316" s="42"/>
      <c r="N316" s="42"/>
    </row>
    <row r="317" spans="1:19" ht="36" outlineLevel="2" x14ac:dyDescent="0.25">
      <c r="A317" s="44" t="s">
        <v>327</v>
      </c>
      <c r="B317" s="41" t="s">
        <v>328</v>
      </c>
      <c r="C317" s="42">
        <v>0</v>
      </c>
      <c r="D317" s="42">
        <v>144000</v>
      </c>
      <c r="E317" s="23">
        <f t="shared" ref="E317:E326" si="117">C317 - D317</f>
        <v>-144000</v>
      </c>
      <c r="F317" s="24">
        <f t="shared" ref="F317:F326" si="118">IF(D317 &gt; 1, ( C317 - D317 ) / D317, IF(C317 &gt; 1, 1, IF(C317 &lt; -1, -1, 0)))</f>
        <v>-1</v>
      </c>
      <c r="G317" s="25" t="str">
        <f t="shared" ref="G317:G326" si="119">IF($E317 &gt; 1, "Over Budget", IF($E317 &lt; -1, "Under Budget", "On Budget"))</f>
        <v>Under Budget</v>
      </c>
      <c r="H317" s="26" t="str">
        <f t="shared" ref="H317:H325" si="120">IF(AND(OR(MONTH($A$3) = 3, MONTH($A$3) = 6, MONTH($A$3) = 9, MONTH($A$3) = 12), OR($F317 &gt;= 0.1, $E317 &gt;= 250000, $F317 &lt;= -0.1, $E317 &lt;= -250000), OR($E317 &gt;= 10000, $E317 &lt;= -10000)), "Yes", IF(OR($E317 &gt;= 250000, $E317 &lt;= -250000), "Yes", "No"))</f>
        <v>Yes</v>
      </c>
      <c r="I317" s="27" t="s">
        <v>432</v>
      </c>
      <c r="J317" s="28">
        <v>500</v>
      </c>
      <c r="K317" s="42">
        <v>48000</v>
      </c>
      <c r="L317" s="42">
        <v>192000</v>
      </c>
      <c r="M317" s="23">
        <f t="shared" ref="M317:M326" si="121">J317 - L317</f>
        <v>-191500</v>
      </c>
      <c r="N317" s="24">
        <f t="shared" ref="N317:N326" si="122">IF(L317 &gt; 1, ( J317 - L317 ) / L317, IF(J317 &gt; 1, 1, IF(J317 &lt; 1, -1, 0)))</f>
        <v>-0.99739583333333337</v>
      </c>
      <c r="O317" s="29"/>
      <c r="P317" s="25" t="str">
        <f t="shared" ref="P317:P326" si="123">IF($M317 &gt; 1, "Over Budget", IF($M317 &lt; -1, "Under Budget", "On Budget"))</f>
        <v>Under Budget</v>
      </c>
      <c r="Q317" s="23">
        <f t="shared" ref="Q317:Q326" si="124">J317 - K317</f>
        <v>-47500</v>
      </c>
    </row>
    <row r="318" spans="1:19" outlineLevel="2" x14ac:dyDescent="0.25">
      <c r="A318" s="44" t="s">
        <v>329</v>
      </c>
      <c r="B318" s="41" t="s">
        <v>328</v>
      </c>
      <c r="C318" s="42">
        <v>491521.7</v>
      </c>
      <c r="D318" s="42">
        <v>432000</v>
      </c>
      <c r="E318" s="23">
        <f t="shared" si="117"/>
        <v>59521.700000000012</v>
      </c>
      <c r="F318" s="24">
        <f t="shared" si="118"/>
        <v>0.13778171296296299</v>
      </c>
      <c r="G318" s="25" t="str">
        <f t="shared" si="119"/>
        <v>Over Budget</v>
      </c>
      <c r="H318" s="26" t="str">
        <f t="shared" si="120"/>
        <v>Yes</v>
      </c>
      <c r="I318" s="53" t="s">
        <v>429</v>
      </c>
      <c r="J318" s="28">
        <v>511000</v>
      </c>
      <c r="K318" s="42">
        <v>635521.69999999995</v>
      </c>
      <c r="L318" s="42">
        <v>576000</v>
      </c>
      <c r="M318" s="23">
        <f t="shared" si="121"/>
        <v>-65000</v>
      </c>
      <c r="N318" s="24">
        <f t="shared" si="122"/>
        <v>-0.11284722222222222</v>
      </c>
      <c r="O318" s="29"/>
      <c r="P318" s="25" t="str">
        <f t="shared" si="123"/>
        <v>Under Budget</v>
      </c>
      <c r="Q318" s="23">
        <f t="shared" si="124"/>
        <v>-124521.69999999995</v>
      </c>
    </row>
    <row r="319" spans="1:19" outlineLevel="2" x14ac:dyDescent="0.25">
      <c r="A319" s="44" t="s">
        <v>330</v>
      </c>
      <c r="B319" s="41" t="s">
        <v>328</v>
      </c>
      <c r="C319" s="42">
        <v>273355.36</v>
      </c>
      <c r="D319" s="42">
        <v>576000</v>
      </c>
      <c r="E319" s="23">
        <f t="shared" si="117"/>
        <v>-302644.64</v>
      </c>
      <c r="F319" s="24">
        <f t="shared" si="118"/>
        <v>-0.52542472222222225</v>
      </c>
      <c r="G319" s="25" t="str">
        <f t="shared" si="119"/>
        <v>Under Budget</v>
      </c>
      <c r="H319" s="26" t="str">
        <f t="shared" si="120"/>
        <v>Yes</v>
      </c>
      <c r="I319" s="27" t="s">
        <v>430</v>
      </c>
      <c r="J319" s="28">
        <v>595408</v>
      </c>
      <c r="K319" s="42">
        <v>465355.36</v>
      </c>
      <c r="L319" s="42">
        <v>768000</v>
      </c>
      <c r="M319" s="23">
        <f t="shared" si="121"/>
        <v>-172592</v>
      </c>
      <c r="N319" s="24">
        <f t="shared" si="122"/>
        <v>-0.22472916666666667</v>
      </c>
      <c r="O319" s="29"/>
      <c r="P319" s="25" t="str">
        <f t="shared" si="123"/>
        <v>Under Budget</v>
      </c>
      <c r="Q319" s="23">
        <f t="shared" si="124"/>
        <v>130052.64000000001</v>
      </c>
    </row>
    <row r="320" spans="1:19" outlineLevel="2" x14ac:dyDescent="0.25">
      <c r="A320" s="44" t="s">
        <v>331</v>
      </c>
      <c r="B320" s="41" t="s">
        <v>328</v>
      </c>
      <c r="C320" s="42">
        <v>11971.699999999999</v>
      </c>
      <c r="D320" s="42">
        <v>108360</v>
      </c>
      <c r="E320" s="23">
        <f t="shared" si="117"/>
        <v>-96388.3</v>
      </c>
      <c r="F320" s="24">
        <f t="shared" si="118"/>
        <v>-0.88951919527500922</v>
      </c>
      <c r="G320" s="25" t="str">
        <f t="shared" si="119"/>
        <v>Under Budget</v>
      </c>
      <c r="H320" s="26" t="str">
        <f t="shared" si="120"/>
        <v>Yes</v>
      </c>
      <c r="I320" s="27" t="s">
        <v>431</v>
      </c>
      <c r="J320" s="28">
        <v>230006</v>
      </c>
      <c r="K320" s="42">
        <v>48091.7</v>
      </c>
      <c r="L320" s="42">
        <v>144480</v>
      </c>
      <c r="M320" s="23">
        <f t="shared" si="121"/>
        <v>85526</v>
      </c>
      <c r="N320" s="24">
        <f t="shared" si="122"/>
        <v>0.59195736434108526</v>
      </c>
      <c r="O320" s="29"/>
      <c r="P320" s="25" t="str">
        <f t="shared" si="123"/>
        <v>Over Budget</v>
      </c>
      <c r="Q320" s="23">
        <f t="shared" si="124"/>
        <v>181914.3</v>
      </c>
    </row>
    <row r="321" spans="1:19" outlineLevel="2" x14ac:dyDescent="0.25">
      <c r="A321" s="44" t="s">
        <v>332</v>
      </c>
      <c r="B321" s="41" t="s">
        <v>333</v>
      </c>
      <c r="C321" s="42">
        <v>228266.21999999997</v>
      </c>
      <c r="D321" s="42">
        <v>95548</v>
      </c>
      <c r="E321" s="23">
        <f t="shared" si="117"/>
        <v>132718.21999999997</v>
      </c>
      <c r="F321" s="24">
        <f t="shared" si="118"/>
        <v>1.3890214342529406</v>
      </c>
      <c r="G321" s="25" t="str">
        <f t="shared" si="119"/>
        <v>Over Budget</v>
      </c>
      <c r="H321" s="26" t="str">
        <f t="shared" si="120"/>
        <v>Yes</v>
      </c>
      <c r="I321" s="27" t="s">
        <v>608</v>
      </c>
      <c r="J321" s="28">
        <v>242400</v>
      </c>
      <c r="K321" s="42">
        <v>260118.21999999997</v>
      </c>
      <c r="L321" s="42">
        <v>127400</v>
      </c>
      <c r="M321" s="23">
        <f t="shared" si="121"/>
        <v>115000</v>
      </c>
      <c r="N321" s="24">
        <f t="shared" si="122"/>
        <v>0.90266875981161698</v>
      </c>
      <c r="O321" s="29"/>
      <c r="P321" s="25" t="str">
        <f t="shared" si="123"/>
        <v>Over Budget</v>
      </c>
      <c r="Q321" s="23">
        <f t="shared" si="124"/>
        <v>-17718.219999999972</v>
      </c>
    </row>
    <row r="322" spans="1:19" outlineLevel="2" x14ac:dyDescent="0.25">
      <c r="A322" s="69" t="s">
        <v>334</v>
      </c>
      <c r="B322" s="41" t="s">
        <v>219</v>
      </c>
      <c r="C322" s="42">
        <v>1041275.4300000002</v>
      </c>
      <c r="D322" s="42">
        <v>1127000</v>
      </c>
      <c r="E322" s="23">
        <f t="shared" si="117"/>
        <v>-85724.569999999832</v>
      </c>
      <c r="F322" s="24">
        <f t="shared" si="118"/>
        <v>-7.6064392191659128E-2</v>
      </c>
      <c r="G322" s="25" t="str">
        <f t="shared" si="119"/>
        <v>Under Budget</v>
      </c>
      <c r="H322" s="26" t="str">
        <f t="shared" si="120"/>
        <v>No</v>
      </c>
      <c r="I322" s="27"/>
      <c r="J322" s="28">
        <v>3558000</v>
      </c>
      <c r="K322" s="42">
        <v>3157544.43</v>
      </c>
      <c r="L322" s="42">
        <v>1500000</v>
      </c>
      <c r="M322" s="23">
        <f t="shared" si="121"/>
        <v>2058000</v>
      </c>
      <c r="N322" s="24">
        <f t="shared" si="122"/>
        <v>1.3720000000000001</v>
      </c>
      <c r="O322" s="29"/>
      <c r="P322" s="25" t="str">
        <f t="shared" si="123"/>
        <v>Over Budget</v>
      </c>
      <c r="Q322" s="23">
        <f t="shared" si="124"/>
        <v>400455.56999999983</v>
      </c>
      <c r="S322" s="23">
        <v>400456</v>
      </c>
    </row>
    <row r="323" spans="1:19" outlineLevel="2" x14ac:dyDescent="0.25">
      <c r="A323" s="44" t="s">
        <v>335</v>
      </c>
      <c r="B323" s="41" t="s">
        <v>328</v>
      </c>
      <c r="C323" s="42">
        <v>160137.47</v>
      </c>
      <c r="D323" s="42">
        <v>300001</v>
      </c>
      <c r="E323" s="23">
        <f t="shared" si="117"/>
        <v>-139863.53</v>
      </c>
      <c r="F323" s="24">
        <f t="shared" si="118"/>
        <v>-0.46621021263262458</v>
      </c>
      <c r="G323" s="25" t="str">
        <f t="shared" si="119"/>
        <v>Under Budget</v>
      </c>
      <c r="H323" s="26" t="str">
        <f t="shared" si="120"/>
        <v>Yes</v>
      </c>
      <c r="I323" s="27" t="s">
        <v>433</v>
      </c>
      <c r="J323" s="28">
        <v>250000</v>
      </c>
      <c r="K323" s="42">
        <v>260136.47</v>
      </c>
      <c r="L323" s="42">
        <v>400000</v>
      </c>
      <c r="M323" s="23">
        <f t="shared" si="121"/>
        <v>-150000</v>
      </c>
      <c r="N323" s="24">
        <f t="shared" si="122"/>
        <v>-0.375</v>
      </c>
      <c r="O323" s="29"/>
      <c r="P323" s="25" t="str">
        <f t="shared" si="123"/>
        <v>Under Budget</v>
      </c>
      <c r="Q323" s="23">
        <f t="shared" si="124"/>
        <v>-10136.470000000001</v>
      </c>
    </row>
    <row r="324" spans="1:19" outlineLevel="2" x14ac:dyDescent="0.25">
      <c r="A324" s="44" t="s">
        <v>336</v>
      </c>
      <c r="B324" s="41" t="s">
        <v>333</v>
      </c>
      <c r="C324" s="42">
        <v>390676.19</v>
      </c>
      <c r="D324" s="42">
        <v>300040</v>
      </c>
      <c r="E324" s="23">
        <f t="shared" si="117"/>
        <v>90636.19</v>
      </c>
      <c r="F324" s="24">
        <f t="shared" si="118"/>
        <v>0.30208035595253968</v>
      </c>
      <c r="G324" s="25" t="str">
        <f t="shared" si="119"/>
        <v>Over Budget</v>
      </c>
      <c r="H324" s="26" t="str">
        <f t="shared" si="120"/>
        <v>Yes</v>
      </c>
      <c r="I324" s="27" t="s">
        <v>608</v>
      </c>
      <c r="J324" s="28">
        <v>400000</v>
      </c>
      <c r="K324" s="42">
        <v>490636.19</v>
      </c>
      <c r="L324" s="42">
        <v>400000</v>
      </c>
      <c r="M324" s="23">
        <f t="shared" si="121"/>
        <v>0</v>
      </c>
      <c r="N324" s="24">
        <f t="shared" si="122"/>
        <v>0</v>
      </c>
      <c r="O324" s="29"/>
      <c r="P324" s="25" t="str">
        <f t="shared" si="123"/>
        <v>On Budget</v>
      </c>
      <c r="Q324" s="23">
        <f t="shared" si="124"/>
        <v>-90636.19</v>
      </c>
    </row>
    <row r="325" spans="1:19" ht="15.75" outlineLevel="2" thickBot="1" x14ac:dyDescent="0.3">
      <c r="A325" s="44" t="s">
        <v>337</v>
      </c>
      <c r="B325" s="41" t="s">
        <v>333</v>
      </c>
      <c r="C325" s="42">
        <v>16812.57</v>
      </c>
      <c r="D325" s="42">
        <v>500000</v>
      </c>
      <c r="E325" s="23">
        <f t="shared" si="117"/>
        <v>-483187.43</v>
      </c>
      <c r="F325" s="24">
        <f t="shared" si="118"/>
        <v>-0.96637485999999995</v>
      </c>
      <c r="G325" s="25" t="str">
        <f t="shared" si="119"/>
        <v>Under Budget</v>
      </c>
      <c r="H325" s="26" t="str">
        <f t="shared" si="120"/>
        <v>Yes</v>
      </c>
      <c r="I325" s="27" t="s">
        <v>607</v>
      </c>
      <c r="J325" s="28">
        <v>500000</v>
      </c>
      <c r="K325" s="42">
        <v>183476.57</v>
      </c>
      <c r="L325" s="42">
        <v>500000</v>
      </c>
      <c r="M325" s="23">
        <f t="shared" si="121"/>
        <v>0</v>
      </c>
      <c r="N325" s="24">
        <f t="shared" si="122"/>
        <v>0</v>
      </c>
      <c r="O325" s="29"/>
      <c r="P325" s="25" t="str">
        <f t="shared" si="123"/>
        <v>On Budget</v>
      </c>
      <c r="Q325" s="23">
        <f t="shared" si="124"/>
        <v>316523.43</v>
      </c>
      <c r="S325" s="23">
        <v>315000</v>
      </c>
    </row>
    <row r="326" spans="1:19" s="48" customFormat="1" outlineLevel="1" x14ac:dyDescent="0.25">
      <c r="A326" s="46" t="s">
        <v>338</v>
      </c>
      <c r="B326" s="47" t="s">
        <v>13</v>
      </c>
      <c r="C326" s="47">
        <f>SUBTOTAL(9,C317:C325)</f>
        <v>2614016.64</v>
      </c>
      <c r="D326" s="47">
        <f>SUBTOTAL(9,D317:D325)</f>
        <v>3582949</v>
      </c>
      <c r="E326" s="47">
        <f t="shared" si="117"/>
        <v>-968932.35999999987</v>
      </c>
      <c r="F326" s="50">
        <f t="shared" si="118"/>
        <v>-0.27042873342601298</v>
      </c>
      <c r="G326" s="47" t="str">
        <f t="shared" si="119"/>
        <v>Under Budget</v>
      </c>
      <c r="H326" s="47"/>
      <c r="I326" s="47"/>
      <c r="J326" s="47">
        <f>SUBTOTAL(9,J317:J325)</f>
        <v>6287314</v>
      </c>
      <c r="K326" s="47">
        <f>SUBTOTAL(9,K317:K325)</f>
        <v>5548880.6400000006</v>
      </c>
      <c r="L326" s="47">
        <f>SUBTOTAL(9,L317:L325)</f>
        <v>4607880</v>
      </c>
      <c r="M326" s="47">
        <f t="shared" si="121"/>
        <v>1679434</v>
      </c>
      <c r="N326" s="50">
        <f t="shared" si="122"/>
        <v>0.36446999487833887</v>
      </c>
      <c r="O326" s="47"/>
      <c r="P326" s="47" t="str">
        <f t="shared" si="123"/>
        <v>Over Budget</v>
      </c>
      <c r="Q326" s="47">
        <f t="shared" si="124"/>
        <v>738433.3599999994</v>
      </c>
    </row>
    <row r="327" spans="1:19" outlineLevel="2" x14ac:dyDescent="0.25">
      <c r="A327" s="43" t="s">
        <v>339</v>
      </c>
      <c r="B327" s="41"/>
      <c r="C327" s="42"/>
      <c r="D327" s="42"/>
      <c r="E327" s="42"/>
      <c r="F327" s="42"/>
      <c r="G327" s="42"/>
      <c r="H327" s="42"/>
      <c r="I327" s="42"/>
      <c r="J327" s="42"/>
      <c r="K327" s="42"/>
      <c r="L327" s="42"/>
      <c r="M327" s="42"/>
      <c r="N327" s="42"/>
    </row>
    <row r="328" spans="1:19" ht="24.75" outlineLevel="2" thickBot="1" x14ac:dyDescent="0.3">
      <c r="A328" s="44" t="s">
        <v>340</v>
      </c>
      <c r="B328" s="41" t="s">
        <v>341</v>
      </c>
      <c r="C328" s="42">
        <v>9.9999999999909051E-3</v>
      </c>
      <c r="D328" s="42">
        <v>89874</v>
      </c>
      <c r="E328" s="23">
        <f t="shared" ref="E328:E329" si="125">C328 - D328</f>
        <v>-89873.99</v>
      </c>
      <c r="F328" s="24">
        <f t="shared" ref="F328:F329" si="126">IF(D328 &gt; 1, ( C328 - D328 ) / D328, IF(C328 &gt; 1, 1, IF(C328 &lt; -1, -1, 0)))</f>
        <v>-0.99999988873311529</v>
      </c>
      <c r="G328" s="25" t="str">
        <f t="shared" ref="G328:G329" si="127">IF($E328 &gt; 1, "Over Budget", IF($E328 &lt; -1, "Under Budget", "On Budget"))</f>
        <v>Under Budget</v>
      </c>
      <c r="H328" s="26" t="str">
        <f t="shared" ref="H328" si="128">IF(AND(OR(MONTH($A$3) = 3, MONTH($A$3) = 6, MONTH($A$3) = 9, MONTH($A$3) = 12), OR($F328 &gt;= 0.1, $E328 &gt;= 250000, $F328 &lt;= -0.1, $E328 &lt;= -250000), OR($E328 &gt;= 10000, $E328 &lt;= -10000)), "Yes", IF(OR($E328 &gt;= 250000, $E328 &lt;= -250000), "Yes", "No"))</f>
        <v>Yes</v>
      </c>
      <c r="I328" s="27" t="s">
        <v>615</v>
      </c>
      <c r="J328" s="28">
        <v>119924</v>
      </c>
      <c r="K328" s="42">
        <v>30050.01</v>
      </c>
      <c r="L328" s="42">
        <v>119924</v>
      </c>
      <c r="M328" s="23">
        <f t="shared" ref="M328:M329" si="129">J328 - L328</f>
        <v>0</v>
      </c>
      <c r="N328" s="24">
        <f t="shared" ref="N328:N329" si="130">IF(L328 &gt; 1, ( J328 - L328 ) / L328, IF(J328 &gt; 1, 1, IF(J328 &lt; 1, -1, 0)))</f>
        <v>0</v>
      </c>
      <c r="O328" s="29"/>
      <c r="P328" s="25" t="str">
        <f t="shared" ref="P328:P329" si="131">IF($M328 &gt; 1, "Over Budget", IF($M328 &lt; -1, "Under Budget", "On Budget"))</f>
        <v>On Budget</v>
      </c>
      <c r="Q328" s="23">
        <f t="shared" ref="Q328:Q329" si="132">J328 - K328</f>
        <v>89873.99</v>
      </c>
    </row>
    <row r="329" spans="1:19" s="48" customFormat="1" outlineLevel="1" x14ac:dyDescent="0.25">
      <c r="A329" s="46" t="s">
        <v>342</v>
      </c>
      <c r="B329" s="47" t="s">
        <v>13</v>
      </c>
      <c r="C329" s="47">
        <f>SUBTOTAL(9,C328:C328)</f>
        <v>9.9999999999909051E-3</v>
      </c>
      <c r="D329" s="47">
        <f>SUBTOTAL(9,D328:D328)</f>
        <v>89874</v>
      </c>
      <c r="E329" s="47">
        <f t="shared" si="125"/>
        <v>-89873.99</v>
      </c>
      <c r="F329" s="50">
        <f t="shared" si="126"/>
        <v>-0.99999988873311529</v>
      </c>
      <c r="G329" s="47" t="str">
        <f t="shared" si="127"/>
        <v>Under Budget</v>
      </c>
      <c r="H329" s="47"/>
      <c r="I329" s="47"/>
      <c r="J329" s="47">
        <f>SUBTOTAL(9,J328:J328)</f>
        <v>119924</v>
      </c>
      <c r="K329" s="47">
        <f>SUBTOTAL(9,K328:K328)</f>
        <v>30050.01</v>
      </c>
      <c r="L329" s="47">
        <f>SUBTOTAL(9,L328:L328)</f>
        <v>119924</v>
      </c>
      <c r="M329" s="47">
        <f t="shared" si="129"/>
        <v>0</v>
      </c>
      <c r="N329" s="50">
        <f t="shared" si="130"/>
        <v>0</v>
      </c>
      <c r="O329" s="47"/>
      <c r="P329" s="47" t="str">
        <f t="shared" si="131"/>
        <v>On Budget</v>
      </c>
      <c r="Q329" s="47">
        <f t="shared" si="132"/>
        <v>89873.99</v>
      </c>
    </row>
    <row r="330" spans="1:19" outlineLevel="2" x14ac:dyDescent="0.25">
      <c r="A330" s="43" t="s">
        <v>343</v>
      </c>
      <c r="B330" s="41"/>
      <c r="C330" s="42"/>
      <c r="D330" s="42"/>
      <c r="E330" s="42"/>
      <c r="F330" s="42"/>
      <c r="G330" s="42"/>
      <c r="H330" s="42"/>
      <c r="I330" s="42"/>
      <c r="J330" s="42"/>
      <c r="K330" s="42"/>
      <c r="L330" s="42"/>
      <c r="M330" s="42"/>
      <c r="N330" s="42"/>
    </row>
    <row r="331" spans="1:19" outlineLevel="2" x14ac:dyDescent="0.25">
      <c r="A331" s="44" t="s">
        <v>344</v>
      </c>
      <c r="B331" s="41" t="s">
        <v>318</v>
      </c>
      <c r="C331" s="42">
        <v>470763.73000000004</v>
      </c>
      <c r="D331" s="42">
        <v>279340</v>
      </c>
      <c r="E331" s="23">
        <f t="shared" ref="E331:E352" si="133">C331 - D331</f>
        <v>191423.73000000004</v>
      </c>
      <c r="F331" s="24">
        <f t="shared" ref="F331:F352" si="134">IF(D331 &gt; 1, ( C331 - D331 ) / D331, IF(C331 &gt; 1, 1, IF(C331 &lt; -1, -1, 0)))</f>
        <v>0.68527146130163974</v>
      </c>
      <c r="G331" s="25" t="str">
        <f t="shared" ref="G331:G352" si="135">IF($E331 &gt; 1, "Over Budget", IF($E331 &lt; -1, "Under Budget", "On Budget"))</f>
        <v>Over Budget</v>
      </c>
      <c r="H331" s="26" t="str">
        <f t="shared" ref="H331:H351" si="136">IF(AND(OR(MONTH($A$3) = 3, MONTH($A$3) = 6, MONTH($A$3) = 9, MONTH($A$3) = 12), OR($F331 &gt;= 0.1, $E331 &gt;= 250000, $F331 &lt;= -0.1, $E331 &lt;= -250000), OR($E331 &gt;= 10000, $E331 &lt;= -10000)), "Yes", IF(OR($E331 &gt;= 250000, $E331 &lt;= -250000), "Yes", "No"))</f>
        <v>Yes</v>
      </c>
      <c r="I331" s="27" t="s">
        <v>438</v>
      </c>
      <c r="J331" s="28">
        <v>520628</v>
      </c>
      <c r="K331" s="42">
        <v>516263.73000000004</v>
      </c>
      <c r="L331" s="42">
        <v>324840</v>
      </c>
      <c r="M331" s="23">
        <f t="shared" ref="M331:M352" si="137">J331 - L331</f>
        <v>195788</v>
      </c>
      <c r="N331" s="24">
        <f t="shared" ref="N331:N352" si="138">IF(L331 &gt; 1, ( J331 - L331 ) / L331, IF(J331 &gt; 1, 1, IF(J331 &lt; 1, -1, 0)))</f>
        <v>0.60272133973648567</v>
      </c>
      <c r="O331" s="29"/>
      <c r="P331" s="25" t="str">
        <f t="shared" ref="P331:P352" si="139">IF($M331 &gt; 1, "Over Budget", IF($M331 &lt; -1, "Under Budget", "On Budget"))</f>
        <v>Over Budget</v>
      </c>
      <c r="Q331" s="23">
        <f t="shared" ref="Q331:Q352" si="140">J331 - K331</f>
        <v>4364.2699999999604</v>
      </c>
    </row>
    <row r="332" spans="1:19" outlineLevel="2" x14ac:dyDescent="0.25">
      <c r="A332" s="44" t="s">
        <v>345</v>
      </c>
      <c r="B332" s="41" t="s">
        <v>318</v>
      </c>
      <c r="C332" s="42">
        <v>352114.72000000003</v>
      </c>
      <c r="D332" s="42">
        <v>386800</v>
      </c>
      <c r="E332" s="23">
        <f t="shared" si="133"/>
        <v>-34685.27999999997</v>
      </c>
      <c r="F332" s="24">
        <f t="shared" si="134"/>
        <v>-8.9672388831437355E-2</v>
      </c>
      <c r="G332" s="25" t="str">
        <f t="shared" si="135"/>
        <v>Under Budget</v>
      </c>
      <c r="H332" s="26" t="str">
        <f t="shared" si="136"/>
        <v>No</v>
      </c>
      <c r="I332" s="27"/>
      <c r="J332" s="28">
        <v>533072</v>
      </c>
      <c r="K332" s="42">
        <v>562328.72</v>
      </c>
      <c r="L332" s="42">
        <v>447000</v>
      </c>
      <c r="M332" s="23">
        <f t="shared" si="137"/>
        <v>86072</v>
      </c>
      <c r="N332" s="24">
        <f t="shared" si="138"/>
        <v>0.19255480984340045</v>
      </c>
      <c r="O332" s="29"/>
      <c r="P332" s="25" t="str">
        <f t="shared" si="139"/>
        <v>Over Budget</v>
      </c>
      <c r="Q332" s="23">
        <f t="shared" si="140"/>
        <v>-29256.719999999972</v>
      </c>
      <c r="S332" s="70">
        <v>-26318</v>
      </c>
    </row>
    <row r="333" spans="1:19" outlineLevel="2" x14ac:dyDescent="0.25">
      <c r="A333" s="44" t="s">
        <v>346</v>
      </c>
      <c r="B333" s="41" t="s">
        <v>318</v>
      </c>
      <c r="C333" s="42">
        <v>-52332.179999999993</v>
      </c>
      <c r="D333" s="42">
        <v>184592</v>
      </c>
      <c r="E333" s="23">
        <f t="shared" si="133"/>
        <v>-236924.18</v>
      </c>
      <c r="F333" s="24">
        <f t="shared" si="134"/>
        <v>-1.2835018852387969</v>
      </c>
      <c r="G333" s="25" t="str">
        <f t="shared" si="135"/>
        <v>Under Budget</v>
      </c>
      <c r="H333" s="26" t="str">
        <f t="shared" si="136"/>
        <v>Yes</v>
      </c>
      <c r="I333" s="27" t="s">
        <v>439</v>
      </c>
      <c r="J333" s="28">
        <f>11792+210711</f>
        <v>222503</v>
      </c>
      <c r="K333" s="42">
        <v>-52332.179999999993</v>
      </c>
      <c r="L333" s="42">
        <v>184592</v>
      </c>
      <c r="M333" s="23">
        <f t="shared" si="137"/>
        <v>37911</v>
      </c>
      <c r="N333" s="24">
        <f t="shared" si="138"/>
        <v>0.20537726445349744</v>
      </c>
      <c r="O333" s="29"/>
      <c r="P333" s="25" t="str">
        <f t="shared" si="139"/>
        <v>Over Budget</v>
      </c>
      <c r="Q333" s="23">
        <f t="shared" si="140"/>
        <v>274835.18</v>
      </c>
    </row>
    <row r="334" spans="1:19" outlineLevel="2" x14ac:dyDescent="0.25">
      <c r="A334" s="44" t="s">
        <v>347</v>
      </c>
      <c r="B334" s="41" t="s">
        <v>318</v>
      </c>
      <c r="C334" s="42">
        <v>36904.28</v>
      </c>
      <c r="D334" s="42">
        <v>49680</v>
      </c>
      <c r="E334" s="23">
        <f t="shared" si="133"/>
        <v>-12775.720000000001</v>
      </c>
      <c r="F334" s="24">
        <f t="shared" si="134"/>
        <v>-0.25716022544283418</v>
      </c>
      <c r="G334" s="25" t="str">
        <f t="shared" si="135"/>
        <v>Under Budget</v>
      </c>
      <c r="H334" s="26" t="str">
        <f t="shared" si="136"/>
        <v>Yes</v>
      </c>
      <c r="I334" s="27" t="s">
        <v>440</v>
      </c>
      <c r="J334" s="28">
        <v>63180</v>
      </c>
      <c r="K334" s="42">
        <v>36904.28</v>
      </c>
      <c r="L334" s="42">
        <v>49680</v>
      </c>
      <c r="M334" s="23">
        <f t="shared" si="137"/>
        <v>13500</v>
      </c>
      <c r="N334" s="24">
        <f t="shared" si="138"/>
        <v>0.27173913043478259</v>
      </c>
      <c r="O334" s="29"/>
      <c r="P334" s="25" t="str">
        <f t="shared" si="139"/>
        <v>Over Budget</v>
      </c>
      <c r="Q334" s="23">
        <f t="shared" si="140"/>
        <v>26275.72</v>
      </c>
    </row>
    <row r="335" spans="1:19" outlineLevel="2" x14ac:dyDescent="0.25">
      <c r="A335" s="44" t="s">
        <v>348</v>
      </c>
      <c r="B335" s="41" t="s">
        <v>318</v>
      </c>
      <c r="C335" s="42">
        <v>12206</v>
      </c>
      <c r="D335" s="42">
        <v>0</v>
      </c>
      <c r="E335" s="23">
        <f t="shared" si="133"/>
        <v>12206</v>
      </c>
      <c r="F335" s="24">
        <f t="shared" si="134"/>
        <v>1</v>
      </c>
      <c r="G335" s="25" t="str">
        <f t="shared" si="135"/>
        <v>Over Budget</v>
      </c>
      <c r="H335" s="26" t="str">
        <f t="shared" si="136"/>
        <v>Yes</v>
      </c>
      <c r="I335" s="27" t="s">
        <v>441</v>
      </c>
      <c r="J335" s="28">
        <v>61206</v>
      </c>
      <c r="K335" s="42">
        <v>12206</v>
      </c>
      <c r="L335" s="42">
        <v>0</v>
      </c>
      <c r="M335" s="23">
        <f t="shared" si="137"/>
        <v>61206</v>
      </c>
      <c r="N335" s="24">
        <f t="shared" si="138"/>
        <v>1</v>
      </c>
      <c r="O335" s="29"/>
      <c r="P335" s="25" t="str">
        <f t="shared" si="139"/>
        <v>Over Budget</v>
      </c>
      <c r="Q335" s="23">
        <f t="shared" si="140"/>
        <v>49000</v>
      </c>
    </row>
    <row r="336" spans="1:19" outlineLevel="2" x14ac:dyDescent="0.25">
      <c r="A336" s="44" t="s">
        <v>349</v>
      </c>
      <c r="B336" s="41" t="s">
        <v>318</v>
      </c>
      <c r="C336" s="42">
        <v>2980.9700000000003</v>
      </c>
      <c r="D336" s="42">
        <v>24840</v>
      </c>
      <c r="E336" s="23">
        <f t="shared" si="133"/>
        <v>-21859.03</v>
      </c>
      <c r="F336" s="24">
        <f t="shared" si="134"/>
        <v>-0.87999315619967788</v>
      </c>
      <c r="G336" s="25" t="str">
        <f t="shared" si="135"/>
        <v>Under Budget</v>
      </c>
      <c r="H336" s="26" t="str">
        <f t="shared" si="136"/>
        <v>Yes</v>
      </c>
      <c r="I336" s="27" t="s">
        <v>442</v>
      </c>
      <c r="J336" s="28">
        <v>15311</v>
      </c>
      <c r="K336" s="42">
        <v>2980.9700000000003</v>
      </c>
      <c r="L336" s="42">
        <v>24840</v>
      </c>
      <c r="M336" s="23">
        <f t="shared" si="137"/>
        <v>-9529</v>
      </c>
      <c r="N336" s="24">
        <f t="shared" si="138"/>
        <v>-0.38361513687600646</v>
      </c>
      <c r="O336" s="29"/>
      <c r="P336" s="25" t="str">
        <f t="shared" si="139"/>
        <v>Under Budget</v>
      </c>
      <c r="Q336" s="23">
        <f t="shared" si="140"/>
        <v>12330.029999999999</v>
      </c>
    </row>
    <row r="337" spans="1:19" outlineLevel="2" x14ac:dyDescent="0.25">
      <c r="A337" s="44" t="s">
        <v>350</v>
      </c>
      <c r="B337" s="41" t="s">
        <v>318</v>
      </c>
      <c r="C337" s="42">
        <v>55288.87</v>
      </c>
      <c r="D337" s="42">
        <v>327000</v>
      </c>
      <c r="E337" s="23">
        <f t="shared" si="133"/>
        <v>-271711.13</v>
      </c>
      <c r="F337" s="24">
        <f t="shared" si="134"/>
        <v>-0.83092088685015297</v>
      </c>
      <c r="G337" s="25" t="str">
        <f t="shared" si="135"/>
        <v>Under Budget</v>
      </c>
      <c r="H337" s="26" t="str">
        <f t="shared" si="136"/>
        <v>Yes</v>
      </c>
      <c r="I337" s="27" t="s">
        <v>435</v>
      </c>
      <c r="J337" s="28">
        <v>55289</v>
      </c>
      <c r="K337" s="42">
        <v>55288.87</v>
      </c>
      <c r="L337" s="42">
        <v>327000</v>
      </c>
      <c r="M337" s="23">
        <f t="shared" si="137"/>
        <v>-271711</v>
      </c>
      <c r="N337" s="24">
        <f t="shared" si="138"/>
        <v>-0.83092048929663609</v>
      </c>
      <c r="O337" s="29"/>
      <c r="P337" s="25" t="str">
        <f t="shared" si="139"/>
        <v>Under Budget</v>
      </c>
      <c r="Q337" s="23">
        <f t="shared" si="140"/>
        <v>0.12999999999738066</v>
      </c>
    </row>
    <row r="338" spans="1:19" outlineLevel="2" x14ac:dyDescent="0.25">
      <c r="A338" s="44" t="s">
        <v>351</v>
      </c>
      <c r="B338" s="41" t="s">
        <v>318</v>
      </c>
      <c r="C338" s="42">
        <v>133826.53999999998</v>
      </c>
      <c r="D338" s="42">
        <v>2400000</v>
      </c>
      <c r="E338" s="23">
        <f t="shared" si="133"/>
        <v>-2266173.46</v>
      </c>
      <c r="F338" s="24">
        <f t="shared" si="134"/>
        <v>-0.94423894166666666</v>
      </c>
      <c r="G338" s="25" t="str">
        <f t="shared" si="135"/>
        <v>Under Budget</v>
      </c>
      <c r="H338" s="26" t="str">
        <f t="shared" si="136"/>
        <v>Yes</v>
      </c>
      <c r="I338" s="27" t="s">
        <v>436</v>
      </c>
      <c r="J338" s="28">
        <v>165000</v>
      </c>
      <c r="K338" s="42">
        <v>269701.53999999998</v>
      </c>
      <c r="L338" s="42">
        <v>3500000</v>
      </c>
      <c r="M338" s="23">
        <f t="shared" si="137"/>
        <v>-3335000</v>
      </c>
      <c r="N338" s="24">
        <f t="shared" si="138"/>
        <v>-0.95285714285714285</v>
      </c>
      <c r="O338" s="29"/>
      <c r="P338" s="25" t="str">
        <f t="shared" si="139"/>
        <v>Under Budget</v>
      </c>
      <c r="Q338" s="23">
        <f t="shared" si="140"/>
        <v>-104701.53999999998</v>
      </c>
    </row>
    <row r="339" spans="1:19" outlineLevel="2" x14ac:dyDescent="0.25">
      <c r="A339" s="44" t="s">
        <v>352</v>
      </c>
      <c r="B339" s="41" t="s">
        <v>318</v>
      </c>
      <c r="C339" s="42">
        <v>0</v>
      </c>
      <c r="D339" s="42">
        <v>6500000</v>
      </c>
      <c r="E339" s="23">
        <f t="shared" si="133"/>
        <v>-6500000</v>
      </c>
      <c r="F339" s="24">
        <f t="shared" si="134"/>
        <v>-1</v>
      </c>
      <c r="G339" s="25" t="str">
        <f t="shared" si="135"/>
        <v>Under Budget</v>
      </c>
      <c r="H339" s="26" t="str">
        <f t="shared" si="136"/>
        <v>Yes</v>
      </c>
      <c r="I339" s="27" t="s">
        <v>437</v>
      </c>
      <c r="J339" s="72">
        <v>1000000</v>
      </c>
      <c r="K339" s="42">
        <v>851563</v>
      </c>
      <c r="L339" s="42">
        <v>8200000</v>
      </c>
      <c r="M339" s="23">
        <f t="shared" si="137"/>
        <v>-7200000</v>
      </c>
      <c r="N339" s="24">
        <f t="shared" si="138"/>
        <v>-0.87804878048780488</v>
      </c>
      <c r="O339" s="29"/>
      <c r="P339" s="25" t="str">
        <f t="shared" si="139"/>
        <v>Under Budget</v>
      </c>
      <c r="Q339" s="23">
        <f t="shared" si="140"/>
        <v>148437</v>
      </c>
      <c r="S339" s="23">
        <v>148437</v>
      </c>
    </row>
    <row r="340" spans="1:19" outlineLevel="2" x14ac:dyDescent="0.25">
      <c r="A340" s="44" t="s">
        <v>353</v>
      </c>
      <c r="B340" s="41" t="s">
        <v>318</v>
      </c>
      <c r="C340" s="42">
        <v>135149.1</v>
      </c>
      <c r="D340" s="42">
        <v>150000</v>
      </c>
      <c r="E340" s="23">
        <f t="shared" si="133"/>
        <v>-14850.899999999994</v>
      </c>
      <c r="F340" s="24">
        <f t="shared" si="134"/>
        <v>-9.9005999999999955E-2</v>
      </c>
      <c r="G340" s="25" t="str">
        <f t="shared" si="135"/>
        <v>Under Budget</v>
      </c>
      <c r="H340" s="26" t="str">
        <f t="shared" si="136"/>
        <v>No</v>
      </c>
      <c r="I340" s="27"/>
      <c r="J340" s="28">
        <v>135149</v>
      </c>
      <c r="K340" s="42">
        <v>135149.1</v>
      </c>
      <c r="L340" s="42">
        <v>150000</v>
      </c>
      <c r="M340" s="23">
        <f t="shared" si="137"/>
        <v>-14851</v>
      </c>
      <c r="N340" s="24">
        <f t="shared" si="138"/>
        <v>-9.9006666666666673E-2</v>
      </c>
      <c r="O340" s="29"/>
      <c r="P340" s="25" t="str">
        <f t="shared" si="139"/>
        <v>Under Budget</v>
      </c>
      <c r="Q340" s="23">
        <f t="shared" si="140"/>
        <v>-0.10000000000582077</v>
      </c>
    </row>
    <row r="341" spans="1:19" outlineLevel="2" x14ac:dyDescent="0.25">
      <c r="A341" s="44" t="s">
        <v>354</v>
      </c>
      <c r="B341" s="41" t="s">
        <v>318</v>
      </c>
      <c r="C341" s="42">
        <v>14500</v>
      </c>
      <c r="D341" s="42">
        <v>72000</v>
      </c>
      <c r="E341" s="23">
        <f t="shared" si="133"/>
        <v>-57500</v>
      </c>
      <c r="F341" s="24">
        <f t="shared" si="134"/>
        <v>-0.79861111111111116</v>
      </c>
      <c r="G341" s="25" t="str">
        <f t="shared" si="135"/>
        <v>Under Budget</v>
      </c>
      <c r="H341" s="26" t="str">
        <f t="shared" si="136"/>
        <v>Yes</v>
      </c>
      <c r="I341" s="27" t="s">
        <v>441</v>
      </c>
      <c r="J341" s="28">
        <v>45000</v>
      </c>
      <c r="K341" s="42">
        <v>14500</v>
      </c>
      <c r="L341" s="42">
        <v>72000</v>
      </c>
      <c r="M341" s="23">
        <f t="shared" si="137"/>
        <v>-27000</v>
      </c>
      <c r="N341" s="24">
        <f t="shared" si="138"/>
        <v>-0.375</v>
      </c>
      <c r="O341" s="29"/>
      <c r="P341" s="25" t="str">
        <f t="shared" si="139"/>
        <v>Under Budget</v>
      </c>
      <c r="Q341" s="23">
        <f t="shared" si="140"/>
        <v>30500</v>
      </c>
    </row>
    <row r="342" spans="1:19" outlineLevel="2" x14ac:dyDescent="0.25">
      <c r="A342" s="44" t="s">
        <v>355</v>
      </c>
      <c r="B342" s="41" t="s">
        <v>318</v>
      </c>
      <c r="C342" s="42">
        <v>-665.46</v>
      </c>
      <c r="D342" s="42">
        <v>0</v>
      </c>
      <c r="E342" s="23">
        <f t="shared" si="133"/>
        <v>-665.46</v>
      </c>
      <c r="F342" s="24">
        <f t="shared" si="134"/>
        <v>-1</v>
      </c>
      <c r="G342" s="25" t="str">
        <f t="shared" si="135"/>
        <v>Under Budget</v>
      </c>
      <c r="H342" s="26" t="str">
        <f t="shared" si="136"/>
        <v>No</v>
      </c>
      <c r="I342" s="27"/>
      <c r="J342" s="28">
        <v>-665</v>
      </c>
      <c r="K342" s="42">
        <v>-665.46</v>
      </c>
      <c r="L342" s="42">
        <v>0</v>
      </c>
      <c r="M342" s="23">
        <f t="shared" si="137"/>
        <v>-665</v>
      </c>
      <c r="N342" s="24">
        <f t="shared" si="138"/>
        <v>-1</v>
      </c>
      <c r="O342" s="29"/>
      <c r="P342" s="25" t="str">
        <f t="shared" si="139"/>
        <v>Under Budget</v>
      </c>
      <c r="Q342" s="23">
        <f t="shared" si="140"/>
        <v>0.46000000000003638</v>
      </c>
    </row>
    <row r="343" spans="1:19" outlineLevel="2" x14ac:dyDescent="0.25">
      <c r="A343" s="44" t="s">
        <v>356</v>
      </c>
      <c r="B343" s="41" t="s">
        <v>318</v>
      </c>
      <c r="C343" s="42">
        <v>1365.5</v>
      </c>
      <c r="D343" s="42">
        <v>0</v>
      </c>
      <c r="E343" s="23">
        <f t="shared" si="133"/>
        <v>1365.5</v>
      </c>
      <c r="F343" s="24">
        <f t="shared" si="134"/>
        <v>1</v>
      </c>
      <c r="G343" s="25" t="str">
        <f t="shared" si="135"/>
        <v>Over Budget</v>
      </c>
      <c r="H343" s="26" t="str">
        <f t="shared" si="136"/>
        <v>No</v>
      </c>
      <c r="I343" s="27"/>
      <c r="J343" s="28">
        <v>1366</v>
      </c>
      <c r="K343" s="42">
        <v>1365.5</v>
      </c>
      <c r="L343" s="42">
        <v>0</v>
      </c>
      <c r="M343" s="23">
        <f t="shared" si="137"/>
        <v>1366</v>
      </c>
      <c r="N343" s="24">
        <f t="shared" si="138"/>
        <v>1</v>
      </c>
      <c r="O343" s="29"/>
      <c r="P343" s="25" t="str">
        <f t="shared" si="139"/>
        <v>Over Budget</v>
      </c>
      <c r="Q343" s="23">
        <f t="shared" si="140"/>
        <v>0.5</v>
      </c>
    </row>
    <row r="344" spans="1:19" outlineLevel="2" x14ac:dyDescent="0.25">
      <c r="A344" s="69" t="s">
        <v>357</v>
      </c>
      <c r="B344" s="41" t="s">
        <v>318</v>
      </c>
      <c r="C344" s="42">
        <v>14148.880000000001</v>
      </c>
      <c r="D344" s="42">
        <v>0</v>
      </c>
      <c r="E344" s="23">
        <f t="shared" si="133"/>
        <v>14148.880000000001</v>
      </c>
      <c r="F344" s="24">
        <f t="shared" si="134"/>
        <v>1</v>
      </c>
      <c r="G344" s="25" t="str">
        <f t="shared" si="135"/>
        <v>Over Budget</v>
      </c>
      <c r="H344" s="26" t="str">
        <f t="shared" si="136"/>
        <v>Yes</v>
      </c>
      <c r="I344" s="27" t="s">
        <v>443</v>
      </c>
      <c r="J344" s="28">
        <v>300000</v>
      </c>
      <c r="K344" s="42">
        <v>14148.880000000001</v>
      </c>
      <c r="L344" s="42">
        <v>0</v>
      </c>
      <c r="M344" s="23">
        <f t="shared" si="137"/>
        <v>300000</v>
      </c>
      <c r="N344" s="24">
        <f t="shared" si="138"/>
        <v>1</v>
      </c>
      <c r="O344" s="29"/>
      <c r="P344" s="25" t="str">
        <f t="shared" si="139"/>
        <v>Over Budget</v>
      </c>
      <c r="Q344" s="23">
        <f t="shared" si="140"/>
        <v>285851.12</v>
      </c>
      <c r="S344" s="23">
        <v>285851</v>
      </c>
    </row>
    <row r="345" spans="1:19" outlineLevel="2" x14ac:dyDescent="0.25">
      <c r="A345" s="44" t="s">
        <v>358</v>
      </c>
      <c r="B345" s="41" t="s">
        <v>318</v>
      </c>
      <c r="C345" s="42">
        <v>13216.150000000001</v>
      </c>
      <c r="D345" s="42">
        <v>0</v>
      </c>
      <c r="E345" s="23">
        <f t="shared" si="133"/>
        <v>13216.150000000001</v>
      </c>
      <c r="F345" s="24">
        <f t="shared" si="134"/>
        <v>1</v>
      </c>
      <c r="G345" s="25" t="str">
        <f t="shared" si="135"/>
        <v>Over Budget</v>
      </c>
      <c r="H345" s="26" t="str">
        <f t="shared" si="136"/>
        <v>Yes</v>
      </c>
      <c r="I345" s="27" t="s">
        <v>444</v>
      </c>
      <c r="J345" s="28">
        <v>13216</v>
      </c>
      <c r="K345" s="42">
        <v>13216.150000000001</v>
      </c>
      <c r="L345" s="42">
        <v>0</v>
      </c>
      <c r="M345" s="23">
        <f t="shared" si="137"/>
        <v>13216</v>
      </c>
      <c r="N345" s="24">
        <f t="shared" si="138"/>
        <v>1</v>
      </c>
      <c r="O345" s="29"/>
      <c r="P345" s="25" t="str">
        <f t="shared" si="139"/>
        <v>Over Budget</v>
      </c>
      <c r="Q345" s="23">
        <f t="shared" si="140"/>
        <v>-0.15000000000145519</v>
      </c>
    </row>
    <row r="346" spans="1:19" outlineLevel="2" x14ac:dyDescent="0.25">
      <c r="A346" s="69" t="s">
        <v>359</v>
      </c>
      <c r="B346" s="41" t="s">
        <v>318</v>
      </c>
      <c r="C346" s="42">
        <v>118098.67</v>
      </c>
      <c r="D346" s="42">
        <v>0</v>
      </c>
      <c r="E346" s="23">
        <f t="shared" si="133"/>
        <v>118098.67</v>
      </c>
      <c r="F346" s="24">
        <f t="shared" si="134"/>
        <v>1</v>
      </c>
      <c r="G346" s="25" t="str">
        <f t="shared" si="135"/>
        <v>Over Budget</v>
      </c>
      <c r="H346" s="26" t="str">
        <f t="shared" si="136"/>
        <v>Yes</v>
      </c>
      <c r="I346" s="27" t="s">
        <v>445</v>
      </c>
      <c r="J346" s="28">
        <v>120000</v>
      </c>
      <c r="K346" s="42">
        <v>118098.67</v>
      </c>
      <c r="L346" s="42">
        <v>0</v>
      </c>
      <c r="M346" s="23">
        <f t="shared" si="137"/>
        <v>120000</v>
      </c>
      <c r="N346" s="24">
        <f t="shared" si="138"/>
        <v>1</v>
      </c>
      <c r="O346" s="29"/>
      <c r="P346" s="25" t="str">
        <f t="shared" si="139"/>
        <v>Over Budget</v>
      </c>
      <c r="Q346" s="23">
        <f t="shared" si="140"/>
        <v>1901.3300000000017</v>
      </c>
    </row>
    <row r="347" spans="1:19" outlineLevel="2" x14ac:dyDescent="0.25">
      <c r="A347" s="69" t="s">
        <v>360</v>
      </c>
      <c r="B347" s="41" t="s">
        <v>318</v>
      </c>
      <c r="C347" s="42">
        <v>39972.660000000003</v>
      </c>
      <c r="D347" s="42">
        <v>0</v>
      </c>
      <c r="E347" s="23">
        <f t="shared" si="133"/>
        <v>39972.660000000003</v>
      </c>
      <c r="F347" s="24">
        <f t="shared" si="134"/>
        <v>1</v>
      </c>
      <c r="G347" s="25" t="str">
        <f t="shared" si="135"/>
        <v>Over Budget</v>
      </c>
      <c r="H347" s="26" t="str">
        <f t="shared" si="136"/>
        <v>Yes</v>
      </c>
      <c r="I347" s="27" t="s">
        <v>446</v>
      </c>
      <c r="J347" s="28">
        <v>473750</v>
      </c>
      <c r="K347" s="42">
        <v>39972.660000000003</v>
      </c>
      <c r="L347" s="42">
        <v>0</v>
      </c>
      <c r="M347" s="23">
        <f t="shared" si="137"/>
        <v>473750</v>
      </c>
      <c r="N347" s="24">
        <f t="shared" si="138"/>
        <v>1</v>
      </c>
      <c r="O347" s="29"/>
      <c r="P347" s="25" t="str">
        <f t="shared" si="139"/>
        <v>Over Budget</v>
      </c>
      <c r="Q347" s="23">
        <f t="shared" si="140"/>
        <v>433777.33999999997</v>
      </c>
      <c r="S347" s="23">
        <v>433777</v>
      </c>
    </row>
    <row r="348" spans="1:19" outlineLevel="2" x14ac:dyDescent="0.25">
      <c r="A348" s="69" t="s">
        <v>361</v>
      </c>
      <c r="B348" s="41" t="s">
        <v>318</v>
      </c>
      <c r="C348" s="42">
        <v>45081.03</v>
      </c>
      <c r="D348" s="42">
        <v>0</v>
      </c>
      <c r="E348" s="23">
        <f t="shared" si="133"/>
        <v>45081.03</v>
      </c>
      <c r="F348" s="24">
        <f t="shared" si="134"/>
        <v>1</v>
      </c>
      <c r="G348" s="25" t="str">
        <f t="shared" si="135"/>
        <v>Over Budget</v>
      </c>
      <c r="H348" s="26" t="str">
        <f t="shared" si="136"/>
        <v>Yes</v>
      </c>
      <c r="I348" s="27" t="s">
        <v>447</v>
      </c>
      <c r="J348" s="28">
        <v>600000</v>
      </c>
      <c r="K348" s="42">
        <v>478581.03</v>
      </c>
      <c r="L348" s="42">
        <v>0</v>
      </c>
      <c r="M348" s="23">
        <f t="shared" si="137"/>
        <v>600000</v>
      </c>
      <c r="N348" s="24">
        <f t="shared" si="138"/>
        <v>1</v>
      </c>
      <c r="O348" s="29"/>
      <c r="P348" s="25" t="str">
        <f t="shared" si="139"/>
        <v>Over Budget</v>
      </c>
      <c r="Q348" s="23">
        <f t="shared" si="140"/>
        <v>121418.96999999997</v>
      </c>
      <c r="S348" s="23">
        <v>121419</v>
      </c>
    </row>
    <row r="349" spans="1:19" outlineLevel="2" x14ac:dyDescent="0.25">
      <c r="A349" s="73" t="s">
        <v>617</v>
      </c>
      <c r="B349" s="41" t="s">
        <v>318</v>
      </c>
      <c r="C349" s="42"/>
      <c r="D349" s="42"/>
      <c r="E349" s="23"/>
      <c r="F349" s="24">
        <f t="shared" si="134"/>
        <v>0</v>
      </c>
      <c r="G349" s="25" t="str">
        <f t="shared" si="135"/>
        <v>On Budget</v>
      </c>
      <c r="H349" s="26" t="str">
        <f t="shared" si="136"/>
        <v>No</v>
      </c>
      <c r="I349" s="27"/>
      <c r="J349" s="28">
        <v>80000</v>
      </c>
      <c r="K349" s="42"/>
      <c r="L349" s="42"/>
      <c r="M349" s="23">
        <f t="shared" si="137"/>
        <v>80000</v>
      </c>
      <c r="N349" s="24">
        <f t="shared" ref="N349" si="141">IF(L349 &gt; 1, ( J349 - L349 ) / L349, IF(J349 &gt; 1, 1, IF(J349 &lt; 1, -1, 0)))</f>
        <v>1</v>
      </c>
      <c r="O349" s="29"/>
      <c r="P349" s="25" t="str">
        <f t="shared" si="139"/>
        <v>Over Budget</v>
      </c>
      <c r="Q349" s="23">
        <f t="shared" ref="Q349" si="142">J349 - K349</f>
        <v>80000</v>
      </c>
      <c r="S349" s="23">
        <v>80000</v>
      </c>
    </row>
    <row r="350" spans="1:19" outlineLevel="2" x14ac:dyDescent="0.25">
      <c r="A350" s="69" t="s">
        <v>362</v>
      </c>
      <c r="B350" s="41" t="s">
        <v>318</v>
      </c>
      <c r="C350" s="42">
        <v>27251.98</v>
      </c>
      <c r="D350" s="42">
        <v>0</v>
      </c>
      <c r="E350" s="23">
        <f t="shared" si="133"/>
        <v>27251.98</v>
      </c>
      <c r="F350" s="24">
        <f t="shared" si="134"/>
        <v>1</v>
      </c>
      <c r="G350" s="25" t="str">
        <f t="shared" si="135"/>
        <v>Over Budget</v>
      </c>
      <c r="H350" s="26" t="str">
        <f t="shared" si="136"/>
        <v>Yes</v>
      </c>
      <c r="I350" s="27" t="s">
        <v>448</v>
      </c>
      <c r="J350" s="28">
        <v>458000</v>
      </c>
      <c r="K350" s="42">
        <v>27251.98</v>
      </c>
      <c r="L350" s="42">
        <v>0</v>
      </c>
      <c r="M350" s="23">
        <f t="shared" si="137"/>
        <v>458000</v>
      </c>
      <c r="N350" s="24">
        <f t="shared" si="138"/>
        <v>1</v>
      </c>
      <c r="O350" s="29"/>
      <c r="P350" s="25" t="str">
        <f t="shared" si="139"/>
        <v>Over Budget</v>
      </c>
      <c r="Q350" s="23">
        <f t="shared" si="140"/>
        <v>430748.02</v>
      </c>
      <c r="S350" s="23">
        <v>430748</v>
      </c>
    </row>
    <row r="351" spans="1:19" ht="15.75" outlineLevel="2" thickBot="1" x14ac:dyDescent="0.3">
      <c r="A351" s="69" t="s">
        <v>363</v>
      </c>
      <c r="B351" s="41" t="s">
        <v>318</v>
      </c>
      <c r="C351" s="42">
        <v>1008.36</v>
      </c>
      <c r="D351" s="42">
        <v>0</v>
      </c>
      <c r="E351" s="23">
        <f t="shared" si="133"/>
        <v>1008.36</v>
      </c>
      <c r="F351" s="24">
        <f t="shared" si="134"/>
        <v>1</v>
      </c>
      <c r="G351" s="25" t="str">
        <f t="shared" si="135"/>
        <v>Over Budget</v>
      </c>
      <c r="H351" s="26" t="str">
        <f t="shared" si="136"/>
        <v>No</v>
      </c>
      <c r="I351" s="27"/>
      <c r="J351" s="28">
        <v>294500</v>
      </c>
      <c r="K351" s="42">
        <v>1008.36</v>
      </c>
      <c r="L351" s="42">
        <v>0</v>
      </c>
      <c r="M351" s="23">
        <f t="shared" si="137"/>
        <v>294500</v>
      </c>
      <c r="N351" s="24">
        <f t="shared" si="138"/>
        <v>1</v>
      </c>
      <c r="O351" s="29"/>
      <c r="P351" s="25" t="str">
        <f t="shared" si="139"/>
        <v>Over Budget</v>
      </c>
      <c r="Q351" s="23">
        <f t="shared" si="140"/>
        <v>293491.64</v>
      </c>
      <c r="S351" s="23">
        <v>293492</v>
      </c>
    </row>
    <row r="352" spans="1:19" s="48" customFormat="1" ht="15.75" outlineLevel="1" thickBot="1" x14ac:dyDescent="0.3">
      <c r="A352" s="46" t="s">
        <v>364</v>
      </c>
      <c r="B352" s="47" t="s">
        <v>13</v>
      </c>
      <c r="C352" s="47">
        <f>SUBTOTAL(9,C331:C351)</f>
        <v>1420879.7999999998</v>
      </c>
      <c r="D352" s="47">
        <f>SUBTOTAL(9,D331:D351)</f>
        <v>10374252</v>
      </c>
      <c r="E352" s="47">
        <f t="shared" si="133"/>
        <v>-8953372.1999999993</v>
      </c>
      <c r="F352" s="50">
        <f t="shared" si="134"/>
        <v>-0.86303785564491775</v>
      </c>
      <c r="G352" s="47" t="str">
        <f t="shared" si="135"/>
        <v>Under Budget</v>
      </c>
      <c r="H352" s="47"/>
      <c r="I352" s="47"/>
      <c r="J352" s="47">
        <f>SUBTOTAL(9,J331:J351)</f>
        <v>5156505</v>
      </c>
      <c r="K352" s="47">
        <f>SUBTOTAL(9,K331:K351)</f>
        <v>3097531.8</v>
      </c>
      <c r="L352" s="47">
        <f>SUBTOTAL(9,L331:L351)</f>
        <v>13279952</v>
      </c>
      <c r="M352" s="47">
        <f t="shared" si="137"/>
        <v>-8123447</v>
      </c>
      <c r="N352" s="50">
        <f t="shared" si="138"/>
        <v>-0.61170755737671345</v>
      </c>
      <c r="O352" s="47"/>
      <c r="P352" s="47" t="str">
        <f t="shared" si="139"/>
        <v>Under Budget</v>
      </c>
      <c r="Q352" s="47">
        <f t="shared" si="140"/>
        <v>2058973.2000000002</v>
      </c>
    </row>
    <row r="353" spans="1:19" s="48" customFormat="1" outlineLevel="1" x14ac:dyDescent="0.25">
      <c r="A353" s="46" t="s">
        <v>365</v>
      </c>
      <c r="B353" s="47"/>
      <c r="C353" s="47"/>
      <c r="D353" s="47"/>
      <c r="E353" s="47"/>
      <c r="F353" s="50"/>
      <c r="G353" s="47"/>
      <c r="H353" s="47"/>
      <c r="I353" s="47"/>
      <c r="J353" s="47"/>
      <c r="K353" s="47"/>
      <c r="L353" s="47"/>
      <c r="M353" s="47"/>
      <c r="N353" s="50"/>
      <c r="O353" s="47"/>
      <c r="P353" s="47"/>
      <c r="Q353" s="47"/>
    </row>
    <row r="354" spans="1:19" ht="15.75" outlineLevel="2" thickBot="1" x14ac:dyDescent="0.3">
      <c r="A354" s="44" t="s">
        <v>366</v>
      </c>
      <c r="B354" s="41" t="s">
        <v>367</v>
      </c>
      <c r="C354" s="42">
        <v>0</v>
      </c>
      <c r="D354" s="42">
        <v>147000</v>
      </c>
      <c r="E354" s="23">
        <f t="shared" ref="E354:E356" si="143">C354 - D354</f>
        <v>-147000</v>
      </c>
      <c r="F354" s="24">
        <f t="shared" ref="F354:F356" si="144">IF(D354 &gt; 1, ( C354 - D354 ) / D354, IF(C354 &gt; 1, 1, IF(C354 &lt; -1, -1, 0)))</f>
        <v>-1</v>
      </c>
      <c r="G354" s="25" t="str">
        <f t="shared" ref="G354:G356" si="145">IF($E354 &gt; 1, "Over Budget", IF($E354 &lt; -1, "Under Budget", "On Budget"))</f>
        <v>Under Budget</v>
      </c>
      <c r="H354" s="26"/>
      <c r="I354" s="27"/>
      <c r="J354" s="28">
        <v>47000</v>
      </c>
      <c r="K354" s="42">
        <v>0</v>
      </c>
      <c r="L354" s="42">
        <v>147000</v>
      </c>
      <c r="M354" s="23">
        <f t="shared" ref="M354:M356" si="146">J354 - L354</f>
        <v>-100000</v>
      </c>
      <c r="N354" s="24">
        <f t="shared" ref="N354:N356" si="147">IF(L354 &gt; 1, ( J354 - L354 ) / L354, IF(J354 &gt; 1, 1, IF(J354 &lt; 1, -1, 0)))</f>
        <v>-0.68027210884353739</v>
      </c>
      <c r="O354" s="29"/>
      <c r="P354" s="25" t="str">
        <f t="shared" ref="P354:P356" si="148">IF($M354 &gt; 1, "Over Budget", IF($M354 &lt; -1, "Under Budget", "On Budget"))</f>
        <v>Under Budget</v>
      </c>
      <c r="Q354" s="23">
        <f t="shared" ref="Q354:Q356" si="149">J354 - K354</f>
        <v>47000</v>
      </c>
    </row>
    <row r="355" spans="1:19" s="48" customFormat="1" ht="15.75" outlineLevel="1" thickBot="1" x14ac:dyDescent="0.3">
      <c r="A355" s="46" t="s">
        <v>368</v>
      </c>
      <c r="B355" s="47" t="s">
        <v>13</v>
      </c>
      <c r="C355" s="47">
        <f>SUBTOTAL(9,C354:C354)</f>
        <v>0</v>
      </c>
      <c r="D355" s="47">
        <f>SUBTOTAL(9,D354:D354)</f>
        <v>147000</v>
      </c>
      <c r="E355" s="47">
        <f t="shared" si="143"/>
        <v>-147000</v>
      </c>
      <c r="F355" s="50">
        <f t="shared" si="144"/>
        <v>-1</v>
      </c>
      <c r="G355" s="47" t="str">
        <f t="shared" si="145"/>
        <v>Under Budget</v>
      </c>
      <c r="H355" s="47"/>
      <c r="I355" s="47"/>
      <c r="J355" s="47">
        <f>SUBTOTAL(9,J354:J354)</f>
        <v>47000</v>
      </c>
      <c r="K355" s="47">
        <f>SUBTOTAL(9,K354:K354)</f>
        <v>0</v>
      </c>
      <c r="L355" s="47">
        <f>SUBTOTAL(9,L354:L354)</f>
        <v>147000</v>
      </c>
      <c r="M355" s="47">
        <f t="shared" si="146"/>
        <v>-100000</v>
      </c>
      <c r="N355" s="50">
        <f t="shared" si="147"/>
        <v>-0.68027210884353739</v>
      </c>
      <c r="O355" s="47"/>
      <c r="P355" s="47" t="str">
        <f t="shared" si="148"/>
        <v>Under Budget</v>
      </c>
      <c r="Q355" s="47">
        <f t="shared" si="149"/>
        <v>47000</v>
      </c>
    </row>
    <row r="356" spans="1:19" s="48" customFormat="1" outlineLevel="1" x14ac:dyDescent="0.25">
      <c r="A356" s="46" t="s">
        <v>369</v>
      </c>
      <c r="B356" s="47" t="s">
        <v>13</v>
      </c>
      <c r="C356" s="47">
        <f>SUBTOTAL(9,C313:C355)</f>
        <v>6359431.4600000018</v>
      </c>
      <c r="D356" s="47">
        <f>SUBTOTAL(9,D313:D355)</f>
        <v>17305075</v>
      </c>
      <c r="E356" s="47">
        <f t="shared" si="143"/>
        <v>-10945643.539999999</v>
      </c>
      <c r="F356" s="50">
        <f t="shared" si="144"/>
        <v>-0.63251060974887419</v>
      </c>
      <c r="G356" s="47" t="str">
        <f t="shared" si="145"/>
        <v>Under Budget</v>
      </c>
      <c r="H356" s="47"/>
      <c r="I356" s="47"/>
      <c r="J356" s="47">
        <f>SUBTOTAL(9,J313:J355)</f>
        <v>15419743</v>
      </c>
      <c r="K356" s="47">
        <f>SUBTOTAL(9,K313:K355)</f>
        <v>11468997.459999999</v>
      </c>
      <c r="L356" s="47">
        <f>SUBTOTAL(9,L313:L355)</f>
        <v>21463756</v>
      </c>
      <c r="M356" s="47">
        <f t="shared" si="146"/>
        <v>-6044013</v>
      </c>
      <c r="N356" s="50">
        <f t="shared" si="147"/>
        <v>-0.28159158164116288</v>
      </c>
      <c r="O356" s="47"/>
      <c r="P356" s="47" t="str">
        <f t="shared" si="148"/>
        <v>Under Budget</v>
      </c>
      <c r="Q356" s="47">
        <f t="shared" si="149"/>
        <v>3950745.540000001</v>
      </c>
    </row>
    <row r="357" spans="1:19" outlineLevel="1" x14ac:dyDescent="0.25">
      <c r="A357" s="40" t="s">
        <v>370</v>
      </c>
      <c r="B357" s="41"/>
      <c r="C357" s="42"/>
      <c r="D357" s="42"/>
      <c r="E357" s="42"/>
      <c r="F357" s="42"/>
      <c r="G357" s="42"/>
      <c r="H357" s="42"/>
      <c r="I357" s="42"/>
      <c r="J357" s="42"/>
      <c r="K357" s="42"/>
      <c r="L357" s="42"/>
      <c r="M357" s="42"/>
      <c r="N357" s="42"/>
    </row>
    <row r="358" spans="1:19" outlineLevel="2" x14ac:dyDescent="0.25">
      <c r="A358" s="43" t="s">
        <v>370</v>
      </c>
      <c r="B358" s="41"/>
      <c r="C358" s="42"/>
      <c r="D358" s="42"/>
      <c r="E358" s="42"/>
      <c r="F358" s="42"/>
      <c r="G358" s="42"/>
      <c r="H358" s="42"/>
      <c r="I358" s="42"/>
      <c r="J358" s="42"/>
      <c r="K358" s="42"/>
      <c r="L358" s="42"/>
      <c r="M358" s="42"/>
      <c r="N358" s="42"/>
    </row>
    <row r="359" spans="1:19" ht="15.75" outlineLevel="2" thickBot="1" x14ac:dyDescent="0.3">
      <c r="A359" s="44" t="s">
        <v>371</v>
      </c>
      <c r="B359" s="41" t="s">
        <v>223</v>
      </c>
      <c r="C359" s="42">
        <v>278979.93000000005</v>
      </c>
      <c r="D359" s="42">
        <v>302747</v>
      </c>
      <c r="E359" s="23">
        <f t="shared" ref="E359:E361" si="150">C359 - D359</f>
        <v>-23767.069999999949</v>
      </c>
      <c r="F359" s="24">
        <f t="shared" ref="F359:F361" si="151">IF(D359 &gt; 1, ( C359 - D359 ) / D359, IF(C359 &gt; 1, 1, IF(C359 &lt; -1, -1, 0)))</f>
        <v>-7.8504725067465406E-2</v>
      </c>
      <c r="G359" s="25" t="str">
        <f t="shared" ref="G359:G361" si="152">IF($E359 &gt; 1, "Over Budget", IF($E359 &lt; -1, "Under Budget", "On Budget"))</f>
        <v>Under Budget</v>
      </c>
      <c r="H359" s="26" t="str">
        <f t="shared" ref="H359" si="153">IF(AND(OR(MONTH($A$3) = 3, MONTH($A$3) = 6, MONTH($A$3) = 9, MONTH($A$3) = 12), OR($F359 &gt;= 0.1, $E359 &gt;= 250000, $F359 &lt;= -0.1, $E359 &lt;= -250000), OR($E359 &gt;= 10000, $E359 &lt;= -10000)), "Yes", IF(OR($E359 &gt;= 250000, $E359 &lt;= -250000), "Yes", "No"))</f>
        <v>No</v>
      </c>
      <c r="I359" s="27"/>
      <c r="J359" s="28">
        <v>494664</v>
      </c>
      <c r="K359" s="42">
        <v>470896.93000000005</v>
      </c>
      <c r="L359" s="42">
        <v>494664</v>
      </c>
      <c r="M359" s="23">
        <f t="shared" ref="M359:M361" si="154">J359 - L359</f>
        <v>0</v>
      </c>
      <c r="N359" s="24">
        <f t="shared" ref="N359:N361" si="155">IF(L359 &gt; 1, ( J359 - L359 ) / L359, IF(J359 &gt; 1, 1, IF(J359 &lt; 1, -1, 0)))</f>
        <v>0</v>
      </c>
      <c r="O359" s="29"/>
      <c r="P359" s="25" t="str">
        <f t="shared" ref="P359:P361" si="156">IF($M359 &gt; 1, "Over Budget", IF($M359 &lt; -1, "Under Budget", "On Budget"))</f>
        <v>On Budget</v>
      </c>
      <c r="Q359" s="23">
        <f t="shared" ref="Q359:Q361" si="157">J359 - K359</f>
        <v>23767.069999999949</v>
      </c>
    </row>
    <row r="360" spans="1:19" s="48" customFormat="1" ht="15.75" outlineLevel="1" thickBot="1" x14ac:dyDescent="0.3">
      <c r="A360" s="46" t="s">
        <v>372</v>
      </c>
      <c r="B360" s="47" t="s">
        <v>13</v>
      </c>
      <c r="C360" s="47">
        <f>SUBTOTAL(9,C359:C359)</f>
        <v>278979.93000000005</v>
      </c>
      <c r="D360" s="47">
        <f>SUBTOTAL(9,D359:D359)</f>
        <v>302747</v>
      </c>
      <c r="E360" s="47">
        <f t="shared" si="150"/>
        <v>-23767.069999999949</v>
      </c>
      <c r="F360" s="50">
        <f t="shared" si="151"/>
        <v>-7.8504725067465406E-2</v>
      </c>
      <c r="G360" s="47" t="str">
        <f t="shared" si="152"/>
        <v>Under Budget</v>
      </c>
      <c r="H360" s="47"/>
      <c r="I360" s="47"/>
      <c r="J360" s="47">
        <f>SUBTOTAL(9,J359:J359)</f>
        <v>494664</v>
      </c>
      <c r="K360" s="47">
        <f>SUBTOTAL(9,K359:K359)</f>
        <v>470896.93000000005</v>
      </c>
      <c r="L360" s="47">
        <f>SUBTOTAL(9,L359:L359)</f>
        <v>494664</v>
      </c>
      <c r="M360" s="47">
        <f t="shared" si="154"/>
        <v>0</v>
      </c>
      <c r="N360" s="50">
        <f t="shared" si="155"/>
        <v>0</v>
      </c>
      <c r="O360" s="47"/>
      <c r="P360" s="47" t="str">
        <f t="shared" si="156"/>
        <v>On Budget</v>
      </c>
      <c r="Q360" s="47">
        <f t="shared" si="157"/>
        <v>23767.069999999949</v>
      </c>
    </row>
    <row r="361" spans="1:19" s="48" customFormat="1" outlineLevel="1" x14ac:dyDescent="0.25">
      <c r="A361" s="46" t="s">
        <v>372</v>
      </c>
      <c r="B361" s="47" t="s">
        <v>13</v>
      </c>
      <c r="C361" s="47">
        <f>SUBTOTAL(9,C358:C360)</f>
        <v>278979.93000000005</v>
      </c>
      <c r="D361" s="47">
        <f>SUBTOTAL(9,D358:D360)</f>
        <v>302747</v>
      </c>
      <c r="E361" s="47">
        <f t="shared" si="150"/>
        <v>-23767.069999999949</v>
      </c>
      <c r="F361" s="50">
        <f t="shared" si="151"/>
        <v>-7.8504725067465406E-2</v>
      </c>
      <c r="G361" s="47" t="str">
        <f t="shared" si="152"/>
        <v>Under Budget</v>
      </c>
      <c r="H361" s="47"/>
      <c r="I361" s="47"/>
      <c r="J361" s="47">
        <f>SUBTOTAL(9,J358:J360)</f>
        <v>494664</v>
      </c>
      <c r="K361" s="47">
        <f>SUBTOTAL(9,K358:K360)</f>
        <v>470896.93000000005</v>
      </c>
      <c r="L361" s="47">
        <f>SUBTOTAL(9,L358:L360)</f>
        <v>494664</v>
      </c>
      <c r="M361" s="47">
        <f t="shared" si="154"/>
        <v>0</v>
      </c>
      <c r="N361" s="50">
        <f t="shared" si="155"/>
        <v>0</v>
      </c>
      <c r="O361" s="47"/>
      <c r="P361" s="47" t="str">
        <f t="shared" si="156"/>
        <v>On Budget</v>
      </c>
      <c r="Q361" s="47">
        <f t="shared" si="157"/>
        <v>23767.069999999949</v>
      </c>
    </row>
    <row r="362" spans="1:19" outlineLevel="1" x14ac:dyDescent="0.25">
      <c r="A362" s="40" t="s">
        <v>373</v>
      </c>
      <c r="B362" s="41"/>
      <c r="C362" s="42"/>
      <c r="D362" s="42"/>
      <c r="E362" s="42"/>
      <c r="F362" s="42"/>
      <c r="G362" s="42"/>
      <c r="H362" s="42"/>
      <c r="I362" s="42"/>
      <c r="J362" s="42"/>
      <c r="K362" s="42"/>
      <c r="L362" s="42"/>
      <c r="M362" s="42"/>
      <c r="N362" s="42"/>
    </row>
    <row r="363" spans="1:19" outlineLevel="2" x14ac:dyDescent="0.25">
      <c r="A363" s="43" t="s">
        <v>373</v>
      </c>
      <c r="B363" s="41"/>
      <c r="C363" s="42"/>
      <c r="D363" s="42"/>
      <c r="E363" s="42"/>
      <c r="F363" s="42"/>
      <c r="G363" s="42"/>
      <c r="H363" s="42"/>
      <c r="I363" s="42"/>
      <c r="J363" s="42"/>
      <c r="K363" s="42"/>
      <c r="L363" s="42"/>
      <c r="M363" s="42"/>
      <c r="N363" s="42"/>
    </row>
    <row r="364" spans="1:19" outlineLevel="2" x14ac:dyDescent="0.25">
      <c r="A364" s="44" t="s">
        <v>374</v>
      </c>
      <c r="B364" s="41" t="s">
        <v>333</v>
      </c>
      <c r="C364" s="42">
        <v>-464830.07999999996</v>
      </c>
      <c r="D364" s="42">
        <v>0</v>
      </c>
      <c r="E364" s="23">
        <f t="shared" ref="E364:E368" si="158">C364 - D364</f>
        <v>-464830.07999999996</v>
      </c>
      <c r="F364" s="24">
        <f t="shared" ref="F364:F368" si="159">IF(D364 &gt; 1, ( C364 - D364 ) / D364, IF(C364 &gt; 1, 1, IF(C364 &lt; -1, -1, 0)))</f>
        <v>-1</v>
      </c>
      <c r="G364" s="25" t="str">
        <f t="shared" ref="G364:G368" si="160">IF($E364 &gt; 1, "Over Budget", IF($E364 &lt; -1, "Under Budget", "On Budget"))</f>
        <v>Under Budget</v>
      </c>
      <c r="H364" s="26"/>
      <c r="I364" s="27"/>
      <c r="J364" s="42">
        <v>-464830.07999999996</v>
      </c>
      <c r="K364" s="42">
        <v>-464830.07999999996</v>
      </c>
      <c r="L364" s="42">
        <v>0</v>
      </c>
      <c r="M364" s="23">
        <f t="shared" ref="M364:M368" si="161">J364 - L364</f>
        <v>-464830.07999999996</v>
      </c>
      <c r="N364" s="24">
        <f t="shared" ref="N364:N368" si="162">IF(L364 &gt; 1, ( J364 - L364 ) / L364, IF(J364 &gt; 1, 1, IF(J364 &lt; 1, -1, 0)))</f>
        <v>-1</v>
      </c>
      <c r="O364" s="29"/>
      <c r="P364" s="25" t="str">
        <f t="shared" ref="P364:P368" si="163">IF($M364 &gt; 1, "Over Budget", IF($M364 &lt; -1, "Under Budget", "On Budget"))</f>
        <v>Under Budget</v>
      </c>
      <c r="Q364" s="23">
        <f t="shared" ref="Q364:Q368" si="164">J364 - K364</f>
        <v>0</v>
      </c>
    </row>
    <row r="365" spans="1:19" ht="15.75" outlineLevel="2" thickBot="1" x14ac:dyDescent="0.3">
      <c r="A365" s="44" t="s">
        <v>375</v>
      </c>
      <c r="B365" s="41" t="s">
        <v>333</v>
      </c>
      <c r="C365" s="42">
        <v>3313793.8899999992</v>
      </c>
      <c r="D365" s="42">
        <v>0</v>
      </c>
      <c r="E365" s="23">
        <f t="shared" si="158"/>
        <v>3313793.8899999992</v>
      </c>
      <c r="F365" s="24">
        <f t="shared" si="159"/>
        <v>1</v>
      </c>
      <c r="G365" s="25" t="str">
        <f t="shared" si="160"/>
        <v>Over Budget</v>
      </c>
      <c r="H365" s="26"/>
      <c r="I365" s="27"/>
      <c r="J365" s="42">
        <v>3313793.8899999992</v>
      </c>
      <c r="K365" s="42">
        <v>3313793.8899999992</v>
      </c>
      <c r="L365" s="42">
        <v>0</v>
      </c>
      <c r="M365" s="23">
        <f t="shared" si="161"/>
        <v>3313793.8899999992</v>
      </c>
      <c r="N365" s="24">
        <f t="shared" si="162"/>
        <v>1</v>
      </c>
      <c r="O365" s="29"/>
      <c r="P365" s="25" t="str">
        <f t="shared" si="163"/>
        <v>Over Budget</v>
      </c>
      <c r="Q365" s="23">
        <f t="shared" si="164"/>
        <v>0</v>
      </c>
    </row>
    <row r="366" spans="1:19" s="48" customFormat="1" ht="15.75" outlineLevel="1" thickBot="1" x14ac:dyDescent="0.3">
      <c r="A366" s="46" t="s">
        <v>376</v>
      </c>
      <c r="B366" s="47" t="s">
        <v>13</v>
      </c>
      <c r="C366" s="47">
        <f>SUBTOTAL(9,C364:C365)</f>
        <v>2848963.8099999991</v>
      </c>
      <c r="D366" s="47">
        <f>SUBTOTAL(9,D364:D365)</f>
        <v>0</v>
      </c>
      <c r="E366" s="47">
        <f t="shared" si="158"/>
        <v>2848963.8099999991</v>
      </c>
      <c r="F366" s="50">
        <f t="shared" si="159"/>
        <v>1</v>
      </c>
      <c r="G366" s="47" t="str">
        <f t="shared" si="160"/>
        <v>Over Budget</v>
      </c>
      <c r="H366" s="47"/>
      <c r="I366" s="47"/>
      <c r="J366" s="47">
        <f>SUBTOTAL(9,J364:J365)</f>
        <v>2848963.8099999991</v>
      </c>
      <c r="K366" s="47">
        <f>SUBTOTAL(9,K364:K365)</f>
        <v>2848963.8099999991</v>
      </c>
      <c r="L366" s="47">
        <f>SUBTOTAL(9,L364:L365)</f>
        <v>0</v>
      </c>
      <c r="M366" s="47">
        <f t="shared" si="161"/>
        <v>2848963.8099999991</v>
      </c>
      <c r="N366" s="50">
        <f t="shared" si="162"/>
        <v>1</v>
      </c>
      <c r="O366" s="47"/>
      <c r="P366" s="47" t="str">
        <f t="shared" si="163"/>
        <v>Over Budget</v>
      </c>
      <c r="Q366" s="47">
        <f t="shared" si="164"/>
        <v>0</v>
      </c>
    </row>
    <row r="367" spans="1:19" s="48" customFormat="1" ht="15.75" outlineLevel="1" thickBot="1" x14ac:dyDescent="0.3">
      <c r="A367" s="46" t="s">
        <v>376</v>
      </c>
      <c r="B367" s="47" t="s">
        <v>13</v>
      </c>
      <c r="C367" s="47">
        <f>SUBTOTAL(9,C363:C366)</f>
        <v>2848963.8099999991</v>
      </c>
      <c r="D367" s="47">
        <f>SUBTOTAL(9,D363:D366)</f>
        <v>0</v>
      </c>
      <c r="E367" s="47">
        <f t="shared" si="158"/>
        <v>2848963.8099999991</v>
      </c>
      <c r="F367" s="50">
        <f t="shared" si="159"/>
        <v>1</v>
      </c>
      <c r="G367" s="47" t="str">
        <f t="shared" si="160"/>
        <v>Over Budget</v>
      </c>
      <c r="H367" s="47"/>
      <c r="I367" s="47"/>
      <c r="J367" s="47">
        <f>SUBTOTAL(9,J363:J366)</f>
        <v>2848963.8099999991</v>
      </c>
      <c r="K367" s="47">
        <f>SUBTOTAL(9,K363:K366)</f>
        <v>2848963.8099999991</v>
      </c>
      <c r="L367" s="47">
        <f>SUBTOTAL(9,L363:L366)</f>
        <v>0</v>
      </c>
      <c r="M367" s="47">
        <f t="shared" si="161"/>
        <v>2848963.8099999991</v>
      </c>
      <c r="N367" s="50">
        <f t="shared" si="162"/>
        <v>1</v>
      </c>
      <c r="O367" s="47"/>
      <c r="P367" s="47" t="str">
        <f t="shared" si="163"/>
        <v>Over Budget</v>
      </c>
      <c r="Q367" s="47">
        <f t="shared" si="164"/>
        <v>0</v>
      </c>
    </row>
    <row r="368" spans="1:19" s="48" customFormat="1" ht="15.75" outlineLevel="1" thickBot="1" x14ac:dyDescent="0.3">
      <c r="A368" s="46" t="s">
        <v>377</v>
      </c>
      <c r="B368" s="51"/>
      <c r="C368" s="51">
        <f>SUBTOTAL(9,C4:C367)</f>
        <v>105520643.16000001</v>
      </c>
      <c r="D368" s="51">
        <f>SUBTOTAL(9,D4:D367)</f>
        <v>135664054</v>
      </c>
      <c r="E368" s="51">
        <f t="shared" si="158"/>
        <v>-30143410.839999989</v>
      </c>
      <c r="F368" s="52">
        <f t="shared" si="159"/>
        <v>-0.22219158245116269</v>
      </c>
      <c r="G368" s="51" t="str">
        <f t="shared" si="160"/>
        <v>Under Budget</v>
      </c>
      <c r="H368" s="51"/>
      <c r="I368" s="51"/>
      <c r="J368" s="51">
        <f>SUBTOTAL(9,J4:J367)</f>
        <v>212576201.80999997</v>
      </c>
      <c r="K368" s="51">
        <f>SUBTOTAL(9,K4:K367)</f>
        <v>198009185.15999994</v>
      </c>
      <c r="L368" s="51">
        <f>SUBTOTAL(9,L4:L367)</f>
        <v>215416458</v>
      </c>
      <c r="M368" s="51">
        <f t="shared" si="161"/>
        <v>-2840256.1900000274</v>
      </c>
      <c r="N368" s="52">
        <f t="shared" si="162"/>
        <v>-1.3184954466199734E-2</v>
      </c>
      <c r="O368" s="51"/>
      <c r="P368" s="51" t="str">
        <f t="shared" si="163"/>
        <v>Under Budget</v>
      </c>
      <c r="Q368" s="51">
        <f t="shared" si="164"/>
        <v>14567016.650000036</v>
      </c>
      <c r="S368" s="51">
        <f>SUBTOTAL(9,S4:S367)</f>
        <v>14567017</v>
      </c>
    </row>
    <row r="369" spans="2:5" ht="15.75" thickTop="1" x14ac:dyDescent="0.25"/>
    <row r="370" spans="2:5" x14ac:dyDescent="0.25">
      <c r="B370" s="74" t="s">
        <v>618</v>
      </c>
      <c r="C370" s="75">
        <v>105241663.23</v>
      </c>
      <c r="D370" s="76">
        <f>135664.054*1000</f>
        <v>135664054</v>
      </c>
      <c r="E370" s="77" t="s">
        <v>619</v>
      </c>
    </row>
    <row r="371" spans="2:5" x14ac:dyDescent="0.25">
      <c r="B371" s="74" t="s">
        <v>620</v>
      </c>
      <c r="C371" s="76">
        <f>+C360</f>
        <v>278979.93000000005</v>
      </c>
      <c r="D371" s="76">
        <v>0</v>
      </c>
      <c r="E371" s="78"/>
    </row>
    <row r="372" spans="2:5" x14ac:dyDescent="0.25">
      <c r="B372" s="74" t="s">
        <v>621</v>
      </c>
      <c r="C372" s="79">
        <f>C370+C371</f>
        <v>105520643.16000001</v>
      </c>
      <c r="D372" s="79">
        <f>D370+D371</f>
        <v>135664054</v>
      </c>
      <c r="E372" s="78"/>
    </row>
    <row r="373" spans="2:5" x14ac:dyDescent="0.25">
      <c r="B373" s="74" t="s">
        <v>622</v>
      </c>
      <c r="C373" s="79">
        <f>C368</f>
        <v>105520643.16000001</v>
      </c>
      <c r="D373" s="79">
        <f>D368</f>
        <v>135664054</v>
      </c>
      <c r="E373" s="78"/>
    </row>
    <row r="374" spans="2:5" x14ac:dyDescent="0.25">
      <c r="B374" s="74" t="s">
        <v>623</v>
      </c>
      <c r="C374" s="80">
        <f>C372-C373</f>
        <v>0</v>
      </c>
      <c r="D374" s="80">
        <f>D368-D370</f>
        <v>0</v>
      </c>
      <c r="E374" s="78"/>
    </row>
  </sheetData>
  <sheetProtection formatCells="0" autoFilter="0"/>
  <protectedRanges>
    <protectedRange sqref="I6:J204 I357:J359 I355:I356 I353:J354 I352 I330:J338 I329 I327:J328 I326 I316:J325 I315 I312:J314 I310:I311 I274:J309 I273 I225:J272 I224 I222:J223 I221 I211:J220 I210 I206:J209 I205 I340:J351 I339" name="Range1"/>
    <protectedRange sqref="J339" name="Range1_1"/>
  </protectedRanges>
  <autoFilter ref="A3:V367"/>
  <customSheetViews>
    <customSheetView guid="{0B19C16E-0330-42BC-97DA-A783FC494607}" scale="70" showGridLines="0" zeroValues="0" showAutoFilter="1" hiddenRows="1" hiddenColumns="1">
      <pane xSplit="1" ySplit="1" topLeftCell="B314" activePane="bottomRight" state="frozen"/>
      <selection pane="bottomRight" activeCell="I327" sqref="I327"/>
      <pageMargins left="0.7" right="0.7" top="0.75" bottom="0.75" header="0.3" footer="0.3"/>
      <pageSetup orientation="portrait" r:id="rId1"/>
      <autoFilter ref="A3:V365"/>
    </customSheetView>
    <customSheetView guid="{BFB36936-B025-4B1A-8932-900068828B66}" showGridLines="0" zeroValues="0" fitToPage="1" showAutoFilter="1" hiddenRows="1" hiddenColumns="1">
      <pane xSplit="1" ySplit="1" topLeftCell="B3" activePane="bottomRight" state="frozen"/>
      <selection pane="bottomRight" activeCell="H371" sqref="H371"/>
      <pageMargins left="0.7" right="0.7" top="0.75" bottom="0.75" header="0.3" footer="0.3"/>
      <pageSetup scale="10" orientation="landscape" r:id="rId2"/>
      <autoFilter ref="A3:V365"/>
    </customSheetView>
    <customSheetView guid="{1AAC87E4-F150-4F3F-9AF7-C93DA9A293C7}" showPageBreaks="1" showGridLines="0" zeroValues="0" fitToPage="1" showAutoFilter="1" hiddenRows="1" hiddenColumns="1">
      <pane xSplit="1" ySplit="1" topLeftCell="B3" activePane="bottomRight" state="frozen"/>
      <selection pane="bottomRight" sqref="A1:A2"/>
      <pageMargins left="0.7" right="0.7" top="0.75" bottom="0.75" header="0.3" footer="0.3"/>
      <pageSetup scale="10" orientation="landscape" r:id="rId3"/>
      <autoFilter ref="A3:V365"/>
    </customSheetView>
    <customSheetView guid="{3456E08A-CD6B-4DB8-B220-FED07DB2A8FC}" showGridLines="0" zeroValues="0" showAutoFilter="1" hiddenRows="1" hiddenColumns="1">
      <pane xSplit="1" ySplit="1" topLeftCell="B3" activePane="bottomRight" state="frozen"/>
      <selection pane="bottomRight" activeCell="I313" sqref="I313"/>
      <pageMargins left="0.7" right="0.7" top="0.75" bottom="0.75" header="0.3" footer="0.3"/>
      <pageSetup orientation="portrait" r:id="rId4"/>
      <autoFilter ref="A3:V365"/>
    </customSheetView>
    <customSheetView guid="{021D0728-EF7F-426C-9E90-6C317C1FE460}" showGridLines="0" zeroValues="0" fitToPage="1" showAutoFilter="1" hiddenRows="1" hiddenColumns="1">
      <pane xSplit="1" ySplit="1" topLeftCell="B26" activePane="bottomRight" state="frozen"/>
      <selection pane="bottomRight" activeCell="A27" sqref="A27"/>
      <pageMargins left="0.7" right="0.7" top="0.75" bottom="0.75" header="0.3" footer="0.3"/>
      <pageSetup scale="10" orientation="landscape" r:id="rId5"/>
      <autoFilter ref="A3:V365"/>
    </customSheetView>
    <customSheetView guid="{8D49BB75-9F1C-46F1-94D2-73BCB194302C}" showGridLines="0" zeroValues="0" filter="1" showAutoFilter="1" hiddenRows="1" hiddenColumns="1">
      <pane xSplit="1" ySplit="1" topLeftCell="B3" activePane="bottomRight" state="frozen"/>
      <selection pane="bottomRight" activeCell="I322" sqref="I322"/>
      <pageMargins left="0.7" right="0.7" top="0.75" bottom="0.75" header="0.3" footer="0.3"/>
      <pageSetup orientation="portrait" r:id="rId6"/>
      <autoFilter ref="A3:V365">
        <filterColumn colId="1">
          <filters>
            <filter val="FPC - Shonda L. Lee: Shonda"/>
          </filters>
        </filterColumn>
      </autoFilter>
    </customSheetView>
    <customSheetView guid="{C829F519-2772-4A89-86B3-9B52BA6FA69A}" showGridLines="0" zeroValues="0" showAutoFilter="1" hiddenRows="1" hiddenColumns="1">
      <pane xSplit="1" ySplit="1" topLeftCell="H340" activePane="bottomRight" state="frozen"/>
      <selection pane="bottomRight" activeCell="L352" sqref="L352"/>
      <pageMargins left="0.7" right="0.7" top="0.75" bottom="0.75" header="0.3" footer="0.3"/>
      <pageSetup orientation="portrait" r:id="rId7"/>
      <autoFilter ref="A3:V3"/>
    </customSheetView>
    <customSheetView guid="{F32C7DEE-5046-41C6-AA0A-9751DCCC70E4}" showGridLines="0" zeroValues="0" showAutoFilter="1" hiddenRows="1" hiddenColumns="1">
      <pane xSplit="1" ySplit="1" topLeftCell="B3" activePane="bottomRight" state="frozen"/>
      <selection pane="bottomRight" activeCell="B3" sqref="B3"/>
      <pageMargins left="0.7" right="0.7" top="0.75" bottom="0.75" header="0.3" footer="0.3"/>
      <pageSetup orientation="portrait" r:id="rId8"/>
      <autoFilter ref="A3:V365"/>
    </customSheetView>
    <customSheetView guid="{6AACC675-E8FE-418C-83CF-04F6F91899C5}" showPageBreaks="1" showGridLines="0" zeroValues="0" filter="1" showAutoFilter="1" hiddenRows="1" hiddenColumns="1">
      <pane xSplit="1" ySplit="1" topLeftCell="C3" activePane="bottomRight" state="frozen"/>
      <selection pane="bottomRight" activeCell="J345" sqref="J345"/>
      <pageMargins left="0.7" right="0.7" top="0.75" bottom="0.75" header="0.3" footer="0.3"/>
      <pageSetup orientation="portrait" r:id="rId9"/>
      <autoFilter ref="A3:V365">
        <filterColumn colId="1">
          <filters>
            <filter val="FPC - Corporate Services: Shirley"/>
          </filters>
        </filterColumn>
      </autoFilter>
    </customSheetView>
    <customSheetView guid="{73D35E5B-FEF9-4772-9BCA-E98EF25C2A72}" scale="130" showPageBreaks="1" showGridLines="0" zeroValues="0" showAutoFilter="1" hiddenRows="1" hiddenColumns="1">
      <pane xSplit="1" ySplit="1" topLeftCell="F246" activePane="bottomRight" state="frozen"/>
      <selection pane="bottomRight" activeCell="J225" sqref="J225:J271"/>
      <pageMargins left="0.7" right="0.7" top="0.75" bottom="0.75" header="0.3" footer="0.3"/>
      <pageSetup orientation="portrait" r:id="rId10"/>
      <autoFilter ref="A3:V365"/>
    </customSheetView>
    <customSheetView guid="{18140FAA-7032-47F5-8957-04B00B2EF45D}" showPageBreaks="1" showGridLines="0" zeroValues="0" showAutoFilter="1" hiddenRows="1" hiddenColumns="1">
      <pane xSplit="1" ySplit="1" topLeftCell="B144" activePane="bottomRight" state="frozen"/>
      <selection pane="bottomRight" activeCell="H157" sqref="H157"/>
      <pageMargins left="0.7" right="0.7" top="0.75" bottom="0.75" header="0.3" footer="0.3"/>
      <pageSetup orientation="portrait" r:id="rId11"/>
      <autoFilter ref="A3:V365"/>
    </customSheetView>
  </customSheetViews>
  <mergeCells count="4">
    <mergeCell ref="A1:A2"/>
    <mergeCell ref="B1:B2"/>
    <mergeCell ref="C1:I1"/>
    <mergeCell ref="J1:N1"/>
  </mergeCells>
  <conditionalFormatting sqref="E6">
    <cfRule type="cellIs" dxfId="18" priority="20" operator="lessThanOrEqual">
      <formula>-1000000</formula>
    </cfRule>
    <cfRule type="cellIs" dxfId="17" priority="21" operator="greaterThanOrEqual">
      <formula>1000000</formula>
    </cfRule>
  </conditionalFormatting>
  <conditionalFormatting sqref="J6">
    <cfRule type="expression" dxfId="16" priority="17">
      <formula>ISBLANK($J6)</formula>
    </cfRule>
  </conditionalFormatting>
  <conditionalFormatting sqref="I6">
    <cfRule type="notContainsBlanks" dxfId="15" priority="18">
      <formula>LEN(TRIM(I6))&gt;0</formula>
    </cfRule>
    <cfRule type="expression" dxfId="14" priority="19">
      <formula>$H6 = "Yes"</formula>
    </cfRule>
  </conditionalFormatting>
  <conditionalFormatting sqref="E364:E365 E359 E354 E331:E351 E328 E317:E325 E314 E275:E309 E226:E272 E223 E213:E220 E207:E208 E183:E204 E145:E180 E142 E116:E139 E58:E113 E37:E55 E9:E34">
    <cfRule type="cellIs" dxfId="13" priority="15" operator="lessThanOrEqual">
      <formula>-1000000</formula>
    </cfRule>
    <cfRule type="cellIs" dxfId="12" priority="16" operator="greaterThanOrEqual">
      <formula>1000000</formula>
    </cfRule>
  </conditionalFormatting>
  <conditionalFormatting sqref="J359 J354 J331:J338 J328 J317:J325 J314 J275:J309 J226:J272 J223 J213:J220 J207:J208 J183:J204 J145:J180 J142 J116:J139 J58:J113 J37:J55 J9:J34 J340:J351">
    <cfRule type="expression" dxfId="11" priority="12">
      <formula>ISBLANK($J9)</formula>
    </cfRule>
  </conditionalFormatting>
  <conditionalFormatting sqref="I359 I354 I331:I351 I328 I317:I325 I314 I275:I309 I226:I272 I223 I213:I220 I207:I208 I183:I204 I145:I180 I142 I116:I139 I58:I113 I37:I55 I9:I34">
    <cfRule type="notContainsBlanks" dxfId="10" priority="13">
      <formula>LEN(TRIM(I9))&gt;0</formula>
    </cfRule>
    <cfRule type="expression" dxfId="9" priority="14">
      <formula>$H9 = "Yes"</formula>
    </cfRule>
  </conditionalFormatting>
  <conditionalFormatting sqref="M6">
    <cfRule type="cellIs" dxfId="8" priority="10" operator="lessThanOrEqual">
      <formula>-1000000</formula>
    </cfRule>
    <cfRule type="cellIs" dxfId="7" priority="11" operator="greaterThanOrEqual">
      <formula>1000000</formula>
    </cfRule>
  </conditionalFormatting>
  <conditionalFormatting sqref="Q6">
    <cfRule type="cellIs" dxfId="6" priority="8" operator="lessThanOrEqual">
      <formula>-1000000</formula>
    </cfRule>
    <cfRule type="cellIs" dxfId="5" priority="9" operator="greaterThanOrEqual">
      <formula>1000000</formula>
    </cfRule>
  </conditionalFormatting>
  <conditionalFormatting sqref="M364:M365 M359 M354 M328 M317:M325 M314 M275:M309 M226:M272 M223 M213:M220 M207:M208 M183:M204 M145:M180 M142 M116:M139 M58:M113 M9:M34 M331:M351 M37:M55">
    <cfRule type="cellIs" dxfId="4" priority="6" operator="lessThanOrEqual">
      <formula>-1000000</formula>
    </cfRule>
    <cfRule type="cellIs" dxfId="3" priority="7" operator="greaterThanOrEqual">
      <formula>1000000</formula>
    </cfRule>
  </conditionalFormatting>
  <conditionalFormatting sqref="Q364:Q365 Q359 Q354 Q328 Q317:Q325 Q314 Q275:Q309 Q226:Q272 Q223 Q213:Q220 Q207:Q208 Q183:Q204 Q145:Q180 Q142 Q116:Q139 Q58:Q113 Q9:Q34 Q331:Q351 Q37:Q55">
    <cfRule type="cellIs" dxfId="2" priority="4" operator="lessThanOrEqual">
      <formula>-1000000</formula>
    </cfRule>
    <cfRule type="cellIs" dxfId="1" priority="5" operator="greaterThanOrEqual">
      <formula>1000000</formula>
    </cfRule>
  </conditionalFormatting>
  <conditionalFormatting sqref="J339">
    <cfRule type="expression" dxfId="0" priority="1">
      <formula>ISBLANK($J339)</formula>
    </cfRule>
  </conditionalFormatting>
  <pageMargins left="0.7" right="0.7" top="0.75" bottom="0.75" header="0.3" footer="0.3"/>
  <pageSetup orientation="portrait" r:id="rId12"/>
  <legacy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heetViews>
  <sheetFormatPr defaultRowHeight="15" x14ac:dyDescent="0.25"/>
  <cols>
    <col min="1" max="1" width="39" customWidth="1"/>
    <col min="2" max="2" width="58.5703125" customWidth="1"/>
  </cols>
  <sheetData>
    <row r="1" spans="1:2" ht="21" x14ac:dyDescent="0.35">
      <c r="A1" s="4" t="s">
        <v>378</v>
      </c>
    </row>
    <row r="2" spans="1:2" x14ac:dyDescent="0.25">
      <c r="A2" s="3" t="s">
        <v>379</v>
      </c>
      <c r="B2" s="2" t="s">
        <v>4</v>
      </c>
    </row>
    <row r="3" spans="1:2" x14ac:dyDescent="0.25">
      <c r="A3" s="3" t="s">
        <v>380</v>
      </c>
      <c r="B3" s="2" t="s">
        <v>381</v>
      </c>
    </row>
    <row r="4" spans="1:2" x14ac:dyDescent="0.25">
      <c r="A4" s="3" t="s">
        <v>382</v>
      </c>
      <c r="B4" s="2" t="s">
        <v>383</v>
      </c>
    </row>
    <row r="5" spans="1:2" x14ac:dyDescent="0.25">
      <c r="A5" s="3" t="s">
        <v>384</v>
      </c>
      <c r="B5" s="2" t="s">
        <v>13</v>
      </c>
    </row>
    <row r="6" spans="1:2" x14ac:dyDescent="0.25">
      <c r="A6" s="3" t="s">
        <v>385</v>
      </c>
      <c r="B6" s="2" t="s">
        <v>386</v>
      </c>
    </row>
    <row r="7" spans="1:2" x14ac:dyDescent="0.25">
      <c r="A7" s="3" t="s">
        <v>387</v>
      </c>
      <c r="B7" s="2" t="s">
        <v>388</v>
      </c>
    </row>
    <row r="8" spans="1:2" x14ac:dyDescent="0.25">
      <c r="A8" s="3" t="s">
        <v>389</v>
      </c>
      <c r="B8" s="2" t="s">
        <v>390</v>
      </c>
    </row>
    <row r="9" spans="1:2" x14ac:dyDescent="0.25">
      <c r="A9" s="3" t="s">
        <v>391</v>
      </c>
      <c r="B9" s="2" t="s">
        <v>392</v>
      </c>
    </row>
    <row r="10" spans="1:2" x14ac:dyDescent="0.25">
      <c r="A10" s="3" t="s">
        <v>393</v>
      </c>
      <c r="B10" s="2" t="s">
        <v>394</v>
      </c>
    </row>
    <row r="11" spans="1:2" x14ac:dyDescent="0.25">
      <c r="A11" s="3" t="s">
        <v>395</v>
      </c>
      <c r="B11" s="2" t="s">
        <v>396</v>
      </c>
    </row>
    <row r="12" spans="1:2" x14ac:dyDescent="0.25">
      <c r="A12" s="3" t="s">
        <v>397</v>
      </c>
      <c r="B12" s="2" t="s">
        <v>398</v>
      </c>
    </row>
    <row r="14" spans="1:2" ht="21" x14ac:dyDescent="0.35">
      <c r="A14" s="4" t="s">
        <v>399</v>
      </c>
    </row>
    <row r="15" spans="1:2" x14ac:dyDescent="0.25">
      <c r="A15" s="1" t="s">
        <v>13</v>
      </c>
      <c r="B15" s="1" t="s">
        <v>2</v>
      </c>
    </row>
    <row r="16" spans="1:2" x14ac:dyDescent="0.25">
      <c r="A16" s="3" t="s">
        <v>400</v>
      </c>
      <c r="B16" s="2" t="s">
        <v>407</v>
      </c>
    </row>
    <row r="17" spans="1:2" x14ac:dyDescent="0.25">
      <c r="A17" s="3" t="s">
        <v>401</v>
      </c>
      <c r="B17" s="2" t="s">
        <v>408</v>
      </c>
    </row>
    <row r="18" spans="1:2" x14ac:dyDescent="0.25">
      <c r="A18" s="3" t="s">
        <v>402</v>
      </c>
      <c r="B18" s="2" t="s">
        <v>409</v>
      </c>
    </row>
    <row r="19" spans="1:2" x14ac:dyDescent="0.25">
      <c r="A19" s="3" t="s">
        <v>403</v>
      </c>
      <c r="B19" s="2" t="s">
        <v>410</v>
      </c>
    </row>
    <row r="20" spans="1:2" x14ac:dyDescent="0.25">
      <c r="A20" s="3" t="s">
        <v>404</v>
      </c>
      <c r="B20" s="2" t="s">
        <v>411</v>
      </c>
    </row>
    <row r="21" spans="1:2" x14ac:dyDescent="0.25">
      <c r="A21" s="3" t="s">
        <v>405</v>
      </c>
      <c r="B21" s="2" t="s">
        <v>13</v>
      </c>
    </row>
    <row r="22" spans="1:2" x14ac:dyDescent="0.25">
      <c r="A22" s="3" t="s">
        <v>406</v>
      </c>
      <c r="B22" s="2" t="s">
        <v>412</v>
      </c>
    </row>
  </sheetData>
  <customSheetViews>
    <customSheetView guid="{0B19C16E-0330-42BC-97DA-A783FC494607}">
      <pageMargins left="0.7" right="0.7" top="0.75" bottom="0.75" header="0.3" footer="0.3"/>
    </customSheetView>
    <customSheetView guid="{BFB36936-B025-4B1A-8932-900068828B66}">
      <pageMargins left="0.7" right="0.7" top="0.75" bottom="0.75" header="0.3" footer="0.3"/>
    </customSheetView>
    <customSheetView guid="{1AAC87E4-F150-4F3F-9AF7-C93DA9A293C7}">
      <pageMargins left="0.7" right="0.7" top="0.75" bottom="0.75" header="0.3" footer="0.3"/>
    </customSheetView>
    <customSheetView guid="{3456E08A-CD6B-4DB8-B220-FED07DB2A8FC}">
      <pageMargins left="0.7" right="0.7" top="0.75" bottom="0.75" header="0.3" footer="0.3"/>
    </customSheetView>
    <customSheetView guid="{021D0728-EF7F-426C-9E90-6C317C1FE460}">
      <pageMargins left="0.7" right="0.7" top="0.75" bottom="0.75" header="0.3" footer="0.3"/>
    </customSheetView>
    <customSheetView guid="{8D49BB75-9F1C-46F1-94D2-73BCB194302C}">
      <pageMargins left="0.7" right="0.7" top="0.75" bottom="0.75" header="0.3" footer="0.3"/>
    </customSheetView>
    <customSheetView guid="{C829F519-2772-4A89-86B3-9B52BA6FA69A}">
      <pageMargins left="0.7" right="0.7" top="0.75" bottom="0.75" header="0.3" footer="0.3"/>
    </customSheetView>
    <customSheetView guid="{F32C7DEE-5046-41C6-AA0A-9751DCCC70E4}">
      <pageMargins left="0.7" right="0.7" top="0.75" bottom="0.75" header="0.3" footer="0.3"/>
    </customSheetView>
    <customSheetView guid="{6AACC675-E8FE-418C-83CF-04F6F91899C5}">
      <pageMargins left="0.7" right="0.7" top="0.75" bottom="0.75" header="0.3" footer="0.3"/>
    </customSheetView>
    <customSheetView guid="{73D35E5B-FEF9-4772-9BCA-E98EF25C2A72}">
      <pageMargins left="0.7" right="0.7" top="0.75" bottom="0.75" header="0.3" footer="0.3"/>
    </customSheetView>
    <customSheetView guid="{18140FAA-7032-47F5-8957-04B00B2EF45D}">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CAPEX_by_Bus_Unit_BU_Detail_PE</vt:lpstr>
      <vt:lpstr>Scenario Data</vt:lpstr>
      <vt:lpstr>CAPEX_by_Bus_Unit_BU_Detail_PE!Print_Titles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Keyes, Jeffrey A.</cp:lastModifiedBy>
  <dcterms:created xsi:type="dcterms:W3CDTF">2016-10-07T19:58:47Z</dcterms:created>
  <dcterms:modified xsi:type="dcterms:W3CDTF">2016-10-14T16:05:08Z</dcterms:modified>
</cp:coreProperties>
</file>