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60" yWindow="-15" windowWidth="207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E17" i="1" l="1"/>
  <c r="E15" i="1" l="1"/>
  <c r="F29" i="1" l="1"/>
  <c r="E29" i="1"/>
  <c r="C29" i="1"/>
  <c r="B29" i="1" l="1"/>
  <c r="C23" i="1" l="1"/>
  <c r="E23" i="1"/>
  <c r="F23" i="1"/>
  <c r="H23" i="1"/>
  <c r="C24" i="1"/>
  <c r="E24" i="1"/>
  <c r="C25" i="1"/>
  <c r="E25" i="1"/>
  <c r="C26" i="1"/>
  <c r="E26" i="1"/>
  <c r="C27" i="1"/>
  <c r="E27" i="1"/>
  <c r="C28" i="1"/>
  <c r="E28" i="1"/>
  <c r="B28" i="1"/>
  <c r="B27" i="1"/>
  <c r="B26" i="1"/>
  <c r="B25" i="1"/>
  <c r="B24" i="1"/>
  <c r="B23" i="1"/>
  <c r="E18" i="1"/>
  <c r="F6" i="1"/>
  <c r="G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H28" i="1" s="1"/>
  <c r="F16" i="1"/>
  <c r="G16" i="1" s="1"/>
  <c r="H16" i="1" s="1"/>
  <c r="G17" i="1"/>
  <c r="H17" i="1" s="1"/>
  <c r="H29" i="1" s="1"/>
  <c r="F3" i="1"/>
  <c r="G3" i="1" s="1"/>
  <c r="H3" i="1" s="1"/>
  <c r="F4" i="1"/>
  <c r="G4" i="1" s="1"/>
  <c r="H4" i="1" s="1"/>
  <c r="H24" i="1" s="1"/>
  <c r="F5" i="1"/>
  <c r="G5" i="1" s="1"/>
  <c r="H5" i="1" s="1"/>
  <c r="F2" i="1"/>
  <c r="C18" i="1"/>
  <c r="B18" i="1"/>
  <c r="E30" i="1" l="1"/>
  <c r="C30" i="1"/>
  <c r="B30" i="1"/>
  <c r="H27" i="1"/>
  <c r="H10" i="1"/>
  <c r="H26" i="1" s="1"/>
  <c r="H6" i="1"/>
  <c r="H25" i="1" s="1"/>
  <c r="F27" i="1"/>
  <c r="F26" i="1"/>
  <c r="F25" i="1"/>
  <c r="F28" i="1"/>
  <c r="F24" i="1"/>
  <c r="F18" i="1"/>
  <c r="G2" i="1"/>
  <c r="H2" i="1" s="1"/>
  <c r="F30" i="1" l="1"/>
  <c r="H30" i="1"/>
  <c r="H18" i="1"/>
</calcChain>
</file>

<file path=xl/sharedStrings.xml><?xml version="1.0" encoding="utf-8"?>
<sst xmlns="http://schemas.openxmlformats.org/spreadsheetml/2006/main" count="39" uniqueCount="33">
  <si>
    <t>Depr Group Id</t>
  </si>
  <si>
    <t>Total PIS</t>
  </si>
  <si>
    <t>310 - Land Smith</t>
  </si>
  <si>
    <t>311 SMITH PLANT - Common</t>
  </si>
  <si>
    <t>312 SMITH BASE COAL - 5 YR.</t>
  </si>
  <si>
    <t>312 SMITH PLANT - Common</t>
  </si>
  <si>
    <t>312 SMITH PLANT - Unit 1</t>
  </si>
  <si>
    <t>312 SMITH PLANT - Unit 2</t>
  </si>
  <si>
    <t>314 SMITH PLANT - Common</t>
  </si>
  <si>
    <t>314 SMITH PLANT - Unit 1</t>
  </si>
  <si>
    <t>314 SMITH PLANT - Unit 2</t>
  </si>
  <si>
    <t>315 SMITH PLANT - Common</t>
  </si>
  <si>
    <t>315 SMITH PLANT - Unit 1</t>
  </si>
  <si>
    <t>315 SMITH PLANT - Unit 2</t>
  </si>
  <si>
    <t>316 SMITH PLANT - Common</t>
  </si>
  <si>
    <t>316 SMITH PLANT - Amortizable</t>
  </si>
  <si>
    <t>352 SMITH S.P. STEP-UP SUB.</t>
  </si>
  <si>
    <t>353 SMITH S.P. STEP-UP SUB.</t>
  </si>
  <si>
    <t>Total Reserve</t>
  </si>
  <si>
    <t>Total</t>
  </si>
  <si>
    <t>Assets to be Retired</t>
  </si>
  <si>
    <t>Reserve Allocation</t>
  </si>
  <si>
    <t>Schedule 71</t>
  </si>
  <si>
    <t>Schedule 75</t>
  </si>
  <si>
    <t>Land</t>
  </si>
  <si>
    <t>Base Coal - 5 YR</t>
  </si>
  <si>
    <t>Production - Unit 1</t>
  </si>
  <si>
    <t>Production - Unit 2</t>
  </si>
  <si>
    <t>Production - Common</t>
  </si>
  <si>
    <t>Amortizable Property</t>
  </si>
  <si>
    <t>Smith Steam Production Step Up Substation</t>
  </si>
  <si>
    <t>Total to Remain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</si>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</sst>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6" fillId="0" borderId="0" xfId="0" applyFont="1" applyFill="1" applyAlignment="1">
      <alignment horizontal="center" vertical="top"/>
    </xf>
    <xf numFmtId="44" fontId="0" fillId="0" borderId="0" xfId="1" applyFont="1" applyBorder="1"/>
    <xf numFmtId="8" fontId="0" fillId="0" borderId="0" xfId="1" applyNumberFormat="1" applyFont="1" applyBorder="1"/>
    <xf numFmtId="10" fontId="0" fillId="0" borderId="0" xfId="2" applyNumberFormat="1" applyFont="1" applyBorder="1"/>
    <xf numFmtId="8" fontId="0" fillId="0" borderId="14" xfId="0" applyNumberFormat="1" applyBorder="1"/>
    <xf numFmtId="8" fontId="0" fillId="0" borderId="18" xfId="0" applyNumberFormat="1" applyBorder="1"/>
    <xf numFmtId="49" fontId="0" fillId="0" borderId="17" xfId="0" applyNumberFormat="1" applyBorder="1"/>
    <xf numFmtId="9" fontId="0" fillId="0" borderId="0" xfId="2" applyFont="1" applyBorder="1"/>
    <xf numFmtId="49" fontId="0" fillId="0" borderId="10" xfId="0" applyNumberFormat="1" applyBorder="1"/>
    <xf numFmtId="8" fontId="0" fillId="0" borderId="19" xfId="0" applyNumberFormat="1" applyBorder="1"/>
    <xf numFmtId="0" fontId="0" fillId="0" borderId="0" xfId="0" applyBorder="1"/>
    <xf numFmtId="49" fontId="16" fillId="0" borderId="20" xfId="0" applyNumberFormat="1" applyFont="1" applyBorder="1"/>
    <xf numFmtId="8" fontId="0" fillId="0" borderId="0" xfId="0" applyNumberFormat="1" applyBorder="1"/>
    <xf numFmtId="8" fontId="16" fillId="0" borderId="15" xfId="0" applyNumberFormat="1" applyFont="1" applyBorder="1"/>
    <xf numFmtId="8" fontId="16" fillId="0" borderId="21" xfId="0" applyNumberFormat="1" applyFont="1" applyBorder="1"/>
    <xf numFmtId="0" fontId="0" fillId="0" borderId="16" xfId="0" applyBorder="1"/>
    <xf numFmtId="0" fontId="0" fillId="0" borderId="11" xfId="0" applyBorder="1"/>
    <xf numFmtId="9" fontId="0" fillId="0" borderId="0" xfId="2" applyFont="1"/>
    <xf numFmtId="9" fontId="0" fillId="0" borderId="12" xfId="2" applyFont="1" applyBorder="1"/>
    <xf numFmtId="9" fontId="0" fillId="0" borderId="15" xfId="2" applyFont="1" applyBorder="1"/>
    <xf numFmtId="10" fontId="0" fillId="0" borderId="18" xfId="2" applyNumberFormat="1" applyFont="1" applyBorder="1"/>
    <xf numFmtId="0" fontId="0" fillId="0" borderId="12" xfId="0" applyBorder="1"/>
    <xf numFmtId="44" fontId="16" fillId="0" borderId="15" xfId="0" applyNumberFormat="1" applyFont="1" applyBorder="1"/>
    <xf numFmtId="44" fontId="0" fillId="0" borderId="18" xfId="1" applyFont="1" applyBorder="1"/>
    <xf numFmtId="0" fontId="16" fillId="33" borderId="12" xfId="0" applyFont="1" applyFill="1" applyBorder="1" applyAlignment="1">
      <alignment horizontal="center" vertical="top"/>
    </xf>
    <xf numFmtId="0" fontId="16" fillId="0" borderId="15" xfId="0" applyFont="1" applyBorder="1"/>
    <xf numFmtId="0" fontId="0" fillId="0" borderId="18" xfId="0" applyBorder="1"/>
    <xf numFmtId="0" fontId="0" fillId="0" borderId="0" xfId="0"/>
    <xf numFmtId="0" fontId="16" fillId="0" borderId="0" xfId="0" applyFont="1" applyFill="1" applyBorder="1" applyAlignment="1">
      <alignment horizontal="center" vertical="top"/>
    </xf>
    <xf numFmtId="49" fontId="16" fillId="35" borderId="13" xfId="0" applyNumberFormat="1" applyFont="1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9" fontId="0" fillId="35" borderId="13" xfId="2" applyFont="1" applyFill="1" applyBorder="1" applyAlignment="1">
      <alignment horizontal="center"/>
    </xf>
    <xf numFmtId="49" fontId="16" fillId="34" borderId="13" xfId="0" applyNumberFormat="1" applyFont="1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9" fontId="0" fillId="34" borderId="13" xfId="2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0" borderId="0" xfId="0" applyFont="1"/>
    <xf numFmtId="8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E4" sqref="E4"/>
    </sheetView>
  </sheetViews>
  <sheetFormatPr defaultRowHeight="15" x14ac:dyDescent="0.25"/>
  <cols>
    <col min="1" max="1" width="40.42578125" bestFit="1" customWidth="1"/>
    <col min="2" max="2" width="15.5703125" bestFit="1" customWidth="1"/>
    <col min="3" max="3" width="16.28515625" bestFit="1" customWidth="1"/>
    <col min="5" max="5" width="15.28515625" bestFit="1" customWidth="1"/>
    <col min="6" max="6" width="19" bestFit="1" customWidth="1"/>
    <col min="7" max="7" width="9.140625" style="18"/>
    <col min="8" max="8" width="17.85546875" bestFit="1" customWidth="1"/>
    <col min="9" max="9" width="14.5703125" bestFit="1" customWidth="1"/>
    <col min="10" max="10" width="15.28515625" bestFit="1" customWidth="1"/>
    <col min="11" max="11" width="14.5703125" bestFit="1" customWidth="1"/>
  </cols>
  <sheetData>
    <row r="1" spans="1:11" x14ac:dyDescent="0.25">
      <c r="A1" s="33" t="s">
        <v>0</v>
      </c>
      <c r="B1" s="33" t="s">
        <v>1</v>
      </c>
      <c r="C1" s="33" t="s">
        <v>18</v>
      </c>
      <c r="D1" s="34"/>
      <c r="E1" s="33" t="s">
        <v>31</v>
      </c>
      <c r="F1" s="33" t="s">
        <v>20</v>
      </c>
      <c r="G1" s="35"/>
      <c r="H1" s="33" t="s">
        <v>21</v>
      </c>
    </row>
    <row r="2" spans="1:11" x14ac:dyDescent="0.25">
      <c r="A2" s="7" t="s">
        <v>2</v>
      </c>
      <c r="B2" s="6">
        <v>2074891.04</v>
      </c>
      <c r="C2" s="6">
        <v>0</v>
      </c>
      <c r="D2" s="27"/>
      <c r="E2" s="24">
        <v>2074891.04</v>
      </c>
      <c r="F2" s="6">
        <f>B2-E2</f>
        <v>0</v>
      </c>
      <c r="G2" s="21">
        <f>F2/B2</f>
        <v>0</v>
      </c>
      <c r="H2" s="10">
        <f>C2*G2</f>
        <v>0</v>
      </c>
      <c r="K2" s="37"/>
    </row>
    <row r="3" spans="1:11" x14ac:dyDescent="0.25">
      <c r="A3" s="9" t="s">
        <v>3</v>
      </c>
      <c r="B3" s="13">
        <v>37616252.229999997</v>
      </c>
      <c r="C3" s="13">
        <f>-25471422.99+2372.91</f>
        <v>-25469050.079999998</v>
      </c>
      <c r="D3" s="11"/>
      <c r="E3" s="2">
        <v>31923328.829999998</v>
      </c>
      <c r="F3" s="13">
        <f t="shared" ref="F3:F16" si="0">B3-E3</f>
        <v>5692923.3999999985</v>
      </c>
      <c r="G3" s="4">
        <f t="shared" ref="G3:G17" si="1">F3/B3</f>
        <v>0.1513421210914716</v>
      </c>
      <c r="H3" s="5">
        <f t="shared" ref="H3:H17" si="2">C3*G3</f>
        <v>-3854540.0612921142</v>
      </c>
      <c r="I3" s="38"/>
      <c r="J3" s="38"/>
      <c r="K3" s="38"/>
    </row>
    <row r="4" spans="1:11" x14ac:dyDescent="0.25">
      <c r="A4" s="9" t="s">
        <v>4</v>
      </c>
      <c r="B4" s="13">
        <v>108300</v>
      </c>
      <c r="C4" s="13">
        <v>-108300</v>
      </c>
      <c r="D4" s="11"/>
      <c r="E4" s="2">
        <v>0</v>
      </c>
      <c r="F4" s="13">
        <f t="shared" si="0"/>
        <v>108300</v>
      </c>
      <c r="G4" s="4">
        <f t="shared" si="1"/>
        <v>1</v>
      </c>
      <c r="H4" s="5">
        <f t="shared" si="2"/>
        <v>-108300</v>
      </c>
      <c r="I4" s="38"/>
      <c r="J4" s="38"/>
      <c r="K4" s="38"/>
    </row>
    <row r="5" spans="1:11" x14ac:dyDescent="0.25">
      <c r="A5" s="9" t="s">
        <v>5</v>
      </c>
      <c r="B5" s="13">
        <v>22846054.199999999</v>
      </c>
      <c r="C5" s="13">
        <v>-13403370.74</v>
      </c>
      <c r="D5" s="11"/>
      <c r="E5" s="2">
        <v>5325219.3</v>
      </c>
      <c r="F5" s="13">
        <f t="shared" si="0"/>
        <v>17520834.899999999</v>
      </c>
      <c r="G5" s="4">
        <f t="shared" si="1"/>
        <v>0.76690857627397202</v>
      </c>
      <c r="H5" s="5">
        <f t="shared" si="2"/>
        <v>-10279159.971485615</v>
      </c>
      <c r="I5" s="38"/>
      <c r="J5" s="38"/>
      <c r="K5" s="38"/>
    </row>
    <row r="6" spans="1:11" x14ac:dyDescent="0.25">
      <c r="A6" s="9" t="s">
        <v>6</v>
      </c>
      <c r="B6" s="13">
        <v>32807686.02</v>
      </c>
      <c r="C6" s="13">
        <v>-12606889.310000001</v>
      </c>
      <c r="D6" s="11"/>
      <c r="E6" s="2">
        <v>0</v>
      </c>
      <c r="F6" s="13">
        <f t="shared" si="0"/>
        <v>32807686.02</v>
      </c>
      <c r="G6" s="4">
        <f t="shared" si="1"/>
        <v>1</v>
      </c>
      <c r="H6" s="5">
        <f t="shared" si="2"/>
        <v>-12606889.310000001</v>
      </c>
      <c r="I6" s="38"/>
      <c r="J6" s="38"/>
      <c r="K6" s="38"/>
    </row>
    <row r="7" spans="1:11" x14ac:dyDescent="0.25">
      <c r="A7" s="9" t="s">
        <v>7</v>
      </c>
      <c r="B7" s="13">
        <v>42301601.619999997</v>
      </c>
      <c r="C7" s="13">
        <v>-17696246.829999998</v>
      </c>
      <c r="D7" s="11"/>
      <c r="E7" s="2">
        <v>0</v>
      </c>
      <c r="F7" s="13">
        <f t="shared" si="0"/>
        <v>42301601.619999997</v>
      </c>
      <c r="G7" s="4">
        <f t="shared" si="1"/>
        <v>1</v>
      </c>
      <c r="H7" s="5">
        <f t="shared" si="2"/>
        <v>-17696246.829999998</v>
      </c>
      <c r="I7" s="38"/>
      <c r="J7" s="38"/>
      <c r="K7" s="38"/>
    </row>
    <row r="8" spans="1:11" x14ac:dyDescent="0.25">
      <c r="A8" s="9" t="s">
        <v>8</v>
      </c>
      <c r="B8" s="13">
        <v>2625949.2599999998</v>
      </c>
      <c r="C8" s="13">
        <v>-2433789.7000000002</v>
      </c>
      <c r="D8" s="11"/>
      <c r="E8" s="2">
        <v>2360450.89</v>
      </c>
      <c r="F8" s="13">
        <f t="shared" si="0"/>
        <v>265498.36999999965</v>
      </c>
      <c r="G8" s="4">
        <f t="shared" si="1"/>
        <v>0.10110567406774633</v>
      </c>
      <c r="H8" s="5">
        <f t="shared" si="2"/>
        <v>-246069.94815763814</v>
      </c>
      <c r="I8" s="38"/>
      <c r="J8" s="38"/>
      <c r="K8" s="38"/>
    </row>
    <row r="9" spans="1:11" x14ac:dyDescent="0.25">
      <c r="A9" s="9" t="s">
        <v>9</v>
      </c>
      <c r="B9" s="13">
        <v>13515192.76</v>
      </c>
      <c r="C9" s="13">
        <v>-12623747.15</v>
      </c>
      <c r="D9" s="11"/>
      <c r="E9" s="2">
        <v>0</v>
      </c>
      <c r="F9" s="13">
        <f t="shared" si="0"/>
        <v>13515192.76</v>
      </c>
      <c r="G9" s="4">
        <f t="shared" si="1"/>
        <v>1</v>
      </c>
      <c r="H9" s="5">
        <f t="shared" si="2"/>
        <v>-12623747.15</v>
      </c>
      <c r="I9" s="38"/>
      <c r="J9" s="38"/>
      <c r="K9" s="38"/>
    </row>
    <row r="10" spans="1:11" x14ac:dyDescent="0.25">
      <c r="A10" s="9" t="s">
        <v>10</v>
      </c>
      <c r="B10" s="13">
        <v>12536935.35</v>
      </c>
      <c r="C10" s="13">
        <v>-9890725.7400000002</v>
      </c>
      <c r="D10" s="11"/>
      <c r="E10" s="2">
        <v>0</v>
      </c>
      <c r="F10" s="13">
        <f t="shared" si="0"/>
        <v>12536935.35</v>
      </c>
      <c r="G10" s="4">
        <f t="shared" si="1"/>
        <v>1</v>
      </c>
      <c r="H10" s="5">
        <f t="shared" si="2"/>
        <v>-9890725.7400000002</v>
      </c>
      <c r="I10" s="38"/>
      <c r="J10" s="38"/>
      <c r="K10" s="38"/>
    </row>
    <row r="11" spans="1:11" x14ac:dyDescent="0.25">
      <c r="A11" s="9" t="s">
        <v>11</v>
      </c>
      <c r="B11" s="13">
        <v>4033018.1</v>
      </c>
      <c r="C11" s="13">
        <v>-3508838.05</v>
      </c>
      <c r="D11" s="11"/>
      <c r="E11" s="2">
        <v>3306886.44</v>
      </c>
      <c r="F11" s="13">
        <f t="shared" si="0"/>
        <v>726131.66000000015</v>
      </c>
      <c r="G11" s="4">
        <f t="shared" si="1"/>
        <v>0.18004671489076632</v>
      </c>
      <c r="H11" s="5">
        <f t="shared" si="2"/>
        <v>-631754.76398622245</v>
      </c>
      <c r="I11" s="38"/>
      <c r="J11" s="38"/>
      <c r="K11" s="38"/>
    </row>
    <row r="12" spans="1:11" x14ac:dyDescent="0.25">
      <c r="A12" s="9" t="s">
        <v>12</v>
      </c>
      <c r="B12" s="13">
        <v>4217803.5199999996</v>
      </c>
      <c r="C12" s="13">
        <v>-3186117</v>
      </c>
      <c r="D12" s="11"/>
      <c r="E12" s="2">
        <v>3123880.43</v>
      </c>
      <c r="F12" s="13">
        <f t="shared" si="0"/>
        <v>1093923.0899999994</v>
      </c>
      <c r="G12" s="4">
        <f t="shared" si="1"/>
        <v>0.25935847528525924</v>
      </c>
      <c r="H12" s="5">
        <f t="shared" si="2"/>
        <v>-826346.44720044429</v>
      </c>
      <c r="I12" s="38"/>
      <c r="J12" s="38"/>
      <c r="K12" s="38"/>
    </row>
    <row r="13" spans="1:11" x14ac:dyDescent="0.25">
      <c r="A13" s="9" t="s">
        <v>13</v>
      </c>
      <c r="B13" s="13">
        <v>1596035.45</v>
      </c>
      <c r="C13" s="13">
        <v>-762020.9</v>
      </c>
      <c r="D13" s="11"/>
      <c r="E13" s="2">
        <v>758021.63</v>
      </c>
      <c r="F13" s="13">
        <f t="shared" si="0"/>
        <v>838013.82</v>
      </c>
      <c r="G13" s="4">
        <f t="shared" si="1"/>
        <v>0.52505965328025761</v>
      </c>
      <c r="H13" s="5">
        <f t="shared" si="2"/>
        <v>-400106.42954630987</v>
      </c>
      <c r="I13" s="38"/>
      <c r="J13" s="38"/>
      <c r="K13" s="38"/>
    </row>
    <row r="14" spans="1:11" x14ac:dyDescent="0.25">
      <c r="A14" s="9" t="s">
        <v>14</v>
      </c>
      <c r="B14" s="13">
        <v>1746386.52</v>
      </c>
      <c r="C14" s="13">
        <v>-742197.83</v>
      </c>
      <c r="D14" s="11"/>
      <c r="E14" s="2">
        <v>942129.91</v>
      </c>
      <c r="F14" s="13">
        <f t="shared" si="0"/>
        <v>804256.61</v>
      </c>
      <c r="G14" s="4">
        <f t="shared" si="1"/>
        <v>0.46052612110175928</v>
      </c>
      <c r="H14" s="5">
        <f t="shared" si="2"/>
        <v>-341801.48774004291</v>
      </c>
      <c r="I14" s="38"/>
      <c r="J14" s="38"/>
      <c r="K14" s="38"/>
    </row>
    <row r="15" spans="1:11" x14ac:dyDescent="0.25">
      <c r="A15" s="9" t="s">
        <v>15</v>
      </c>
      <c r="B15" s="13">
        <v>931529.94</v>
      </c>
      <c r="C15" s="13">
        <v>-499132.82</v>
      </c>
      <c r="D15" s="11"/>
      <c r="E15" s="3">
        <f>B15</f>
        <v>931529.94</v>
      </c>
      <c r="F15" s="13">
        <f t="shared" si="0"/>
        <v>0</v>
      </c>
      <c r="G15" s="4">
        <f t="shared" si="1"/>
        <v>0</v>
      </c>
      <c r="H15" s="5">
        <f t="shared" si="2"/>
        <v>0</v>
      </c>
      <c r="I15" s="38"/>
      <c r="J15" s="38"/>
      <c r="K15" s="38"/>
    </row>
    <row r="16" spans="1:11" x14ac:dyDescent="0.25">
      <c r="A16" s="9" t="s">
        <v>16</v>
      </c>
      <c r="B16" s="13">
        <v>628769.47</v>
      </c>
      <c r="C16" s="13">
        <v>-191788.16</v>
      </c>
      <c r="D16" s="11"/>
      <c r="E16" s="2">
        <v>628769.47</v>
      </c>
      <c r="F16" s="13">
        <f t="shared" si="0"/>
        <v>0</v>
      </c>
      <c r="G16" s="4">
        <f t="shared" si="1"/>
        <v>0</v>
      </c>
      <c r="H16" s="5">
        <f t="shared" si="2"/>
        <v>0</v>
      </c>
      <c r="I16" s="38"/>
      <c r="J16" s="38"/>
      <c r="K16" s="38"/>
    </row>
    <row r="17" spans="1:11" x14ac:dyDescent="0.25">
      <c r="A17" s="9" t="s">
        <v>17</v>
      </c>
      <c r="B17" s="13">
        <v>13467109.550000001</v>
      </c>
      <c r="C17" s="13">
        <v>-3276429.57</v>
      </c>
      <c r="D17" s="11"/>
      <c r="E17" s="3">
        <f>B17-F17</f>
        <v>11433236.58</v>
      </c>
      <c r="F17" s="13">
        <v>2033872.97</v>
      </c>
      <c r="G17" s="4">
        <f t="shared" si="1"/>
        <v>0.1510252042168915</v>
      </c>
      <c r="H17" s="5">
        <f t="shared" si="2"/>
        <v>-494823.44491151196</v>
      </c>
      <c r="I17" s="38"/>
      <c r="J17" s="38"/>
      <c r="K17" s="38"/>
    </row>
    <row r="18" spans="1:11" ht="15.75" thickBot="1" x14ac:dyDescent="0.3">
      <c r="A18" s="12" t="s">
        <v>19</v>
      </c>
      <c r="B18" s="14">
        <f>SUM(B2:B17)</f>
        <v>193053515.02999997</v>
      </c>
      <c r="C18" s="14">
        <f>SUM(C2:C17)</f>
        <v>-106398643.88</v>
      </c>
      <c r="D18" s="26"/>
      <c r="E18" s="23">
        <f>SUM(E2:E17)</f>
        <v>62808344.459999986</v>
      </c>
      <c r="F18" s="14">
        <f>SUM(F2:F17)</f>
        <v>130245170.56999999</v>
      </c>
      <c r="G18" s="20"/>
      <c r="H18" s="15">
        <f>SUM(H2:H17)</f>
        <v>-70000511.584319904</v>
      </c>
      <c r="I18" s="38"/>
      <c r="J18" s="38"/>
      <c r="K18" s="38"/>
    </row>
    <row r="19" spans="1:11" ht="15.75" thickTop="1" x14ac:dyDescent="0.25">
      <c r="A19" s="17"/>
      <c r="B19" s="25" t="s">
        <v>22</v>
      </c>
      <c r="C19" s="25" t="s">
        <v>23</v>
      </c>
      <c r="D19" s="22"/>
      <c r="E19" s="22"/>
      <c r="F19" s="22"/>
      <c r="G19" s="19"/>
      <c r="H19" s="16"/>
      <c r="I19" s="38"/>
      <c r="J19" s="38"/>
      <c r="K19" s="38"/>
    </row>
    <row r="20" spans="1:11" s="28" customFormat="1" x14ac:dyDescent="0.25">
      <c r="A20" s="11"/>
      <c r="B20" s="29"/>
      <c r="C20" s="29"/>
      <c r="D20" s="11"/>
      <c r="E20" s="11"/>
      <c r="F20" s="11"/>
      <c r="G20" s="8"/>
      <c r="H20" s="11"/>
      <c r="I20" s="38"/>
      <c r="J20" s="38"/>
      <c r="K20" s="38"/>
    </row>
    <row r="21" spans="1:11" s="28" customFormat="1" x14ac:dyDescent="0.25">
      <c r="B21" s="1"/>
      <c r="C21" s="1"/>
      <c r="G21" s="18"/>
      <c r="I21" s="38"/>
      <c r="J21" s="38"/>
      <c r="K21" s="38"/>
    </row>
    <row r="22" spans="1:11" x14ac:dyDescent="0.25">
      <c r="A22" s="36" t="s">
        <v>32</v>
      </c>
      <c r="B22" s="30" t="s">
        <v>1</v>
      </c>
      <c r="C22" s="30" t="s">
        <v>18</v>
      </c>
      <c r="D22" s="31"/>
      <c r="E22" s="30" t="s">
        <v>31</v>
      </c>
      <c r="F22" s="30" t="s">
        <v>20</v>
      </c>
      <c r="G22" s="32"/>
      <c r="H22" s="30" t="s">
        <v>21</v>
      </c>
      <c r="I22" s="38"/>
      <c r="J22" s="38"/>
      <c r="K22" s="38"/>
    </row>
    <row r="23" spans="1:11" x14ac:dyDescent="0.25">
      <c r="A23" s="9" t="s">
        <v>24</v>
      </c>
      <c r="B23" s="13">
        <f>B2</f>
        <v>2074891.04</v>
      </c>
      <c r="C23" s="13">
        <f>C2</f>
        <v>0</v>
      </c>
      <c r="D23" s="13"/>
      <c r="E23" s="13">
        <f>E2</f>
        <v>2074891.04</v>
      </c>
      <c r="F23" s="13">
        <f>F2</f>
        <v>0</v>
      </c>
      <c r="G23" s="13"/>
      <c r="H23" s="5">
        <f>H2</f>
        <v>0</v>
      </c>
      <c r="I23" s="38"/>
      <c r="J23" s="38"/>
      <c r="K23" s="38"/>
    </row>
    <row r="24" spans="1:11" x14ac:dyDescent="0.25">
      <c r="A24" s="9" t="s">
        <v>25</v>
      </c>
      <c r="B24" s="13">
        <f>B4</f>
        <v>108300</v>
      </c>
      <c r="C24" s="13">
        <f>C4</f>
        <v>-108300</v>
      </c>
      <c r="D24" s="13"/>
      <c r="E24" s="13">
        <f>E4</f>
        <v>0</v>
      </c>
      <c r="F24" s="13">
        <f>F4</f>
        <v>108300</v>
      </c>
      <c r="G24" s="13"/>
      <c r="H24" s="5">
        <f>H4</f>
        <v>-108300</v>
      </c>
      <c r="I24" s="38"/>
      <c r="J24" s="38"/>
      <c r="K24" s="38"/>
    </row>
    <row r="25" spans="1:11" x14ac:dyDescent="0.25">
      <c r="A25" s="9" t="s">
        <v>26</v>
      </c>
      <c r="B25" s="13">
        <f>B6+B9+B12</f>
        <v>50540682.299999997</v>
      </c>
      <c r="C25" s="13">
        <f>C6+C9+C12</f>
        <v>-28416753.460000001</v>
      </c>
      <c r="D25" s="13"/>
      <c r="E25" s="13">
        <f>E6+E9+E12</f>
        <v>3123880.43</v>
      </c>
      <c r="F25" s="13">
        <f>F6+F9+F12</f>
        <v>47416801.869999997</v>
      </c>
      <c r="G25" s="13"/>
      <c r="H25" s="5">
        <f>H6+H9+H12</f>
        <v>-26056982.907200444</v>
      </c>
      <c r="I25" s="38"/>
      <c r="J25" s="38"/>
      <c r="K25" s="38"/>
    </row>
    <row r="26" spans="1:11" x14ac:dyDescent="0.25">
      <c r="A26" s="9" t="s">
        <v>27</v>
      </c>
      <c r="B26" s="13">
        <f>B7+B10+B13</f>
        <v>56434572.420000002</v>
      </c>
      <c r="C26" s="13">
        <f>C7+C10+C13</f>
        <v>-28348993.469999999</v>
      </c>
      <c r="D26" s="13"/>
      <c r="E26" s="13">
        <f>E7+E10+E13</f>
        <v>758021.63</v>
      </c>
      <c r="F26" s="13">
        <f>F7+F10+F13</f>
        <v>55676550.789999999</v>
      </c>
      <c r="G26" s="13"/>
      <c r="H26" s="5">
        <f>H7+H10+H13</f>
        <v>-27987078.999546312</v>
      </c>
      <c r="I26" s="38"/>
      <c r="J26" s="38"/>
      <c r="K26" s="38"/>
    </row>
    <row r="27" spans="1:11" x14ac:dyDescent="0.25">
      <c r="A27" s="9" t="s">
        <v>28</v>
      </c>
      <c r="B27" s="13">
        <f>B3+B5+B8+B11+B14</f>
        <v>68867660.309999987</v>
      </c>
      <c r="C27" s="13">
        <f>C3+C5+C8+C11+C14</f>
        <v>-45557246.399999999</v>
      </c>
      <c r="D27" s="13"/>
      <c r="E27" s="13">
        <f>E3+E5+E8+E11+E14</f>
        <v>43858015.36999999</v>
      </c>
      <c r="F27" s="13">
        <f>F3+F5+F8+F11+F14</f>
        <v>25009644.939999998</v>
      </c>
      <c r="G27" s="13"/>
      <c r="H27" s="5">
        <f>H3+H5+H8+H11+H14</f>
        <v>-15353326.232661633</v>
      </c>
      <c r="I27" s="38"/>
      <c r="J27" s="38"/>
    </row>
    <row r="28" spans="1:11" x14ac:dyDescent="0.25">
      <c r="A28" s="9" t="s">
        <v>29</v>
      </c>
      <c r="B28" s="13">
        <f>B15</f>
        <v>931529.94</v>
      </c>
      <c r="C28" s="13">
        <f>C15</f>
        <v>-499132.82</v>
      </c>
      <c r="D28" s="13"/>
      <c r="E28" s="13">
        <f>E15</f>
        <v>931529.94</v>
      </c>
      <c r="F28" s="13">
        <f>F15</f>
        <v>0</v>
      </c>
      <c r="G28" s="13"/>
      <c r="H28" s="5">
        <f>H15</f>
        <v>0</v>
      </c>
      <c r="I28" s="38"/>
      <c r="J28" s="38"/>
    </row>
    <row r="29" spans="1:11" x14ac:dyDescent="0.25">
      <c r="A29" s="9" t="s">
        <v>30</v>
      </c>
      <c r="B29" s="13">
        <f>B17+B16</f>
        <v>14095879.020000001</v>
      </c>
      <c r="C29" s="13">
        <f>C17+C16</f>
        <v>-3468217.73</v>
      </c>
      <c r="D29" s="13"/>
      <c r="E29" s="13">
        <f>E17+E16</f>
        <v>12062006.050000001</v>
      </c>
      <c r="F29" s="13">
        <f>F17+F16</f>
        <v>2033872.97</v>
      </c>
      <c r="G29" s="13"/>
      <c r="H29" s="5">
        <f>H17+H16</f>
        <v>-494823.44491151196</v>
      </c>
      <c r="I29" s="38"/>
      <c r="J29" s="38"/>
    </row>
    <row r="30" spans="1:11" ht="15.75" thickBot="1" x14ac:dyDescent="0.3">
      <c r="A30" s="12" t="s">
        <v>19</v>
      </c>
      <c r="B30" s="14">
        <f>SUM(B23:B29)</f>
        <v>193053515.03</v>
      </c>
      <c r="C30" s="14">
        <f>SUM(C23:C29)</f>
        <v>-106398643.88</v>
      </c>
      <c r="D30" s="14"/>
      <c r="E30" s="14">
        <f t="shared" ref="E30:H30" si="3">SUM(E23:E29)</f>
        <v>62808344.459999993</v>
      </c>
      <c r="F30" s="14">
        <f t="shared" si="3"/>
        <v>130245170.56999999</v>
      </c>
      <c r="G30" s="14"/>
      <c r="H30" s="15">
        <f t="shared" si="3"/>
        <v>-70000511.584319904</v>
      </c>
      <c r="I30" s="38"/>
      <c r="J30" s="38"/>
    </row>
    <row r="31" spans="1:11" ht="15.75" thickTop="1" x14ac:dyDescent="0.25"/>
  </sheetData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E92B80A4-185B-4ACB-AA03-2B15D3124C29}"/>
</file>

<file path=customXml/itemProps2.xml><?xml version="1.0" encoding="utf-8"?>
<ds:datastoreItem xmlns:ds="http://schemas.openxmlformats.org/officeDocument/2006/customXml" ds:itemID="{61F65C47-24AA-4D79-B6BF-13EC07B4EBB7}"/>
</file>

<file path=customXml/itemProps3.xml><?xml version="1.0" encoding="utf-8"?>
<ds:datastoreItem xmlns:ds="http://schemas.openxmlformats.org/officeDocument/2006/customXml" ds:itemID="{D75316F7-00CF-4619-B440-1FB87C769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Epperson, April</dc:creator>
  <cp:lastModifiedBy>Epperson, April</cp:lastModifiedBy>
  <cp:lastPrinted>2016-01-12T20:24:22Z</cp:lastPrinted>
  <dcterms:created xsi:type="dcterms:W3CDTF">2015-10-13T21:39:57Z</dcterms:created>
  <dcterms:modified xsi:type="dcterms:W3CDTF">2016-04-12T19:06:11Z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</Properties>
</file>